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36D8AF1-62F1-4D70-9B35-B955380BA06F}" xr6:coauthVersionLast="47" xr6:coauthVersionMax="47" xr10:uidLastSave="{00000000-0000-0000-0000-000000000000}"/>
  <bookViews>
    <workbookView xWindow="-120" yWindow="-120" windowWidth="20730" windowHeight="11760" tabRatio="702" activeTab="2" xr2:uid="{71B62DCB-9D53-4595-862D-265628F67F92}"/>
  </bookViews>
  <sheets>
    <sheet name="Mineralogic Set-Up" sheetId="3" r:id="rId1"/>
    <sheet name="Mineral abundance-Raw data" sheetId="4" state="hidden" r:id="rId2"/>
    <sheet name="Mineralogy Pivot Table" sheetId="6" r:id="rId3"/>
    <sheet name="Mineral abundance-Graphic" sheetId="7" r:id="rId4"/>
  </sheets>
  <externalReferences>
    <externalReference r:id="rId5"/>
    <externalReference r:id="rId6"/>
    <externalReference r:id="rId7"/>
  </externalReferences>
  <definedNames>
    <definedName name="_COM11">#N/A</definedName>
    <definedName name="_Regression_Out" localSheetId="0" hidden="1">[1]CLARITY!#REF!</definedName>
    <definedName name="_Regression_Out" hidden="1">[1]CLARITY!#REF!</definedName>
    <definedName name="ChronologieNative_Date">#N/A</definedName>
    <definedName name="CumulativeProductBase">'[2]Mill Statement KZ1'!$B$47</definedName>
    <definedName name="Home">'[2]Mill Statement KZ1'!$D$3</definedName>
    <definedName name="InputBlock">'[2]Mill Statement KZ1'!$B$15:$T$65</definedName>
    <definedName name="Print_Area_MI" localSheetId="0">#REF!</definedName>
    <definedName name="Print_Area_MI">#REF!</definedName>
    <definedName name="PrintBlock">'[2]Mill Statement KZ1'!$B$71:$T$133</definedName>
    <definedName name="PrintCumulativeProductBase">'[2]Mill Statement KZ1'!$B$107</definedName>
    <definedName name="PrintProductBase">'[2]Mill Statement KZ1'!$B$78</definedName>
    <definedName name="ProductBase">'[2]Mill Statement KZ1'!$B$18</definedName>
    <definedName name="Segment_Circuit">#N/A</definedName>
    <definedName name="Segment_Date">#N/A</definedName>
    <definedName name="Segment_Fraction1">#N/A</definedName>
    <definedName name="Segment_Mineral1">#N/A</definedName>
    <definedName name="Segment_Produit1">#N/A</definedName>
    <definedName name="Segment_Stream">#N/A</definedName>
    <definedName name="Segment_Week">#N/A</definedName>
    <definedName name="SheetID">'[2]Mill Statement KZ1'!$C$133</definedName>
    <definedName name="_xlnm.Print_Area" localSheetId="0">#REF!</definedName>
    <definedName name="_xlnm.Print_Area">#REF!</definedName>
  </definedNames>
  <calcPr calcId="191029"/>
  <pivotCaches>
    <pivotCache cacheId="8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9" r:id="rId16"/>
      </x15:timelineCachePivotCaches>
    </ext>
    <ext xmlns:x15="http://schemas.microsoft.com/office/spreadsheetml/2010/11/main" uri="{D0CA8CA8-9F24-4464-BF8E-62219DCF47F9}">
      <x15:timelineCacheRefs>
        <x15:timelineCacheRef r:id="rId17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" i="6" l="1"/>
  <c r="O4" i="6"/>
  <c r="A11" i="6" l="1"/>
  <c r="B11" i="6" s="1" a="1"/>
  <c r="B11" i="6" s="1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29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30" i="3"/>
  <c r="G30" i="3"/>
  <c r="G29" i="3"/>
  <c r="F29" i="3"/>
  <c r="A29" i="6"/>
  <c r="A30" i="6"/>
  <c r="A31" i="6"/>
  <c r="A32" i="6"/>
  <c r="A33" i="6"/>
  <c r="A34" i="6"/>
  <c r="A35" i="6"/>
  <c r="B35" i="6" s="1" a="1"/>
  <c r="B35" i="6" s="1"/>
  <c r="A36" i="6"/>
  <c r="A37" i="6"/>
  <c r="A38" i="6"/>
  <c r="A39" i="6"/>
  <c r="A40" i="6"/>
  <c r="A41" i="6"/>
  <c r="A42" i="6"/>
  <c r="A43" i="6"/>
  <c r="A44" i="6"/>
  <c r="A45" i="6"/>
  <c r="D45" i="6" s="1" a="1"/>
  <c r="D45" i="6" s="1"/>
  <c r="A46" i="6"/>
  <c r="A47" i="6"/>
  <c r="A48" i="6"/>
  <c r="A49" i="6"/>
  <c r="A50" i="6"/>
  <c r="A51" i="6"/>
  <c r="B51" i="6" s="1" a="1"/>
  <c r="B51" i="6" s="1"/>
  <c r="A52" i="6"/>
  <c r="A53" i="6"/>
  <c r="A54" i="6"/>
  <c r="A55" i="6"/>
  <c r="A56" i="6"/>
  <c r="A57" i="6"/>
  <c r="A58" i="6"/>
  <c r="A59" i="6"/>
  <c r="A60" i="6"/>
  <c r="A61" i="6"/>
  <c r="D61" i="6" s="1" a="1"/>
  <c r="D61" i="6" s="1"/>
  <c r="A62" i="6"/>
  <c r="A63" i="6"/>
  <c r="A64" i="6"/>
  <c r="A65" i="6"/>
  <c r="A66" i="6"/>
  <c r="A67" i="6"/>
  <c r="B67" i="6" s="1" a="1"/>
  <c r="B67" i="6" s="1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B174" i="6" s="1" a="1"/>
  <c r="B174" i="6" s="1"/>
  <c r="A175" i="6"/>
  <c r="B175" i="6" s="1" a="1"/>
  <c r="B175" i="6" s="1"/>
  <c r="A176" i="6"/>
  <c r="B176" i="6" s="1" a="1"/>
  <c r="B176" i="6" s="1"/>
  <c r="A177" i="6"/>
  <c r="B177" i="6" s="1" a="1"/>
  <c r="B177" i="6" s="1"/>
  <c r="A178" i="6"/>
  <c r="B178" i="6" s="1" a="1"/>
  <c r="B178" i="6" s="1"/>
  <c r="A179" i="6"/>
  <c r="B179" i="6" s="1" a="1"/>
  <c r="B179" i="6" s="1"/>
  <c r="A180" i="6"/>
  <c r="B180" i="6" s="1" a="1"/>
  <c r="B180" i="6" s="1"/>
  <c r="A181" i="6"/>
  <c r="B181" i="6" s="1" a="1"/>
  <c r="B181" i="6" s="1"/>
  <c r="A182" i="6"/>
  <c r="B182" i="6" s="1" a="1"/>
  <c r="B182" i="6" s="1"/>
  <c r="A183" i="6"/>
  <c r="B183" i="6" s="1" a="1"/>
  <c r="B183" i="6" s="1"/>
  <c r="A184" i="6"/>
  <c r="B184" i="6" s="1" a="1"/>
  <c r="B184" i="6" s="1"/>
  <c r="A185" i="6"/>
  <c r="B185" i="6" s="1" a="1"/>
  <c r="B185" i="6" s="1"/>
  <c r="A186" i="6"/>
  <c r="B186" i="6" s="1" a="1"/>
  <c r="B186" i="6" s="1"/>
  <c r="A187" i="6"/>
  <c r="B187" i="6" s="1" a="1"/>
  <c r="B187" i="6" s="1"/>
  <c r="A188" i="6"/>
  <c r="B188" i="6" s="1" a="1"/>
  <c r="B188" i="6" s="1"/>
  <c r="A189" i="6"/>
  <c r="B189" i="6" s="1" a="1"/>
  <c r="B189" i="6" s="1"/>
  <c r="A190" i="6"/>
  <c r="B190" i="6" s="1" a="1"/>
  <c r="B190" i="6" s="1"/>
  <c r="A191" i="6"/>
  <c r="B191" i="6" s="1" a="1"/>
  <c r="B191" i="6" s="1"/>
  <c r="A192" i="6"/>
  <c r="B192" i="6" s="1" a="1"/>
  <c r="B192" i="6" s="1"/>
  <c r="A193" i="6"/>
  <c r="B193" i="6" s="1" a="1"/>
  <c r="B193" i="6" s="1"/>
  <c r="A194" i="6"/>
  <c r="B194" i="6" s="1" a="1"/>
  <c r="B194" i="6" s="1"/>
  <c r="A195" i="6"/>
  <c r="B195" i="6" s="1" a="1"/>
  <c r="B195" i="6" s="1"/>
  <c r="A196" i="6"/>
  <c r="B196" i="6" s="1" a="1"/>
  <c r="B196" i="6" s="1"/>
  <c r="A197" i="6"/>
  <c r="B197" i="6" s="1" a="1"/>
  <c r="B197" i="6" s="1"/>
  <c r="A198" i="6"/>
  <c r="B198" i="6" s="1" a="1"/>
  <c r="B198" i="6" s="1"/>
  <c r="A199" i="6"/>
  <c r="B199" i="6" s="1" a="1"/>
  <c r="B199" i="6" s="1"/>
  <c r="A200" i="6"/>
  <c r="B200" i="6" s="1" a="1"/>
  <c r="B200" i="6" s="1"/>
  <c r="A201" i="6"/>
  <c r="B201" i="6" s="1" a="1"/>
  <c r="B201" i="6" s="1"/>
  <c r="A202" i="6"/>
  <c r="B202" i="6" s="1" a="1"/>
  <c r="B202" i="6" s="1"/>
  <c r="A203" i="6"/>
  <c r="B203" i="6" s="1" a="1"/>
  <c r="B203" i="6" s="1"/>
  <c r="A204" i="6"/>
  <c r="B204" i="6" s="1" a="1"/>
  <c r="B204" i="6" s="1"/>
  <c r="A205" i="6"/>
  <c r="B205" i="6" s="1" a="1"/>
  <c r="B205" i="6" s="1"/>
  <c r="A206" i="6"/>
  <c r="B206" i="6" s="1" a="1"/>
  <c r="B206" i="6" s="1"/>
  <c r="A207" i="6"/>
  <c r="B207" i="6" s="1" a="1"/>
  <c r="B207" i="6" s="1"/>
  <c r="A208" i="6"/>
  <c r="B208" i="6" s="1" a="1"/>
  <c r="B208" i="6" s="1"/>
  <c r="A209" i="6"/>
  <c r="B209" i="6" s="1" a="1"/>
  <c r="B209" i="6" s="1"/>
  <c r="A210" i="6"/>
  <c r="B210" i="6" s="1" a="1"/>
  <c r="B210" i="6" s="1"/>
  <c r="A211" i="6"/>
  <c r="B211" i="6" s="1" a="1"/>
  <c r="B211" i="6" s="1"/>
  <c r="A212" i="6"/>
  <c r="B212" i="6" s="1" a="1"/>
  <c r="B212" i="6" s="1"/>
  <c r="A213" i="6"/>
  <c r="B213" i="6" s="1" a="1"/>
  <c r="B213" i="6" s="1"/>
  <c r="A214" i="6"/>
  <c r="B214" i="6" s="1" a="1"/>
  <c r="B214" i="6" s="1"/>
  <c r="A215" i="6"/>
  <c r="B215" i="6" s="1" a="1"/>
  <c r="B215" i="6" s="1"/>
  <c r="A216" i="6"/>
  <c r="B216" i="6" s="1" a="1"/>
  <c r="B216" i="6" s="1"/>
  <c r="A217" i="6"/>
  <c r="B217" i="6" s="1" a="1"/>
  <c r="B217" i="6" s="1"/>
  <c r="A3" i="6"/>
  <c r="A4" i="6"/>
  <c r="A5" i="6"/>
  <c r="A6" i="6"/>
  <c r="A7" i="6"/>
  <c r="A8" i="6"/>
  <c r="A9" i="6"/>
  <c r="A10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" i="6"/>
  <c r="C2" i="6" s="1" a="1"/>
  <c r="C2" i="6" s="1"/>
  <c r="FW2" i="4"/>
  <c r="FX2" i="4"/>
  <c r="FY2" i="4"/>
  <c r="FZ2" i="4"/>
  <c r="GA2" i="4"/>
  <c r="GB2" i="4"/>
  <c r="GC2" i="4"/>
  <c r="GD2" i="4"/>
  <c r="GE2" i="4"/>
  <c r="GF2" i="4"/>
  <c r="FW4" i="4"/>
  <c r="FX4" i="4"/>
  <c r="FY4" i="4"/>
  <c r="FZ4" i="4"/>
  <c r="GA4" i="4"/>
  <c r="GB4" i="4"/>
  <c r="GC4" i="4"/>
  <c r="GD4" i="4"/>
  <c r="GE4" i="4"/>
  <c r="GF4" i="4"/>
  <c r="S8" i="4"/>
  <c r="FW12" i="4"/>
  <c r="FX12" i="4"/>
  <c r="FY12" i="4"/>
  <c r="FZ12" i="4"/>
  <c r="GA12" i="4"/>
  <c r="GB12" i="4"/>
  <c r="GC12" i="4"/>
  <c r="GD12" i="4"/>
  <c r="GE12" i="4"/>
  <c r="GF12" i="4"/>
  <c r="E13" i="4"/>
  <c r="FZ13" i="4"/>
  <c r="GA13" i="4"/>
  <c r="GB13" i="4"/>
  <c r="GC13" i="4"/>
  <c r="GD13" i="4"/>
  <c r="GE13" i="4"/>
  <c r="GF13" i="4"/>
  <c r="GG13" i="4"/>
  <c r="GH13" i="4"/>
  <c r="GI13" i="4"/>
  <c r="FZ14" i="4"/>
  <c r="GA14" i="4"/>
  <c r="GB14" i="4"/>
  <c r="GC14" i="4"/>
  <c r="GD14" i="4"/>
  <c r="GE14" i="4"/>
  <c r="GF14" i="4"/>
  <c r="GG14" i="4"/>
  <c r="GH14" i="4"/>
  <c r="GI14" i="4"/>
  <c r="FZ15" i="4"/>
  <c r="GA15" i="4"/>
  <c r="GB15" i="4"/>
  <c r="GC15" i="4"/>
  <c r="GD15" i="4"/>
  <c r="GE15" i="4"/>
  <c r="GF15" i="4"/>
  <c r="GG15" i="4"/>
  <c r="GH15" i="4"/>
  <c r="GI15" i="4"/>
  <c r="FZ16" i="4"/>
  <c r="GA16" i="4"/>
  <c r="GB16" i="4"/>
  <c r="GC16" i="4"/>
  <c r="GD16" i="4"/>
  <c r="GE16" i="4"/>
  <c r="GF16" i="4"/>
  <c r="GG16" i="4"/>
  <c r="GH16" i="4"/>
  <c r="GI16" i="4"/>
  <c r="FZ17" i="4"/>
  <c r="GA17" i="4"/>
  <c r="GB17" i="4"/>
  <c r="GC17" i="4"/>
  <c r="GD17" i="4"/>
  <c r="GE17" i="4"/>
  <c r="GF17" i="4"/>
  <c r="GG17" i="4"/>
  <c r="GH17" i="4"/>
  <c r="GI17" i="4"/>
  <c r="N18" i="4"/>
  <c r="O18" i="4"/>
  <c r="FZ18" i="4"/>
  <c r="GA18" i="4"/>
  <c r="GB18" i="4"/>
  <c r="GC18" i="4"/>
  <c r="GD18" i="4"/>
  <c r="GE18" i="4"/>
  <c r="GF18" i="4"/>
  <c r="GG18" i="4"/>
  <c r="GH18" i="4"/>
  <c r="GI18" i="4"/>
  <c r="N19" i="4"/>
  <c r="O19" i="4"/>
  <c r="FZ19" i="4"/>
  <c r="GA19" i="4"/>
  <c r="GB19" i="4"/>
  <c r="GC19" i="4"/>
  <c r="GD19" i="4"/>
  <c r="GE19" i="4"/>
  <c r="GF19" i="4"/>
  <c r="GG19" i="4"/>
  <c r="GH19" i="4"/>
  <c r="GI19" i="4"/>
  <c r="N20" i="4"/>
  <c r="O20" i="4"/>
  <c r="FZ20" i="4"/>
  <c r="GA20" i="4"/>
  <c r="GB20" i="4"/>
  <c r="GC20" i="4"/>
  <c r="GD20" i="4"/>
  <c r="GE20" i="4"/>
  <c r="GF20" i="4"/>
  <c r="GG20" i="4"/>
  <c r="GH20" i="4"/>
  <c r="GI20" i="4"/>
  <c r="N21" i="4"/>
  <c r="O21" i="4"/>
  <c r="FZ21" i="4"/>
  <c r="GA21" i="4"/>
  <c r="GB21" i="4"/>
  <c r="GC21" i="4"/>
  <c r="GD21" i="4"/>
  <c r="GE21" i="4"/>
  <c r="GF21" i="4"/>
  <c r="GG21" i="4"/>
  <c r="GH21" i="4"/>
  <c r="GI21" i="4"/>
  <c r="N22" i="4"/>
  <c r="O22" i="4"/>
  <c r="FZ22" i="4"/>
  <c r="GA22" i="4"/>
  <c r="GB22" i="4"/>
  <c r="GC22" i="4"/>
  <c r="GD22" i="4"/>
  <c r="GE22" i="4"/>
  <c r="GF22" i="4"/>
  <c r="GG22" i="4"/>
  <c r="GH22" i="4"/>
  <c r="GI22" i="4"/>
  <c r="N23" i="4"/>
  <c r="O23" i="4"/>
  <c r="FZ23" i="4"/>
  <c r="GA23" i="4"/>
  <c r="GB23" i="4"/>
  <c r="GC23" i="4"/>
  <c r="GD23" i="4"/>
  <c r="GE23" i="4"/>
  <c r="GF23" i="4"/>
  <c r="GG23" i="4"/>
  <c r="GH23" i="4"/>
  <c r="GI23" i="4"/>
  <c r="N24" i="4"/>
  <c r="O24" i="4"/>
  <c r="FZ24" i="4"/>
  <c r="GA24" i="4"/>
  <c r="GB24" i="4"/>
  <c r="GC24" i="4"/>
  <c r="GD24" i="4"/>
  <c r="GE24" i="4"/>
  <c r="GF24" i="4"/>
  <c r="GG24" i="4"/>
  <c r="GH24" i="4"/>
  <c r="GI24" i="4"/>
  <c r="N25" i="4"/>
  <c r="O25" i="4"/>
  <c r="FZ25" i="4"/>
  <c r="GA25" i="4"/>
  <c r="GB25" i="4"/>
  <c r="GC25" i="4"/>
  <c r="GD25" i="4"/>
  <c r="GE25" i="4"/>
  <c r="GF25" i="4"/>
  <c r="GG25" i="4"/>
  <c r="GH25" i="4"/>
  <c r="GI25" i="4"/>
  <c r="N26" i="4"/>
  <c r="O26" i="4"/>
  <c r="FZ26" i="4"/>
  <c r="GA26" i="4"/>
  <c r="GB26" i="4"/>
  <c r="GC26" i="4"/>
  <c r="GD26" i="4"/>
  <c r="GE26" i="4"/>
  <c r="GF26" i="4"/>
  <c r="GG26" i="4"/>
  <c r="GH26" i="4"/>
  <c r="GI26" i="4"/>
  <c r="N27" i="4"/>
  <c r="O27" i="4"/>
  <c r="FZ27" i="4"/>
  <c r="GA27" i="4"/>
  <c r="GB27" i="4"/>
  <c r="GC27" i="4"/>
  <c r="GD27" i="4"/>
  <c r="GE27" i="4"/>
  <c r="GF27" i="4"/>
  <c r="GG27" i="4"/>
  <c r="GH27" i="4"/>
  <c r="GI27" i="4"/>
  <c r="N28" i="4"/>
  <c r="O28" i="4"/>
  <c r="FZ28" i="4"/>
  <c r="GA28" i="4"/>
  <c r="GB28" i="4"/>
  <c r="GC28" i="4"/>
  <c r="GD28" i="4"/>
  <c r="GE28" i="4"/>
  <c r="GF28" i="4"/>
  <c r="GG28" i="4"/>
  <c r="GH28" i="4"/>
  <c r="GI28" i="4"/>
  <c r="N29" i="4"/>
  <c r="O29" i="4"/>
  <c r="FZ29" i="4"/>
  <c r="GA29" i="4"/>
  <c r="GB29" i="4"/>
  <c r="GC29" i="4"/>
  <c r="GD29" i="4"/>
  <c r="GE29" i="4"/>
  <c r="GF29" i="4"/>
  <c r="GG29" i="4"/>
  <c r="GH29" i="4"/>
  <c r="GI29" i="4"/>
  <c r="N30" i="4"/>
  <c r="O30" i="4"/>
  <c r="FZ30" i="4"/>
  <c r="GA30" i="4"/>
  <c r="GB30" i="4"/>
  <c r="GC30" i="4"/>
  <c r="GD30" i="4"/>
  <c r="GE30" i="4"/>
  <c r="GF30" i="4"/>
  <c r="GG30" i="4"/>
  <c r="GH30" i="4"/>
  <c r="GI30" i="4"/>
  <c r="N31" i="4"/>
  <c r="O31" i="4"/>
  <c r="FZ31" i="4"/>
  <c r="GA31" i="4"/>
  <c r="GB31" i="4"/>
  <c r="GC31" i="4"/>
  <c r="GD31" i="4"/>
  <c r="GE31" i="4"/>
  <c r="GF31" i="4"/>
  <c r="GG31" i="4"/>
  <c r="GH31" i="4"/>
  <c r="GI31" i="4"/>
  <c r="N32" i="4"/>
  <c r="O32" i="4"/>
  <c r="FZ32" i="4"/>
  <c r="GA32" i="4"/>
  <c r="GB32" i="4"/>
  <c r="GC32" i="4"/>
  <c r="GD32" i="4"/>
  <c r="GE32" i="4"/>
  <c r="GF32" i="4"/>
  <c r="GG32" i="4"/>
  <c r="GH32" i="4"/>
  <c r="GI32" i="4"/>
  <c r="N33" i="4"/>
  <c r="O33" i="4"/>
  <c r="FZ33" i="4"/>
  <c r="GA33" i="4"/>
  <c r="GB33" i="4"/>
  <c r="GC33" i="4"/>
  <c r="GD33" i="4"/>
  <c r="GE33" i="4"/>
  <c r="GF33" i="4"/>
  <c r="GG33" i="4"/>
  <c r="GH33" i="4"/>
  <c r="GI33" i="4"/>
  <c r="N34" i="4"/>
  <c r="O34" i="4"/>
  <c r="FZ34" i="4"/>
  <c r="GA34" i="4"/>
  <c r="GB34" i="4"/>
  <c r="GC34" i="4"/>
  <c r="GD34" i="4"/>
  <c r="GE34" i="4"/>
  <c r="GF34" i="4"/>
  <c r="GG34" i="4"/>
  <c r="GH34" i="4"/>
  <c r="GI34" i="4"/>
  <c r="N35" i="4"/>
  <c r="O35" i="4"/>
  <c r="FZ35" i="4"/>
  <c r="GA35" i="4"/>
  <c r="GB35" i="4"/>
  <c r="GC35" i="4"/>
  <c r="GD35" i="4"/>
  <c r="GE35" i="4"/>
  <c r="GF35" i="4"/>
  <c r="GG35" i="4"/>
  <c r="GH35" i="4"/>
  <c r="GI35" i="4"/>
  <c r="N36" i="4"/>
  <c r="O36" i="4"/>
  <c r="FZ36" i="4"/>
  <c r="GA36" i="4"/>
  <c r="GB36" i="4"/>
  <c r="GC36" i="4"/>
  <c r="GD36" i="4"/>
  <c r="GE36" i="4"/>
  <c r="GF36" i="4"/>
  <c r="GG36" i="4"/>
  <c r="GH36" i="4"/>
  <c r="GI36" i="4"/>
  <c r="N37" i="4"/>
  <c r="O37" i="4"/>
  <c r="N38" i="4"/>
  <c r="O38" i="4"/>
  <c r="N39" i="4"/>
  <c r="O39" i="4"/>
  <c r="N40" i="4"/>
  <c r="N46" i="4" s="1"/>
  <c r="O40" i="4"/>
  <c r="N41" i="4"/>
  <c r="O41" i="4"/>
  <c r="N42" i="4"/>
  <c r="O42" i="4"/>
  <c r="N43" i="4"/>
  <c r="O43" i="4"/>
  <c r="N44" i="4"/>
  <c r="O44" i="4"/>
  <c r="E46" i="4"/>
  <c r="F46" i="4"/>
  <c r="G46" i="4"/>
  <c r="H46" i="4"/>
  <c r="I46" i="4"/>
  <c r="J46" i="4"/>
  <c r="K46" i="4"/>
  <c r="L46" i="4"/>
  <c r="O46" i="4"/>
  <c r="M78" i="3"/>
  <c r="L69" i="3"/>
  <c r="K69" i="3"/>
  <c r="J69" i="3"/>
  <c r="I69" i="3"/>
  <c r="H69" i="3"/>
  <c r="G69" i="3"/>
  <c r="F69" i="3"/>
  <c r="E69" i="3"/>
  <c r="H67" i="3"/>
  <c r="L67" i="3" s="1"/>
  <c r="G67" i="3"/>
  <c r="K67" i="3" s="1"/>
  <c r="F67" i="3"/>
  <c r="J67" i="3" s="1"/>
  <c r="E67" i="3"/>
  <c r="I67" i="3" s="1"/>
  <c r="E66" i="3"/>
  <c r="C11" i="6" l="1" a="1"/>
  <c r="C11" i="6" s="1"/>
  <c r="D11" i="6" a="1"/>
  <c r="D11" i="6" s="1"/>
  <c r="C28" i="6" a="1"/>
  <c r="C28" i="6" s="1"/>
  <c r="D28" i="6" a="1"/>
  <c r="D28" i="6" s="1"/>
  <c r="C26" i="6" a="1"/>
  <c r="C26" i="6" s="1"/>
  <c r="B26" i="6" a="1"/>
  <c r="B26" i="6" s="1"/>
  <c r="D26" i="6" a="1"/>
  <c r="D26" i="6" s="1"/>
  <c r="C24" i="6" a="1"/>
  <c r="C24" i="6" s="1"/>
  <c r="D24" i="6" a="1"/>
  <c r="D24" i="6" s="1"/>
  <c r="B24" i="6" a="1"/>
  <c r="B24" i="6" s="1"/>
  <c r="C22" i="6" a="1"/>
  <c r="C22" i="6" s="1"/>
  <c r="B22" i="6" a="1"/>
  <c r="B22" i="6" s="1"/>
  <c r="C20" i="6" a="1"/>
  <c r="C20" i="6" s="1"/>
  <c r="D20" i="6" a="1"/>
  <c r="D20" i="6" s="1"/>
  <c r="B20" i="6" a="1"/>
  <c r="B20" i="6" s="1"/>
  <c r="C18" i="6" a="1"/>
  <c r="C18" i="6" s="1"/>
  <c r="B18" i="6" a="1"/>
  <c r="B18" i="6" s="1"/>
  <c r="D18" i="6" a="1"/>
  <c r="D18" i="6" s="1"/>
  <c r="C16" i="6" a="1"/>
  <c r="C16" i="6" s="1"/>
  <c r="D16" i="6" a="1"/>
  <c r="D16" i="6" s="1"/>
  <c r="B16" i="6" a="1"/>
  <c r="B16" i="6" s="1"/>
  <c r="C14" i="6" a="1"/>
  <c r="C14" i="6" s="1"/>
  <c r="B14" i="6" a="1"/>
  <c r="B14" i="6" s="1"/>
  <c r="D14" i="6" a="1"/>
  <c r="D14" i="6" s="1"/>
  <c r="C12" i="6" a="1"/>
  <c r="C12" i="6" s="1"/>
  <c r="D12" i="6" a="1"/>
  <c r="D12" i="6" s="1"/>
  <c r="C10" i="6" a="1"/>
  <c r="C10" i="6" s="1"/>
  <c r="B10" i="6" a="1"/>
  <c r="B10" i="6" s="1"/>
  <c r="D10" i="6" a="1"/>
  <c r="D10" i="6" s="1"/>
  <c r="C8" i="6" a="1"/>
  <c r="C8" i="6" s="1"/>
  <c r="D8" i="6" a="1"/>
  <c r="D8" i="6" s="1"/>
  <c r="B8" i="6" a="1"/>
  <c r="B8" i="6" s="1"/>
  <c r="C6" i="6" a="1"/>
  <c r="C6" i="6" s="1"/>
  <c r="B6" i="6" a="1"/>
  <c r="B6" i="6" s="1"/>
  <c r="C4" i="6" a="1"/>
  <c r="C4" i="6" s="1"/>
  <c r="D4" i="6" a="1"/>
  <c r="D4" i="6" s="1"/>
  <c r="B4" i="6" a="1"/>
  <c r="B4" i="6" s="1"/>
  <c r="B173" i="6" a="1"/>
  <c r="B173" i="6" s="1"/>
  <c r="C173" i="6" a="1"/>
  <c r="C173" i="6" s="1"/>
  <c r="B171" i="6" a="1"/>
  <c r="B171" i="6" s="1"/>
  <c r="C171" i="6" a="1"/>
  <c r="C171" i="6" s="1"/>
  <c r="D171" i="6" a="1"/>
  <c r="D171" i="6" s="1"/>
  <c r="B169" i="6" a="1"/>
  <c r="B169" i="6" s="1"/>
  <c r="C169" i="6" a="1"/>
  <c r="C169" i="6" s="1"/>
  <c r="D169" i="6" a="1"/>
  <c r="D169" i="6" s="1"/>
  <c r="B167" i="6" a="1"/>
  <c r="B167" i="6" s="1"/>
  <c r="C167" i="6" a="1"/>
  <c r="C167" i="6" s="1"/>
  <c r="D167" i="6" a="1"/>
  <c r="D167" i="6" s="1"/>
  <c r="B165" i="6" a="1"/>
  <c r="B165" i="6" s="1"/>
  <c r="C165" i="6" a="1"/>
  <c r="C165" i="6" s="1"/>
  <c r="D165" i="6" a="1"/>
  <c r="D165" i="6" s="1"/>
  <c r="B163" i="6" a="1"/>
  <c r="B163" i="6" s="1"/>
  <c r="C163" i="6" a="1"/>
  <c r="C163" i="6" s="1"/>
  <c r="D163" i="6" a="1"/>
  <c r="D163" i="6" s="1"/>
  <c r="B161" i="6" a="1"/>
  <c r="B161" i="6" s="1"/>
  <c r="C161" i="6" a="1"/>
  <c r="C161" i="6" s="1"/>
  <c r="D161" i="6" a="1"/>
  <c r="D161" i="6" s="1"/>
  <c r="B159" i="6" a="1"/>
  <c r="B159" i="6" s="1"/>
  <c r="C159" i="6" a="1"/>
  <c r="C159" i="6" s="1"/>
  <c r="D159" i="6" a="1"/>
  <c r="D159" i="6" s="1"/>
  <c r="B157" i="6" a="1"/>
  <c r="B157" i="6" s="1"/>
  <c r="C157" i="6" a="1"/>
  <c r="C157" i="6" s="1"/>
  <c r="D157" i="6" a="1"/>
  <c r="D157" i="6" s="1"/>
  <c r="B155" i="6" a="1"/>
  <c r="B155" i="6" s="1"/>
  <c r="C155" i="6" a="1"/>
  <c r="C155" i="6" s="1"/>
  <c r="D155" i="6" a="1"/>
  <c r="D155" i="6" s="1"/>
  <c r="B153" i="6" a="1"/>
  <c r="B153" i="6" s="1"/>
  <c r="C153" i="6" a="1"/>
  <c r="C153" i="6" s="1"/>
  <c r="D153" i="6" a="1"/>
  <c r="D153" i="6" s="1"/>
  <c r="B151" i="6" a="1"/>
  <c r="B151" i="6" s="1"/>
  <c r="C151" i="6" a="1"/>
  <c r="C151" i="6" s="1"/>
  <c r="D151" i="6" a="1"/>
  <c r="D151" i="6" s="1"/>
  <c r="B149" i="6" a="1"/>
  <c r="B149" i="6" s="1"/>
  <c r="C149" i="6" a="1"/>
  <c r="C149" i="6" s="1"/>
  <c r="D149" i="6" a="1"/>
  <c r="D149" i="6" s="1"/>
  <c r="B27" i="6" a="1"/>
  <c r="B27" i="6" s="1"/>
  <c r="D27" i="6" a="1"/>
  <c r="D27" i="6" s="1"/>
  <c r="C27" i="6" a="1"/>
  <c r="C27" i="6" s="1"/>
  <c r="B25" i="6" a="1"/>
  <c r="B25" i="6" s="1"/>
  <c r="D25" i="6" a="1"/>
  <c r="D25" i="6" s="1"/>
  <c r="C25" i="6" a="1"/>
  <c r="C25" i="6" s="1"/>
  <c r="B23" i="6" a="1"/>
  <c r="B23" i="6" s="1"/>
  <c r="D23" i="6" a="1"/>
  <c r="D23" i="6" s="1"/>
  <c r="C23" i="6" a="1"/>
  <c r="C23" i="6" s="1"/>
  <c r="B21" i="6" a="1"/>
  <c r="B21" i="6" s="1"/>
  <c r="D21" i="6" a="1"/>
  <c r="D21" i="6" s="1"/>
  <c r="C21" i="6" a="1"/>
  <c r="C21" i="6" s="1"/>
  <c r="B19" i="6" a="1"/>
  <c r="B19" i="6" s="1"/>
  <c r="D19" i="6" a="1"/>
  <c r="D19" i="6" s="1"/>
  <c r="C19" i="6" a="1"/>
  <c r="C19" i="6" s="1"/>
  <c r="B17" i="6" a="1"/>
  <c r="B17" i="6" s="1"/>
  <c r="D17" i="6" a="1"/>
  <c r="D17" i="6" s="1"/>
  <c r="B15" i="6" a="1"/>
  <c r="B15" i="6" s="1"/>
  <c r="D15" i="6" a="1"/>
  <c r="D15" i="6" s="1"/>
  <c r="C15" i="6" a="1"/>
  <c r="C15" i="6" s="1"/>
  <c r="B13" i="6" a="1"/>
  <c r="B13" i="6" s="1"/>
  <c r="D13" i="6" a="1"/>
  <c r="D13" i="6" s="1"/>
  <c r="C13" i="6" a="1"/>
  <c r="C13" i="6" s="1"/>
  <c r="B9" i="6" a="1"/>
  <c r="B9" i="6" s="1"/>
  <c r="D9" i="6" a="1"/>
  <c r="D9" i="6" s="1"/>
  <c r="C9" i="6" a="1"/>
  <c r="C9" i="6" s="1"/>
  <c r="B7" i="6" a="1"/>
  <c r="B7" i="6" s="1"/>
  <c r="D7" i="6" a="1"/>
  <c r="D7" i="6" s="1"/>
  <c r="C7" i="6" a="1"/>
  <c r="C7" i="6" s="1"/>
  <c r="B5" i="6" a="1"/>
  <c r="B5" i="6" s="1"/>
  <c r="D5" i="6" a="1"/>
  <c r="D5" i="6" s="1"/>
  <c r="C5" i="6" a="1"/>
  <c r="C5" i="6" s="1"/>
  <c r="B3" i="6" a="1"/>
  <c r="B3" i="6" s="1"/>
  <c r="D3" i="6" a="1"/>
  <c r="D3" i="6" s="1"/>
  <c r="C3" i="6" a="1"/>
  <c r="C3" i="6" s="1"/>
  <c r="B172" i="6" a="1"/>
  <c r="B172" i="6" s="1"/>
  <c r="C172" i="6" a="1"/>
  <c r="C172" i="6" s="1"/>
  <c r="D172" i="6" a="1"/>
  <c r="D172" i="6" s="1"/>
  <c r="B170" i="6" a="1"/>
  <c r="B170" i="6" s="1"/>
  <c r="C170" i="6" a="1"/>
  <c r="C170" i="6" s="1"/>
  <c r="D170" i="6" a="1"/>
  <c r="D170" i="6" s="1"/>
  <c r="B168" i="6" a="1"/>
  <c r="B168" i="6" s="1"/>
  <c r="C168" i="6" a="1"/>
  <c r="C168" i="6" s="1"/>
  <c r="D168" i="6" a="1"/>
  <c r="D168" i="6" s="1"/>
  <c r="B166" i="6" a="1"/>
  <c r="B166" i="6" s="1"/>
  <c r="C166" i="6" a="1"/>
  <c r="C166" i="6" s="1"/>
  <c r="D166" i="6" a="1"/>
  <c r="D166" i="6" s="1"/>
  <c r="B164" i="6" a="1"/>
  <c r="B164" i="6" s="1"/>
  <c r="C164" i="6" a="1"/>
  <c r="C164" i="6" s="1"/>
  <c r="D164" i="6" a="1"/>
  <c r="D164" i="6" s="1"/>
  <c r="B162" i="6" a="1"/>
  <c r="B162" i="6" s="1"/>
  <c r="C162" i="6" a="1"/>
  <c r="C162" i="6" s="1"/>
  <c r="D162" i="6" a="1"/>
  <c r="D162" i="6" s="1"/>
  <c r="B160" i="6" a="1"/>
  <c r="B160" i="6" s="1"/>
  <c r="C160" i="6" a="1"/>
  <c r="C160" i="6" s="1"/>
  <c r="D160" i="6" a="1"/>
  <c r="D160" i="6" s="1"/>
  <c r="B158" i="6" a="1"/>
  <c r="B158" i="6" s="1"/>
  <c r="C158" i="6" a="1"/>
  <c r="C158" i="6" s="1"/>
  <c r="D158" i="6" a="1"/>
  <c r="D158" i="6" s="1"/>
  <c r="B156" i="6" a="1"/>
  <c r="B156" i="6" s="1"/>
  <c r="C156" i="6" a="1"/>
  <c r="C156" i="6" s="1"/>
  <c r="D156" i="6" a="1"/>
  <c r="D156" i="6" s="1"/>
  <c r="B154" i="6" a="1"/>
  <c r="B154" i="6" s="1"/>
  <c r="C154" i="6" a="1"/>
  <c r="C154" i="6" s="1"/>
  <c r="D154" i="6" a="1"/>
  <c r="D154" i="6" s="1"/>
  <c r="B152" i="6" a="1"/>
  <c r="B152" i="6" s="1"/>
  <c r="C152" i="6" a="1"/>
  <c r="C152" i="6" s="1"/>
  <c r="D152" i="6" a="1"/>
  <c r="D152" i="6" s="1"/>
  <c r="B150" i="6" a="1"/>
  <c r="B150" i="6" s="1"/>
  <c r="C150" i="6" a="1"/>
  <c r="C150" i="6" s="1"/>
  <c r="D150" i="6" a="1"/>
  <c r="D150" i="6" s="1"/>
  <c r="B148" i="6" a="1"/>
  <c r="B148" i="6" s="1"/>
  <c r="C148" i="6" a="1"/>
  <c r="C148" i="6" s="1"/>
  <c r="D148" i="6" a="1"/>
  <c r="D148" i="6" s="1"/>
  <c r="B146" i="6" a="1"/>
  <c r="B146" i="6" s="1"/>
  <c r="C146" i="6" a="1"/>
  <c r="C146" i="6" s="1"/>
  <c r="D146" i="6" a="1"/>
  <c r="D146" i="6" s="1"/>
  <c r="B144" i="6" a="1"/>
  <c r="B144" i="6" s="1"/>
  <c r="C144" i="6" a="1"/>
  <c r="C144" i="6" s="1"/>
  <c r="D144" i="6" a="1"/>
  <c r="D144" i="6" s="1"/>
  <c r="B142" i="6" a="1"/>
  <c r="B142" i="6" s="1"/>
  <c r="C142" i="6" a="1"/>
  <c r="C142" i="6" s="1"/>
  <c r="D142" i="6" a="1"/>
  <c r="D142" i="6" s="1"/>
  <c r="B140" i="6" a="1"/>
  <c r="B140" i="6" s="1"/>
  <c r="C140" i="6" a="1"/>
  <c r="C140" i="6" s="1"/>
  <c r="D140" i="6" a="1"/>
  <c r="D140" i="6" s="1"/>
  <c r="B138" i="6" a="1"/>
  <c r="B138" i="6" s="1"/>
  <c r="C138" i="6" a="1"/>
  <c r="C138" i="6" s="1"/>
  <c r="D138" i="6" a="1"/>
  <c r="D138" i="6" s="1"/>
  <c r="B136" i="6" a="1"/>
  <c r="B136" i="6" s="1"/>
  <c r="C136" i="6" a="1"/>
  <c r="C136" i="6" s="1"/>
  <c r="D136" i="6" a="1"/>
  <c r="D136" i="6" s="1"/>
  <c r="B134" i="6" a="1"/>
  <c r="B134" i="6" s="1"/>
  <c r="C134" i="6" a="1"/>
  <c r="C134" i="6" s="1"/>
  <c r="D134" i="6" a="1"/>
  <c r="D134" i="6" s="1"/>
  <c r="B132" i="6" a="1"/>
  <c r="B132" i="6" s="1"/>
  <c r="C132" i="6" a="1"/>
  <c r="C132" i="6" s="1"/>
  <c r="D132" i="6" a="1"/>
  <c r="D132" i="6" s="1"/>
  <c r="B130" i="6" a="1"/>
  <c r="B130" i="6" s="1"/>
  <c r="C130" i="6" a="1"/>
  <c r="C130" i="6" s="1"/>
  <c r="D130" i="6" a="1"/>
  <c r="D130" i="6" s="1"/>
  <c r="B128" i="6" a="1"/>
  <c r="B128" i="6" s="1"/>
  <c r="C128" i="6" a="1"/>
  <c r="C128" i="6" s="1"/>
  <c r="D128" i="6" a="1"/>
  <c r="D128" i="6" s="1"/>
  <c r="B126" i="6" a="1"/>
  <c r="B126" i="6" s="1"/>
  <c r="C126" i="6" a="1"/>
  <c r="C126" i="6" s="1"/>
  <c r="D126" i="6" a="1"/>
  <c r="D126" i="6" s="1"/>
  <c r="B124" i="6" a="1"/>
  <c r="B124" i="6" s="1"/>
  <c r="C124" i="6" a="1"/>
  <c r="C124" i="6" s="1"/>
  <c r="D124" i="6" a="1"/>
  <c r="D124" i="6" s="1"/>
  <c r="B122" i="6" a="1"/>
  <c r="B122" i="6" s="1"/>
  <c r="C122" i="6" a="1"/>
  <c r="C122" i="6" s="1"/>
  <c r="D122" i="6" a="1"/>
  <c r="D122" i="6" s="1"/>
  <c r="B120" i="6" a="1"/>
  <c r="B120" i="6" s="1"/>
  <c r="C120" i="6" a="1"/>
  <c r="C120" i="6" s="1"/>
  <c r="D120" i="6" a="1"/>
  <c r="D120" i="6" s="1"/>
  <c r="B118" i="6" a="1"/>
  <c r="B118" i="6" s="1"/>
  <c r="C118" i="6" a="1"/>
  <c r="C118" i="6" s="1"/>
  <c r="D118" i="6" a="1"/>
  <c r="D118" i="6" s="1"/>
  <c r="B116" i="6" a="1"/>
  <c r="B116" i="6" s="1"/>
  <c r="C116" i="6" a="1"/>
  <c r="C116" i="6" s="1"/>
  <c r="D116" i="6" a="1"/>
  <c r="D116" i="6" s="1"/>
  <c r="B114" i="6" a="1"/>
  <c r="B114" i="6" s="1"/>
  <c r="C114" i="6" a="1"/>
  <c r="C114" i="6" s="1"/>
  <c r="D114" i="6" a="1"/>
  <c r="D114" i="6" s="1"/>
  <c r="B112" i="6" a="1"/>
  <c r="B112" i="6" s="1"/>
  <c r="C112" i="6" a="1"/>
  <c r="C112" i="6" s="1"/>
  <c r="D112" i="6" a="1"/>
  <c r="D112" i="6" s="1"/>
  <c r="B110" i="6" a="1"/>
  <c r="B110" i="6" s="1"/>
  <c r="C110" i="6" a="1"/>
  <c r="C110" i="6" s="1"/>
  <c r="D110" i="6" a="1"/>
  <c r="D110" i="6" s="1"/>
  <c r="B108" i="6" a="1"/>
  <c r="B108" i="6" s="1"/>
  <c r="C108" i="6" a="1"/>
  <c r="C108" i="6" s="1"/>
  <c r="D108" i="6" a="1"/>
  <c r="D108" i="6" s="1"/>
  <c r="B106" i="6" a="1"/>
  <c r="B106" i="6" s="1"/>
  <c r="C106" i="6" a="1"/>
  <c r="C106" i="6" s="1"/>
  <c r="D106" i="6" a="1"/>
  <c r="D106" i="6" s="1"/>
  <c r="B104" i="6" a="1"/>
  <c r="B104" i="6" s="1"/>
  <c r="C104" i="6" a="1"/>
  <c r="C104" i="6" s="1"/>
  <c r="D104" i="6" a="1"/>
  <c r="D104" i="6" s="1"/>
  <c r="B102" i="6" a="1"/>
  <c r="B102" i="6" s="1"/>
  <c r="C102" i="6" a="1"/>
  <c r="C102" i="6" s="1"/>
  <c r="D102" i="6" a="1"/>
  <c r="D102" i="6" s="1"/>
  <c r="B100" i="6" a="1"/>
  <c r="B100" i="6" s="1"/>
  <c r="C100" i="6" a="1"/>
  <c r="C100" i="6" s="1"/>
  <c r="D100" i="6" a="1"/>
  <c r="D100" i="6" s="1"/>
  <c r="B98" i="6" a="1"/>
  <c r="B98" i="6" s="1"/>
  <c r="C98" i="6" a="1"/>
  <c r="C98" i="6" s="1"/>
  <c r="D98" i="6" a="1"/>
  <c r="D98" i="6" s="1"/>
  <c r="B96" i="6" a="1"/>
  <c r="B96" i="6" s="1"/>
  <c r="C96" i="6" a="1"/>
  <c r="C96" i="6" s="1"/>
  <c r="D96" i="6" a="1"/>
  <c r="D96" i="6" s="1"/>
  <c r="B94" i="6" a="1"/>
  <c r="B94" i="6" s="1"/>
  <c r="C94" i="6" a="1"/>
  <c r="C94" i="6" s="1"/>
  <c r="D94" i="6" a="1"/>
  <c r="D94" i="6" s="1"/>
  <c r="B92" i="6" a="1"/>
  <c r="B92" i="6" s="1"/>
  <c r="C92" i="6" a="1"/>
  <c r="C92" i="6" s="1"/>
  <c r="D92" i="6" a="1"/>
  <c r="D92" i="6" s="1"/>
  <c r="B90" i="6" a="1"/>
  <c r="B90" i="6" s="1"/>
  <c r="C90" i="6" a="1"/>
  <c r="C90" i="6" s="1"/>
  <c r="D90" i="6" a="1"/>
  <c r="D90" i="6" s="1"/>
  <c r="B88" i="6" a="1"/>
  <c r="B88" i="6" s="1"/>
  <c r="C88" i="6" a="1"/>
  <c r="C88" i="6" s="1"/>
  <c r="D88" i="6" a="1"/>
  <c r="D88" i="6" s="1"/>
  <c r="B86" i="6" a="1"/>
  <c r="B86" i="6" s="1"/>
  <c r="C86" i="6" a="1"/>
  <c r="C86" i="6" s="1"/>
  <c r="D86" i="6" a="1"/>
  <c r="D86" i="6" s="1"/>
  <c r="B84" i="6" a="1"/>
  <c r="B84" i="6" s="1"/>
  <c r="C84" i="6" a="1"/>
  <c r="C84" i="6" s="1"/>
  <c r="D84" i="6" a="1"/>
  <c r="D84" i="6" s="1"/>
  <c r="B82" i="6" a="1"/>
  <c r="B82" i="6" s="1"/>
  <c r="C82" i="6" a="1"/>
  <c r="C82" i="6" s="1"/>
  <c r="D82" i="6" a="1"/>
  <c r="D82" i="6" s="1"/>
  <c r="B80" i="6" a="1"/>
  <c r="B80" i="6" s="1"/>
  <c r="C80" i="6" a="1"/>
  <c r="C80" i="6" s="1"/>
  <c r="D80" i="6" a="1"/>
  <c r="D80" i="6" s="1"/>
  <c r="B78" i="6" a="1"/>
  <c r="B78" i="6" s="1"/>
  <c r="C78" i="6" a="1"/>
  <c r="C78" i="6" s="1"/>
  <c r="D78" i="6" a="1"/>
  <c r="D78" i="6" s="1"/>
  <c r="B76" i="6" a="1"/>
  <c r="B76" i="6" s="1"/>
  <c r="C76" i="6" a="1"/>
  <c r="C76" i="6" s="1"/>
  <c r="D76" i="6" a="1"/>
  <c r="D76" i="6" s="1"/>
  <c r="B74" i="6" a="1"/>
  <c r="B74" i="6" s="1"/>
  <c r="C74" i="6" a="1"/>
  <c r="C74" i="6" s="1"/>
  <c r="D74" i="6" a="1"/>
  <c r="D74" i="6" s="1"/>
  <c r="B72" i="6" a="1"/>
  <c r="B72" i="6" s="1"/>
  <c r="D72" i="6" a="1"/>
  <c r="D72" i="6" s="1"/>
  <c r="B70" i="6" a="1"/>
  <c r="B70" i="6" s="1"/>
  <c r="D70" i="6" a="1"/>
  <c r="D70" i="6" s="1"/>
  <c r="C70" i="6" a="1"/>
  <c r="C70" i="6" s="1"/>
  <c r="B68" i="6" a="1"/>
  <c r="B68" i="6" s="1"/>
  <c r="D68" i="6" a="1"/>
  <c r="D68" i="6" s="1"/>
  <c r="C68" i="6" a="1"/>
  <c r="C68" i="6" s="1"/>
  <c r="B66" i="6" a="1"/>
  <c r="B66" i="6" s="1"/>
  <c r="D66" i="6" a="1"/>
  <c r="D66" i="6" s="1"/>
  <c r="C66" i="6" a="1"/>
  <c r="C66" i="6" s="1"/>
  <c r="B64" i="6" a="1"/>
  <c r="B64" i="6" s="1"/>
  <c r="D64" i="6" a="1"/>
  <c r="D64" i="6" s="1"/>
  <c r="B62" i="6" a="1"/>
  <c r="B62" i="6" s="1"/>
  <c r="D62" i="6" a="1"/>
  <c r="D62" i="6" s="1"/>
  <c r="C62" i="6" a="1"/>
  <c r="C62" i="6" s="1"/>
  <c r="B60" i="6" a="1"/>
  <c r="B60" i="6" s="1"/>
  <c r="D60" i="6" a="1"/>
  <c r="D60" i="6" s="1"/>
  <c r="C60" i="6" a="1"/>
  <c r="C60" i="6" s="1"/>
  <c r="B58" i="6" a="1"/>
  <c r="B58" i="6" s="1"/>
  <c r="D58" i="6" a="1"/>
  <c r="D58" i="6" s="1"/>
  <c r="C58" i="6" a="1"/>
  <c r="C58" i="6" s="1"/>
  <c r="B56" i="6" a="1"/>
  <c r="B56" i="6" s="1"/>
  <c r="D56" i="6" a="1"/>
  <c r="D56" i="6" s="1"/>
  <c r="B54" i="6" a="1"/>
  <c r="B54" i="6" s="1"/>
  <c r="D54" i="6" a="1"/>
  <c r="D54" i="6" s="1"/>
  <c r="C54" i="6" a="1"/>
  <c r="C54" i="6" s="1"/>
  <c r="B52" i="6" a="1"/>
  <c r="B52" i="6" s="1"/>
  <c r="D52" i="6" a="1"/>
  <c r="D52" i="6" s="1"/>
  <c r="C52" i="6" a="1"/>
  <c r="C52" i="6" s="1"/>
  <c r="B50" i="6" a="1"/>
  <c r="B50" i="6" s="1"/>
  <c r="D50" i="6" a="1"/>
  <c r="D50" i="6" s="1"/>
  <c r="C50" i="6" a="1"/>
  <c r="C50" i="6" s="1"/>
  <c r="B48" i="6" a="1"/>
  <c r="B48" i="6" s="1"/>
  <c r="D48" i="6" a="1"/>
  <c r="D48" i="6" s="1"/>
  <c r="B46" i="6" a="1"/>
  <c r="B46" i="6" s="1"/>
  <c r="D46" i="6" a="1"/>
  <c r="D46" i="6" s="1"/>
  <c r="C46" i="6" a="1"/>
  <c r="C46" i="6" s="1"/>
  <c r="B44" i="6" a="1"/>
  <c r="B44" i="6" s="1"/>
  <c r="D44" i="6" a="1"/>
  <c r="D44" i="6" s="1"/>
  <c r="C44" i="6" a="1"/>
  <c r="C44" i="6" s="1"/>
  <c r="B42" i="6" a="1"/>
  <c r="B42" i="6" s="1"/>
  <c r="D42" i="6" a="1"/>
  <c r="D42" i="6" s="1"/>
  <c r="C42" i="6" a="1"/>
  <c r="C42" i="6" s="1"/>
  <c r="B40" i="6" a="1"/>
  <c r="B40" i="6" s="1"/>
  <c r="D40" i="6" a="1"/>
  <c r="D40" i="6" s="1"/>
  <c r="B38" i="6" a="1"/>
  <c r="B38" i="6" s="1"/>
  <c r="D38" i="6" a="1"/>
  <c r="D38" i="6" s="1"/>
  <c r="C38" i="6" a="1"/>
  <c r="C38" i="6" s="1"/>
  <c r="B36" i="6" a="1"/>
  <c r="B36" i="6" s="1"/>
  <c r="D36" i="6" a="1"/>
  <c r="D36" i="6" s="1"/>
  <c r="C36" i="6" a="1"/>
  <c r="C36" i="6" s="1"/>
  <c r="B34" i="6" a="1"/>
  <c r="B34" i="6" s="1"/>
  <c r="D34" i="6" a="1"/>
  <c r="D34" i="6" s="1"/>
  <c r="C34" i="6" a="1"/>
  <c r="C34" i="6" s="1"/>
  <c r="B32" i="6" a="1"/>
  <c r="B32" i="6" s="1"/>
  <c r="D32" i="6" a="1"/>
  <c r="D32" i="6" s="1"/>
  <c r="C30" i="6" a="1"/>
  <c r="C30" i="6" s="1"/>
  <c r="B30" i="6" a="1"/>
  <c r="B30" i="6" s="1"/>
  <c r="D30" i="6" a="1"/>
  <c r="D30" i="6" s="1"/>
  <c r="B2" i="6" a="1"/>
  <c r="B2" i="6" s="1"/>
  <c r="D2" i="6" a="1"/>
  <c r="D2" i="6" s="1"/>
  <c r="D217" i="6" a="1"/>
  <c r="D217" i="6" s="1"/>
  <c r="C217" i="6" a="1"/>
  <c r="C217" i="6" s="1"/>
  <c r="D216" i="6" a="1"/>
  <c r="D216" i="6" s="1"/>
  <c r="C216" i="6" a="1"/>
  <c r="C216" i="6" s="1"/>
  <c r="D215" i="6" a="1"/>
  <c r="D215" i="6" s="1"/>
  <c r="C215" i="6" a="1"/>
  <c r="C215" i="6" s="1"/>
  <c r="D214" i="6" a="1"/>
  <c r="D214" i="6" s="1"/>
  <c r="C214" i="6" a="1"/>
  <c r="C214" i="6" s="1"/>
  <c r="D213" i="6" a="1"/>
  <c r="D213" i="6" s="1"/>
  <c r="C213" i="6" a="1"/>
  <c r="C213" i="6" s="1"/>
  <c r="D212" i="6" a="1"/>
  <c r="D212" i="6" s="1"/>
  <c r="C212" i="6" a="1"/>
  <c r="C212" i="6" s="1"/>
  <c r="D211" i="6" a="1"/>
  <c r="D211" i="6" s="1"/>
  <c r="C211" i="6" a="1"/>
  <c r="C211" i="6" s="1"/>
  <c r="D210" i="6" a="1"/>
  <c r="D210" i="6" s="1"/>
  <c r="C210" i="6" a="1"/>
  <c r="C210" i="6" s="1"/>
  <c r="D209" i="6" a="1"/>
  <c r="D209" i="6" s="1"/>
  <c r="C209" i="6" a="1"/>
  <c r="C209" i="6" s="1"/>
  <c r="D208" i="6" a="1"/>
  <c r="D208" i="6" s="1"/>
  <c r="C208" i="6" a="1"/>
  <c r="C208" i="6" s="1"/>
  <c r="D207" i="6" a="1"/>
  <c r="D207" i="6" s="1"/>
  <c r="C207" i="6" a="1"/>
  <c r="C207" i="6" s="1"/>
  <c r="D206" i="6" a="1"/>
  <c r="D206" i="6" s="1"/>
  <c r="C206" i="6" a="1"/>
  <c r="C206" i="6" s="1"/>
  <c r="D205" i="6" a="1"/>
  <c r="D205" i="6" s="1"/>
  <c r="C205" i="6" a="1"/>
  <c r="C205" i="6" s="1"/>
  <c r="D204" i="6" a="1"/>
  <c r="D204" i="6" s="1"/>
  <c r="C204" i="6" a="1"/>
  <c r="C204" i="6" s="1"/>
  <c r="D203" i="6" a="1"/>
  <c r="D203" i="6" s="1"/>
  <c r="C203" i="6" a="1"/>
  <c r="C203" i="6" s="1"/>
  <c r="D202" i="6" a="1"/>
  <c r="D202" i="6" s="1"/>
  <c r="C202" i="6" a="1"/>
  <c r="C202" i="6" s="1"/>
  <c r="D201" i="6" a="1"/>
  <c r="D201" i="6" s="1"/>
  <c r="C201" i="6" a="1"/>
  <c r="C201" i="6" s="1"/>
  <c r="D200" i="6" a="1"/>
  <c r="D200" i="6" s="1"/>
  <c r="C200" i="6" a="1"/>
  <c r="C200" i="6" s="1"/>
  <c r="D199" i="6" a="1"/>
  <c r="D199" i="6" s="1"/>
  <c r="C199" i="6" a="1"/>
  <c r="C199" i="6" s="1"/>
  <c r="D198" i="6" a="1"/>
  <c r="D198" i="6" s="1"/>
  <c r="C198" i="6" a="1"/>
  <c r="C198" i="6" s="1"/>
  <c r="D197" i="6" a="1"/>
  <c r="D197" i="6" s="1"/>
  <c r="C197" i="6" a="1"/>
  <c r="C197" i="6" s="1"/>
  <c r="D196" i="6" a="1"/>
  <c r="D196" i="6" s="1"/>
  <c r="C196" i="6" a="1"/>
  <c r="C196" i="6" s="1"/>
  <c r="D195" i="6" a="1"/>
  <c r="D195" i="6" s="1"/>
  <c r="C195" i="6" a="1"/>
  <c r="C195" i="6" s="1"/>
  <c r="D194" i="6" a="1"/>
  <c r="D194" i="6" s="1"/>
  <c r="C194" i="6" a="1"/>
  <c r="C194" i="6" s="1"/>
  <c r="D193" i="6" a="1"/>
  <c r="D193" i="6" s="1"/>
  <c r="C193" i="6" a="1"/>
  <c r="C193" i="6" s="1"/>
  <c r="D192" i="6" a="1"/>
  <c r="D192" i="6" s="1"/>
  <c r="C192" i="6" a="1"/>
  <c r="C192" i="6" s="1"/>
  <c r="D191" i="6" a="1"/>
  <c r="D191" i="6" s="1"/>
  <c r="C191" i="6" a="1"/>
  <c r="C191" i="6" s="1"/>
  <c r="D190" i="6" a="1"/>
  <c r="D190" i="6" s="1"/>
  <c r="C190" i="6" a="1"/>
  <c r="C190" i="6" s="1"/>
  <c r="D189" i="6" a="1"/>
  <c r="D189" i="6" s="1"/>
  <c r="C189" i="6" a="1"/>
  <c r="C189" i="6" s="1"/>
  <c r="D188" i="6" a="1"/>
  <c r="D188" i="6" s="1"/>
  <c r="C188" i="6" a="1"/>
  <c r="C188" i="6" s="1"/>
  <c r="D187" i="6" a="1"/>
  <c r="D187" i="6" s="1"/>
  <c r="C187" i="6" a="1"/>
  <c r="C187" i="6" s="1"/>
  <c r="D186" i="6" a="1"/>
  <c r="D186" i="6" s="1"/>
  <c r="C186" i="6" a="1"/>
  <c r="C186" i="6" s="1"/>
  <c r="D185" i="6" a="1"/>
  <c r="D185" i="6" s="1"/>
  <c r="C185" i="6" a="1"/>
  <c r="C185" i="6" s="1"/>
  <c r="D184" i="6" a="1"/>
  <c r="D184" i="6" s="1"/>
  <c r="C184" i="6" a="1"/>
  <c r="C184" i="6" s="1"/>
  <c r="D183" i="6" a="1"/>
  <c r="D183" i="6" s="1"/>
  <c r="C183" i="6" a="1"/>
  <c r="C183" i="6" s="1"/>
  <c r="D182" i="6" a="1"/>
  <c r="D182" i="6" s="1"/>
  <c r="C182" i="6" a="1"/>
  <c r="C182" i="6" s="1"/>
  <c r="D181" i="6" a="1"/>
  <c r="D181" i="6" s="1"/>
  <c r="C181" i="6" a="1"/>
  <c r="C181" i="6" s="1"/>
  <c r="D180" i="6" a="1"/>
  <c r="D180" i="6" s="1"/>
  <c r="C180" i="6" a="1"/>
  <c r="C180" i="6" s="1"/>
  <c r="D179" i="6" a="1"/>
  <c r="D179" i="6" s="1"/>
  <c r="C179" i="6" a="1"/>
  <c r="C179" i="6" s="1"/>
  <c r="D178" i="6" a="1"/>
  <c r="D178" i="6" s="1"/>
  <c r="C178" i="6" a="1"/>
  <c r="C178" i="6" s="1"/>
  <c r="D177" i="6" a="1"/>
  <c r="D177" i="6" s="1"/>
  <c r="C177" i="6" a="1"/>
  <c r="C177" i="6" s="1"/>
  <c r="D176" i="6" a="1"/>
  <c r="D176" i="6" s="1"/>
  <c r="C176" i="6" a="1"/>
  <c r="C176" i="6" s="1"/>
  <c r="D175" i="6" a="1"/>
  <c r="D175" i="6" s="1"/>
  <c r="C175" i="6" a="1"/>
  <c r="C175" i="6" s="1"/>
  <c r="D174" i="6" a="1"/>
  <c r="D174" i="6" s="1"/>
  <c r="C174" i="6" a="1"/>
  <c r="C174" i="6" s="1"/>
  <c r="D173" i="6" a="1"/>
  <c r="D173" i="6" s="1"/>
  <c r="C72" i="6" a="1"/>
  <c r="C72" i="6" s="1"/>
  <c r="C56" i="6" a="1"/>
  <c r="C56" i="6" s="1"/>
  <c r="C40" i="6" a="1"/>
  <c r="C40" i="6" s="1"/>
  <c r="B28" i="6" a="1"/>
  <c r="B28" i="6" s="1"/>
  <c r="C17" i="6" a="1"/>
  <c r="C17" i="6" s="1"/>
  <c r="D6" i="6" a="1"/>
  <c r="D6" i="6" s="1"/>
  <c r="B147" i="6" a="1"/>
  <c r="B147" i="6" s="1"/>
  <c r="C147" i="6" a="1"/>
  <c r="C147" i="6" s="1"/>
  <c r="D147" i="6" a="1"/>
  <c r="D147" i="6" s="1"/>
  <c r="B145" i="6" a="1"/>
  <c r="B145" i="6" s="1"/>
  <c r="C145" i="6" a="1"/>
  <c r="C145" i="6" s="1"/>
  <c r="D145" i="6" a="1"/>
  <c r="D145" i="6" s="1"/>
  <c r="B143" i="6" a="1"/>
  <c r="B143" i="6" s="1"/>
  <c r="C143" i="6" a="1"/>
  <c r="C143" i="6" s="1"/>
  <c r="D143" i="6" a="1"/>
  <c r="D143" i="6" s="1"/>
  <c r="B141" i="6" a="1"/>
  <c r="B141" i="6" s="1"/>
  <c r="C141" i="6" a="1"/>
  <c r="C141" i="6" s="1"/>
  <c r="D141" i="6" a="1"/>
  <c r="D141" i="6" s="1"/>
  <c r="B139" i="6" a="1"/>
  <c r="B139" i="6" s="1"/>
  <c r="C139" i="6" a="1"/>
  <c r="C139" i="6" s="1"/>
  <c r="D139" i="6" a="1"/>
  <c r="D139" i="6" s="1"/>
  <c r="B137" i="6" a="1"/>
  <c r="B137" i="6" s="1"/>
  <c r="C137" i="6" a="1"/>
  <c r="C137" i="6" s="1"/>
  <c r="D137" i="6" a="1"/>
  <c r="D137" i="6" s="1"/>
  <c r="B135" i="6" a="1"/>
  <c r="B135" i="6" s="1"/>
  <c r="C135" i="6" a="1"/>
  <c r="C135" i="6" s="1"/>
  <c r="D135" i="6" a="1"/>
  <c r="D135" i="6" s="1"/>
  <c r="B133" i="6" a="1"/>
  <c r="B133" i="6" s="1"/>
  <c r="C133" i="6" a="1"/>
  <c r="C133" i="6" s="1"/>
  <c r="D133" i="6" a="1"/>
  <c r="D133" i="6" s="1"/>
  <c r="B131" i="6" a="1"/>
  <c r="B131" i="6" s="1"/>
  <c r="C131" i="6" a="1"/>
  <c r="C131" i="6" s="1"/>
  <c r="D131" i="6" a="1"/>
  <c r="D131" i="6" s="1"/>
  <c r="B129" i="6" a="1"/>
  <c r="B129" i="6" s="1"/>
  <c r="C129" i="6" a="1"/>
  <c r="C129" i="6" s="1"/>
  <c r="D129" i="6" a="1"/>
  <c r="D129" i="6" s="1"/>
  <c r="B127" i="6" a="1"/>
  <c r="B127" i="6" s="1"/>
  <c r="C127" i="6" a="1"/>
  <c r="C127" i="6" s="1"/>
  <c r="D127" i="6" a="1"/>
  <c r="D127" i="6" s="1"/>
  <c r="B125" i="6" a="1"/>
  <c r="B125" i="6" s="1"/>
  <c r="C125" i="6" a="1"/>
  <c r="C125" i="6" s="1"/>
  <c r="D125" i="6" a="1"/>
  <c r="D125" i="6" s="1"/>
  <c r="B123" i="6" a="1"/>
  <c r="B123" i="6" s="1"/>
  <c r="C123" i="6" a="1"/>
  <c r="C123" i="6" s="1"/>
  <c r="D123" i="6" a="1"/>
  <c r="D123" i="6" s="1"/>
  <c r="B121" i="6" a="1"/>
  <c r="B121" i="6" s="1"/>
  <c r="C121" i="6" a="1"/>
  <c r="C121" i="6" s="1"/>
  <c r="D121" i="6" a="1"/>
  <c r="D121" i="6" s="1"/>
  <c r="B119" i="6" a="1"/>
  <c r="B119" i="6" s="1"/>
  <c r="C119" i="6" a="1"/>
  <c r="C119" i="6" s="1"/>
  <c r="D119" i="6" a="1"/>
  <c r="D119" i="6" s="1"/>
  <c r="B117" i="6" a="1"/>
  <c r="B117" i="6" s="1"/>
  <c r="C117" i="6" a="1"/>
  <c r="C117" i="6" s="1"/>
  <c r="D117" i="6" a="1"/>
  <c r="D117" i="6" s="1"/>
  <c r="B115" i="6" a="1"/>
  <c r="B115" i="6" s="1"/>
  <c r="C115" i="6" a="1"/>
  <c r="C115" i="6" s="1"/>
  <c r="D115" i="6" a="1"/>
  <c r="D115" i="6" s="1"/>
  <c r="B113" i="6" a="1"/>
  <c r="B113" i="6" s="1"/>
  <c r="C113" i="6" a="1"/>
  <c r="C113" i="6" s="1"/>
  <c r="D113" i="6" a="1"/>
  <c r="D113" i="6" s="1"/>
  <c r="B111" i="6" a="1"/>
  <c r="B111" i="6" s="1"/>
  <c r="C111" i="6" a="1"/>
  <c r="C111" i="6" s="1"/>
  <c r="D111" i="6" a="1"/>
  <c r="D111" i="6" s="1"/>
  <c r="B109" i="6" a="1"/>
  <c r="B109" i="6" s="1"/>
  <c r="C109" i="6" a="1"/>
  <c r="C109" i="6" s="1"/>
  <c r="D109" i="6" a="1"/>
  <c r="D109" i="6" s="1"/>
  <c r="B107" i="6" a="1"/>
  <c r="B107" i="6" s="1"/>
  <c r="C107" i="6" a="1"/>
  <c r="C107" i="6" s="1"/>
  <c r="D107" i="6" a="1"/>
  <c r="D107" i="6" s="1"/>
  <c r="B105" i="6" a="1"/>
  <c r="B105" i="6" s="1"/>
  <c r="C105" i="6" a="1"/>
  <c r="C105" i="6" s="1"/>
  <c r="D105" i="6" a="1"/>
  <c r="D105" i="6" s="1"/>
  <c r="B103" i="6" a="1"/>
  <c r="B103" i="6" s="1"/>
  <c r="C103" i="6" a="1"/>
  <c r="C103" i="6" s="1"/>
  <c r="D103" i="6" a="1"/>
  <c r="D103" i="6" s="1"/>
  <c r="B101" i="6" a="1"/>
  <c r="B101" i="6" s="1"/>
  <c r="C101" i="6" a="1"/>
  <c r="C101" i="6" s="1"/>
  <c r="D101" i="6" a="1"/>
  <c r="D101" i="6" s="1"/>
  <c r="B99" i="6" a="1"/>
  <c r="B99" i="6" s="1"/>
  <c r="C99" i="6" a="1"/>
  <c r="C99" i="6" s="1"/>
  <c r="D99" i="6" a="1"/>
  <c r="D99" i="6" s="1"/>
  <c r="B97" i="6" a="1"/>
  <c r="B97" i="6" s="1"/>
  <c r="C97" i="6" a="1"/>
  <c r="C97" i="6" s="1"/>
  <c r="D97" i="6" a="1"/>
  <c r="D97" i="6" s="1"/>
  <c r="B95" i="6" a="1"/>
  <c r="B95" i="6" s="1"/>
  <c r="C95" i="6" a="1"/>
  <c r="C95" i="6" s="1"/>
  <c r="D95" i="6" a="1"/>
  <c r="D95" i="6" s="1"/>
  <c r="B93" i="6" a="1"/>
  <c r="B93" i="6" s="1"/>
  <c r="C93" i="6" a="1"/>
  <c r="C93" i="6" s="1"/>
  <c r="D93" i="6" a="1"/>
  <c r="D93" i="6" s="1"/>
  <c r="B91" i="6" a="1"/>
  <c r="B91" i="6" s="1"/>
  <c r="C91" i="6" a="1"/>
  <c r="C91" i="6" s="1"/>
  <c r="D91" i="6" a="1"/>
  <c r="D91" i="6" s="1"/>
  <c r="B89" i="6" a="1"/>
  <c r="B89" i="6" s="1"/>
  <c r="C89" i="6" a="1"/>
  <c r="C89" i="6" s="1"/>
  <c r="D89" i="6" a="1"/>
  <c r="D89" i="6" s="1"/>
  <c r="B87" i="6" a="1"/>
  <c r="B87" i="6" s="1"/>
  <c r="C87" i="6" a="1"/>
  <c r="C87" i="6" s="1"/>
  <c r="D87" i="6" a="1"/>
  <c r="D87" i="6" s="1"/>
  <c r="B85" i="6" a="1"/>
  <c r="B85" i="6" s="1"/>
  <c r="C85" i="6" a="1"/>
  <c r="C85" i="6" s="1"/>
  <c r="D85" i="6" a="1"/>
  <c r="D85" i="6" s="1"/>
  <c r="B83" i="6" a="1"/>
  <c r="B83" i="6" s="1"/>
  <c r="C83" i="6" a="1"/>
  <c r="C83" i="6" s="1"/>
  <c r="D83" i="6" a="1"/>
  <c r="D83" i="6" s="1"/>
  <c r="B81" i="6" a="1"/>
  <c r="B81" i="6" s="1"/>
  <c r="C81" i="6" a="1"/>
  <c r="C81" i="6" s="1"/>
  <c r="D81" i="6" a="1"/>
  <c r="D81" i="6" s="1"/>
  <c r="B79" i="6" a="1"/>
  <c r="B79" i="6" s="1"/>
  <c r="C79" i="6" a="1"/>
  <c r="C79" i="6" s="1"/>
  <c r="D79" i="6" a="1"/>
  <c r="D79" i="6" s="1"/>
  <c r="B77" i="6" a="1"/>
  <c r="B77" i="6" s="1"/>
  <c r="C77" i="6" a="1"/>
  <c r="C77" i="6" s="1"/>
  <c r="D77" i="6" a="1"/>
  <c r="D77" i="6" s="1"/>
  <c r="B75" i="6" a="1"/>
  <c r="B75" i="6" s="1"/>
  <c r="C75" i="6" a="1"/>
  <c r="C75" i="6" s="1"/>
  <c r="D75" i="6" a="1"/>
  <c r="D75" i="6" s="1"/>
  <c r="C73" i="6" a="1"/>
  <c r="C73" i="6" s="1"/>
  <c r="B73" i="6" a="1"/>
  <c r="B73" i="6" s="1"/>
  <c r="D73" i="6" a="1"/>
  <c r="D73" i="6" s="1"/>
  <c r="C71" i="6" a="1"/>
  <c r="C71" i="6" s="1"/>
  <c r="D71" i="6" a="1"/>
  <c r="D71" i="6" s="1"/>
  <c r="B71" i="6" a="1"/>
  <c r="B71" i="6" s="1"/>
  <c r="C69" i="6" a="1"/>
  <c r="C69" i="6" s="1"/>
  <c r="B69" i="6" a="1"/>
  <c r="B69" i="6" s="1"/>
  <c r="C67" i="6" a="1"/>
  <c r="C67" i="6" s="1"/>
  <c r="D67" i="6" a="1"/>
  <c r="D67" i="6" s="1"/>
  <c r="C65" i="6" a="1"/>
  <c r="C65" i="6" s="1"/>
  <c r="B65" i="6" a="1"/>
  <c r="B65" i="6" s="1"/>
  <c r="D65" i="6" a="1"/>
  <c r="D65" i="6" s="1"/>
  <c r="C63" i="6" a="1"/>
  <c r="C63" i="6" s="1"/>
  <c r="D63" i="6" a="1"/>
  <c r="D63" i="6" s="1"/>
  <c r="B63" i="6" a="1"/>
  <c r="B63" i="6" s="1"/>
  <c r="C61" i="6" a="1"/>
  <c r="C61" i="6" s="1"/>
  <c r="B61" i="6" a="1"/>
  <c r="B61" i="6" s="1"/>
  <c r="C59" i="6" a="1"/>
  <c r="C59" i="6" s="1"/>
  <c r="D59" i="6" a="1"/>
  <c r="D59" i="6" s="1"/>
  <c r="C57" i="6" a="1"/>
  <c r="C57" i="6" s="1"/>
  <c r="B57" i="6" a="1"/>
  <c r="B57" i="6" s="1"/>
  <c r="D57" i="6" a="1"/>
  <c r="D57" i="6" s="1"/>
  <c r="C55" i="6" a="1"/>
  <c r="C55" i="6" s="1"/>
  <c r="D55" i="6" a="1"/>
  <c r="D55" i="6" s="1"/>
  <c r="B55" i="6" a="1"/>
  <c r="B55" i="6" s="1"/>
  <c r="C53" i="6" a="1"/>
  <c r="C53" i="6" s="1"/>
  <c r="B53" i="6" a="1"/>
  <c r="B53" i="6" s="1"/>
  <c r="C51" i="6" a="1"/>
  <c r="C51" i="6" s="1"/>
  <c r="D51" i="6" a="1"/>
  <c r="D51" i="6" s="1"/>
  <c r="C49" i="6" a="1"/>
  <c r="C49" i="6" s="1"/>
  <c r="B49" i="6" a="1"/>
  <c r="B49" i="6" s="1"/>
  <c r="D49" i="6" a="1"/>
  <c r="D49" i="6" s="1"/>
  <c r="C47" i="6" a="1"/>
  <c r="C47" i="6" s="1"/>
  <c r="D47" i="6" a="1"/>
  <c r="D47" i="6" s="1"/>
  <c r="B47" i="6" a="1"/>
  <c r="B47" i="6" s="1"/>
  <c r="C45" i="6" a="1"/>
  <c r="C45" i="6" s="1"/>
  <c r="B45" i="6" a="1"/>
  <c r="B45" i="6" s="1"/>
  <c r="C43" i="6" a="1"/>
  <c r="C43" i="6" s="1"/>
  <c r="D43" i="6" a="1"/>
  <c r="D43" i="6" s="1"/>
  <c r="C41" i="6" a="1"/>
  <c r="C41" i="6" s="1"/>
  <c r="B41" i="6" a="1"/>
  <c r="B41" i="6" s="1"/>
  <c r="D41" i="6" a="1"/>
  <c r="D41" i="6" s="1"/>
  <c r="C39" i="6" a="1"/>
  <c r="C39" i="6" s="1"/>
  <c r="D39" i="6" a="1"/>
  <c r="D39" i="6" s="1"/>
  <c r="B39" i="6" a="1"/>
  <c r="B39" i="6" s="1"/>
  <c r="C37" i="6" a="1"/>
  <c r="C37" i="6" s="1"/>
  <c r="B37" i="6" a="1"/>
  <c r="B37" i="6" s="1"/>
  <c r="C35" i="6" a="1"/>
  <c r="C35" i="6" s="1"/>
  <c r="D35" i="6" a="1"/>
  <c r="D35" i="6" s="1"/>
  <c r="C33" i="6" a="1"/>
  <c r="C33" i="6" s="1"/>
  <c r="B33" i="6" a="1"/>
  <c r="B33" i="6" s="1"/>
  <c r="D33" i="6" a="1"/>
  <c r="D33" i="6" s="1"/>
  <c r="B31" i="6" a="1"/>
  <c r="B31" i="6" s="1"/>
  <c r="C31" i="6" a="1"/>
  <c r="C31" i="6" s="1"/>
  <c r="D31" i="6" a="1"/>
  <c r="D31" i="6" s="1"/>
  <c r="B29" i="6" a="1"/>
  <c r="B29" i="6" s="1"/>
  <c r="D29" i="6" a="1"/>
  <c r="D29" i="6" s="1"/>
  <c r="C29" i="6" a="1"/>
  <c r="C29" i="6" s="1"/>
  <c r="D69" i="6" a="1"/>
  <c r="D69" i="6" s="1"/>
  <c r="C64" i="6" a="1"/>
  <c r="C64" i="6" s="1"/>
  <c r="B59" i="6" a="1"/>
  <c r="B59" i="6" s="1"/>
  <c r="D53" i="6" a="1"/>
  <c r="D53" i="6" s="1"/>
  <c r="C48" i="6" a="1"/>
  <c r="C48" i="6" s="1"/>
  <c r="B43" i="6" a="1"/>
  <c r="B43" i="6" s="1"/>
  <c r="D37" i="6" a="1"/>
  <c r="D37" i="6" s="1"/>
  <c r="C32" i="6" a="1"/>
  <c r="C32" i="6" s="1"/>
  <c r="D22" i="6" a="1"/>
  <c r="D22" i="6" s="1"/>
  <c r="B12" i="6" a="1"/>
  <c r="B12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<sst xmlns="http://schemas.openxmlformats.org/spreadsheetml/2006/main" count="877" uniqueCount="142">
  <si>
    <t>SYSTÈME DE MINERALOGIE AUTOMATISEE</t>
  </si>
  <si>
    <t>PROGRAMMATION DU MINERALOGIC MINING</t>
  </si>
  <si>
    <t>BASE DE DONNEES MINERALOGIQUE</t>
  </si>
  <si>
    <t>LISTE DES MINERAUX</t>
  </si>
  <si>
    <t>RGB</t>
  </si>
  <si>
    <t>Heterogenite_Cu-Fe</t>
  </si>
  <si>
    <t>20;150;230</t>
  </si>
  <si>
    <t>Heterogenite_Cu</t>
  </si>
  <si>
    <t>48;80;248</t>
  </si>
  <si>
    <t>Heterogenite</t>
  </si>
  <si>
    <t>0;105;133</t>
  </si>
  <si>
    <t>Chalcocite</t>
  </si>
  <si>
    <t>102;143;143</t>
  </si>
  <si>
    <t>Pseudomalachite</t>
  </si>
  <si>
    <t>48;255;199</t>
  </si>
  <si>
    <t>Malachite_Co</t>
  </si>
  <si>
    <t>255;0;255</t>
  </si>
  <si>
    <t>Malachite</t>
  </si>
  <si>
    <t>0;0;255</t>
  </si>
  <si>
    <t>Cu-bearing asbolane</t>
  </si>
  <si>
    <t>255;255;199</t>
  </si>
  <si>
    <t>Asbolane</t>
  </si>
  <si>
    <t>255;187;255</t>
  </si>
  <si>
    <t>Chlorite_Co</t>
  </si>
  <si>
    <t>0;255;0</t>
  </si>
  <si>
    <t>Chlorite_Cu</t>
  </si>
  <si>
    <t>155;200;100</t>
  </si>
  <si>
    <t>Chlorite</t>
  </si>
  <si>
    <t>14;177;27</t>
  </si>
  <si>
    <t>Mn-Cu-Co-O</t>
  </si>
  <si>
    <t>0;64;64</t>
  </si>
  <si>
    <t>Muscovite/Orthoclase</t>
  </si>
  <si>
    <t>154;30;200</t>
  </si>
  <si>
    <t>Garnet</t>
  </si>
  <si>
    <t>112;85;255</t>
  </si>
  <si>
    <t>Hematite</t>
  </si>
  <si>
    <t>255;128;0</t>
  </si>
  <si>
    <t>Iron-Oxides_CoCu</t>
  </si>
  <si>
    <t>200;24;14</t>
  </si>
  <si>
    <t>Iron-Oxides_Co</t>
  </si>
  <si>
    <t>255;13;13</t>
  </si>
  <si>
    <t>Iron-Oxides_Cu</t>
  </si>
  <si>
    <t>240;163;51</t>
  </si>
  <si>
    <t>Iron-Oxides</t>
  </si>
  <si>
    <t>245;188;100</t>
  </si>
  <si>
    <t>Dolomite</t>
  </si>
  <si>
    <t>231;219;3</t>
  </si>
  <si>
    <t>apatite</t>
  </si>
  <si>
    <t>8;8;8</t>
  </si>
  <si>
    <t>Calcite</t>
  </si>
  <si>
    <t>0;255;255</t>
  </si>
  <si>
    <t>Diaspore</t>
  </si>
  <si>
    <t>240;120;100</t>
  </si>
  <si>
    <t>Gypsum</t>
  </si>
  <si>
    <t>116;120;38</t>
  </si>
  <si>
    <t>Rutile</t>
  </si>
  <si>
    <t>255;255;0</t>
  </si>
  <si>
    <t>Clay-Cu</t>
  </si>
  <si>
    <t>166;117;115</t>
  </si>
  <si>
    <t>Clay</t>
  </si>
  <si>
    <t>194;83;50</t>
  </si>
  <si>
    <t>Quartz</t>
  </si>
  <si>
    <t>200;200;44</t>
  </si>
  <si>
    <t>Autres silicates</t>
  </si>
  <si>
    <t>128;64;64</t>
  </si>
  <si>
    <t>Précisions</t>
  </si>
  <si>
    <t>INFORMATIONS SUR LES FRACTIONS</t>
  </si>
  <si>
    <t>Sample Name</t>
  </si>
  <si>
    <t>K Feed</t>
  </si>
  <si>
    <t>Size Fraction (µm)</t>
  </si>
  <si>
    <t>GeMMe Reference</t>
  </si>
  <si>
    <t>G674</t>
  </si>
  <si>
    <t>G675</t>
  </si>
  <si>
    <t>G676</t>
  </si>
  <si>
    <t>G677</t>
  </si>
  <si>
    <t>G678</t>
  </si>
  <si>
    <t>G679</t>
  </si>
  <si>
    <t>G680</t>
  </si>
  <si>
    <t>G681</t>
  </si>
  <si>
    <t>Mass (%)</t>
  </si>
  <si>
    <t>CONDITIONS D'ACQUISITION</t>
  </si>
  <si>
    <t>Total grains</t>
  </si>
  <si>
    <t>Analysis Mode</t>
  </si>
  <si>
    <t>Mapping</t>
  </si>
  <si>
    <t>Dwell time</t>
  </si>
  <si>
    <t>50 ms</t>
  </si>
  <si>
    <t>Magnification</t>
  </si>
  <si>
    <t>Step size</t>
  </si>
  <si>
    <t>3 µm</t>
  </si>
  <si>
    <t>5 µm</t>
  </si>
  <si>
    <t>10 µm</t>
  </si>
  <si>
    <t>Discard border particles</t>
  </si>
  <si>
    <t>ok</t>
  </si>
  <si>
    <t>Nomber of analysed particle</t>
  </si>
  <si>
    <t>Temps d'analyse</t>
  </si>
  <si>
    <t>5h</t>
  </si>
  <si>
    <t>7h</t>
  </si>
  <si>
    <t>10h</t>
  </si>
  <si>
    <t>15h</t>
  </si>
  <si>
    <t>Remarque:</t>
  </si>
  <si>
    <t>Les échantillons de tête "M Feed" et "K feed" sernot reconstruits en utilisnt les proportions massiques des quatre fractions granulométriques.</t>
  </si>
  <si>
    <t>CONDITIONS OPERATOIRES DU MEB</t>
  </si>
  <si>
    <t>Accelerating volatge</t>
  </si>
  <si>
    <t>20 kV</t>
  </si>
  <si>
    <t>Probe current</t>
  </si>
  <si>
    <t>~2.3 nA</t>
  </si>
  <si>
    <t>Working distance</t>
  </si>
  <si>
    <t>8.5 mm</t>
  </si>
  <si>
    <t>Total</t>
  </si>
  <si>
    <t>+ 150 µm</t>
  </si>
  <si>
    <t>+ 75 / - 150 µm</t>
  </si>
  <si>
    <t>+ 38 / - 75 µm</t>
  </si>
  <si>
    <t>- 38 µm</t>
  </si>
  <si>
    <t xml:space="preserve"> K Feed (calculé)</t>
  </si>
  <si>
    <t xml:space="preserve"> M Feed (calculé)</t>
  </si>
  <si>
    <t>QUANTIFICATION MINERALOGIQUE</t>
  </si>
  <si>
    <t>Colonne1</t>
  </si>
  <si>
    <t>Colonne8</t>
  </si>
  <si>
    <t>Colonne7</t>
  </si>
  <si>
    <t>Colonne6</t>
  </si>
  <si>
    <t>Date</t>
  </si>
  <si>
    <t>Week</t>
  </si>
  <si>
    <t>Circuit</t>
  </si>
  <si>
    <t>Stream</t>
  </si>
  <si>
    <t>Produit</t>
  </si>
  <si>
    <t>Fraction</t>
  </si>
  <si>
    <t>Mineral</t>
  </si>
  <si>
    <t>wt%</t>
  </si>
  <si>
    <t>M Feed</t>
  </si>
  <si>
    <t>Somme de wt%</t>
  </si>
  <si>
    <t>Étiquettes de colonnes</t>
  </si>
  <si>
    <t>Étiquettes de lignes</t>
  </si>
  <si>
    <t>Total général</t>
  </si>
  <si>
    <t>- 75 µm</t>
  </si>
  <si>
    <t xml:space="preserve"> - 150 µm</t>
  </si>
  <si>
    <t xml:space="preserve">Je cherche de l'aide pour mettre automatiquement les codes couleurs des minéraux de la feuille "Mineralogic Set-Up" (cellules C29-C58) dans le tableau da cette feuille "Mineral abundance-Graphic".
Les codes couleur sont dans les cellules E29-E58 dans la feuille Mineralogic Set-Up". Il peut y avoir moins de cellules commes il peut y avoir plus de cellules qu'il y a maintenant dans la feuille.
Ce graphique vient d'un tableau croisé dynamique de la feuille "Mineralogy Povot Table
</t>
  </si>
  <si>
    <t>R</t>
  </si>
  <si>
    <t>G</t>
  </si>
  <si>
    <t>B</t>
  </si>
  <si>
    <t>Note: Le slicer Mineral dans la feuille Graphique est en mode couleur automatique</t>
  </si>
  <si>
    <t>Tout changement sur celui-ci modifiera le graphique et ses couleurs. Idem si on change ici le filtre en colonne Q</t>
  </si>
  <si>
    <t>La case n'a pas être cochée lorsque on souhaite modifier des cellules (calculées) sur cette feuille Pivot.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</si>
</sst>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00"/>
    <numFmt numFmtId="165" formatCode="0.0000"/>
    <numFmt numFmtId="166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4"/>
      <color rgb="FF0A707C"/>
      <name val="Calibri Light"/>
      <family val="2"/>
      <scheme val="major"/>
    </font>
    <font>
      <sz val="10"/>
      <color theme="1"/>
      <name val="Calibri"/>
      <family val="2"/>
      <scheme val="minor"/>
    </font>
    <font>
      <b/>
      <sz val="10"/>
      <color rgb="FF0A707C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b/>
      <sz val="10"/>
      <name val="Calibri"/>
      <family val="1"/>
      <scheme val="minor"/>
    </font>
    <font>
      <b/>
      <sz val="1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36"/>
      <color theme="1"/>
      <name val="Calibri"/>
      <family val="2"/>
      <scheme val="minor"/>
    </font>
    <font>
      <sz val="8"/>
      <color rgb="FF000000"/>
      <name val="Segoe UI"/>
      <family val="2"/>
    </font>
  </fonts>
  <fills count="37">
    <fill>
      <patternFill patternType="none"/>
    </fill>
    <fill>
      <patternFill patternType="gray125"/>
    </fill>
    <fill>
      <patternFill patternType="solid">
        <fgColor rgb="FF1496E6"/>
        <bgColor indexed="64"/>
      </patternFill>
    </fill>
    <fill>
      <patternFill patternType="solid">
        <fgColor rgb="FF3050F8"/>
        <bgColor indexed="64"/>
      </patternFill>
    </fill>
    <fill>
      <patternFill patternType="solid">
        <fgColor rgb="FF668F8F"/>
        <bgColor indexed="64"/>
      </patternFill>
    </fill>
    <fill>
      <patternFill patternType="solid">
        <fgColor rgb="FF0069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7"/>
        <bgColor indexed="64"/>
      </patternFill>
    </fill>
    <fill>
      <patternFill patternType="solid">
        <fgColor rgb="FFC8C82C"/>
        <bgColor indexed="64"/>
      </patternFill>
    </fill>
    <fill>
      <patternFill patternType="solid">
        <fgColor rgb="FF747826"/>
        <bgColor indexed="64"/>
      </patternFill>
    </fill>
    <fill>
      <patternFill patternType="solid">
        <fgColor rgb="FF9A1EC8"/>
        <bgColor indexed="64"/>
      </patternFill>
    </fill>
    <fill>
      <patternFill patternType="solid">
        <fgColor rgb="FF7055FF"/>
        <bgColor indexed="64"/>
      </patternFill>
    </fill>
    <fill>
      <patternFill patternType="solid">
        <fgColor rgb="FF9BC864"/>
        <bgColor indexed="64"/>
      </patternFill>
    </fill>
    <fill>
      <patternFill patternType="solid">
        <fgColor rgb="FF30FFC7"/>
        <bgColor indexed="64"/>
      </patternFill>
    </fill>
    <fill>
      <patternFill patternType="solid">
        <fgColor rgb="FFF0A333"/>
        <bgColor indexed="64"/>
      </patternFill>
    </fill>
    <fill>
      <patternFill patternType="solid">
        <fgColor rgb="FFF5BC64"/>
        <bgColor indexed="64"/>
      </patternFill>
    </fill>
    <fill>
      <patternFill patternType="solid">
        <fgColor rgb="FFC8180E"/>
        <bgColor indexed="64"/>
      </patternFill>
    </fill>
    <fill>
      <patternFill patternType="solid">
        <fgColor rgb="FFFF0D0D"/>
        <bgColor indexed="64"/>
      </patternFill>
    </fill>
    <fill>
      <patternFill patternType="solid">
        <fgColor rgb="FFF07864"/>
        <bgColor indexed="64"/>
      </patternFill>
    </fill>
    <fill>
      <patternFill patternType="solid">
        <fgColor rgb="FFA6757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BB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EB11B"/>
        <bgColor indexed="64"/>
      </patternFill>
    </fill>
    <fill>
      <patternFill patternType="solid">
        <fgColor rgb="FF00404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E7DB03"/>
        <bgColor indexed="64"/>
      </patternFill>
    </fill>
    <fill>
      <patternFill patternType="solid">
        <fgColor rgb="FF080808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25332"/>
        <bgColor indexed="64"/>
      </patternFill>
    </fill>
    <fill>
      <patternFill patternType="solid">
        <fgColor rgb="FF80404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0A707C"/>
      </bottom>
      <diagonal/>
    </border>
    <border>
      <left/>
      <right/>
      <top/>
      <bottom style="thin">
        <color rgb="FF0A707C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A707C"/>
      </bottom>
      <diagonal/>
    </border>
    <border>
      <left/>
      <right style="thin">
        <color indexed="64"/>
      </right>
      <top/>
      <bottom style="thin">
        <color rgb="FF0A707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3" fillId="20" borderId="0" xfId="0" applyFont="1" applyFill="1"/>
    <xf numFmtId="0" fontId="4" fillId="20" borderId="0" xfId="0" applyFont="1" applyFill="1" applyAlignment="1">
      <alignment vertical="center" wrapText="1"/>
    </xf>
    <xf numFmtId="0" fontId="5" fillId="20" borderId="3" xfId="0" applyFont="1" applyFill="1" applyBorder="1"/>
    <xf numFmtId="0" fontId="5" fillId="20" borderId="0" xfId="0" applyFont="1" applyFill="1"/>
    <xf numFmtId="0" fontId="4" fillId="20" borderId="0" xfId="0" applyFont="1" applyFill="1" applyAlignment="1">
      <alignment vertical="top" wrapText="1"/>
    </xf>
    <xf numFmtId="0" fontId="6" fillId="20" borderId="0" xfId="0" applyFont="1" applyFill="1" applyAlignment="1">
      <alignment horizontal="left" vertical="top" wrapText="1"/>
    </xf>
    <xf numFmtId="0" fontId="7" fillId="21" borderId="4" xfId="0" applyFont="1" applyFill="1" applyBorder="1" applyAlignment="1">
      <alignment horizontal="left"/>
    </xf>
    <xf numFmtId="0" fontId="7" fillId="21" borderId="0" xfId="0" applyFont="1" applyFill="1" applyAlignment="1">
      <alignment horizontal="left"/>
    </xf>
    <xf numFmtId="0" fontId="7" fillId="20" borderId="0" xfId="0" applyFont="1" applyFill="1"/>
    <xf numFmtId="0" fontId="3" fillId="20" borderId="0" xfId="0" applyFont="1" applyFill="1" applyAlignment="1">
      <alignment horizontal="left" vertical="top" wrapText="1"/>
    </xf>
    <xf numFmtId="0" fontId="3" fillId="20" borderId="4" xfId="0" applyFont="1" applyFill="1" applyBorder="1"/>
    <xf numFmtId="0" fontId="9" fillId="20" borderId="0" xfId="0" applyFont="1" applyFill="1" applyAlignment="1">
      <alignment horizontal="left" vertical="top" wrapText="1"/>
    </xf>
    <xf numFmtId="0" fontId="0" fillId="2" borderId="0" xfId="0" applyFill="1"/>
    <xf numFmtId="0" fontId="0" fillId="20" borderId="0" xfId="0" applyFill="1"/>
    <xf numFmtId="0" fontId="0" fillId="3" borderId="0" xfId="0" applyFill="1"/>
    <xf numFmtId="0" fontId="0" fillId="5" borderId="0" xfId="0" applyFill="1"/>
    <xf numFmtId="0" fontId="0" fillId="4" borderId="0" xfId="0" applyFill="1"/>
    <xf numFmtId="0" fontId="0" fillId="13" borderId="0" xfId="0" applyFill="1"/>
    <xf numFmtId="0" fontId="0" fillId="22" borderId="0" xfId="0" applyFill="1"/>
    <xf numFmtId="0" fontId="0" fillId="23" borderId="0" xfId="0" applyFill="1"/>
    <xf numFmtId="0" fontId="0" fillId="7" borderId="0" xfId="0" applyFill="1"/>
    <xf numFmtId="0" fontId="0" fillId="24" borderId="0" xfId="0" applyFill="1"/>
    <xf numFmtId="0" fontId="0" fillId="25" borderId="0" xfId="0" applyFill="1"/>
    <xf numFmtId="0" fontId="0" fillId="12" borderId="0" xfId="0" applyFill="1"/>
    <xf numFmtId="0" fontId="0" fillId="26" borderId="0" xfId="0" applyFill="1"/>
    <xf numFmtId="0" fontId="0" fillId="27" borderId="0" xfId="0" applyFill="1"/>
    <xf numFmtId="0" fontId="0" fillId="10" borderId="0" xfId="0" applyFill="1"/>
    <xf numFmtId="0" fontId="0" fillId="11" borderId="0" xfId="0" applyFill="1"/>
    <xf numFmtId="0" fontId="0" fillId="28" borderId="0" xfId="0" applyFill="1"/>
    <xf numFmtId="0" fontId="0" fillId="16" borderId="0" xfId="0" applyFill="1"/>
    <xf numFmtId="0" fontId="0" fillId="17" borderId="0" xfId="0" applyFill="1"/>
    <xf numFmtId="0" fontId="0" fillId="14" borderId="0" xfId="0" applyFill="1"/>
    <xf numFmtId="0" fontId="0" fillId="15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18" borderId="0" xfId="0" applyFill="1"/>
    <xf numFmtId="0" fontId="0" fillId="9" borderId="0" xfId="0" applyFill="1"/>
    <xf numFmtId="0" fontId="0" fillId="6" borderId="0" xfId="0" applyFill="1"/>
    <xf numFmtId="0" fontId="0" fillId="19" borderId="0" xfId="0" applyFill="1"/>
    <xf numFmtId="0" fontId="0" fillId="32" borderId="0" xfId="0" applyFill="1"/>
    <xf numFmtId="0" fontId="0" fillId="8" borderId="0" xfId="0" applyFill="1"/>
    <xf numFmtId="0" fontId="0" fillId="33" borderId="0" xfId="0" applyFill="1"/>
    <xf numFmtId="0" fontId="7" fillId="20" borderId="4" xfId="0" applyFont="1" applyFill="1" applyBorder="1"/>
    <xf numFmtId="0" fontId="7" fillId="21" borderId="5" xfId="0" applyFont="1" applyFill="1" applyBorder="1" applyAlignment="1">
      <alignment horizontal="left"/>
    </xf>
    <xf numFmtId="0" fontId="8" fillId="21" borderId="5" xfId="0" applyFont="1" applyFill="1" applyBorder="1" applyAlignment="1">
      <alignment horizontal="left"/>
    </xf>
    <xf numFmtId="2" fontId="3" fillId="0" borderId="0" xfId="0" applyNumberFormat="1" applyFont="1" applyAlignment="1">
      <alignment horizontal="left"/>
    </xf>
    <xf numFmtId="1" fontId="3" fillId="20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0" fontId="3" fillId="0" borderId="0" xfId="1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0" fontId="3" fillId="20" borderId="0" xfId="0" applyFont="1" applyFill="1" applyAlignment="1">
      <alignment horizontal="left"/>
    </xf>
    <xf numFmtId="9" fontId="3" fillId="20" borderId="0" xfId="1" applyFont="1" applyFill="1" applyBorder="1" applyAlignment="1" applyProtection="1">
      <alignment horizontal="left"/>
    </xf>
    <xf numFmtId="1" fontId="3" fillId="0" borderId="0" xfId="0" applyNumberFormat="1" applyFont="1" applyAlignment="1">
      <alignment horizontal="center"/>
    </xf>
    <xf numFmtId="2" fontId="3" fillId="0" borderId="0" xfId="0" applyNumberFormat="1" applyFont="1"/>
    <xf numFmtId="1" fontId="3" fillId="0" borderId="0" xfId="0" applyNumberFormat="1" applyFont="1"/>
    <xf numFmtId="2" fontId="3" fillId="20" borderId="0" xfId="0" applyNumberFormat="1" applyFont="1" applyFill="1" applyAlignment="1">
      <alignment horizontal="center"/>
    </xf>
    <xf numFmtId="0" fontId="8" fillId="20" borderId="0" xfId="0" applyFont="1" applyFill="1"/>
    <xf numFmtId="0" fontId="3" fillId="34" borderId="0" xfId="0" applyFont="1" applyFill="1"/>
    <xf numFmtId="0" fontId="0" fillId="34" borderId="0" xfId="0" applyFill="1"/>
    <xf numFmtId="1" fontId="10" fillId="20" borderId="0" xfId="0" applyNumberFormat="1" applyFont="1" applyFill="1" applyAlignment="1">
      <alignment horizontal="left"/>
    </xf>
    <xf numFmtId="1" fontId="10" fillId="20" borderId="0" xfId="0" applyNumberFormat="1" applyFont="1" applyFill="1" applyAlignment="1">
      <alignment horizontal="center"/>
    </xf>
    <xf numFmtId="164" fontId="0" fillId="20" borderId="0" xfId="0" applyNumberFormat="1" applyFill="1" applyAlignment="1">
      <alignment horizontal="center"/>
    </xf>
    <xf numFmtId="164" fontId="3" fillId="20" borderId="0" xfId="0" applyNumberFormat="1" applyFont="1" applyFill="1" applyAlignment="1">
      <alignment horizontal="center"/>
    </xf>
    <xf numFmtId="1" fontId="11" fillId="20" borderId="0" xfId="0" applyNumberFormat="1" applyFont="1" applyFill="1" applyAlignment="1">
      <alignment horizontal="center"/>
    </xf>
    <xf numFmtId="1" fontId="11" fillId="20" borderId="7" xfId="0" applyNumberFormat="1" applyFont="1" applyFill="1" applyBorder="1" applyAlignment="1">
      <alignment horizontal="center"/>
    </xf>
    <xf numFmtId="1" fontId="11" fillId="20" borderId="8" xfId="0" applyNumberFormat="1" applyFont="1" applyFill="1" applyBorder="1" applyAlignment="1">
      <alignment horizontal="center"/>
    </xf>
    <xf numFmtId="2" fontId="12" fillId="0" borderId="5" xfId="0" applyNumberFormat="1" applyFont="1" applyBorder="1" applyAlignment="1">
      <alignment horizontal="center"/>
    </xf>
    <xf numFmtId="0" fontId="13" fillId="20" borderId="0" xfId="0" applyFont="1" applyFill="1"/>
    <xf numFmtId="2" fontId="13" fillId="0" borderId="5" xfId="0" applyNumberFormat="1" applyFont="1" applyBorder="1" applyAlignment="1">
      <alignment horizontal="center"/>
    </xf>
    <xf numFmtId="2" fontId="12" fillId="0" borderId="9" xfId="0" applyNumberFormat="1" applyFont="1" applyBorder="1" applyAlignment="1">
      <alignment horizontal="center"/>
    </xf>
    <xf numFmtId="2" fontId="13" fillId="0" borderId="10" xfId="0" applyNumberFormat="1" applyFont="1" applyBorder="1" applyAlignment="1">
      <alignment horizontal="center"/>
    </xf>
    <xf numFmtId="2" fontId="13" fillId="0" borderId="9" xfId="0" applyNumberFormat="1" applyFont="1" applyBorder="1" applyAlignment="1">
      <alignment horizontal="center"/>
    </xf>
    <xf numFmtId="2" fontId="13" fillId="0" borderId="5" xfId="0" applyNumberFormat="1" applyFont="1" applyBorder="1" applyAlignment="1">
      <alignment horizontal="left"/>
    </xf>
    <xf numFmtId="164" fontId="0" fillId="20" borderId="8" xfId="0" applyNumberFormat="1" applyFill="1" applyBorder="1" applyAlignment="1">
      <alignment horizontal="center"/>
    </xf>
    <xf numFmtId="164" fontId="0" fillId="20" borderId="7" xfId="0" applyNumberFormat="1" applyFill="1" applyBorder="1" applyAlignment="1">
      <alignment horizontal="center"/>
    </xf>
    <xf numFmtId="0" fontId="14" fillId="20" borderId="11" xfId="0" applyFont="1" applyFill="1" applyBorder="1"/>
    <xf numFmtId="2" fontId="12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2" fontId="13" fillId="0" borderId="7" xfId="0" applyNumberFormat="1" applyFont="1" applyBorder="1" applyAlignment="1">
      <alignment horizontal="center"/>
    </xf>
    <xf numFmtId="2" fontId="13" fillId="0" borderId="8" xfId="0" applyNumberFormat="1" applyFont="1" applyBorder="1" applyAlignment="1">
      <alignment horizontal="center"/>
    </xf>
    <xf numFmtId="164" fontId="13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left"/>
    </xf>
    <xf numFmtId="165" fontId="13" fillId="0" borderId="0" xfId="0" applyNumberFormat="1" applyFont="1" applyAlignment="1">
      <alignment horizontal="center"/>
    </xf>
    <xf numFmtId="165" fontId="13" fillId="0" borderId="7" xfId="0" applyNumberFormat="1" applyFont="1" applyBorder="1" applyAlignment="1">
      <alignment horizontal="center"/>
    </xf>
    <xf numFmtId="165" fontId="13" fillId="0" borderId="8" xfId="0" applyNumberFormat="1" applyFont="1" applyBorder="1" applyAlignment="1">
      <alignment horizontal="center"/>
    </xf>
    <xf numFmtId="164" fontId="13" fillId="0" borderId="7" xfId="0" applyNumberFormat="1" applyFont="1" applyBorder="1" applyAlignment="1">
      <alignment horizontal="center"/>
    </xf>
    <xf numFmtId="0" fontId="12" fillId="20" borderId="4" xfId="0" applyFont="1" applyFill="1" applyBorder="1" applyAlignment="1">
      <alignment horizontal="center"/>
    </xf>
    <xf numFmtId="0" fontId="2" fillId="20" borderId="4" xfId="0" applyFont="1" applyFill="1" applyBorder="1" applyAlignment="1">
      <alignment horizontal="center"/>
    </xf>
    <xf numFmtId="0" fontId="2" fillId="20" borderId="12" xfId="0" applyFont="1" applyFill="1" applyBorder="1" applyAlignment="1">
      <alignment horizontal="center"/>
    </xf>
    <xf numFmtId="0" fontId="2" fillId="20" borderId="13" xfId="0" applyFont="1" applyFill="1" applyBorder="1" applyAlignment="1">
      <alignment horizontal="center"/>
    </xf>
    <xf numFmtId="0" fontId="2" fillId="20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quotePrefix="1" applyNumberFormat="1" applyAlignment="1">
      <alignment horizontal="center"/>
    </xf>
    <xf numFmtId="2" fontId="0" fillId="0" borderId="7" xfId="0" quotePrefix="1" applyNumberFormat="1" applyBorder="1" applyAlignment="1">
      <alignment horizontal="center"/>
    </xf>
    <xf numFmtId="2" fontId="0" fillId="0" borderId="8" xfId="0" quotePrefix="1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20" borderId="0" xfId="0" applyFill="1" applyAlignment="1">
      <alignment horizontal="center"/>
    </xf>
    <xf numFmtId="166" fontId="0" fillId="0" borderId="0" xfId="1" applyNumberFormat="1" applyFont="1" applyFill="1" applyBorder="1" applyAlignment="1">
      <alignment horizontal="center"/>
    </xf>
    <xf numFmtId="166" fontId="0" fillId="0" borderId="7" xfId="1" applyNumberFormat="1" applyFont="1" applyFill="1" applyBorder="1" applyAlignment="1">
      <alignment horizontal="center"/>
    </xf>
    <xf numFmtId="166" fontId="0" fillId="0" borderId="8" xfId="1" applyNumberFormat="1" applyFont="1" applyFill="1" applyBorder="1" applyAlignment="1">
      <alignment horizontal="center"/>
    </xf>
    <xf numFmtId="2" fontId="0" fillId="20" borderId="0" xfId="0" applyNumberFormat="1" applyFill="1" applyAlignment="1">
      <alignment horizontal="center"/>
    </xf>
    <xf numFmtId="0" fontId="5" fillId="20" borderId="3" xfId="0" applyFont="1" applyFill="1" applyBorder="1" applyAlignment="1">
      <alignment horizontal="left" vertical="top"/>
    </xf>
    <xf numFmtId="164" fontId="0" fillId="20" borderId="14" xfId="0" applyNumberFormat="1" applyFill="1" applyBorder="1" applyAlignment="1">
      <alignment horizontal="center"/>
    </xf>
    <xf numFmtId="164" fontId="0" fillId="20" borderId="6" xfId="0" applyNumberFormat="1" applyFill="1" applyBorder="1" applyAlignment="1">
      <alignment horizontal="center"/>
    </xf>
    <xf numFmtId="164" fontId="0" fillId="20" borderId="15" xfId="0" applyNumberFormat="1" applyFill="1" applyBorder="1" applyAlignment="1">
      <alignment horizontal="center"/>
    </xf>
    <xf numFmtId="0" fontId="14" fillId="20" borderId="16" xfId="0" applyFont="1" applyFill="1" applyBorder="1"/>
    <xf numFmtId="0" fontId="14" fillId="20" borderId="17" xfId="0" applyFont="1" applyFill="1" applyBorder="1"/>
    <xf numFmtId="0" fontId="14" fillId="20" borderId="18" xfId="0" applyFont="1" applyFill="1" applyBorder="1"/>
    <xf numFmtId="0" fontId="14" fillId="20" borderId="19" xfId="0" applyFont="1" applyFill="1" applyBorder="1"/>
    <xf numFmtId="0" fontId="15" fillId="20" borderId="0" xfId="0" applyFont="1" applyFill="1"/>
    <xf numFmtId="1" fontId="10" fillId="20" borderId="1" xfId="0" applyNumberFormat="1" applyFont="1" applyFill="1" applyBorder="1" applyAlignment="1">
      <alignment horizontal="center"/>
    </xf>
    <xf numFmtId="0" fontId="16" fillId="20" borderId="0" xfId="0" applyFont="1" applyFill="1"/>
    <xf numFmtId="2" fontId="0" fillId="0" borderId="0" xfId="0" applyNumberFormat="1"/>
    <xf numFmtId="2" fontId="17" fillId="0" borderId="0" xfId="0" applyNumberFormat="1" applyFont="1" applyAlignment="1">
      <alignment horizontal="center" vertical="center"/>
    </xf>
    <xf numFmtId="14" fontId="0" fillId="35" borderId="20" xfId="0" applyNumberFormat="1" applyFill="1" applyBorder="1" applyAlignment="1">
      <alignment horizontal="center"/>
    </xf>
    <xf numFmtId="2" fontId="0" fillId="35" borderId="21" xfId="0" applyNumberFormat="1" applyFill="1" applyBorder="1" applyAlignment="1">
      <alignment horizontal="center"/>
    </xf>
    <xf numFmtId="2" fontId="17" fillId="35" borderId="21" xfId="0" applyNumberFormat="1" applyFont="1" applyFill="1" applyBorder="1" applyAlignment="1">
      <alignment horizontal="center" vertical="center"/>
    </xf>
    <xf numFmtId="2" fontId="0" fillId="35" borderId="21" xfId="0" applyNumberFormat="1" applyFill="1" applyBorder="1"/>
    <xf numFmtId="2" fontId="0" fillId="35" borderId="21" xfId="0" quotePrefix="1" applyNumberFormat="1" applyFill="1" applyBorder="1"/>
    <xf numFmtId="2" fontId="0" fillId="35" borderId="22" xfId="0" applyNumberFormat="1" applyFill="1" applyBorder="1"/>
    <xf numFmtId="14" fontId="0" fillId="35" borderId="23" xfId="0" applyNumberFormat="1" applyFill="1" applyBorder="1" applyAlignment="1">
      <alignment horizontal="center"/>
    </xf>
    <xf numFmtId="2" fontId="0" fillId="35" borderId="0" xfId="0" applyNumberFormat="1" applyFill="1" applyAlignment="1">
      <alignment horizontal="center"/>
    </xf>
    <xf numFmtId="2" fontId="17" fillId="35" borderId="0" xfId="0" applyNumberFormat="1" applyFont="1" applyFill="1" applyAlignment="1">
      <alignment horizontal="center" vertical="center"/>
    </xf>
    <xf numFmtId="2" fontId="0" fillId="35" borderId="0" xfId="0" applyNumberFormat="1" applyFill="1"/>
    <xf numFmtId="2" fontId="0" fillId="35" borderId="0" xfId="0" quotePrefix="1" applyNumberFormat="1" applyFill="1"/>
    <xf numFmtId="2" fontId="0" fillId="35" borderId="24" xfId="0" applyNumberForma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36" borderId="20" xfId="0" applyNumberFormat="1" applyFill="1" applyBorder="1" applyAlignment="1">
      <alignment horizontal="center"/>
    </xf>
    <xf numFmtId="2" fontId="0" fillId="36" borderId="21" xfId="0" applyNumberFormat="1" applyFill="1" applyBorder="1" applyAlignment="1">
      <alignment horizontal="center"/>
    </xf>
    <xf numFmtId="2" fontId="17" fillId="36" borderId="21" xfId="0" applyNumberFormat="1" applyFont="1" applyFill="1" applyBorder="1" applyAlignment="1">
      <alignment horizontal="center" vertical="center"/>
    </xf>
    <xf numFmtId="2" fontId="0" fillId="36" borderId="21" xfId="0" applyNumberFormat="1" applyFill="1" applyBorder="1"/>
    <xf numFmtId="2" fontId="0" fillId="36" borderId="22" xfId="0" applyNumberFormat="1" applyFill="1" applyBorder="1"/>
    <xf numFmtId="14" fontId="0" fillId="36" borderId="23" xfId="0" applyNumberFormat="1" applyFill="1" applyBorder="1" applyAlignment="1">
      <alignment horizontal="center"/>
    </xf>
    <xf numFmtId="2" fontId="0" fillId="36" borderId="0" xfId="0" applyNumberFormat="1" applyFill="1" applyAlignment="1">
      <alignment horizontal="center"/>
    </xf>
    <xf numFmtId="2" fontId="17" fillId="36" borderId="0" xfId="0" applyNumberFormat="1" applyFont="1" applyFill="1" applyAlignment="1">
      <alignment horizontal="center" vertical="center"/>
    </xf>
    <xf numFmtId="2" fontId="0" fillId="36" borderId="0" xfId="0" applyNumberFormat="1" applyFill="1"/>
    <xf numFmtId="2" fontId="0" fillId="36" borderId="24" xfId="0" applyNumberFormat="1" applyFill="1" applyBorder="1"/>
    <xf numFmtId="2" fontId="17" fillId="36" borderId="2" xfId="0" applyNumberFormat="1" applyFont="1" applyFill="1" applyBorder="1" applyAlignment="1">
      <alignment horizontal="center" vertical="center"/>
    </xf>
    <xf numFmtId="2" fontId="0" fillId="36" borderId="2" xfId="0" applyNumberFormat="1" applyFill="1" applyBorder="1" applyAlignment="1">
      <alignment horizontal="center"/>
    </xf>
    <xf numFmtId="2" fontId="0" fillId="36" borderId="2" xfId="0" applyNumberFormat="1" applyFill="1" applyBorder="1"/>
    <xf numFmtId="2" fontId="0" fillId="36" borderId="25" xfId="0" applyNumberFormat="1" applyFill="1" applyBorder="1"/>
    <xf numFmtId="0" fontId="0" fillId="0" borderId="0" xfId="0" pivotButton="1"/>
    <xf numFmtId="0" fontId="0" fillId="0" borderId="0" xfId="0" applyNumberFormat="1"/>
    <xf numFmtId="1" fontId="0" fillId="0" borderId="0" xfId="0" applyNumberFormat="1"/>
    <xf numFmtId="0" fontId="0" fillId="0" borderId="0" xfId="0" applyFill="1"/>
    <xf numFmtId="0" fontId="15" fillId="0" borderId="0" xfId="0" applyFont="1" applyAlignment="1">
      <alignment horizontal="center"/>
    </xf>
    <xf numFmtId="0" fontId="15" fillId="0" borderId="0" xfId="0" applyFont="1"/>
    <xf numFmtId="0" fontId="6" fillId="20" borderId="0" xfId="0" applyFont="1" applyFill="1" applyAlignment="1">
      <alignment horizontal="left" vertical="top" wrapText="1"/>
    </xf>
    <xf numFmtId="0" fontId="3" fillId="20" borderId="0" xfId="0" applyFont="1" applyFill="1" applyAlignment="1">
      <alignment horizontal="left" vertical="top" wrapText="1"/>
    </xf>
    <xf numFmtId="2" fontId="8" fillId="0" borderId="6" xfId="0" applyNumberFormat="1" applyFont="1" applyBorder="1" applyAlignment="1">
      <alignment horizontal="center"/>
    </xf>
    <xf numFmtId="0" fontId="2" fillId="20" borderId="12" xfId="0" applyFont="1" applyFill="1" applyBorder="1" applyAlignment="1">
      <alignment horizontal="center"/>
    </xf>
    <xf numFmtId="0" fontId="2" fillId="20" borderId="4" xfId="0" applyFont="1" applyFill="1" applyBorder="1" applyAlignment="1">
      <alignment horizontal="center"/>
    </xf>
    <xf numFmtId="0" fontId="2" fillId="20" borderId="13" xfId="0" applyFont="1" applyFill="1" applyBorder="1" applyAlignment="1">
      <alignment horizontal="center"/>
    </xf>
    <xf numFmtId="0" fontId="18" fillId="35" borderId="0" xfId="0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5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ill>
        <patternFill patternType="none">
          <fgColor indexed="64"/>
          <bgColor indexed="65"/>
        </patternFill>
      </fill>
    </dxf>
    <dxf>
      <font>
        <color theme="0"/>
      </font>
    </dxf>
    <dxf>
      <font>
        <color theme="0"/>
      </font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</dxfs>
  <tableStyles count="14" defaultTableStyle="TableStyleMedium2" defaultPivotStyle="PivotStyleLight16">
    <tableStyle name="Style de segment 1" pivot="0" table="0" count="4" xr9:uid="{359C2E37-8334-4B20-9F26-457AFFFDAF32}">
      <tableStyleElement type="wholeTable" dxfId="50"/>
      <tableStyleElement type="headerRow" dxfId="49"/>
    </tableStyle>
    <tableStyle name="Style de segment 1 10" pivot="0" table="0" count="4" xr9:uid="{F8619472-6552-4B00-A1E4-9CDBA3A93DCF}">
      <tableStyleElement type="wholeTable" dxfId="48"/>
      <tableStyleElement type="headerRow" dxfId="47"/>
    </tableStyle>
    <tableStyle name="Style de segment 1 11" pivot="0" table="0" count="4" xr9:uid="{660853EA-79AC-4955-967F-E9415AF5310E}">
      <tableStyleElement type="wholeTable" dxfId="46"/>
      <tableStyleElement type="headerRow" dxfId="45"/>
    </tableStyle>
    <tableStyle name="Style de segment 1 12" pivot="0" table="0" count="4" xr9:uid="{CE1A99BF-A210-42A3-992A-CB6D5B13E37C}">
      <tableStyleElement type="wholeTable" dxfId="44"/>
      <tableStyleElement type="headerRow" dxfId="43"/>
    </tableStyle>
    <tableStyle name="Style de segment 1 13" pivot="0" table="0" count="4" xr9:uid="{A138479A-1FE0-461F-860C-A008C217DAAF}">
      <tableStyleElement type="wholeTable" dxfId="42"/>
      <tableStyleElement type="headerRow" dxfId="41"/>
    </tableStyle>
    <tableStyle name="Style de segment 1 14" pivot="0" table="0" count="4" xr9:uid="{56896E4B-A7E4-4C63-8473-6DA870244E2F}">
      <tableStyleElement type="wholeTable" dxfId="40"/>
      <tableStyleElement type="headerRow" dxfId="39"/>
    </tableStyle>
    <tableStyle name="Style de segment 1 2" pivot="0" table="0" count="4" xr9:uid="{077CBF4A-E13F-4152-BA4F-3323DA50CB47}">
      <tableStyleElement type="wholeTable" dxfId="38"/>
      <tableStyleElement type="headerRow" dxfId="37"/>
    </tableStyle>
    <tableStyle name="Style de segment 1 3" pivot="0" table="0" count="4" xr9:uid="{C8A498A4-5811-470F-BFA9-000BF429EDAB}">
      <tableStyleElement type="wholeTable" dxfId="36"/>
      <tableStyleElement type="headerRow" dxfId="35"/>
    </tableStyle>
    <tableStyle name="Style de segment 1 4" pivot="0" table="0" count="4" xr9:uid="{91667F5C-9509-4702-AFF4-CDEF49F02EC4}">
      <tableStyleElement type="wholeTable" dxfId="34"/>
      <tableStyleElement type="headerRow" dxfId="33"/>
    </tableStyle>
    <tableStyle name="Style de segment 1 5" pivot="0" table="0" count="4" xr9:uid="{592333A2-EECF-4131-BF30-51162D87EA91}">
      <tableStyleElement type="wholeTable" dxfId="32"/>
      <tableStyleElement type="headerRow" dxfId="31"/>
    </tableStyle>
    <tableStyle name="Style de segment 1 6" pivot="0" table="0" count="4" xr9:uid="{6D05449B-DEA2-42CF-9119-59F005369CE1}">
      <tableStyleElement type="wholeTable" dxfId="30"/>
      <tableStyleElement type="headerRow" dxfId="29"/>
    </tableStyle>
    <tableStyle name="Style de segment 1 7" pivot="0" table="0" count="4" xr9:uid="{DF93BCCC-849E-48D8-A7D0-13F1C362A27F}">
      <tableStyleElement type="wholeTable" dxfId="28"/>
      <tableStyleElement type="headerRow" dxfId="27"/>
    </tableStyle>
    <tableStyle name="Style de segment 1 8" pivot="0" table="0" count="4" xr9:uid="{61BE07F4-0108-4B13-9E8D-D5377B7CCE34}">
      <tableStyleElement type="wholeTable" dxfId="26"/>
      <tableStyleElement type="headerRow" dxfId="25"/>
    </tableStyle>
    <tableStyle name="Style de segment 1 9" pivot="0" table="0" count="4" xr9:uid="{20847A03-34B8-4528-999A-5BC3D98E835D}">
      <tableStyleElement type="wholeTable" dxfId="24"/>
      <tableStyleElement type="headerRow" dxfId="23"/>
    </tableStyle>
  </tableStyles>
  <extLst>
    <ext xmlns:x14="http://schemas.microsoft.com/office/spreadsheetml/2009/9/main" uri="{46F421CA-312F-682f-3DD2-61675219B42D}">
      <x14:dxfs count="28"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27"/>
            <x14:slicerStyleElement type="selectedItemWithData" dxfId="26"/>
          </x14:slicerStyleElements>
        </x14:slicerStyle>
        <x14:slicerStyle name="Style de segment 1 10">
          <x14:slicerStyleElements>
            <x14:slicerStyleElement type="unselectedItemWithData" dxfId="25"/>
            <x14:slicerStyleElement type="selectedItemWithData" dxfId="24"/>
          </x14:slicerStyleElements>
        </x14:slicerStyle>
        <x14:slicerStyle name="Style de segment 1 11">
          <x14:slicerStyleElements>
            <x14:slicerStyleElement type="unselectedItemWithData" dxfId="23"/>
            <x14:slicerStyleElement type="selectedItemWithData" dxfId="22"/>
          </x14:slicerStyleElements>
        </x14:slicerStyle>
        <x14:slicerStyle name="Style de segment 1 12">
          <x14:slicerStyleElements>
            <x14:slicerStyleElement type="unselectedItemWithData" dxfId="21"/>
            <x14:slicerStyleElement type="selectedItemWithData" dxfId="20"/>
          </x14:slicerStyleElements>
        </x14:slicerStyle>
        <x14:slicerStyle name="Style de segment 1 13">
          <x14:slicerStyleElements>
            <x14:slicerStyleElement type="unselectedItemWithData" dxfId="19"/>
            <x14:slicerStyleElement type="selectedItemWithData" dxfId="18"/>
          </x14:slicerStyleElements>
        </x14:slicerStyle>
        <x14:slicerStyle name="Style de segment 1 14">
          <x14:slicerStyleElements>
            <x14:slicerStyleElement type="unselectedItemWithData" dxfId="17"/>
            <x14:slicerStyleElement type="selectedItemWithData" dxfId="16"/>
          </x14:slicerStyleElements>
        </x14:slicerStyle>
        <x14:slicerStyle name="Style de segment 1 2">
          <x14:slicerStyleElements>
            <x14:slicerStyleElement type="unselectedItemWithData" dxfId="15"/>
            <x14:slicerStyleElement type="selectedItemWithData" dxfId="14"/>
          </x14:slicerStyleElements>
        </x14:slicerStyle>
        <x14:slicerStyle name="Style de segment 1 3">
          <x14:slicerStyleElements>
            <x14:slicerStyleElement type="unselectedItemWithData" dxfId="13"/>
            <x14:slicerStyleElement type="selectedItemWithData" dxfId="12"/>
          </x14:slicerStyleElements>
        </x14:slicerStyle>
        <x14:slicerStyle name="Style de segment 1 4">
          <x14:slicerStyleElements>
            <x14:slicerStyleElement type="unselectedItemWithData" dxfId="11"/>
            <x14:slicerStyleElement type="selectedItemWithData" dxfId="10"/>
          </x14:slicerStyleElements>
        </x14:slicerStyle>
        <x14:slicerStyle name="Style de segment 1 5">
          <x14:slicerStyleElements>
            <x14:slicerStyleElement type="unselectedItemWithData" dxfId="9"/>
            <x14:slicerStyleElement type="selectedItemWithData" dxfId="8"/>
          </x14:slicerStyleElements>
        </x14:slicerStyle>
        <x14:slicerStyle name="Style de segment 1 6">
          <x14:slicerStyleElements>
            <x14:slicerStyleElement type="unselectedItemWithData" dxfId="7"/>
            <x14:slicerStyleElement type="selectedItemWithData" dxfId="6"/>
          </x14:slicerStyleElements>
        </x14:slicerStyle>
        <x14:slicerStyle name="Style de segment 1 7">
          <x14:slicerStyleElements>
            <x14:slicerStyleElement type="unselectedItemWithData" dxfId="5"/>
            <x14:slicerStyleElement type="selectedItemWithData" dxfId="4"/>
          </x14:slicerStyleElements>
        </x14:slicerStyle>
        <x14:slicerStyle name="Style de segment 1 8">
          <x14:slicerStyleElements>
            <x14:slicerStyleElement type="unselectedItemWithData" dxfId="3"/>
            <x14:slicerStyleElement type="selectedItemWithData" dxfId="2"/>
          </x14:slicerStyleElements>
        </x14:slicerStyle>
        <x14:slicerStyle name="Style de segment 1 9">
          <x14:slicerStyleElements>
            <x14:slicerStyleElement type="unselectedItemWithData" dxfId="1"/>
            <x14:slicerStyleElement type="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5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externalLink" Target="externalLinks/externalLink3.xml"/><Relationship Id="rId12" Type="http://schemas.microsoft.com/office/2007/relationships/slicerCache" Target="slicerCaches/slicerCache4.xml"/><Relationship Id="rId17" Type="http://schemas.microsoft.com/office/2011/relationships/timelineCache" Target="timelineCaches/timelineCach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7/relationships/slicerCache" Target="slicerCaches/slicerCache3.xml"/><Relationship Id="rId5" Type="http://schemas.openxmlformats.org/officeDocument/2006/relationships/externalLink" Target="externalLinks/externalLink1.xml"/><Relationship Id="rId15" Type="http://schemas.microsoft.com/office/2007/relationships/slicerCache" Target="slicerCaches/slicerCache7.xml"/><Relationship Id="rId23" Type="http://schemas.microsoft.com/office/2006/relationships/vbaProject" Target="vbaProject.bin"/><Relationship Id="rId10" Type="http://schemas.microsoft.com/office/2007/relationships/slicerCache" Target="slicerCaches/slicerCache2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microsoft.com/office/2007/relationships/slicerCache" Target="slicerCaches/slicerCache6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[code-couleur-graphique-auto.xlsm]Mineralogy Pivot Table!Tableau croisé dynamique1</c:name>
    <c:fmtId val="3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rgbClr val="08080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rgbClr val="804040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rgbClr val="00FFFF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668F8F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rgbClr val="0EB11B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rgbClr val="00FF00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rgbClr val="9BC864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rgbClr val="C25332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rgbClr val="A6757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rgbClr val="E7DB03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rgbClr val="7055FF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rgbClr val="747826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rgbClr val="FF8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rgbClr val="006985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rgbClr val="3050F8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rgbClr val="1496E6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rgbClr val="F5BC6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rgbClr val="FF0D0D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rgbClr val="C8180E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rgbClr val="F0A333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rgbClr val="FF00FF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rgbClr val="004040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rgbClr val="9A1EC8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rgbClr val="30FFC7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rgbClr val="C8C82C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rgbClr val="FFFF00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'Mineralogy Pivot Table'!$Q$3:$Q$4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rgbClr val="080808"/>
            </a:solidFill>
            <a:ln>
              <a:noFill/>
            </a:ln>
            <a:effectLst/>
          </c:spPr>
          <c:invertIfNegative val="0"/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Table'!$Q$5:$Q$15</c:f>
              <c:numCache>
                <c:formatCode>General</c:formatCode>
                <c:ptCount val="8"/>
                <c:pt idx="0">
                  <c:v>1.6267890206049799E-2</c:v>
                </c:pt>
                <c:pt idx="1">
                  <c:v>7.4916878091405396E-3</c:v>
                </c:pt>
                <c:pt idx="2">
                  <c:v>2.44214233943656E-2</c:v>
                </c:pt>
                <c:pt idx="3">
                  <c:v>1.1612083516788E-2</c:v>
                </c:pt>
                <c:pt idx="4">
                  <c:v>4.1125735214052302E-3</c:v>
                </c:pt>
                <c:pt idx="5">
                  <c:v>0.05</c:v>
                </c:pt>
                <c:pt idx="6">
                  <c:v>2.0403488151122799E-2</c:v>
                </c:pt>
                <c:pt idx="7">
                  <c:v>8.3501990737712192E-3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1-4EF5-9BF3-F2D1A864BBC1}"/>
            </c:ext>
          </c:extLst>
        </c:ser>
        <c:ser>
          <c:idx val="1"/>
          <c:order val="1"/>
          <c:tx>
            <c:strRef>
              <c:f>'Mineralogy Pivot Table'!$R$3:$R$4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rgbClr val="0EB11B"/>
            </a:solidFill>
            <a:ln>
              <a:noFill/>
            </a:ln>
            <a:effectLst/>
          </c:spPr>
          <c:invertIfNegative val="0"/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Table'!$R$5:$R$15</c:f>
              <c:numCache>
                <c:formatCode>General</c:formatCode>
                <c:ptCount val="8"/>
                <c:pt idx="0">
                  <c:v>0.56134044514343795</c:v>
                </c:pt>
                <c:pt idx="1">
                  <c:v>0.55634766447890704</c:v>
                </c:pt>
                <c:pt idx="2">
                  <c:v>0.42453526658142998</c:v>
                </c:pt>
                <c:pt idx="3">
                  <c:v>0.58955205873162797</c:v>
                </c:pt>
                <c:pt idx="4">
                  <c:v>0.27414957728219203</c:v>
                </c:pt>
                <c:pt idx="5">
                  <c:v>0.55464007037917895</c:v>
                </c:pt>
                <c:pt idx="6">
                  <c:v>0.52435887620851396</c:v>
                </c:pt>
                <c:pt idx="7">
                  <c:v>0.42801923164775602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CB7-4A84-BE10-E1EB06775B53}"/>
            </c:ext>
          </c:extLst>
        </c:ser>
        <c:ser>
          <c:idx val="2"/>
          <c:order val="2"/>
          <c:tx>
            <c:strRef>
              <c:f>'Mineralogy Pivot Table'!$S$3:$S$4</c:f>
              <c:strCache>
                <c:ptCount val="1"/>
                <c:pt idx="0">
                  <c:v>Clay-Cu</c:v>
                </c:pt>
              </c:strCache>
            </c:strRef>
          </c:tx>
          <c:spPr>
            <a:solidFill>
              <a:srgbClr val="A67573"/>
            </a:solidFill>
            <a:ln>
              <a:noFill/>
            </a:ln>
            <a:effectLst/>
          </c:spPr>
          <c:invertIfNegative val="0"/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Table'!$S$5:$S$15</c:f>
              <c:numCache>
                <c:formatCode>General</c:formatCode>
                <c:ptCount val="8"/>
                <c:pt idx="0">
                  <c:v>8.0698231452766403E-2</c:v>
                </c:pt>
                <c:pt idx="1">
                  <c:v>6.1094575860518703E-2</c:v>
                </c:pt>
                <c:pt idx="2">
                  <c:v>4.0423441991727899E-2</c:v>
                </c:pt>
                <c:pt idx="3">
                  <c:v>0.107475415922691</c:v>
                </c:pt>
                <c:pt idx="4">
                  <c:v>3.8598676685416E-2</c:v>
                </c:pt>
                <c:pt idx="5">
                  <c:v>0.108240914246385</c:v>
                </c:pt>
                <c:pt idx="6">
                  <c:v>3.8655027297376597E-2</c:v>
                </c:pt>
                <c:pt idx="7">
                  <c:v>6.6808195277892293E-2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CB7-4A84-BE10-E1EB06775B53}"/>
            </c:ext>
          </c:extLst>
        </c:ser>
        <c:ser>
          <c:idx val="3"/>
          <c:order val="3"/>
          <c:tx>
            <c:strRef>
              <c:f>'Mineralogy Pivot Table'!$T$3:$T$4</c:f>
              <c:strCache>
                <c:ptCount val="1"/>
                <c:pt idx="0">
                  <c:v>Hematite</c:v>
                </c:pt>
              </c:strCache>
            </c:strRef>
          </c:tx>
          <c:spPr>
            <a:solidFill>
              <a:srgbClr val="FF8000"/>
            </a:solidFill>
            <a:ln>
              <a:noFill/>
            </a:ln>
            <a:effectLst/>
          </c:spPr>
          <c:invertIfNegative val="0"/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Table'!$T$5:$T$15</c:f>
              <c:numCache>
                <c:formatCode>General</c:formatCode>
                <c:ptCount val="8"/>
                <c:pt idx="0">
                  <c:v>0.66812405163593502</c:v>
                </c:pt>
                <c:pt idx="1">
                  <c:v>0.84735319665227504</c:v>
                </c:pt>
                <c:pt idx="2">
                  <c:v>0.89854518191116495</c:v>
                </c:pt>
                <c:pt idx="3">
                  <c:v>0.756554000749739</c:v>
                </c:pt>
                <c:pt idx="4">
                  <c:v>1.1043444537409199</c:v>
                </c:pt>
                <c:pt idx="5">
                  <c:v>1.1884738873613701</c:v>
                </c:pt>
                <c:pt idx="6">
                  <c:v>0.91474987304833799</c:v>
                </c:pt>
                <c:pt idx="7">
                  <c:v>0.36889766532748802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CB7-4A84-BE10-E1EB06775B53}"/>
            </c:ext>
          </c:extLst>
        </c:ser>
        <c:ser>
          <c:idx val="4"/>
          <c:order val="4"/>
          <c:tx>
            <c:strRef>
              <c:f>'Mineralogy Pivot Table'!$U$3:$U$4</c:f>
              <c:strCache>
                <c:ptCount val="1"/>
                <c:pt idx="0">
                  <c:v>Iron-Oxides</c:v>
                </c:pt>
              </c:strCache>
            </c:strRef>
          </c:tx>
          <c:spPr>
            <a:solidFill>
              <a:srgbClr val="F5BC64"/>
            </a:solidFill>
            <a:ln>
              <a:noFill/>
            </a:ln>
            <a:effectLst/>
          </c:spPr>
          <c:invertIfNegative val="0"/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Table'!$U$5:$U$15</c:f>
              <c:numCache>
                <c:formatCode>General</c:formatCode>
                <c:ptCount val="8"/>
                <c:pt idx="0">
                  <c:v>0.78815499650356702</c:v>
                </c:pt>
                <c:pt idx="1">
                  <c:v>0.73136104672598601</c:v>
                </c:pt>
                <c:pt idx="2">
                  <c:v>0.414632414550131</c:v>
                </c:pt>
                <c:pt idx="3">
                  <c:v>0.65858938617355101</c:v>
                </c:pt>
                <c:pt idx="4">
                  <c:v>0.52524552503421995</c:v>
                </c:pt>
                <c:pt idx="5">
                  <c:v>2.0570126100849002</c:v>
                </c:pt>
                <c:pt idx="6">
                  <c:v>0.800595554269252</c:v>
                </c:pt>
                <c:pt idx="7">
                  <c:v>0.52170586819832099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CB7-4A84-BE10-E1EB06775B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73799120"/>
        <c:axId val="590477440"/>
      </c:barChart>
      <c:catAx>
        <c:axId val="673799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0477440"/>
        <c:crosses val="autoZero"/>
        <c:auto val="1"/>
        <c:lblAlgn val="ctr"/>
        <c:lblOffset val="100"/>
        <c:noMultiLvlLbl val="0"/>
      </c:catAx>
      <c:valAx>
        <c:axId val="59047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3799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311045584720651"/>
          <c:y val="1.0756506920189783E-2"/>
          <c:w val="5.8745208048713679E-2"/>
          <c:h val="0.13859532022855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fmlaLink="O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170330</xdr:colOff>
      <xdr:row>0</xdr:row>
      <xdr:rowOff>125507</xdr:rowOff>
    </xdr:from>
    <xdr:to>
      <xdr:col>0</xdr:col>
      <xdr:colOff>623720</xdr:colOff>
      <xdr:row>5</xdr:row>
      <xdr:rowOff>175037</xdr:rowOff>
    </xdr:to>
    <xdr:grpSp>
      <xdr:nvGrpSpPr>
        <xdr:cNvPr id="3" name="Grou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 rot="16200000">
          <a:off x="-42358" y="338195"/>
          <a:ext cx="878765" cy="453390"/>
          <a:chOff x="3375660" y="1242060"/>
          <a:chExt cx="1935480" cy="845820"/>
        </a:xfrm>
      </xdr:grpSpPr>
      <xdr:sp macro="" textlink="">
        <xdr:nvSpPr>
          <xdr:cNvPr id="4" name="Rectangle à coins arrondis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459480" y="1242060"/>
            <a:ext cx="1783080" cy="845820"/>
          </a:xfrm>
          <a:prstGeom prst="roundRect">
            <a:avLst/>
          </a:prstGeom>
          <a:noFill/>
          <a:ln w="57150">
            <a:solidFill>
              <a:schemeClr val="accent4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BE" sz="1600" b="1" cap="none" spc="0">
                <a:ln>
                  <a:noFill/>
                </a:ln>
                <a:solidFill>
                  <a:srgbClr val="FFC000"/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Menu</a:t>
            </a:r>
            <a:endParaRPr lang="fr-BE" sz="1800" b="1" cap="none" spc="0">
              <a:ln>
                <a:noFill/>
              </a:ln>
              <a:solidFill>
                <a:srgbClr val="FFC000"/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3375660" y="140970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5143500" y="172974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0</xdr:col>
      <xdr:colOff>44825</xdr:colOff>
      <xdr:row>7</xdr:row>
      <xdr:rowOff>98613</xdr:rowOff>
    </xdr:from>
    <xdr:to>
      <xdr:col>0</xdr:col>
      <xdr:colOff>704404</xdr:colOff>
      <xdr:row>28</xdr:row>
      <xdr:rowOff>35863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6200000">
          <a:off x="-1617120" y="3040718"/>
          <a:ext cx="3983470" cy="659579"/>
        </a:xfrm>
        <a:prstGeom prst="roundRect">
          <a:avLst/>
        </a:prstGeom>
        <a:noFill/>
        <a:ln w="571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BE" sz="2800" b="1" cap="none" spc="0">
              <a:ln>
                <a:noFill/>
              </a:ln>
              <a:solidFill>
                <a:srgbClr val="00889A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Mineralogic Set-Up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1</xdr:row>
      <xdr:rowOff>1</xdr:rowOff>
    </xdr:from>
    <xdr:to>
      <xdr:col>0</xdr:col>
      <xdr:colOff>605791</xdr:colOff>
      <xdr:row>5</xdr:row>
      <xdr:rowOff>205773</xdr:rowOff>
    </xdr:to>
    <xdr:grpSp>
      <xdr:nvGrpSpPr>
        <xdr:cNvPr id="3" name="Grou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 rot="16200000">
          <a:off x="-104790" y="447692"/>
          <a:ext cx="967772" cy="453390"/>
          <a:chOff x="3375660" y="1242060"/>
          <a:chExt cx="1935480" cy="845820"/>
        </a:xfrm>
      </xdr:grpSpPr>
      <xdr:sp macro="" textlink="">
        <xdr:nvSpPr>
          <xdr:cNvPr id="4" name="Rectangle à coins arrondis 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3459480" y="1242060"/>
            <a:ext cx="1783080" cy="845820"/>
          </a:xfrm>
          <a:prstGeom prst="roundRect">
            <a:avLst/>
          </a:prstGeom>
          <a:noFill/>
          <a:ln w="57150">
            <a:solidFill>
              <a:schemeClr val="accent4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BE" sz="1600" b="1" cap="none" spc="0">
                <a:ln>
                  <a:noFill/>
                </a:ln>
                <a:solidFill>
                  <a:srgbClr val="FFC000"/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Menu</a:t>
            </a:r>
            <a:endParaRPr lang="fr-BE" sz="1800" b="1" cap="none" spc="0">
              <a:ln>
                <a:noFill/>
              </a:ln>
              <a:solidFill>
                <a:srgbClr val="FFC000"/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3375660" y="140970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5143500" y="172974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0</xdr:col>
      <xdr:colOff>76201</xdr:colOff>
      <xdr:row>6</xdr:row>
      <xdr:rowOff>2</xdr:rowOff>
    </xdr:from>
    <xdr:to>
      <xdr:col>0</xdr:col>
      <xdr:colOff>735780</xdr:colOff>
      <xdr:row>29</xdr:row>
      <xdr:rowOff>108861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rot="16200000">
          <a:off x="-1751559" y="2925042"/>
          <a:ext cx="4315099" cy="659579"/>
        </a:xfrm>
        <a:prstGeom prst="roundRect">
          <a:avLst/>
        </a:prstGeom>
        <a:noFill/>
        <a:ln w="571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BE" sz="2800" b="1" cap="none" spc="0">
              <a:ln>
                <a:noFill/>
              </a:ln>
              <a:solidFill>
                <a:srgbClr val="00889A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Mineral Abundance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704850</xdr:colOff>
          <xdr:row>0</xdr:row>
          <xdr:rowOff>0</xdr:rowOff>
        </xdr:from>
        <xdr:to>
          <xdr:col>15</xdr:col>
          <xdr:colOff>9525</xdr:colOff>
          <xdr:row>2</xdr:row>
          <xdr:rowOff>180975</xdr:rowOff>
        </xdr:to>
        <xdr:sp macro="" textlink="">
          <xdr:nvSpPr>
            <xdr:cNvPr id="4097" name="Check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0C0C0" mc:Ignorable="a14" a14:legacySpreadsheetColorIndex="2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 cocher 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276226</xdr:colOff>
      <xdr:row>0</xdr:row>
      <xdr:rowOff>0</xdr:rowOff>
    </xdr:from>
    <xdr:to>
      <xdr:col>31</xdr:col>
      <xdr:colOff>581891</xdr:colOff>
      <xdr:row>19</xdr:row>
      <xdr:rowOff>27710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68706" y="0"/>
          <a:ext cx="23668585" cy="3502430"/>
        </a:xfrm>
        <a:prstGeom prst="rect">
          <a:avLst/>
        </a:prstGeom>
        <a:ln>
          <a:solidFill>
            <a:srgbClr val="005F6C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152399</xdr:colOff>
      <xdr:row>0</xdr:row>
      <xdr:rowOff>98612</xdr:rowOff>
    </xdr:from>
    <xdr:to>
      <xdr:col>0</xdr:col>
      <xdr:colOff>605789</xdr:colOff>
      <xdr:row>5</xdr:row>
      <xdr:rowOff>130213</xdr:rowOff>
    </xdr:to>
    <xdr:grpSp>
      <xdr:nvGrpSpPr>
        <xdr:cNvPr id="5" name="Grou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 rot="16200000">
          <a:off x="-112957" y="363968"/>
          <a:ext cx="984101" cy="453390"/>
          <a:chOff x="3375660" y="1242060"/>
          <a:chExt cx="1935480" cy="845820"/>
        </a:xfrm>
      </xdr:grpSpPr>
      <xdr:sp macro="" textlink="">
        <xdr:nvSpPr>
          <xdr:cNvPr id="6" name="Rectangle à coins arrondis 6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3459480" y="1242060"/>
            <a:ext cx="1783080" cy="845820"/>
          </a:xfrm>
          <a:prstGeom prst="roundRect">
            <a:avLst/>
          </a:prstGeom>
          <a:noFill/>
          <a:ln w="57150">
            <a:solidFill>
              <a:schemeClr val="accent4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BE" sz="1600" b="1" cap="none" spc="0">
                <a:ln>
                  <a:noFill/>
                </a:ln>
                <a:solidFill>
                  <a:srgbClr val="FFC000"/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Menu</a:t>
            </a:r>
            <a:endParaRPr lang="fr-BE" sz="1800" b="1" cap="none" spc="0">
              <a:ln>
                <a:noFill/>
              </a:ln>
              <a:solidFill>
                <a:srgbClr val="FFC000"/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3375660" y="140970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/>
        </xdr:nvSpPr>
        <xdr:spPr>
          <a:xfrm>
            <a:off x="5143500" y="172974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0</xdr:col>
      <xdr:colOff>0</xdr:colOff>
      <xdr:row>7</xdr:row>
      <xdr:rowOff>1793</xdr:rowOff>
    </xdr:from>
    <xdr:to>
      <xdr:col>0</xdr:col>
      <xdr:colOff>659579</xdr:colOff>
      <xdr:row>24</xdr:row>
      <xdr:rowOff>30483</xdr:rowOff>
    </xdr:to>
    <xdr:sp macro="" textlink="">
      <xdr:nvSpPr>
        <xdr:cNvPr id="9" name="Rectangle à coins arrondis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 rot="16200000">
          <a:off x="-1284755" y="2566708"/>
          <a:ext cx="3229090" cy="659579"/>
        </a:xfrm>
        <a:prstGeom prst="roundRect">
          <a:avLst/>
        </a:prstGeom>
        <a:noFill/>
        <a:ln w="571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BE" sz="2000" b="1" cap="none" spc="0">
              <a:ln>
                <a:noFill/>
              </a:ln>
              <a:solidFill>
                <a:srgbClr val="00889A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Mineralogy Interactive Graphic</a:t>
          </a:r>
        </a:p>
      </xdr:txBody>
    </xdr:sp>
    <xdr:clientData/>
  </xdr:twoCellAnchor>
  <xdr:twoCellAnchor editAs="oneCell">
    <xdr:from>
      <xdr:col>23</xdr:col>
      <xdr:colOff>254578</xdr:colOff>
      <xdr:row>2</xdr:row>
      <xdr:rowOff>104950</xdr:rowOff>
    </xdr:from>
    <xdr:to>
      <xdr:col>31</xdr:col>
      <xdr:colOff>226002</xdr:colOff>
      <xdr:row>10</xdr:row>
      <xdr:rowOff>169719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6" name="Date 1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958378" y="460550"/>
              <a:ext cx="6270624" cy="14871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1</xdr:col>
      <xdr:colOff>380306</xdr:colOff>
      <xdr:row>22</xdr:row>
      <xdr:rowOff>180108</xdr:rowOff>
    </xdr:from>
    <xdr:to>
      <xdr:col>19</xdr:col>
      <xdr:colOff>540327</xdr:colOff>
      <xdr:row>66</xdr:row>
      <xdr:rowOff>83128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42950</xdr:colOff>
      <xdr:row>0</xdr:row>
      <xdr:rowOff>101831</xdr:rowOff>
    </xdr:from>
    <xdr:to>
      <xdr:col>4</xdr:col>
      <xdr:colOff>292331</xdr:colOff>
      <xdr:row>14</xdr:row>
      <xdr:rowOff>47279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Date"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1350" y="101831"/>
              <a:ext cx="1824181" cy="24346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439881</xdr:colOff>
      <xdr:row>0</xdr:row>
      <xdr:rowOff>96982</xdr:rowOff>
    </xdr:from>
    <xdr:to>
      <xdr:col>6</xdr:col>
      <xdr:colOff>689263</xdr:colOff>
      <xdr:row>14</xdr:row>
      <xdr:rowOff>42430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Week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Week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83081" y="96982"/>
              <a:ext cx="1824182" cy="24346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5542</xdr:colOff>
      <xdr:row>0</xdr:row>
      <xdr:rowOff>119842</xdr:rowOff>
    </xdr:from>
    <xdr:to>
      <xdr:col>9</xdr:col>
      <xdr:colOff>254924</xdr:colOff>
      <xdr:row>14</xdr:row>
      <xdr:rowOff>65290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0" name="Circuit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irc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10942" y="119842"/>
              <a:ext cx="1824182" cy="24346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360911</xdr:colOff>
      <xdr:row>0</xdr:row>
      <xdr:rowOff>128847</xdr:rowOff>
    </xdr:from>
    <xdr:to>
      <xdr:col>11</xdr:col>
      <xdr:colOff>610293</xdr:colOff>
      <xdr:row>14</xdr:row>
      <xdr:rowOff>74295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Stream">
              <a:extLst>
                <a:ext uri="{FF2B5EF4-FFF2-40B4-BE49-F238E27FC236}">
                  <a16:creationId xmlns:a16="http://schemas.microsoft.com/office/drawing/2014/main" id="{00000000-0008-0000-0300-00001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rea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41111" y="128847"/>
              <a:ext cx="1824182" cy="24346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716280</xdr:colOff>
      <xdr:row>0</xdr:row>
      <xdr:rowOff>137852</xdr:rowOff>
    </xdr:from>
    <xdr:to>
      <xdr:col>14</xdr:col>
      <xdr:colOff>175953</xdr:colOff>
      <xdr:row>14</xdr:row>
      <xdr:rowOff>83300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2" name="Produit 1">
              <a:extLst>
                <a:ext uri="{FF2B5EF4-FFF2-40B4-BE49-F238E27FC236}">
                  <a16:creationId xmlns:a16="http://schemas.microsoft.com/office/drawing/2014/main" id="{00000000-0008-0000-0300-00001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71280" y="137852"/>
              <a:ext cx="1821873" cy="24346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281941</xdr:colOff>
      <xdr:row>0</xdr:row>
      <xdr:rowOff>146858</xdr:rowOff>
    </xdr:from>
    <xdr:to>
      <xdr:col>16</xdr:col>
      <xdr:colOff>531322</xdr:colOff>
      <xdr:row>14</xdr:row>
      <xdr:rowOff>92306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3" name="Fraction 1">
              <a:extLst>
                <a:ext uri="{FF2B5EF4-FFF2-40B4-BE49-F238E27FC236}">
                  <a16:creationId xmlns:a16="http://schemas.microsoft.com/office/drawing/2014/main" id="{00000000-0008-0000-0300-00001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rac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9141" y="146858"/>
              <a:ext cx="1824181" cy="24346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637308</xdr:colOff>
      <xdr:row>0</xdr:row>
      <xdr:rowOff>155864</xdr:rowOff>
    </xdr:from>
    <xdr:to>
      <xdr:col>22</xdr:col>
      <xdr:colOff>651163</xdr:colOff>
      <xdr:row>13</xdr:row>
      <xdr:rowOff>83128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4" name="Mineral 1">
              <a:extLst>
                <a:ext uri="{FF2B5EF4-FFF2-40B4-BE49-F238E27FC236}">
                  <a16:creationId xmlns:a16="http://schemas.microsoft.com/office/drawing/2014/main" id="{00000000-0008-0000-0300-00001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ineral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34058" y="155864"/>
              <a:ext cx="4700155" cy="24037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del99\XLMAST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urrent%20Projects\MMG%20Minerals%20Dugald%20River\Report\Dugald\QEMSCAN%20Report\Reported\Reporting%20spreadsheets\N3151QS08_Dugald%20River%20Phase%203%20QEMSCAN%20analysis%20of%20flotation%20testwork%20product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s\1_Projets\1_Prestations%20services\2021\Steev\8%20echantillons%20M%20et%20K%20Feed\Rapport%20Mineralogic\Rapport%20M%20et%20K%20Feed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date List"/>
      <sheetName val="Main_Dialog"/>
      <sheetName val="Main_VBA_Code"/>
      <sheetName val="generic Routines"/>
      <sheetName val="SIZECALC_Dialog"/>
      <sheetName val="SIZECALC_DialogVBA"/>
      <sheetName val="SIZECALC"/>
      <sheetName val="PYCSG_DialogVBA"/>
      <sheetName val="PYCSG"/>
      <sheetName val="FLOTCALC_Dialog1"/>
      <sheetName val="FLOTCALC_Dialog2"/>
      <sheetName val="FLOTCALC_DialogVBA"/>
      <sheetName val="FLOTCALC_Dialog2VBA"/>
      <sheetName val="FLOTCALC_DialogPic"/>
      <sheetName val="FLOTCALC"/>
      <sheetName val="CYANCALC_Dialog"/>
      <sheetName val="CYANCALC_DialogVBA"/>
      <sheetName val="CYANCALC"/>
      <sheetName val="CLARITY_DialogVBA"/>
      <sheetName val="CLARITY"/>
      <sheetName val="MULTICIP_DialogVBA"/>
      <sheetName val="MULTICIP"/>
      <sheetName val="OXYGEN_DialogVBA"/>
      <sheetName val="OXYGEN"/>
      <sheetName val="FLOC_DialogVBA"/>
      <sheetName val="FLOC"/>
      <sheetName val="FILTER_DialogVBA"/>
      <sheetName val="FILTER"/>
      <sheetName val="SETTLE_DialogVBA"/>
      <sheetName val="SETTLE_Chart"/>
      <sheetName val="SETTLE"/>
      <sheetName val="Comnute_Dialog"/>
      <sheetName val="BWICALC_DialogVBA"/>
      <sheetName val="BWICALC"/>
      <sheetName val="AARMSIZE_DialogVBA"/>
      <sheetName val="AARMSIZE"/>
      <sheetName val="AAIMPACT_DialogVBA"/>
      <sheetName val="AAIMPACT"/>
      <sheetName val="ARODMILL"/>
      <sheetName val="AMEDCOMP"/>
      <sheetName val="UCSTAB3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/>
      <sheetData sheetId="18" refreshError="1"/>
      <sheetData sheetId="19"/>
      <sheetData sheetId="20" refreshError="1"/>
      <sheetData sheetId="21"/>
      <sheetData sheetId="22" refreshError="1"/>
      <sheetData sheetId="23"/>
      <sheetData sheetId="24" refreshError="1"/>
      <sheetData sheetId="25"/>
      <sheetData sheetId="26" refreshError="1"/>
      <sheetData sheetId="27"/>
      <sheetData sheetId="28" refreshError="1"/>
      <sheetData sheetId="29" refreshError="1"/>
      <sheetData sheetId="30"/>
      <sheetData sheetId="31"/>
      <sheetData sheetId="32" refreshError="1"/>
      <sheetData sheetId="33"/>
      <sheetData sheetId="34" refreshError="1"/>
      <sheetData sheetId="35"/>
      <sheetData sheetId="36" refreshError="1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nr Con"/>
      <sheetName val="FL08 Flot Comps"/>
      <sheetName val="KZ Tests"/>
      <sheetName val="Task Flow Sheet"/>
      <sheetName val="Mill Statement EB1"/>
      <sheetName val=" Mill Statement EB2"/>
      <sheetName val=" Mill Statement EB3"/>
      <sheetName val=" Mill Statement EB4"/>
      <sheetName val=" Mill Statement EB5"/>
      <sheetName val="Mill Statement KZ1"/>
      <sheetName val="Mill Statement KZ2"/>
      <sheetName val="Mill Statement KZ3"/>
      <sheetName val="Mill Statement KZ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D3" t="str">
            <v>Zn Kinetic Rougher</v>
          </cell>
        </row>
        <row r="15">
          <cell r="D15" t="str">
            <v>Float</v>
          </cell>
          <cell r="E15" t="str">
            <v>Weight</v>
          </cell>
          <cell r="G15" t="str">
            <v>Assay</v>
          </cell>
          <cell r="N15" t="str">
            <v>Recovery</v>
          </cell>
        </row>
        <row r="16">
          <cell r="B16" t="str">
            <v>Product</v>
          </cell>
          <cell r="D16" t="str">
            <v>Time</v>
          </cell>
          <cell r="G16" t="str">
            <v>Zn</v>
          </cell>
          <cell r="H16" t="str">
            <v>Pb</v>
          </cell>
          <cell r="I16" t="str">
            <v>S</v>
          </cell>
          <cell r="J16" t="str">
            <v>Fe</v>
          </cell>
          <cell r="K16" t="str">
            <v>SiO2</v>
          </cell>
          <cell r="L16" t="str">
            <v>Mn</v>
          </cell>
          <cell r="M16" t="str">
            <v>TOEC</v>
          </cell>
          <cell r="N16" t="str">
            <v>Zn</v>
          </cell>
          <cell r="O16" t="str">
            <v>Pb</v>
          </cell>
          <cell r="P16" t="str">
            <v>S</v>
          </cell>
          <cell r="Q16" t="str">
            <v>Fe</v>
          </cell>
          <cell r="R16" t="str">
            <v>SiO2</v>
          </cell>
          <cell r="S16" t="str">
            <v>Mn</v>
          </cell>
          <cell r="T16" t="str">
            <v>TOEC</v>
          </cell>
        </row>
        <row r="17">
          <cell r="D17" t="str">
            <v>min</v>
          </cell>
          <cell r="E17" t="str">
            <v>g</v>
          </cell>
          <cell r="F17" t="str">
            <v>%</v>
          </cell>
          <cell r="G17" t="str">
            <v>%</v>
          </cell>
          <cell r="H17" t="str">
            <v>%</v>
          </cell>
          <cell r="I17" t="str">
            <v>%</v>
          </cell>
          <cell r="J17" t="str">
            <v>%</v>
          </cell>
          <cell r="K17" t="str">
            <v>%</v>
          </cell>
          <cell r="L17" t="str">
            <v>%</v>
          </cell>
          <cell r="M17" t="str">
            <v>%</v>
          </cell>
          <cell r="N17" t="str">
            <v>%</v>
          </cell>
          <cell r="O17" t="str">
            <v>%</v>
          </cell>
          <cell r="P17" t="str">
            <v>%</v>
          </cell>
          <cell r="Q17" t="str">
            <v>%</v>
          </cell>
          <cell r="R17" t="str">
            <v>%</v>
          </cell>
          <cell r="S17" t="str">
            <v>%</v>
          </cell>
          <cell r="T17" t="str">
            <v>%</v>
          </cell>
        </row>
        <row r="19">
          <cell r="B19" t="str">
            <v xml:space="preserve">   PRE-FLOAT</v>
          </cell>
          <cell r="F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</row>
        <row r="20">
          <cell r="B20" t="str">
            <v>Prefloat Cleaner 1 Con 1</v>
          </cell>
          <cell r="D20" t="str">
            <v>20 sec</v>
          </cell>
          <cell r="E20">
            <v>39.979999999999997</v>
          </cell>
          <cell r="F20">
            <v>3.9624960355217254</v>
          </cell>
          <cell r="G20">
            <v>4.74</v>
          </cell>
          <cell r="H20">
            <v>0.97499999999999998</v>
          </cell>
          <cell r="I20">
            <v>5.45</v>
          </cell>
          <cell r="J20">
            <v>4.4800000000000004</v>
          </cell>
          <cell r="K20">
            <v>39.4</v>
          </cell>
          <cell r="L20">
            <v>0.2</v>
          </cell>
          <cell r="M20">
            <v>20</v>
          </cell>
          <cell r="N20">
            <v>1.6560908866403514</v>
          </cell>
          <cell r="O20">
            <v>2.0627949486408745</v>
          </cell>
          <cell r="P20">
            <v>1.4201757694905424</v>
          </cell>
          <cell r="Q20">
            <v>1.4608856072519076</v>
          </cell>
          <cell r="R20">
            <v>4.324937004719275</v>
          </cell>
          <cell r="S20">
            <v>1.1740628145630483</v>
          </cell>
          <cell r="T20">
            <v>24.698980404095831</v>
          </cell>
        </row>
        <row r="21">
          <cell r="B21" t="str">
            <v>Prefloat Cleaner 1 Con 2</v>
          </cell>
          <cell r="D21" t="str">
            <v>40 sec</v>
          </cell>
          <cell r="E21">
            <v>42.1</v>
          </cell>
          <cell r="F21">
            <v>4.1726133840786561</v>
          </cell>
          <cell r="G21">
            <v>4.665</v>
          </cell>
          <cell r="H21">
            <v>0.92500000000000004</v>
          </cell>
          <cell r="I21">
            <v>5.34</v>
          </cell>
          <cell r="J21">
            <v>4.4400000000000004</v>
          </cell>
          <cell r="K21">
            <v>41.3</v>
          </cell>
          <cell r="L21">
            <v>0.20499999999999999</v>
          </cell>
          <cell r="M21">
            <v>20.9</v>
          </cell>
          <cell r="N21">
            <v>1.7163141371216293</v>
          </cell>
          <cell r="O21">
            <v>2.060784040416292</v>
          </cell>
          <cell r="P21">
            <v>1.4652986834804873</v>
          </cell>
          <cell r="Q21">
            <v>1.5246159980099181</v>
          </cell>
          <cell r="R21">
            <v>4.773895652277627</v>
          </cell>
          <cell r="S21">
            <v>1.2672272537626801</v>
          </cell>
          <cell r="T21">
            <v>27.179071870635173</v>
          </cell>
        </row>
        <row r="22">
          <cell r="B22" t="str">
            <v>Prefloat cleaner tail</v>
          </cell>
          <cell r="E22">
            <v>1.99</v>
          </cell>
          <cell r="F22">
            <v>0.19723279416428799</v>
          </cell>
          <cell r="G22">
            <v>4.8049999999999997</v>
          </cell>
          <cell r="H22">
            <v>0.83</v>
          </cell>
          <cell r="I22">
            <v>5.39</v>
          </cell>
          <cell r="J22">
            <v>5.3</v>
          </cell>
          <cell r="K22">
            <v>50.2</v>
          </cell>
          <cell r="L22">
            <v>0.26500000000000001</v>
          </cell>
          <cell r="M22">
            <v>8.19</v>
          </cell>
          <cell r="N22">
            <v>8.3562130503599397E-2</v>
          </cell>
          <cell r="O22">
            <v>8.740571354061985E-2</v>
          </cell>
          <cell r="P22">
            <v>6.9910860573096201E-2</v>
          </cell>
          <cell r="Q22">
            <v>8.6024934898732128E-2</v>
          </cell>
          <cell r="R22">
            <v>0.27428216449433229</v>
          </cell>
          <cell r="S22">
            <v>7.7431468891923899E-2</v>
          </cell>
          <cell r="T22">
            <v>0.50343478304651612</v>
          </cell>
        </row>
        <row r="23">
          <cell r="B23" t="str">
            <v xml:space="preserve">   LEAD</v>
          </cell>
          <cell r="F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</row>
        <row r="24">
          <cell r="B24" t="str">
            <v>Pb cleaner 3 con 1</v>
          </cell>
          <cell r="D24" t="str">
            <v>20 sec</v>
          </cell>
          <cell r="E24">
            <v>6.6</v>
          </cell>
          <cell r="F24">
            <v>0.65413891531874413</v>
          </cell>
          <cell r="G24">
            <v>1.4550000000000001</v>
          </cell>
          <cell r="H24">
            <v>81.900000000000006</v>
          </cell>
          <cell r="I24">
            <v>13.9</v>
          </cell>
          <cell r="J24">
            <v>0.88</v>
          </cell>
          <cell r="K24">
            <v>0.6</v>
          </cell>
          <cell r="L24">
            <v>6.5000000000000002E-2</v>
          </cell>
          <cell r="M24">
            <v>1.24</v>
          </cell>
          <cell r="N24">
            <v>8.3920867524518036E-2</v>
          </cell>
          <cell r="O24">
            <v>28.604640308316682</v>
          </cell>
          <cell r="P24">
            <v>0.59794541809006507</v>
          </cell>
          <cell r="Q24">
            <v>4.7372032036772184E-2</v>
          </cell>
          <cell r="R24">
            <v>1.0872663831083262E-2</v>
          </cell>
          <cell r="S24">
            <v>6.2990613737812368E-2</v>
          </cell>
          <cell r="T24">
            <v>0.2527969680179093</v>
          </cell>
        </row>
        <row r="25">
          <cell r="B25" t="str">
            <v>Pb cleaner 3 con 2</v>
          </cell>
          <cell r="D25" t="str">
            <v>40 sec</v>
          </cell>
          <cell r="E25">
            <v>5.53</v>
          </cell>
          <cell r="F25">
            <v>0.54808912147161437</v>
          </cell>
          <cell r="G25">
            <v>1.95</v>
          </cell>
          <cell r="H25">
            <v>80.7</v>
          </cell>
          <cell r="I25">
            <v>14</v>
          </cell>
          <cell r="J25">
            <v>1.18</v>
          </cell>
          <cell r="K25">
            <v>0.75</v>
          </cell>
          <cell r="L25">
            <v>8.5000000000000006E-2</v>
          </cell>
          <cell r="M25">
            <v>1.95</v>
          </cell>
          <cell r="N25">
            <v>9.4237287821580779E-2</v>
          </cell>
          <cell r="O25">
            <v>23.616053270863937</v>
          </cell>
          <cell r="P25">
            <v>0.50461014027177709</v>
          </cell>
          <cell r="Q25">
            <v>5.3223391503573199E-2</v>
          </cell>
          <cell r="R25">
            <v>1.1387467989751978E-2</v>
          </cell>
          <cell r="S25">
            <v>6.9018037266803528E-2</v>
          </cell>
          <cell r="T25">
            <v>0.33309336566729292</v>
          </cell>
        </row>
        <row r="26">
          <cell r="B26" t="str">
            <v>Pb cleaner 3 con 3</v>
          </cell>
          <cell r="D26" t="str">
            <v>60 sec</v>
          </cell>
          <cell r="E26">
            <v>3.83</v>
          </cell>
          <cell r="F26">
            <v>0.37959879479860453</v>
          </cell>
          <cell r="G26">
            <v>3.4049999999999998</v>
          </cell>
          <cell r="H26">
            <v>74.3</v>
          </cell>
          <cell r="I26">
            <v>14.2</v>
          </cell>
          <cell r="J26">
            <v>2.16</v>
          </cell>
          <cell r="K26">
            <v>1.35</v>
          </cell>
          <cell r="L26">
            <v>0.155</v>
          </cell>
          <cell r="M26">
            <v>3.83</v>
          </cell>
          <cell r="N26">
            <v>0.1139669500694958</v>
          </cell>
          <cell r="O26">
            <v>15.059003751613885</v>
          </cell>
          <cell r="P26">
            <v>0.35447852090959536</v>
          </cell>
          <cell r="Q26">
            <v>6.7475782822625507E-2</v>
          </cell>
          <cell r="R26">
            <v>1.4196239479448487E-2</v>
          </cell>
          <cell r="S26">
            <v>8.7166381924131273E-2</v>
          </cell>
          <cell r="T26">
            <v>0.45311014713561953</v>
          </cell>
        </row>
        <row r="27">
          <cell r="B27" t="str">
            <v>Pb cleaner 3 Tail</v>
          </cell>
          <cell r="E27">
            <v>6.95</v>
          </cell>
          <cell r="F27">
            <v>0.6888281002220108</v>
          </cell>
          <cell r="G27">
            <v>8.8000000000000007</v>
          </cell>
          <cell r="H27">
            <v>28.9</v>
          </cell>
          <cell r="I27">
            <v>13.3</v>
          </cell>
          <cell r="J27">
            <v>5.3</v>
          </cell>
          <cell r="K27">
            <v>8.1300000000000008</v>
          </cell>
          <cell r="L27">
            <v>0.38</v>
          </cell>
          <cell r="M27">
            <v>24.3</v>
          </cell>
          <cell r="N27">
            <v>0.53447883555134046</v>
          </cell>
          <cell r="O27">
            <v>10.628972932857783</v>
          </cell>
          <cell r="P27">
            <v>0.60247530762105028</v>
          </cell>
          <cell r="Q27">
            <v>0.3004388429880343</v>
          </cell>
          <cell r="R27">
            <v>0.15513726282313464</v>
          </cell>
          <cell r="S27">
            <v>0.38778137734629942</v>
          </cell>
          <cell r="T27">
            <v>5.2167174906774951</v>
          </cell>
        </row>
        <row r="28">
          <cell r="B28" t="str">
            <v>Pb cleaner 2 tail</v>
          </cell>
          <cell r="E28">
            <v>15.92</v>
          </cell>
          <cell r="F28">
            <v>1.5778623533143039</v>
          </cell>
          <cell r="G28">
            <v>7.64</v>
          </cell>
          <cell r="H28">
            <v>5.59</v>
          </cell>
          <cell r="I28">
            <v>9.23</v>
          </cell>
          <cell r="J28">
            <v>5.69</v>
          </cell>
          <cell r="K28">
            <v>26.8</v>
          </cell>
          <cell r="L28">
            <v>0.36</v>
          </cell>
          <cell r="M28">
            <v>23.5</v>
          </cell>
          <cell r="N28">
            <v>1.0629172562705507</v>
          </cell>
          <cell r="O28">
            <v>4.7093777223331568</v>
          </cell>
          <cell r="P28">
            <v>0.95773987842623831</v>
          </cell>
          <cell r="Q28">
            <v>0.73884057294156347</v>
          </cell>
          <cell r="R28">
            <v>1.1714361766451162</v>
          </cell>
          <cell r="S28">
            <v>0.84151936003298433</v>
          </cell>
          <cell r="T28">
            <v>11.556256314132483</v>
          </cell>
        </row>
        <row r="29">
          <cell r="B29" t="str">
            <v>Pb cleaner 1 tail</v>
          </cell>
          <cell r="E29">
            <v>6.95</v>
          </cell>
          <cell r="F29">
            <v>0.6888281002220108</v>
          </cell>
          <cell r="G29">
            <v>8.48</v>
          </cell>
          <cell r="H29">
            <v>1.1299999999999999</v>
          </cell>
          <cell r="I29">
            <v>9.94</v>
          </cell>
          <cell r="J29">
            <v>9.85</v>
          </cell>
          <cell r="K29">
            <v>44.5</v>
          </cell>
          <cell r="L29">
            <v>0.60499999999999998</v>
          </cell>
          <cell r="M29" t="str">
            <v xml:space="preserve">      I.S.</v>
          </cell>
          <cell r="N29">
            <v>0.51504324153129177</v>
          </cell>
          <cell r="O29">
            <v>0.41559651952004478</v>
          </cell>
          <cell r="P29">
            <v>0.45027101937994285</v>
          </cell>
          <cell r="Q29">
            <v>0.55836275536455426</v>
          </cell>
          <cell r="R29">
            <v>0.84915229958542326</v>
          </cell>
          <cell r="S29">
            <v>0.61738877182766094</v>
          </cell>
          <cell r="T29">
            <v>0</v>
          </cell>
        </row>
        <row r="30">
          <cell r="B30" t="str">
            <v xml:space="preserve">   ZINC</v>
          </cell>
          <cell r="F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B31" t="str">
            <v>Zn Rougher con 1</v>
          </cell>
          <cell r="D31" t="str">
            <v>10 sec</v>
          </cell>
          <cell r="E31">
            <v>97.78</v>
          </cell>
          <cell r="F31">
            <v>9.6911671424040602</v>
          </cell>
          <cell r="G31">
            <v>47</v>
          </cell>
          <cell r="H31">
            <v>0.375</v>
          </cell>
          <cell r="I31">
            <v>29.6</v>
          </cell>
          <cell r="J31">
            <v>9.81</v>
          </cell>
          <cell r="K31">
            <v>5.09</v>
          </cell>
          <cell r="L31">
            <v>2.12</v>
          </cell>
          <cell r="M31">
            <v>0.41</v>
          </cell>
          <cell r="N31">
            <v>40.161592632273923</v>
          </cell>
          <cell r="O31">
            <v>1.9403941401287632</v>
          </cell>
          <cell r="P31">
            <v>18.864467497635253</v>
          </cell>
          <cell r="Q31">
            <v>7.8237406749260128</v>
          </cell>
          <cell r="R31">
            <v>1.3664967078946733</v>
          </cell>
          <cell r="S31">
            <v>30.437182023124901</v>
          </cell>
          <cell r="T31">
            <v>1.2383406510806916</v>
          </cell>
        </row>
        <row r="32">
          <cell r="B32" t="str">
            <v>Zn Rougher con 2</v>
          </cell>
          <cell r="D32" t="str">
            <v>10 sec</v>
          </cell>
          <cell r="E32">
            <v>28.47</v>
          </cell>
          <cell r="F32">
            <v>2.8217174119885824</v>
          </cell>
          <cell r="G32">
            <v>48</v>
          </cell>
          <cell r="H32">
            <v>0.42</v>
          </cell>
          <cell r="I32">
            <v>29.8</v>
          </cell>
          <cell r="J32">
            <v>10.199999999999999</v>
          </cell>
          <cell r="K32">
            <v>3.86</v>
          </cell>
          <cell r="L32">
            <v>2.0499999999999998</v>
          </cell>
          <cell r="M32">
            <v>0.39</v>
          </cell>
          <cell r="N32">
            <v>11.942403491024194</v>
          </cell>
          <cell r="O32">
            <v>0.63276931591124763</v>
          </cell>
          <cell r="P32">
            <v>5.5297632480937402</v>
          </cell>
          <cell r="Q32">
            <v>2.368552663788984</v>
          </cell>
          <cell r="R32">
            <v>0.30172795292571469</v>
          </cell>
          <cell r="S32">
            <v>8.5695866780578367</v>
          </cell>
          <cell r="T32">
            <v>0.34297172226212763</v>
          </cell>
        </row>
        <row r="33">
          <cell r="B33" t="str">
            <v>Zn Rougher con 3</v>
          </cell>
          <cell r="D33" t="str">
            <v>20 sec</v>
          </cell>
          <cell r="E33">
            <v>47.06</v>
          </cell>
          <cell r="F33">
            <v>4.6642086901363786</v>
          </cell>
          <cell r="G33">
            <v>46.9</v>
          </cell>
          <cell r="H33">
            <v>0.48499999999999999</v>
          </cell>
          <cell r="I33">
            <v>30.3</v>
          </cell>
          <cell r="J33">
            <v>10.9</v>
          </cell>
          <cell r="K33">
            <v>4.3</v>
          </cell>
          <cell r="L33">
            <v>1.9750000000000001</v>
          </cell>
          <cell r="M33">
            <v>0.42</v>
          </cell>
          <cell r="N33">
            <v>19.288026825524216</v>
          </cell>
          <cell r="O33">
            <v>1.2078202739132178</v>
          </cell>
          <cell r="P33">
            <v>9.2938863600626718</v>
          </cell>
          <cell r="Q33">
            <v>4.1838280512035881</v>
          </cell>
          <cell r="R33">
            <v>0.55559861301271396</v>
          </cell>
          <cell r="S33">
            <v>13.647011906620897</v>
          </cell>
          <cell r="T33">
            <v>0.61053062466612684</v>
          </cell>
        </row>
        <row r="34">
          <cell r="B34" t="str">
            <v>Zn Scavenger con 1</v>
          </cell>
          <cell r="D34" t="str">
            <v>20 sec</v>
          </cell>
          <cell r="E34">
            <v>27.13</v>
          </cell>
          <cell r="F34">
            <v>2.688907389787504</v>
          </cell>
          <cell r="G34">
            <v>35.5</v>
          </cell>
          <cell r="H34">
            <v>0.48499999999999999</v>
          </cell>
          <cell r="I34">
            <v>33.5</v>
          </cell>
          <cell r="J34">
            <v>18.100000000000001</v>
          </cell>
          <cell r="K34">
            <v>5.26</v>
          </cell>
          <cell r="L34">
            <v>1.43</v>
          </cell>
          <cell r="M34">
            <v>0.4</v>
          </cell>
          <cell r="N34">
            <v>8.4166871108899493</v>
          </cell>
          <cell r="O34">
            <v>0.6963060780124436</v>
          </cell>
          <cell r="P34">
            <v>5.9237593520628513</v>
          </cell>
          <cell r="Q34">
            <v>4.0051960137315925</v>
          </cell>
          <cell r="R34">
            <v>0.39181071838841913</v>
          </cell>
          <cell r="S34">
            <v>5.696451169022831</v>
          </cell>
          <cell r="T34">
            <v>0.33520927381846921</v>
          </cell>
        </row>
        <row r="35">
          <cell r="B35" t="str">
            <v>Zn Scavenger con 2</v>
          </cell>
          <cell r="D35" t="str">
            <v>1 min</v>
          </cell>
          <cell r="E35">
            <v>27.49</v>
          </cell>
          <cell r="F35">
            <v>2.7245876942594354</v>
          </cell>
          <cell r="G35">
            <v>23.6</v>
          </cell>
          <cell r="H35">
            <v>0.55500000000000005</v>
          </cell>
          <cell r="I35">
            <v>36.1</v>
          </cell>
          <cell r="J35">
            <v>24.2</v>
          </cell>
          <cell r="K35">
            <v>8.0500000000000007</v>
          </cell>
          <cell r="L35">
            <v>0.94499999999999995</v>
          </cell>
          <cell r="M35">
            <v>0.59</v>
          </cell>
          <cell r="N35">
            <v>5.6695655210534639</v>
          </cell>
          <cell r="O35">
            <v>0.80737700623815467</v>
          </cell>
          <cell r="P35">
            <v>6.4682194845539733</v>
          </cell>
          <cell r="Q35">
            <v>5.4260715028786128</v>
          </cell>
          <cell r="R35">
            <v>0.60759108741607448</v>
          </cell>
          <cell r="S35">
            <v>3.8143900074861921</v>
          </cell>
          <cell r="T35">
            <v>0.50099453860939291</v>
          </cell>
        </row>
        <row r="36">
          <cell r="B36" t="str">
            <v>Zn Scavenger con 3</v>
          </cell>
          <cell r="D36" t="str">
            <v>2 min</v>
          </cell>
          <cell r="E36">
            <v>34.770000000000003</v>
          </cell>
          <cell r="F36">
            <v>3.4461227402473842</v>
          </cell>
          <cell r="G36">
            <v>13.2</v>
          </cell>
          <cell r="H36">
            <v>0.55000000000000004</v>
          </cell>
          <cell r="I36">
            <v>33.700000000000003</v>
          </cell>
          <cell r="J36">
            <v>27.9</v>
          </cell>
          <cell r="K36">
            <v>13.2</v>
          </cell>
          <cell r="L36">
            <v>0.61499999999999999</v>
          </cell>
          <cell r="M36">
            <v>0.95</v>
          </cell>
          <cell r="N36">
            <v>4.0108983695223257</v>
          </cell>
          <cell r="O36">
            <v>1.0119895640213381</v>
          </cell>
          <cell r="P36">
            <v>7.6372568748813574</v>
          </cell>
          <cell r="Q36">
            <v>7.9123283323567613</v>
          </cell>
          <cell r="R36">
            <v>1.2601417380225504</v>
          </cell>
          <cell r="S36">
            <v>3.1397737491682935</v>
          </cell>
          <cell r="T36">
            <v>1.0203156218332812</v>
          </cell>
        </row>
        <row r="37">
          <cell r="B37" t="str">
            <v>Zn Scavenger con 4</v>
          </cell>
          <cell r="D37" t="str">
            <v>3 min</v>
          </cell>
          <cell r="E37">
            <v>26.45</v>
          </cell>
          <cell r="F37">
            <v>2.6215112591183001</v>
          </cell>
          <cell r="G37">
            <v>7.98</v>
          </cell>
          <cell r="H37">
            <v>0.45</v>
          </cell>
          <cell r="I37">
            <v>28.3</v>
          </cell>
          <cell r="J37">
            <v>27</v>
          </cell>
          <cell r="K37">
            <v>20.2</v>
          </cell>
          <cell r="L37">
            <v>0.48499999999999999</v>
          </cell>
          <cell r="M37">
            <v>1.5</v>
          </cell>
          <cell r="N37">
            <v>1.8445549754522068</v>
          </cell>
          <cell r="O37">
            <v>0.62986408271310024</v>
          </cell>
          <cell r="P37">
            <v>4.8788213814044781</v>
          </cell>
          <cell r="Q37">
            <v>5.8248513565876117</v>
          </cell>
          <cell r="R37">
            <v>1.4669584743205748</v>
          </cell>
          <cell r="S37">
            <v>1.8835882067181622</v>
          </cell>
          <cell r="T37">
            <v>1.2255278233272913</v>
          </cell>
        </row>
        <row r="38">
          <cell r="B38" t="str">
            <v>Zn Scavenger con 5</v>
          </cell>
          <cell r="D38" t="str">
            <v>3 min</v>
          </cell>
          <cell r="E38">
            <v>20.28</v>
          </cell>
          <cell r="F38">
            <v>2.0099904852521409</v>
          </cell>
          <cell r="G38">
            <v>4.5949999999999998</v>
          </cell>
          <cell r="H38">
            <v>0.375</v>
          </cell>
          <cell r="I38">
            <v>28.4</v>
          </cell>
          <cell r="J38">
            <v>28.1</v>
          </cell>
          <cell r="K38">
            <v>23.1</v>
          </cell>
          <cell r="L38">
            <v>0.35</v>
          </cell>
          <cell r="M38">
            <v>1.24</v>
          </cell>
          <cell r="N38">
            <v>0.8143601284661306</v>
          </cell>
          <cell r="O38">
            <v>0.40244623810402247</v>
          </cell>
          <cell r="P38">
            <v>3.7539553023741998</v>
          </cell>
          <cell r="Q38">
            <v>4.6480380772608969</v>
          </cell>
          <cell r="R38">
            <v>1.28623613121715</v>
          </cell>
          <cell r="S38">
            <v>1.0422083363892589</v>
          </cell>
          <cell r="T38">
            <v>0.77677613809139412</v>
          </cell>
        </row>
        <row r="39">
          <cell r="B39" t="str">
            <v>Zn Scavenger Tail</v>
          </cell>
          <cell r="E39">
            <v>569.67999999999995</v>
          </cell>
          <cell r="F39">
            <v>56.462099587694262</v>
          </cell>
          <cell r="G39">
            <v>0.4</v>
          </cell>
          <cell r="H39">
            <v>0.18</v>
          </cell>
          <cell r="I39">
            <v>8.41</v>
          </cell>
          <cell r="J39">
            <v>11.4</v>
          </cell>
          <cell r="K39">
            <v>51.9</v>
          </cell>
          <cell r="L39">
            <v>0.32500000000000001</v>
          </cell>
          <cell r="M39">
            <v>1.35</v>
          </cell>
          <cell r="N39">
            <v>1.9913793527592389</v>
          </cell>
          <cell r="O39">
            <v>5.426404092854427</v>
          </cell>
          <cell r="P39">
            <v>31.226964900688692</v>
          </cell>
          <cell r="Q39">
            <v>52.970153409448258</v>
          </cell>
          <cell r="R39">
            <v>81.178141644956938</v>
          </cell>
          <cell r="S39">
            <v>27.185221844058294</v>
          </cell>
          <cell r="T39">
            <v>23.755872262902919</v>
          </cell>
        </row>
        <row r="41">
          <cell r="B41" t="str">
            <v>Calculated Head</v>
          </cell>
          <cell r="E41">
            <v>1008.9599999999999</v>
          </cell>
          <cell r="F41">
            <v>100</v>
          </cell>
          <cell r="G41">
            <v>11.341304610688233</v>
          </cell>
          <cell r="H41">
            <v>1.8729121075166513</v>
          </cell>
          <cell r="I41">
            <v>15.206289149222961</v>
          </cell>
          <cell r="J41">
            <v>12.15152107120203</v>
          </cell>
          <cell r="K41">
            <v>36.098177529337136</v>
          </cell>
          <cell r="L41">
            <v>0.67500579804947658</v>
          </cell>
          <cell r="M41">
            <v>3.2086312638756738</v>
          </cell>
          <cell r="N41">
            <v>100.00000000000003</v>
          </cell>
          <cell r="O41">
            <v>99.999999999999972</v>
          </cell>
          <cell r="P41">
            <v>100</v>
          </cell>
          <cell r="Q41">
            <v>100</v>
          </cell>
          <cell r="R41">
            <v>100</v>
          </cell>
          <cell r="S41">
            <v>100.00000000000001</v>
          </cell>
          <cell r="T41">
            <v>100</v>
          </cell>
        </row>
        <row r="42">
          <cell r="B42" t="str">
            <v>Assay Head</v>
          </cell>
          <cell r="G42">
            <v>11.5</v>
          </cell>
          <cell r="H42">
            <v>1.82</v>
          </cell>
          <cell r="I42">
            <v>15.3</v>
          </cell>
          <cell r="J42">
            <v>10.9</v>
          </cell>
          <cell r="K42">
            <v>38.700000000000003</v>
          </cell>
          <cell r="L42">
            <v>0.65</v>
          </cell>
          <cell r="M42">
            <v>3.6</v>
          </cell>
        </row>
        <row r="43">
          <cell r="B43" t="str">
            <v>Cumulative Products</v>
          </cell>
        </row>
        <row r="44">
          <cell r="D44" t="str">
            <v>Float</v>
          </cell>
          <cell r="E44" t="str">
            <v>Weight</v>
          </cell>
          <cell r="G44" t="str">
            <v>Assay</v>
          </cell>
          <cell r="N44" t="str">
            <v>Recovery</v>
          </cell>
        </row>
        <row r="45">
          <cell r="B45" t="str">
            <v>Product</v>
          </cell>
          <cell r="D45" t="str">
            <v>Time</v>
          </cell>
          <cell r="G45" t="str">
            <v>Zn</v>
          </cell>
          <cell r="H45" t="str">
            <v>Pb</v>
          </cell>
          <cell r="I45" t="str">
            <v>S</v>
          </cell>
          <cell r="J45" t="str">
            <v>Fe</v>
          </cell>
          <cell r="K45" t="str">
            <v>SiO2</v>
          </cell>
          <cell r="L45" t="str">
            <v>Mn</v>
          </cell>
          <cell r="M45" t="str">
            <v>TOEC</v>
          </cell>
          <cell r="N45" t="str">
            <v>Zn</v>
          </cell>
          <cell r="O45" t="str">
            <v>Pb</v>
          </cell>
          <cell r="P45" t="str">
            <v>S</v>
          </cell>
          <cell r="Q45" t="str">
            <v>Fe</v>
          </cell>
          <cell r="R45" t="str">
            <v>SiO2</v>
          </cell>
          <cell r="S45" t="str">
            <v>Mn</v>
          </cell>
          <cell r="T45" t="str">
            <v>TOEC</v>
          </cell>
        </row>
        <row r="46">
          <cell r="D46" t="str">
            <v>min</v>
          </cell>
          <cell r="E46" t="str">
            <v>g</v>
          </cell>
          <cell r="F46" t="str">
            <v>%</v>
          </cell>
          <cell r="G46" t="str">
            <v>%</v>
          </cell>
          <cell r="H46" t="str">
            <v>%</v>
          </cell>
          <cell r="I46" t="str">
            <v>%</v>
          </cell>
          <cell r="J46" t="str">
            <v>%</v>
          </cell>
          <cell r="K46" t="str">
            <v>%</v>
          </cell>
          <cell r="L46" t="str">
            <v>%</v>
          </cell>
          <cell r="M46" t="str">
            <v>%</v>
          </cell>
          <cell r="N46" t="str">
            <v>%</v>
          </cell>
          <cell r="O46" t="str">
            <v>%</v>
          </cell>
          <cell r="P46" t="str">
            <v>%</v>
          </cell>
          <cell r="Q46" t="str">
            <v>%</v>
          </cell>
          <cell r="R46" t="str">
            <v>%</v>
          </cell>
          <cell r="S46" t="str">
            <v>%</v>
          </cell>
          <cell r="T46" t="str">
            <v>%</v>
          </cell>
        </row>
        <row r="48">
          <cell r="B48" t="str">
            <v>Prefloat Cleaner Con 1</v>
          </cell>
          <cell r="E48">
            <v>39.979999999999997</v>
          </cell>
          <cell r="F48">
            <v>3.9624960355217254</v>
          </cell>
          <cell r="G48">
            <v>4.74</v>
          </cell>
          <cell r="H48">
            <v>0.97500000000000009</v>
          </cell>
          <cell r="I48">
            <v>5.4500000000000011</v>
          </cell>
          <cell r="J48">
            <v>4.4799999999999995</v>
          </cell>
          <cell r="K48">
            <v>39.400000000000006</v>
          </cell>
          <cell r="L48">
            <v>0.2</v>
          </cell>
          <cell r="M48">
            <v>20</v>
          </cell>
          <cell r="N48">
            <v>1.6560908866403514</v>
          </cell>
          <cell r="O48">
            <v>2.0627949486408745</v>
          </cell>
          <cell r="P48">
            <v>1.4201757694905424</v>
          </cell>
          <cell r="Q48">
            <v>1.4608856072519076</v>
          </cell>
          <cell r="R48">
            <v>4.324937004719275</v>
          </cell>
          <cell r="S48">
            <v>1.1740628145630483</v>
          </cell>
          <cell r="T48">
            <v>24.698980404095831</v>
          </cell>
        </row>
        <row r="49">
          <cell r="B49" t="str">
            <v>Prefloat Cleaner Con 1+2</v>
          </cell>
          <cell r="E49">
            <v>82.08</v>
          </cell>
          <cell r="F49">
            <v>8.135109419600381</v>
          </cell>
          <cell r="G49">
            <v>4.7015314327485385</v>
          </cell>
          <cell r="H49">
            <v>0.9493542884990257</v>
          </cell>
          <cell r="I49">
            <v>5.3935794346978572</v>
          </cell>
          <cell r="J49">
            <v>4.4594834307992208</v>
          </cell>
          <cell r="K49">
            <v>40.374537037037037</v>
          </cell>
          <cell r="L49">
            <v>0.20256457115009752</v>
          </cell>
          <cell r="M49">
            <v>20.461622807017545</v>
          </cell>
          <cell r="N49">
            <v>3.3724050237619805</v>
          </cell>
          <cell r="O49">
            <v>4.123578989057167</v>
          </cell>
          <cell r="P49">
            <v>2.8854744529710299</v>
          </cell>
          <cell r="Q49">
            <v>2.9855016052618257</v>
          </cell>
          <cell r="R49">
            <v>9.0988326569969011</v>
          </cell>
          <cell r="S49">
            <v>2.4412900683257286</v>
          </cell>
          <cell r="T49">
            <v>51.878052274731004</v>
          </cell>
        </row>
        <row r="50">
          <cell r="B50" t="str">
            <v>Pb Cleaner 3 Con 1</v>
          </cell>
          <cell r="E50">
            <v>6.6</v>
          </cell>
          <cell r="F50">
            <v>0.65413891531874413</v>
          </cell>
          <cell r="G50">
            <v>1.4550000000000001</v>
          </cell>
          <cell r="H50">
            <v>81.900000000000006</v>
          </cell>
          <cell r="I50">
            <v>13.9</v>
          </cell>
          <cell r="J50">
            <v>0.88</v>
          </cell>
          <cell r="K50">
            <v>0.6</v>
          </cell>
          <cell r="L50">
            <v>6.5000000000000002E-2</v>
          </cell>
          <cell r="M50">
            <v>1.2399999999999998</v>
          </cell>
          <cell r="N50">
            <v>8.3920867524518036E-2</v>
          </cell>
          <cell r="O50">
            <v>28.604640308316682</v>
          </cell>
          <cell r="P50">
            <v>0.59794541809006507</v>
          </cell>
          <cell r="Q50">
            <v>4.7372032036772184E-2</v>
          </cell>
          <cell r="R50">
            <v>1.0872663831083262E-2</v>
          </cell>
          <cell r="S50">
            <v>6.2990613737812368E-2</v>
          </cell>
          <cell r="T50">
            <v>0.2527969680179093</v>
          </cell>
        </row>
        <row r="51">
          <cell r="B51" t="str">
            <v>Pb Cleaner 3 Con 1+2</v>
          </cell>
          <cell r="E51">
            <v>12.129999999999999</v>
          </cell>
          <cell r="F51">
            <v>1.2022280367903584</v>
          </cell>
          <cell r="G51">
            <v>1.6806677658697446</v>
          </cell>
          <cell r="H51">
            <v>81.352926628194567</v>
          </cell>
          <cell r="I51">
            <v>13.945589447650457</v>
          </cell>
          <cell r="J51">
            <v>1.0167683429513603</v>
          </cell>
          <cell r="K51">
            <v>0.66838417147568019</v>
          </cell>
          <cell r="L51">
            <v>7.41178895300907E-2</v>
          </cell>
          <cell r="M51">
            <v>1.5636850783182192</v>
          </cell>
          <cell r="N51">
            <v>0.1781581553460988</v>
          </cell>
          <cell r="O51">
            <v>52.220693579180619</v>
          </cell>
          <cell r="P51">
            <v>1.1025555583618423</v>
          </cell>
          <cell r="Q51">
            <v>0.10059542354034538</v>
          </cell>
          <cell r="R51">
            <v>2.2260131820835242E-2</v>
          </cell>
          <cell r="S51">
            <v>0.1320086510046159</v>
          </cell>
          <cell r="T51">
            <v>0.58589033368520216</v>
          </cell>
        </row>
        <row r="52">
          <cell r="B52" t="str">
            <v>Pb Cleaner 3 Con 1+2+3</v>
          </cell>
          <cell r="E52">
            <v>15.959999999999999</v>
          </cell>
          <cell r="F52">
            <v>1.581826831588963</v>
          </cell>
          <cell r="G52">
            <v>2.0944642857142854</v>
          </cell>
          <cell r="H52">
            <v>79.660401002506262</v>
          </cell>
          <cell r="I52">
            <v>14.006641604010026</v>
          </cell>
          <cell r="J52">
            <v>1.2911152882205514</v>
          </cell>
          <cell r="K52">
            <v>0.831954887218045</v>
          </cell>
          <cell r="L52">
            <v>9.3527568922305765E-2</v>
          </cell>
          <cell r="M52">
            <v>2.1075438596491227</v>
          </cell>
          <cell r="N52">
            <v>0.29212510541559461</v>
          </cell>
          <cell r="O52">
            <v>67.279697330794505</v>
          </cell>
          <cell r="P52">
            <v>1.4570340792714376</v>
          </cell>
          <cell r="Q52">
            <v>0.1680712063629709</v>
          </cell>
          <cell r="R52">
            <v>3.645637130028373E-2</v>
          </cell>
          <cell r="S52">
            <v>0.21917503292874718</v>
          </cell>
          <cell r="T52">
            <v>1.0390004808208217</v>
          </cell>
        </row>
        <row r="53">
          <cell r="B53" t="str">
            <v>Pb Cleaner 2 Con</v>
          </cell>
          <cell r="E53">
            <v>22.91</v>
          </cell>
          <cell r="F53">
            <v>2.2706549318109741</v>
          </cell>
          <cell r="G53">
            <v>4.1286621562636387</v>
          </cell>
          <cell r="H53">
            <v>64.261676123963326</v>
          </cell>
          <cell r="I53">
            <v>13.792274116106503</v>
          </cell>
          <cell r="J53">
            <v>2.5072544740288079</v>
          </cell>
          <cell r="K53">
            <v>3.0458969882147531</v>
          </cell>
          <cell r="L53">
            <v>0.1804321257092972</v>
          </cell>
          <cell r="M53">
            <v>8.8398690528153647</v>
          </cell>
          <cell r="N53">
            <v>0.82660394096693501</v>
          </cell>
          <cell r="O53">
            <v>77.908670263652283</v>
          </cell>
          <cell r="P53">
            <v>2.0595093868924881</v>
          </cell>
          <cell r="Q53">
            <v>0.46851004935100521</v>
          </cell>
          <cell r="R53">
            <v>0.19159363412341837</v>
          </cell>
          <cell r="S53">
            <v>0.60695641027504665</v>
          </cell>
          <cell r="T53">
            <v>6.2557179714983171</v>
          </cell>
        </row>
        <row r="54">
          <cell r="B54" t="str">
            <v>Pb Cleaner 1 Con</v>
          </cell>
          <cell r="E54">
            <v>38.83</v>
          </cell>
          <cell r="F54">
            <v>3.8485172851252774</v>
          </cell>
          <cell r="G54">
            <v>5.5682835436518152</v>
          </cell>
          <cell r="H54">
            <v>40.206742209631727</v>
          </cell>
          <cell r="I54">
            <v>11.921776976564514</v>
          </cell>
          <cell r="J54">
            <v>3.8121555498326036</v>
          </cell>
          <cell r="K54">
            <v>12.784895699201648</v>
          </cell>
          <cell r="L54">
            <v>0.25405356682977082</v>
          </cell>
          <cell r="M54">
            <v>14.850409477208345</v>
          </cell>
          <cell r="N54">
            <v>1.8895211972374857</v>
          </cell>
          <cell r="O54">
            <v>82.618047985985442</v>
          </cell>
          <cell r="P54">
            <v>3.0172492653187266</v>
          </cell>
          <cell r="Q54">
            <v>1.2073506222925687</v>
          </cell>
          <cell r="R54">
            <v>1.3630298107685346</v>
          </cell>
          <cell r="S54">
            <v>1.4484757703080309</v>
          </cell>
          <cell r="T54">
            <v>17.8119742856308</v>
          </cell>
        </row>
        <row r="55">
          <cell r="B55" t="str">
            <v>Zn Ro Con 1</v>
          </cell>
          <cell r="E55">
            <v>97.78</v>
          </cell>
          <cell r="F55">
            <v>9.6911671424040602</v>
          </cell>
          <cell r="G55">
            <v>47</v>
          </cell>
          <cell r="H55">
            <v>0.37499999999999994</v>
          </cell>
          <cell r="I55">
            <v>29.6</v>
          </cell>
          <cell r="J55">
            <v>9.81</v>
          </cell>
          <cell r="K55">
            <v>5.09</v>
          </cell>
          <cell r="L55">
            <v>2.1199999999999997</v>
          </cell>
          <cell r="M55">
            <v>0.40999999999999992</v>
          </cell>
          <cell r="N55">
            <v>40.161592632273923</v>
          </cell>
          <cell r="O55">
            <v>1.9403941401287632</v>
          </cell>
          <cell r="P55">
            <v>18.864467497635253</v>
          </cell>
          <cell r="Q55">
            <v>7.8237406749260128</v>
          </cell>
          <cell r="R55">
            <v>1.3664967078946733</v>
          </cell>
          <cell r="S55">
            <v>30.437182023124901</v>
          </cell>
          <cell r="T55">
            <v>1.2383406510806916</v>
          </cell>
        </row>
        <row r="56">
          <cell r="B56" t="str">
            <v>Zn Ro Con 1+2</v>
          </cell>
          <cell r="E56">
            <v>126.25</v>
          </cell>
          <cell r="F56">
            <v>12.512884554392642</v>
          </cell>
          <cell r="G56">
            <v>47.225504950495043</v>
          </cell>
          <cell r="H56">
            <v>0.38514772277227721</v>
          </cell>
          <cell r="I56">
            <v>29.64510099009901</v>
          </cell>
          <cell r="J56">
            <v>9.8979469306930685</v>
          </cell>
          <cell r="K56">
            <v>4.8126289108910889</v>
          </cell>
          <cell r="L56">
            <v>2.1042146534653465</v>
          </cell>
          <cell r="M56">
            <v>0.40548990099009896</v>
          </cell>
          <cell r="N56">
            <v>52.103996123298117</v>
          </cell>
          <cell r="O56">
            <v>2.5731634560400107</v>
          </cell>
          <cell r="P56">
            <v>24.394230745728994</v>
          </cell>
          <cell r="Q56">
            <v>10.192293338714997</v>
          </cell>
          <cell r="R56">
            <v>1.6682246608203879</v>
          </cell>
          <cell r="S56">
            <v>39.006768701182736</v>
          </cell>
          <cell r="T56">
            <v>1.5813123733428192</v>
          </cell>
        </row>
        <row r="57">
          <cell r="B57" t="str">
            <v>Zn Ro Con 1+2+3</v>
          </cell>
          <cell r="E57">
            <v>173.31</v>
          </cell>
          <cell r="F57">
            <v>17.177093244529022</v>
          </cell>
          <cell r="G57">
            <v>47.137118458253994</v>
          </cell>
          <cell r="H57">
            <v>0.41226126593964563</v>
          </cell>
          <cell r="I57">
            <v>29.822930009809014</v>
          </cell>
          <cell r="J57">
            <v>10.170040967053255</v>
          </cell>
          <cell r="K57">
            <v>4.6734314234608503</v>
          </cell>
          <cell r="L57">
            <v>2.0691281518665972</v>
          </cell>
          <cell r="M57">
            <v>0.40942992325890021</v>
          </cell>
          <cell r="N57">
            <v>71.39202294882233</v>
          </cell>
          <cell r="O57">
            <v>3.7809837299532285</v>
          </cell>
          <cell r="P57">
            <v>33.688117105791662</v>
          </cell>
          <cell r="Q57">
            <v>14.376121389918584</v>
          </cell>
          <cell r="R57">
            <v>2.2238232738331019</v>
          </cell>
          <cell r="S57">
            <v>52.653780607803633</v>
          </cell>
          <cell r="T57">
            <v>2.191842998008946</v>
          </cell>
        </row>
        <row r="58">
          <cell r="B58" t="str">
            <v>Zn Ro Con 1-3 + Scav Con 1</v>
          </cell>
          <cell r="E58">
            <v>200.44</v>
          </cell>
          <cell r="F58">
            <v>19.866000634316524</v>
          </cell>
          <cell r="G58">
            <v>45.562008581121532</v>
          </cell>
          <cell r="H58">
            <v>0.42210661544601874</v>
          </cell>
          <cell r="I58">
            <v>30.320629614847338</v>
          </cell>
          <cell r="J58">
            <v>11.243378567152265</v>
          </cell>
          <cell r="K58">
            <v>4.7528247854719616</v>
          </cell>
          <cell r="L58">
            <v>1.9826207343843545</v>
          </cell>
          <cell r="M58">
            <v>0.40815356216324084</v>
          </cell>
          <cell r="N58">
            <v>79.808710059712283</v>
          </cell>
          <cell r="O58">
            <v>4.477289807965672</v>
          </cell>
          <cell r="P58">
            <v>39.611876457854514</v>
          </cell>
          <cell r="Q58">
            <v>18.381317403650176</v>
          </cell>
          <cell r="R58">
            <v>2.6156339922215208</v>
          </cell>
          <cell r="S58">
            <v>58.350231776826462</v>
          </cell>
          <cell r="T58">
            <v>2.5270522718274151</v>
          </cell>
        </row>
        <row r="59">
          <cell r="B59" t="str">
            <v>Zn Ro Con 1-3 + Scav Con 1-2</v>
          </cell>
          <cell r="E59">
            <v>227.93</v>
          </cell>
          <cell r="F59">
            <v>22.590588328575961</v>
          </cell>
          <cell r="G59">
            <v>42.913232132672306</v>
          </cell>
          <cell r="H59">
            <v>0.43813451498267009</v>
          </cell>
          <cell r="I59">
            <v>31.017663317685262</v>
          </cell>
          <cell r="J59">
            <v>12.806040451015662</v>
          </cell>
          <cell r="K59">
            <v>5.150487869082613</v>
          </cell>
          <cell r="L59">
            <v>1.8574761988329751</v>
          </cell>
          <cell r="M59">
            <v>0.43008555258193304</v>
          </cell>
          <cell r="N59">
            <v>85.47827558076574</v>
          </cell>
          <cell r="O59">
            <v>5.2846668142038267</v>
          </cell>
          <cell r="P59">
            <v>46.080095942408491</v>
          </cell>
          <cell r="Q59">
            <v>23.807388906528789</v>
          </cell>
          <cell r="R59">
            <v>3.2232250796375954</v>
          </cell>
          <cell r="S59">
            <v>62.164621784312651</v>
          </cell>
          <cell r="T59">
            <v>3.0280468104368081</v>
          </cell>
        </row>
        <row r="60">
          <cell r="B60" t="str">
            <v>Zn Ro Con 1-3 + Scav Con 1-3</v>
          </cell>
          <cell r="E60">
            <v>262.7</v>
          </cell>
          <cell r="F60">
            <v>26.036711068823344</v>
          </cell>
          <cell r="G60">
            <v>38.980498667681758</v>
          </cell>
          <cell r="H60">
            <v>0.452940616673011</v>
          </cell>
          <cell r="I60">
            <v>31.372687476208608</v>
          </cell>
          <cell r="J60">
            <v>14.803821088694329</v>
          </cell>
          <cell r="K60">
            <v>6.2158915112295405</v>
          </cell>
          <cell r="L60">
            <v>1.6930266463646744</v>
          </cell>
          <cell r="M60">
            <v>0.49889950513894177</v>
          </cell>
          <cell r="N60">
            <v>89.489173950288063</v>
          </cell>
          <cell r="O60">
            <v>6.2966563782251646</v>
          </cell>
          <cell r="P60">
            <v>53.71735281728985</v>
          </cell>
          <cell r="Q60">
            <v>31.719717238885551</v>
          </cell>
          <cell r="R60">
            <v>4.483366817660146</v>
          </cell>
          <cell r="S60">
            <v>65.304395533480943</v>
          </cell>
          <cell r="T60">
            <v>4.0483624322700891</v>
          </cell>
        </row>
        <row r="61">
          <cell r="B61" t="str">
            <v>Zn Ro Con 1-3 + Scav Con 1-4</v>
          </cell>
          <cell r="E61">
            <v>289.14999999999998</v>
          </cell>
          <cell r="F61">
            <v>28.65822232794164</v>
          </cell>
          <cell r="G61">
            <v>36.144727650008647</v>
          </cell>
          <cell r="H61">
            <v>0.45267162372471037</v>
          </cell>
          <cell r="I61">
            <v>31.091613349472599</v>
          </cell>
          <cell r="J61">
            <v>15.919466712778839</v>
          </cell>
          <cell r="K61">
            <v>7.4950880166003824</v>
          </cell>
          <cell r="L61">
            <v>1.5825223932215113</v>
          </cell>
          <cell r="M61">
            <v>0.59047518588967673</v>
          </cell>
          <cell r="N61">
            <v>91.333728925740274</v>
          </cell>
          <cell r="O61">
            <v>6.9265204609382645</v>
          </cell>
          <cell r="P61">
            <v>58.596174198694328</v>
          </cell>
          <cell r="Q61">
            <v>37.544568595473166</v>
          </cell>
          <cell r="R61">
            <v>5.9503252919807208</v>
          </cell>
          <cell r="S61">
            <v>67.187983740199101</v>
          </cell>
          <cell r="T61">
            <v>5.2738902555973803</v>
          </cell>
        </row>
        <row r="62">
          <cell r="B62" t="str">
            <v>Zn Ro Con 1-3 + Scav Con 1-5</v>
          </cell>
          <cell r="E62">
            <v>309.42999999999995</v>
          </cell>
          <cell r="F62">
            <v>30.668212813193779</v>
          </cell>
          <cell r="G62">
            <v>34.076962802572474</v>
          </cell>
          <cell r="H62">
            <v>0.44758103609863298</v>
          </cell>
          <cell r="I62">
            <v>30.915205377629846</v>
          </cell>
          <cell r="J62">
            <v>16.71777720324468</v>
          </cell>
          <cell r="K62">
            <v>8.5178318197976939</v>
          </cell>
          <cell r="L62">
            <v>1.5017430436609249</v>
          </cell>
          <cell r="M62">
            <v>0.63304495362440616</v>
          </cell>
          <cell r="N62">
            <v>92.148089054206409</v>
          </cell>
          <cell r="O62">
            <v>7.3289666990422866</v>
          </cell>
          <cell r="P62">
            <v>62.35012950106853</v>
          </cell>
          <cell r="Q62">
            <v>42.192606672734065</v>
          </cell>
          <cell r="R62">
            <v>7.2365614231978705</v>
          </cell>
          <cell r="S62">
            <v>68.230192076588366</v>
          </cell>
          <cell r="T62">
            <v>6.0506663936887746</v>
          </cell>
        </row>
        <row r="63">
          <cell r="B63" t="str">
            <v>De-Leaded Tails</v>
          </cell>
          <cell r="E63">
            <v>879.1099999999999</v>
          </cell>
          <cell r="F63">
            <v>87.130312400888045</v>
          </cell>
          <cell r="G63">
            <v>12.253650396423655</v>
          </cell>
          <cell r="H63">
            <v>0.27418343552001445</v>
          </cell>
          <cell r="I63">
            <v>16.331404261127734</v>
          </cell>
          <cell r="J63">
            <v>13.271756435485891</v>
          </cell>
          <cell r="K63">
            <v>36.630301896235956</v>
          </cell>
          <cell r="L63">
            <v>0.73919117061573625</v>
          </cell>
          <cell r="M63">
            <v>1.0976454596125629</v>
          </cell>
          <cell r="N63">
            <v>94.139468406965648</v>
          </cell>
          <cell r="O63">
            <v>12.755370791896713</v>
          </cell>
          <cell r="P63">
            <v>93.577094401757222</v>
          </cell>
          <cell r="Q63">
            <v>95.162760082182331</v>
          </cell>
          <cell r="R63">
            <v>88.414703068154807</v>
          </cell>
          <cell r="S63">
            <v>95.415413920646657</v>
          </cell>
          <cell r="T63">
            <v>29.806538656591695</v>
          </cell>
        </row>
        <row r="64">
          <cell r="B64" t="str">
            <v>Lead Float Feed</v>
          </cell>
          <cell r="E64">
            <v>917.93999999999994</v>
          </cell>
          <cell r="F64">
            <v>90.978829686013313</v>
          </cell>
          <cell r="G64">
            <v>11.970851090485219</v>
          </cell>
          <cell r="H64">
            <v>1.9633801773536397</v>
          </cell>
          <cell r="I64">
            <v>16.144871560232701</v>
          </cell>
          <cell r="J64">
            <v>12.871603590648629</v>
          </cell>
          <cell r="K64">
            <v>35.621611652177705</v>
          </cell>
          <cell r="L64">
            <v>0.71866924853476266</v>
          </cell>
          <cell r="M64">
            <v>1.6794044273046171</v>
          </cell>
          <cell r="N64">
            <v>96.028989604203133</v>
          </cell>
          <cell r="O64">
            <v>95.373418777882137</v>
          </cell>
          <cell r="P64">
            <v>96.594343667075947</v>
          </cell>
          <cell r="Q64">
            <v>96.370110704474882</v>
          </cell>
          <cell r="R64">
            <v>89.777732878923345</v>
          </cell>
          <cell r="S64">
            <v>96.863889690954693</v>
          </cell>
          <cell r="T64">
            <v>47.618512942222495</v>
          </cell>
        </row>
        <row r="71">
          <cell r="C71" t="str">
            <v>Test No.</v>
          </cell>
          <cell r="D71" t="str">
            <v>Zn Kinetic Rougher</v>
          </cell>
        </row>
        <row r="72">
          <cell r="C72" t="str">
            <v>Sample Tested</v>
          </cell>
          <cell r="D72" t="str">
            <v xml:space="preserve">  Expected Blend</v>
          </cell>
        </row>
        <row r="73">
          <cell r="C73" t="str">
            <v>Test Objective</v>
          </cell>
          <cell r="D73" t="str">
            <v xml:space="preserve">  To Determine the kinetics of the Zinc Flotation</v>
          </cell>
        </row>
        <row r="74">
          <cell r="D74" t="str">
            <v/>
          </cell>
        </row>
        <row r="75">
          <cell r="B75" t="str">
            <v/>
          </cell>
          <cell r="C75" t="str">
            <v/>
          </cell>
          <cell r="D75" t="str">
            <v>Float</v>
          </cell>
          <cell r="E75" t="str">
            <v>Weight</v>
          </cell>
          <cell r="G75" t="str">
            <v>Assay</v>
          </cell>
          <cell r="N75" t="str">
            <v>Recovery</v>
          </cell>
        </row>
        <row r="76">
          <cell r="B76" t="str">
            <v>Product</v>
          </cell>
          <cell r="C76" t="str">
            <v/>
          </cell>
          <cell r="D76" t="str">
            <v>Time</v>
          </cell>
          <cell r="E76" t="str">
            <v/>
          </cell>
          <cell r="F76" t="str">
            <v/>
          </cell>
          <cell r="G76" t="str">
            <v>Zn</v>
          </cell>
          <cell r="H76" t="str">
            <v>Pb</v>
          </cell>
          <cell r="I76" t="str">
            <v>S</v>
          </cell>
          <cell r="J76" t="str">
            <v>Fe</v>
          </cell>
          <cell r="K76" t="str">
            <v>SiO2</v>
          </cell>
          <cell r="L76" t="str">
            <v>Mn</v>
          </cell>
          <cell r="M76" t="str">
            <v>TOEC</v>
          </cell>
          <cell r="N76" t="str">
            <v>Zn</v>
          </cell>
          <cell r="O76" t="str">
            <v>Pb</v>
          </cell>
          <cell r="P76" t="str">
            <v>S</v>
          </cell>
          <cell r="Q76" t="str">
            <v>Fe</v>
          </cell>
          <cell r="R76" t="str">
            <v>SiO2</v>
          </cell>
          <cell r="S76" t="str">
            <v>Mn</v>
          </cell>
          <cell r="T76" t="str">
            <v>TOEC</v>
          </cell>
        </row>
        <row r="77">
          <cell r="B77" t="str">
            <v/>
          </cell>
          <cell r="C77" t="str">
            <v/>
          </cell>
          <cell r="D77" t="str">
            <v>min</v>
          </cell>
          <cell r="E77" t="str">
            <v>g</v>
          </cell>
          <cell r="F77" t="str">
            <v>%</v>
          </cell>
          <cell r="G77" t="str">
            <v>%</v>
          </cell>
          <cell r="H77" t="str">
            <v>%</v>
          </cell>
          <cell r="I77" t="str">
            <v>%</v>
          </cell>
          <cell r="J77" t="str">
            <v>%</v>
          </cell>
          <cell r="K77" t="str">
            <v>%</v>
          </cell>
          <cell r="L77" t="str">
            <v>%</v>
          </cell>
          <cell r="M77" t="str">
            <v>%</v>
          </cell>
          <cell r="N77" t="str">
            <v>%</v>
          </cell>
          <cell r="O77" t="str">
            <v>%</v>
          </cell>
          <cell r="P77" t="str">
            <v>%</v>
          </cell>
          <cell r="Q77" t="str">
            <v>%</v>
          </cell>
          <cell r="R77" t="str">
            <v>%</v>
          </cell>
          <cell r="S77" t="str">
            <v>%</v>
          </cell>
          <cell r="T77" t="str">
            <v>%</v>
          </cell>
        </row>
        <row r="79">
          <cell r="B79" t="str">
            <v xml:space="preserve">     PRE-FLOAT</v>
          </cell>
          <cell r="D79" t="str">
            <v/>
          </cell>
          <cell r="E79" t="str">
            <v/>
          </cell>
          <cell r="F79">
            <v>0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</row>
        <row r="80">
          <cell r="B80" t="str">
            <v xml:space="preserve">  Prefloat Cleaner 1 Con 1</v>
          </cell>
          <cell r="D80" t="str">
            <v>20 sec</v>
          </cell>
          <cell r="E80">
            <v>39.979999999999997</v>
          </cell>
          <cell r="F80">
            <v>3.9624960355217254</v>
          </cell>
          <cell r="G80">
            <v>4.74</v>
          </cell>
          <cell r="H80">
            <v>0.97499999999999998</v>
          </cell>
          <cell r="I80">
            <v>5.45</v>
          </cell>
          <cell r="J80">
            <v>4.4800000000000004</v>
          </cell>
          <cell r="K80">
            <v>39.4</v>
          </cell>
          <cell r="L80">
            <v>0.2</v>
          </cell>
          <cell r="M80">
            <v>20</v>
          </cell>
          <cell r="N80">
            <v>1.6560908866403514</v>
          </cell>
          <cell r="O80">
            <v>2.0627949486408745</v>
          </cell>
          <cell r="P80">
            <v>1.4201757694905424</v>
          </cell>
          <cell r="Q80">
            <v>1.4608856072519076</v>
          </cell>
          <cell r="R80">
            <v>4.324937004719275</v>
          </cell>
          <cell r="S80">
            <v>1.1740628145630483</v>
          </cell>
          <cell r="T80">
            <v>24.698980404095831</v>
          </cell>
        </row>
        <row r="81">
          <cell r="B81" t="str">
            <v xml:space="preserve">  Prefloat Cleaner 1 Con 2</v>
          </cell>
          <cell r="D81" t="str">
            <v>40 sec</v>
          </cell>
          <cell r="E81">
            <v>42.1</v>
          </cell>
          <cell r="F81">
            <v>4.1726133840786561</v>
          </cell>
          <cell r="G81">
            <v>4.665</v>
          </cell>
          <cell r="H81">
            <v>0.92500000000000004</v>
          </cell>
          <cell r="I81">
            <v>5.34</v>
          </cell>
          <cell r="J81">
            <v>4.4400000000000004</v>
          </cell>
          <cell r="K81">
            <v>41.3</v>
          </cell>
          <cell r="L81">
            <v>0.20499999999999999</v>
          </cell>
          <cell r="M81">
            <v>20.9</v>
          </cell>
          <cell r="N81">
            <v>1.7163141371216293</v>
          </cell>
          <cell r="O81">
            <v>2.060784040416292</v>
          </cell>
          <cell r="P81">
            <v>1.4652986834804873</v>
          </cell>
          <cell r="Q81">
            <v>1.5246159980099181</v>
          </cell>
          <cell r="R81">
            <v>4.773895652277627</v>
          </cell>
          <cell r="S81">
            <v>1.2672272537626801</v>
          </cell>
          <cell r="T81">
            <v>27.179071870635173</v>
          </cell>
        </row>
        <row r="82">
          <cell r="B82" t="str">
            <v xml:space="preserve">  Prefloat cleaner tail</v>
          </cell>
          <cell r="D82" t="str">
            <v/>
          </cell>
          <cell r="E82">
            <v>1.99</v>
          </cell>
          <cell r="F82">
            <v>0.19723279416428799</v>
          </cell>
          <cell r="G82">
            <v>4.8049999999999997</v>
          </cell>
          <cell r="H82">
            <v>0.83</v>
          </cell>
          <cell r="I82">
            <v>5.39</v>
          </cell>
          <cell r="J82">
            <v>5.3</v>
          </cell>
          <cell r="K82">
            <v>50.2</v>
          </cell>
          <cell r="L82">
            <v>0.26500000000000001</v>
          </cell>
          <cell r="M82">
            <v>8.19</v>
          </cell>
          <cell r="N82">
            <v>8.3562130503599397E-2</v>
          </cell>
          <cell r="O82">
            <v>8.740571354061985E-2</v>
          </cell>
          <cell r="P82">
            <v>6.9910860573096201E-2</v>
          </cell>
          <cell r="Q82">
            <v>8.6024934898732128E-2</v>
          </cell>
          <cell r="R82">
            <v>0.27428216449433229</v>
          </cell>
          <cell r="S82">
            <v>7.7431468891923899E-2</v>
          </cell>
          <cell r="T82">
            <v>0.50343478304651612</v>
          </cell>
        </row>
        <row r="83">
          <cell r="B83" t="str">
            <v xml:space="preserve">     LEAD</v>
          </cell>
          <cell r="D83" t="str">
            <v/>
          </cell>
          <cell r="E83" t="str">
            <v/>
          </cell>
          <cell r="F83">
            <v>0</v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</row>
        <row r="84">
          <cell r="B84" t="str">
            <v xml:space="preserve">  Pb cleaner 3 con 1</v>
          </cell>
          <cell r="D84" t="str">
            <v>20 sec</v>
          </cell>
          <cell r="E84">
            <v>6.6</v>
          </cell>
          <cell r="F84">
            <v>0.65413891531874413</v>
          </cell>
          <cell r="G84">
            <v>1.4550000000000001</v>
          </cell>
          <cell r="H84">
            <v>81.900000000000006</v>
          </cell>
          <cell r="I84">
            <v>13.9</v>
          </cell>
          <cell r="J84">
            <v>0.88</v>
          </cell>
          <cell r="K84">
            <v>0.6</v>
          </cell>
          <cell r="L84">
            <v>6.5000000000000002E-2</v>
          </cell>
          <cell r="M84">
            <v>1.24</v>
          </cell>
          <cell r="N84">
            <v>8.3920867524518036E-2</v>
          </cell>
          <cell r="O84">
            <v>28.604640308316682</v>
          </cell>
          <cell r="P84">
            <v>0.59794541809006507</v>
          </cell>
          <cell r="Q84">
            <v>4.7372032036772184E-2</v>
          </cell>
          <cell r="R84">
            <v>1.0872663831083262E-2</v>
          </cell>
          <cell r="S84">
            <v>6.2990613737812368E-2</v>
          </cell>
          <cell r="T84">
            <v>0.2527969680179093</v>
          </cell>
        </row>
        <row r="85">
          <cell r="B85" t="str">
            <v xml:space="preserve">  Pb cleaner 3 con 2</v>
          </cell>
          <cell r="D85" t="str">
            <v>40 sec</v>
          </cell>
          <cell r="E85">
            <v>5.53</v>
          </cell>
          <cell r="F85">
            <v>0.54808912147161437</v>
          </cell>
          <cell r="G85">
            <v>1.95</v>
          </cell>
          <cell r="H85">
            <v>80.7</v>
          </cell>
          <cell r="I85">
            <v>14</v>
          </cell>
          <cell r="J85">
            <v>1.18</v>
          </cell>
          <cell r="K85">
            <v>0.75</v>
          </cell>
          <cell r="L85">
            <v>8.5000000000000006E-2</v>
          </cell>
          <cell r="M85">
            <v>1.95</v>
          </cell>
          <cell r="N85">
            <v>9.4237287821580779E-2</v>
          </cell>
          <cell r="O85">
            <v>23.616053270863937</v>
          </cell>
          <cell r="P85">
            <v>0.50461014027177709</v>
          </cell>
          <cell r="Q85">
            <v>5.3223391503573199E-2</v>
          </cell>
          <cell r="R85">
            <v>1.1387467989751978E-2</v>
          </cell>
          <cell r="S85">
            <v>6.9018037266803528E-2</v>
          </cell>
          <cell r="T85">
            <v>0.33309336566729292</v>
          </cell>
        </row>
        <row r="86">
          <cell r="B86" t="str">
            <v xml:space="preserve">  Pb cleaner 3 con 3</v>
          </cell>
          <cell r="D86" t="str">
            <v>60 sec</v>
          </cell>
          <cell r="E86">
            <v>3.83</v>
          </cell>
          <cell r="F86">
            <v>0.37959879479860453</v>
          </cell>
          <cell r="G86">
            <v>3.4049999999999998</v>
          </cell>
          <cell r="H86">
            <v>74.3</v>
          </cell>
          <cell r="I86">
            <v>14.2</v>
          </cell>
          <cell r="J86">
            <v>2.16</v>
          </cell>
          <cell r="K86">
            <v>1.35</v>
          </cell>
          <cell r="L86">
            <v>0.155</v>
          </cell>
          <cell r="M86">
            <v>3.83</v>
          </cell>
          <cell r="N86">
            <v>0.1139669500694958</v>
          </cell>
          <cell r="O86">
            <v>15.059003751613885</v>
          </cell>
          <cell r="P86">
            <v>0.35447852090959536</v>
          </cell>
          <cell r="Q86">
            <v>6.7475782822625507E-2</v>
          </cell>
          <cell r="R86">
            <v>1.4196239479448487E-2</v>
          </cell>
          <cell r="S86">
            <v>8.7166381924131273E-2</v>
          </cell>
          <cell r="T86">
            <v>0.45311014713561953</v>
          </cell>
        </row>
        <row r="87">
          <cell r="B87" t="str">
            <v xml:space="preserve">  Pb cleaner 3 Tail</v>
          </cell>
          <cell r="D87" t="str">
            <v/>
          </cell>
          <cell r="E87">
            <v>6.95</v>
          </cell>
          <cell r="F87">
            <v>0.6888281002220108</v>
          </cell>
          <cell r="G87">
            <v>8.8000000000000007</v>
          </cell>
          <cell r="H87">
            <v>28.9</v>
          </cell>
          <cell r="I87">
            <v>13.3</v>
          </cell>
          <cell r="J87">
            <v>5.3</v>
          </cell>
          <cell r="K87">
            <v>8.1300000000000008</v>
          </cell>
          <cell r="L87">
            <v>0.38</v>
          </cell>
          <cell r="M87">
            <v>24.3</v>
          </cell>
          <cell r="N87">
            <v>0.53447883555134046</v>
          </cell>
          <cell r="O87">
            <v>10.628972932857783</v>
          </cell>
          <cell r="P87">
            <v>0.60247530762105028</v>
          </cell>
          <cell r="Q87">
            <v>0.3004388429880343</v>
          </cell>
          <cell r="R87">
            <v>0.15513726282313464</v>
          </cell>
          <cell r="S87">
            <v>0.38778137734629942</v>
          </cell>
          <cell r="T87">
            <v>5.2167174906774951</v>
          </cell>
        </row>
        <row r="88">
          <cell r="B88" t="str">
            <v xml:space="preserve">  Pb cleaner 2 tail</v>
          </cell>
          <cell r="D88" t="str">
            <v/>
          </cell>
          <cell r="E88">
            <v>15.92</v>
          </cell>
          <cell r="F88">
            <v>1.5778623533143039</v>
          </cell>
          <cell r="G88">
            <v>7.64</v>
          </cell>
          <cell r="H88">
            <v>5.59</v>
          </cell>
          <cell r="I88">
            <v>9.23</v>
          </cell>
          <cell r="J88">
            <v>5.69</v>
          </cell>
          <cell r="K88">
            <v>26.8</v>
          </cell>
          <cell r="L88">
            <v>0.36</v>
          </cell>
          <cell r="M88">
            <v>23.5</v>
          </cell>
          <cell r="N88">
            <v>1.0629172562705507</v>
          </cell>
          <cell r="O88">
            <v>4.7093777223331568</v>
          </cell>
          <cell r="P88">
            <v>0.95773987842623831</v>
          </cell>
          <cell r="Q88">
            <v>0.73884057294156347</v>
          </cell>
          <cell r="R88">
            <v>1.1714361766451162</v>
          </cell>
          <cell r="S88">
            <v>0.84151936003298433</v>
          </cell>
          <cell r="T88">
            <v>11.556256314132483</v>
          </cell>
        </row>
        <row r="89">
          <cell r="B89" t="str">
            <v xml:space="preserve">  Pb cleaner 1 tail</v>
          </cell>
          <cell r="D89" t="str">
            <v/>
          </cell>
          <cell r="E89">
            <v>6.95</v>
          </cell>
          <cell r="F89">
            <v>0.6888281002220108</v>
          </cell>
          <cell r="G89">
            <v>8.48</v>
          </cell>
          <cell r="H89">
            <v>1.1299999999999999</v>
          </cell>
          <cell r="I89">
            <v>9.94</v>
          </cell>
          <cell r="J89">
            <v>9.85</v>
          </cell>
          <cell r="K89">
            <v>44.5</v>
          </cell>
          <cell r="L89">
            <v>0.60499999999999998</v>
          </cell>
          <cell r="M89" t="str">
            <v xml:space="preserve">      I.S.</v>
          </cell>
          <cell r="N89">
            <v>0.51504324153129177</v>
          </cell>
          <cell r="O89">
            <v>0.41559651952004478</v>
          </cell>
          <cell r="P89">
            <v>0.45027101937994285</v>
          </cell>
          <cell r="Q89">
            <v>0.55836275536455426</v>
          </cell>
          <cell r="R89">
            <v>0.84915229958542326</v>
          </cell>
          <cell r="S89">
            <v>0.61738877182766094</v>
          </cell>
          <cell r="T89">
            <v>0</v>
          </cell>
        </row>
        <row r="90">
          <cell r="B90" t="str">
            <v xml:space="preserve">     ZINC</v>
          </cell>
          <cell r="D90" t="str">
            <v/>
          </cell>
          <cell r="E90" t="str">
            <v/>
          </cell>
          <cell r="F90">
            <v>0</v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B91" t="str">
            <v xml:space="preserve">  Zn Rougher con 1</v>
          </cell>
          <cell r="D91" t="str">
            <v>10 sec</v>
          </cell>
          <cell r="E91">
            <v>97.78</v>
          </cell>
          <cell r="F91">
            <v>9.6911671424040602</v>
          </cell>
          <cell r="G91">
            <v>47</v>
          </cell>
          <cell r="H91">
            <v>0.375</v>
          </cell>
          <cell r="I91">
            <v>29.6</v>
          </cell>
          <cell r="J91">
            <v>9.81</v>
          </cell>
          <cell r="K91">
            <v>5.09</v>
          </cell>
          <cell r="L91">
            <v>2.12</v>
          </cell>
          <cell r="M91">
            <v>0.41</v>
          </cell>
          <cell r="N91">
            <v>40.161592632273923</v>
          </cell>
          <cell r="O91">
            <v>1.9403941401287632</v>
          </cell>
          <cell r="P91">
            <v>18.864467497635253</v>
          </cell>
          <cell r="Q91">
            <v>7.8237406749260128</v>
          </cell>
          <cell r="R91">
            <v>1.3664967078946733</v>
          </cell>
          <cell r="S91">
            <v>30.437182023124901</v>
          </cell>
          <cell r="T91">
            <v>1.2383406510806916</v>
          </cell>
        </row>
        <row r="92">
          <cell r="B92" t="str">
            <v xml:space="preserve">  Zn Rougher con 2</v>
          </cell>
          <cell r="D92" t="str">
            <v>10 sec</v>
          </cell>
          <cell r="E92">
            <v>28.47</v>
          </cell>
          <cell r="F92">
            <v>2.8217174119885824</v>
          </cell>
          <cell r="G92">
            <v>48</v>
          </cell>
          <cell r="H92">
            <v>0.42</v>
          </cell>
          <cell r="I92">
            <v>29.8</v>
          </cell>
          <cell r="J92">
            <v>10.199999999999999</v>
          </cell>
          <cell r="K92">
            <v>3.86</v>
          </cell>
          <cell r="L92">
            <v>2.0499999999999998</v>
          </cell>
          <cell r="M92">
            <v>0.39</v>
          </cell>
          <cell r="N92">
            <v>11.942403491024194</v>
          </cell>
          <cell r="O92">
            <v>0.63276931591124763</v>
          </cell>
          <cell r="P92">
            <v>5.5297632480937402</v>
          </cell>
          <cell r="Q92">
            <v>2.368552663788984</v>
          </cell>
          <cell r="R92">
            <v>0.30172795292571469</v>
          </cell>
          <cell r="S92">
            <v>8.5695866780578367</v>
          </cell>
          <cell r="T92">
            <v>0.34297172226212763</v>
          </cell>
        </row>
        <row r="93">
          <cell r="B93" t="str">
            <v xml:space="preserve">  Zn Rougher con 3</v>
          </cell>
          <cell r="D93" t="str">
            <v>20 sec</v>
          </cell>
          <cell r="E93">
            <v>47.06</v>
          </cell>
          <cell r="F93">
            <v>4.6642086901363786</v>
          </cell>
          <cell r="G93">
            <v>46.9</v>
          </cell>
          <cell r="H93">
            <v>0.48499999999999999</v>
          </cell>
          <cell r="I93">
            <v>30.3</v>
          </cell>
          <cell r="J93">
            <v>10.9</v>
          </cell>
          <cell r="K93">
            <v>4.3</v>
          </cell>
          <cell r="L93">
            <v>1.9750000000000001</v>
          </cell>
          <cell r="M93">
            <v>0.42</v>
          </cell>
          <cell r="N93">
            <v>19.288026825524216</v>
          </cell>
          <cell r="O93">
            <v>1.2078202739132178</v>
          </cell>
          <cell r="P93">
            <v>9.2938863600626718</v>
          </cell>
          <cell r="Q93">
            <v>4.1838280512035881</v>
          </cell>
          <cell r="R93">
            <v>0.55559861301271396</v>
          </cell>
          <cell r="S93">
            <v>13.647011906620897</v>
          </cell>
          <cell r="T93">
            <v>0.61053062466612684</v>
          </cell>
        </row>
        <row r="94">
          <cell r="B94" t="str">
            <v xml:space="preserve">  Zn Scavenger con 1</v>
          </cell>
          <cell r="D94" t="str">
            <v>20 sec</v>
          </cell>
          <cell r="E94">
            <v>27.13</v>
          </cell>
          <cell r="F94">
            <v>2.688907389787504</v>
          </cell>
          <cell r="G94">
            <v>35.5</v>
          </cell>
          <cell r="H94">
            <v>0.48499999999999999</v>
          </cell>
          <cell r="I94">
            <v>33.5</v>
          </cell>
          <cell r="J94">
            <v>18.100000000000001</v>
          </cell>
          <cell r="K94">
            <v>5.26</v>
          </cell>
          <cell r="L94">
            <v>1.43</v>
          </cell>
          <cell r="M94">
            <v>0.4</v>
          </cell>
          <cell r="N94">
            <v>8.4166871108899493</v>
          </cell>
          <cell r="O94">
            <v>0.6963060780124436</v>
          </cell>
          <cell r="P94">
            <v>5.9237593520628513</v>
          </cell>
          <cell r="Q94">
            <v>4.0051960137315925</v>
          </cell>
          <cell r="R94">
            <v>0.39181071838841913</v>
          </cell>
          <cell r="S94">
            <v>5.696451169022831</v>
          </cell>
          <cell r="T94">
            <v>0.33520927381846921</v>
          </cell>
        </row>
        <row r="95">
          <cell r="B95" t="str">
            <v xml:space="preserve">  Zn Scavenger con 2</v>
          </cell>
          <cell r="D95" t="str">
            <v>1 min</v>
          </cell>
          <cell r="E95">
            <v>27.49</v>
          </cell>
          <cell r="F95">
            <v>2.7245876942594354</v>
          </cell>
          <cell r="G95">
            <v>23.6</v>
          </cell>
          <cell r="H95">
            <v>0.55500000000000005</v>
          </cell>
          <cell r="I95">
            <v>36.1</v>
          </cell>
          <cell r="J95">
            <v>24.2</v>
          </cell>
          <cell r="K95">
            <v>8.0500000000000007</v>
          </cell>
          <cell r="L95">
            <v>0.94499999999999995</v>
          </cell>
          <cell r="M95">
            <v>0.59</v>
          </cell>
          <cell r="N95">
            <v>5.6695655210534639</v>
          </cell>
          <cell r="O95">
            <v>0.80737700623815467</v>
          </cell>
          <cell r="P95">
            <v>6.4682194845539733</v>
          </cell>
          <cell r="Q95">
            <v>5.4260715028786128</v>
          </cell>
          <cell r="R95">
            <v>0.60759108741607448</v>
          </cell>
          <cell r="S95">
            <v>3.8143900074861921</v>
          </cell>
          <cell r="T95">
            <v>0.50099453860939291</v>
          </cell>
        </row>
        <row r="96">
          <cell r="B96" t="str">
            <v xml:space="preserve">  Zn Scavenger con 3</v>
          </cell>
          <cell r="D96" t="str">
            <v>2 min</v>
          </cell>
          <cell r="E96">
            <v>34.770000000000003</v>
          </cell>
          <cell r="F96">
            <v>3.4461227402473842</v>
          </cell>
          <cell r="G96">
            <v>13.2</v>
          </cell>
          <cell r="H96">
            <v>0.55000000000000004</v>
          </cell>
          <cell r="I96">
            <v>33.700000000000003</v>
          </cell>
          <cell r="J96">
            <v>27.9</v>
          </cell>
          <cell r="K96">
            <v>13.2</v>
          </cell>
          <cell r="L96">
            <v>0.61499999999999999</v>
          </cell>
          <cell r="M96">
            <v>0.95</v>
          </cell>
          <cell r="N96">
            <v>4.0108983695223257</v>
          </cell>
          <cell r="O96">
            <v>1.0119895640213381</v>
          </cell>
          <cell r="P96">
            <v>7.6372568748813574</v>
          </cell>
          <cell r="Q96">
            <v>7.9123283323567613</v>
          </cell>
          <cell r="R96">
            <v>1.2601417380225504</v>
          </cell>
          <cell r="S96">
            <v>3.1397737491682935</v>
          </cell>
          <cell r="T96">
            <v>1.0203156218332812</v>
          </cell>
        </row>
        <row r="97">
          <cell r="B97" t="str">
            <v xml:space="preserve">  Zn Scavenger con 4</v>
          </cell>
          <cell r="D97" t="str">
            <v>3 min</v>
          </cell>
          <cell r="E97">
            <v>26.45</v>
          </cell>
          <cell r="F97">
            <v>2.6215112591183001</v>
          </cell>
          <cell r="G97">
            <v>7.98</v>
          </cell>
          <cell r="H97">
            <v>0.45</v>
          </cell>
          <cell r="I97">
            <v>28.3</v>
          </cell>
          <cell r="J97">
            <v>27</v>
          </cell>
          <cell r="K97">
            <v>20.2</v>
          </cell>
          <cell r="L97">
            <v>0.48499999999999999</v>
          </cell>
          <cell r="M97">
            <v>1.5</v>
          </cell>
          <cell r="N97">
            <v>1.8445549754522068</v>
          </cell>
          <cell r="O97">
            <v>0.62986408271310024</v>
          </cell>
          <cell r="P97">
            <v>4.8788213814044781</v>
          </cell>
          <cell r="Q97">
            <v>5.8248513565876117</v>
          </cell>
          <cell r="R97">
            <v>1.4669584743205748</v>
          </cell>
          <cell r="S97">
            <v>1.8835882067181622</v>
          </cell>
          <cell r="T97">
            <v>1.2255278233272913</v>
          </cell>
        </row>
        <row r="98">
          <cell r="B98" t="str">
            <v xml:space="preserve">  Zn Scavenger con 5</v>
          </cell>
          <cell r="D98" t="str">
            <v>3 min</v>
          </cell>
          <cell r="E98">
            <v>20.28</v>
          </cell>
          <cell r="F98">
            <v>2.0099904852521409</v>
          </cell>
          <cell r="G98">
            <v>4.5949999999999998</v>
          </cell>
          <cell r="H98">
            <v>0.375</v>
          </cell>
          <cell r="I98">
            <v>28.4</v>
          </cell>
          <cell r="J98">
            <v>28.1</v>
          </cell>
          <cell r="K98">
            <v>23.1</v>
          </cell>
          <cell r="L98">
            <v>0.35</v>
          </cell>
          <cell r="M98">
            <v>1.24</v>
          </cell>
          <cell r="N98">
            <v>0.8143601284661306</v>
          </cell>
          <cell r="O98">
            <v>0.40244623810402247</v>
          </cell>
          <cell r="P98">
            <v>3.7539553023741998</v>
          </cell>
          <cell r="Q98">
            <v>4.6480380772608969</v>
          </cell>
          <cell r="R98">
            <v>1.28623613121715</v>
          </cell>
          <cell r="S98">
            <v>1.0422083363892589</v>
          </cell>
          <cell r="T98">
            <v>0.77677613809139412</v>
          </cell>
        </row>
        <row r="99">
          <cell r="B99" t="str">
            <v xml:space="preserve">  Zn Scavenger Tail</v>
          </cell>
          <cell r="D99" t="str">
            <v/>
          </cell>
          <cell r="E99">
            <v>569.67999999999995</v>
          </cell>
          <cell r="F99">
            <v>56.462099587694262</v>
          </cell>
          <cell r="G99">
            <v>0.4</v>
          </cell>
          <cell r="H99">
            <v>0.18</v>
          </cell>
          <cell r="I99">
            <v>8.41</v>
          </cell>
          <cell r="J99">
            <v>11.4</v>
          </cell>
          <cell r="K99">
            <v>51.9</v>
          </cell>
          <cell r="L99">
            <v>0.32500000000000001</v>
          </cell>
          <cell r="M99">
            <v>1.35</v>
          </cell>
          <cell r="N99">
            <v>1.9913793527592389</v>
          </cell>
          <cell r="O99">
            <v>5.426404092854427</v>
          </cell>
          <cell r="P99">
            <v>31.226964900688692</v>
          </cell>
          <cell r="Q99">
            <v>52.970153409448258</v>
          </cell>
          <cell r="R99">
            <v>81.178141644956938</v>
          </cell>
          <cell r="S99">
            <v>27.185221844058294</v>
          </cell>
          <cell r="T99">
            <v>23.755872262902919</v>
          </cell>
        </row>
        <row r="101">
          <cell r="B101" t="str">
            <v>Calculated Head</v>
          </cell>
          <cell r="C101" t="str">
            <v/>
          </cell>
          <cell r="E101">
            <v>1008.9599999999999</v>
          </cell>
          <cell r="F101">
            <v>100</v>
          </cell>
          <cell r="G101">
            <v>11.341304610688233</v>
          </cell>
          <cell r="H101">
            <v>1.8729121075166513</v>
          </cell>
          <cell r="I101">
            <v>15.206289149222961</v>
          </cell>
          <cell r="J101">
            <v>12.15152107120203</v>
          </cell>
          <cell r="K101">
            <v>36.098177529337136</v>
          </cell>
          <cell r="L101">
            <v>0.67500579804947658</v>
          </cell>
          <cell r="M101">
            <v>3.2086312638756738</v>
          </cell>
          <cell r="N101">
            <v>100.00000000000003</v>
          </cell>
          <cell r="O101">
            <v>99.999999999999972</v>
          </cell>
          <cell r="P101">
            <v>100</v>
          </cell>
          <cell r="Q101">
            <v>100</v>
          </cell>
          <cell r="R101">
            <v>100</v>
          </cell>
          <cell r="S101">
            <v>100.00000000000001</v>
          </cell>
          <cell r="T101">
            <v>100</v>
          </cell>
        </row>
        <row r="102">
          <cell r="B102" t="str">
            <v>Assay Head</v>
          </cell>
          <cell r="C102" t="str">
            <v/>
          </cell>
          <cell r="E102" t="str">
            <v/>
          </cell>
          <cell r="F102" t="str">
            <v/>
          </cell>
          <cell r="G102">
            <v>11.5</v>
          </cell>
          <cell r="H102">
            <v>1.82</v>
          </cell>
          <cell r="I102">
            <v>15.3</v>
          </cell>
          <cell r="J102">
            <v>10.9</v>
          </cell>
          <cell r="K102">
            <v>38.700000000000003</v>
          </cell>
          <cell r="L102">
            <v>0.65</v>
          </cell>
          <cell r="M102">
            <v>3.6</v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</row>
        <row r="103">
          <cell r="B103" t="str">
            <v>Cumulative Products</v>
          </cell>
        </row>
        <row r="104">
          <cell r="B104" t="str">
            <v/>
          </cell>
          <cell r="C104" t="str">
            <v/>
          </cell>
          <cell r="D104" t="str">
            <v>Float</v>
          </cell>
          <cell r="E104" t="str">
            <v>Weight</v>
          </cell>
          <cell r="G104" t="str">
            <v>Assay</v>
          </cell>
          <cell r="N104" t="str">
            <v>Recovery</v>
          </cell>
        </row>
        <row r="105">
          <cell r="B105" t="str">
            <v>Product</v>
          </cell>
          <cell r="C105" t="str">
            <v/>
          </cell>
          <cell r="D105" t="str">
            <v>Time</v>
          </cell>
          <cell r="E105" t="str">
            <v/>
          </cell>
          <cell r="F105" t="str">
            <v/>
          </cell>
          <cell r="G105" t="str">
            <v>Zn</v>
          </cell>
          <cell r="H105" t="str">
            <v>Pb</v>
          </cell>
          <cell r="I105" t="str">
            <v>S</v>
          </cell>
          <cell r="J105" t="str">
            <v>Fe</v>
          </cell>
          <cell r="K105" t="str">
            <v>SiO2</v>
          </cell>
          <cell r="L105" t="str">
            <v>Mn</v>
          </cell>
          <cell r="M105" t="str">
            <v>TOEC</v>
          </cell>
          <cell r="N105" t="str">
            <v>Zn</v>
          </cell>
          <cell r="O105" t="str">
            <v>Pb</v>
          </cell>
          <cell r="P105" t="str">
            <v>S</v>
          </cell>
          <cell r="Q105" t="str">
            <v>Fe</v>
          </cell>
          <cell r="R105" t="str">
            <v>SiO2</v>
          </cell>
          <cell r="S105" t="str">
            <v>Mn</v>
          </cell>
          <cell r="T105" t="str">
            <v>TOEC</v>
          </cell>
        </row>
        <row r="106">
          <cell r="B106" t="str">
            <v/>
          </cell>
          <cell r="C106" t="str">
            <v/>
          </cell>
          <cell r="D106" t="str">
            <v>min</v>
          </cell>
          <cell r="E106" t="str">
            <v>g</v>
          </cell>
          <cell r="F106" t="str">
            <v>%</v>
          </cell>
          <cell r="G106" t="str">
            <v>%</v>
          </cell>
          <cell r="H106" t="str">
            <v>%</v>
          </cell>
          <cell r="I106" t="str">
            <v>%</v>
          </cell>
          <cell r="J106" t="str">
            <v>%</v>
          </cell>
          <cell r="K106" t="str">
            <v>%</v>
          </cell>
          <cell r="L106" t="str">
            <v>%</v>
          </cell>
          <cell r="M106" t="str">
            <v>%</v>
          </cell>
          <cell r="N106" t="str">
            <v>%</v>
          </cell>
          <cell r="O106" t="str">
            <v>%</v>
          </cell>
          <cell r="P106" t="str">
            <v>%</v>
          </cell>
          <cell r="Q106" t="str">
            <v>%</v>
          </cell>
          <cell r="R106" t="str">
            <v>%</v>
          </cell>
          <cell r="S106" t="str">
            <v>%</v>
          </cell>
          <cell r="T106" t="str">
            <v>%</v>
          </cell>
        </row>
        <row r="108">
          <cell r="B108" t="str">
            <v xml:space="preserve">  Prefloat Cleaner Con 1</v>
          </cell>
          <cell r="D108" t="str">
            <v/>
          </cell>
          <cell r="E108">
            <v>39.979999999999997</v>
          </cell>
          <cell r="F108">
            <v>3.9624960355217254</v>
          </cell>
          <cell r="G108">
            <v>4.74</v>
          </cell>
          <cell r="H108">
            <v>0.97500000000000009</v>
          </cell>
          <cell r="I108">
            <v>5.4500000000000011</v>
          </cell>
          <cell r="J108">
            <v>4.4799999999999995</v>
          </cell>
          <cell r="K108">
            <v>39.400000000000006</v>
          </cell>
          <cell r="L108">
            <v>0.2</v>
          </cell>
          <cell r="M108">
            <v>20</v>
          </cell>
          <cell r="N108">
            <v>1.6560908866403514</v>
          </cell>
          <cell r="O108">
            <v>2.0627949486408745</v>
          </cell>
          <cell r="P108">
            <v>1.4201757694905424</v>
          </cell>
          <cell r="Q108">
            <v>1.4608856072519076</v>
          </cell>
          <cell r="R108">
            <v>4.324937004719275</v>
          </cell>
          <cell r="S108">
            <v>1.1740628145630483</v>
          </cell>
          <cell r="T108">
            <v>24.698980404095831</v>
          </cell>
        </row>
        <row r="109">
          <cell r="B109" t="str">
            <v xml:space="preserve">  Prefloat Cleaner Con 1+2</v>
          </cell>
          <cell r="D109" t="str">
            <v/>
          </cell>
          <cell r="E109">
            <v>82.08</v>
          </cell>
          <cell r="F109">
            <v>8.135109419600381</v>
          </cell>
          <cell r="G109">
            <v>4.7015314327485385</v>
          </cell>
          <cell r="H109">
            <v>0.9493542884990257</v>
          </cell>
          <cell r="I109">
            <v>5.3935794346978572</v>
          </cell>
          <cell r="J109">
            <v>4.4594834307992208</v>
          </cell>
          <cell r="K109">
            <v>40.374537037037037</v>
          </cell>
          <cell r="L109">
            <v>0.20256457115009752</v>
          </cell>
          <cell r="M109">
            <v>20.461622807017545</v>
          </cell>
          <cell r="N109">
            <v>3.3724050237619805</v>
          </cell>
          <cell r="O109">
            <v>4.123578989057167</v>
          </cell>
          <cell r="P109">
            <v>2.8854744529710299</v>
          </cell>
          <cell r="Q109">
            <v>2.9855016052618257</v>
          </cell>
          <cell r="R109">
            <v>9.0988326569969011</v>
          </cell>
          <cell r="S109">
            <v>2.4412900683257286</v>
          </cell>
          <cell r="T109">
            <v>51.878052274731004</v>
          </cell>
        </row>
        <row r="110">
          <cell r="B110" t="str">
            <v xml:space="preserve">  Pb Cleaner 3 Con 1</v>
          </cell>
          <cell r="D110" t="str">
            <v/>
          </cell>
          <cell r="E110">
            <v>6.6</v>
          </cell>
          <cell r="F110">
            <v>0.65413891531874413</v>
          </cell>
          <cell r="G110">
            <v>1.4550000000000001</v>
          </cell>
          <cell r="H110">
            <v>81.900000000000006</v>
          </cell>
          <cell r="I110">
            <v>13.9</v>
          </cell>
          <cell r="J110">
            <v>0.88</v>
          </cell>
          <cell r="K110">
            <v>0.6</v>
          </cell>
          <cell r="L110">
            <v>6.5000000000000002E-2</v>
          </cell>
          <cell r="M110">
            <v>1.2399999999999998</v>
          </cell>
          <cell r="N110">
            <v>8.3920867524518036E-2</v>
          </cell>
          <cell r="O110">
            <v>28.604640308316682</v>
          </cell>
          <cell r="P110">
            <v>0.59794541809006507</v>
          </cell>
          <cell r="Q110">
            <v>4.7372032036772184E-2</v>
          </cell>
          <cell r="R110">
            <v>1.0872663831083262E-2</v>
          </cell>
          <cell r="S110">
            <v>6.2990613737812368E-2</v>
          </cell>
          <cell r="T110">
            <v>0.2527969680179093</v>
          </cell>
        </row>
        <row r="111">
          <cell r="B111" t="str">
            <v xml:space="preserve">  Pb Cleaner 3 Con 1+2</v>
          </cell>
          <cell r="D111" t="str">
            <v/>
          </cell>
          <cell r="E111">
            <v>12.129999999999999</v>
          </cell>
          <cell r="F111">
            <v>1.2022280367903584</v>
          </cell>
          <cell r="G111">
            <v>1.6806677658697446</v>
          </cell>
          <cell r="H111">
            <v>81.352926628194567</v>
          </cell>
          <cell r="I111">
            <v>13.945589447650457</v>
          </cell>
          <cell r="J111">
            <v>1.0167683429513603</v>
          </cell>
          <cell r="K111">
            <v>0.66838417147568019</v>
          </cell>
          <cell r="L111">
            <v>7.41178895300907E-2</v>
          </cell>
          <cell r="M111">
            <v>1.5636850783182192</v>
          </cell>
          <cell r="N111">
            <v>0.1781581553460988</v>
          </cell>
          <cell r="O111">
            <v>52.220693579180619</v>
          </cell>
          <cell r="P111">
            <v>1.1025555583618423</v>
          </cell>
          <cell r="Q111">
            <v>0.10059542354034538</v>
          </cell>
          <cell r="R111">
            <v>2.2260131820835242E-2</v>
          </cell>
          <cell r="S111">
            <v>0.1320086510046159</v>
          </cell>
          <cell r="T111">
            <v>0.58589033368520216</v>
          </cell>
        </row>
        <row r="112">
          <cell r="B112" t="str">
            <v xml:space="preserve">  Pb Cleaner 3 Con 1+2+3</v>
          </cell>
          <cell r="D112" t="str">
            <v/>
          </cell>
          <cell r="E112">
            <v>15.959999999999999</v>
          </cell>
          <cell r="F112">
            <v>1.581826831588963</v>
          </cell>
          <cell r="G112">
            <v>2.0944642857142854</v>
          </cell>
          <cell r="H112">
            <v>79.660401002506262</v>
          </cell>
          <cell r="I112">
            <v>14.006641604010026</v>
          </cell>
          <cell r="J112">
            <v>1.2911152882205514</v>
          </cell>
          <cell r="K112">
            <v>0.831954887218045</v>
          </cell>
          <cell r="L112">
            <v>9.3527568922305765E-2</v>
          </cell>
          <cell r="M112">
            <v>2.1075438596491227</v>
          </cell>
          <cell r="N112">
            <v>0.29212510541559461</v>
          </cell>
          <cell r="O112">
            <v>67.279697330794505</v>
          </cell>
          <cell r="P112">
            <v>1.4570340792714376</v>
          </cell>
          <cell r="Q112">
            <v>0.1680712063629709</v>
          </cell>
          <cell r="R112">
            <v>3.645637130028373E-2</v>
          </cell>
          <cell r="S112">
            <v>0.21917503292874718</v>
          </cell>
          <cell r="T112">
            <v>1.0390004808208217</v>
          </cell>
        </row>
        <row r="113">
          <cell r="B113" t="str">
            <v xml:space="preserve">  Pb Cleaner 2 Con</v>
          </cell>
          <cell r="D113" t="str">
            <v/>
          </cell>
          <cell r="E113">
            <v>22.91</v>
          </cell>
          <cell r="F113">
            <v>2.2706549318109741</v>
          </cell>
          <cell r="G113">
            <v>4.1286621562636387</v>
          </cell>
          <cell r="H113">
            <v>64.261676123963326</v>
          </cell>
          <cell r="I113">
            <v>13.792274116106503</v>
          </cell>
          <cell r="J113">
            <v>2.5072544740288079</v>
          </cell>
          <cell r="K113">
            <v>3.0458969882147531</v>
          </cell>
          <cell r="L113">
            <v>0.1804321257092972</v>
          </cell>
          <cell r="M113">
            <v>8.8398690528153647</v>
          </cell>
          <cell r="N113">
            <v>0.82660394096693501</v>
          </cell>
          <cell r="O113">
            <v>77.908670263652283</v>
          </cell>
          <cell r="P113">
            <v>2.0595093868924881</v>
          </cell>
          <cell r="Q113">
            <v>0.46851004935100521</v>
          </cell>
          <cell r="R113">
            <v>0.19159363412341837</v>
          </cell>
          <cell r="S113">
            <v>0.60695641027504665</v>
          </cell>
          <cell r="T113">
            <v>6.2557179714983171</v>
          </cell>
        </row>
        <row r="114">
          <cell r="B114" t="str">
            <v xml:space="preserve">  Pb Cleaner 1 Con</v>
          </cell>
          <cell r="D114" t="str">
            <v/>
          </cell>
          <cell r="E114">
            <v>38.83</v>
          </cell>
          <cell r="F114">
            <v>3.8485172851252774</v>
          </cell>
          <cell r="G114">
            <v>5.5682835436518152</v>
          </cell>
          <cell r="H114">
            <v>40.206742209631727</v>
          </cell>
          <cell r="I114">
            <v>11.921776976564514</v>
          </cell>
          <cell r="J114">
            <v>3.8121555498326036</v>
          </cell>
          <cell r="K114">
            <v>12.784895699201648</v>
          </cell>
          <cell r="L114">
            <v>0.25405356682977082</v>
          </cell>
          <cell r="M114">
            <v>14.850409477208345</v>
          </cell>
          <cell r="N114">
            <v>1.8895211972374857</v>
          </cell>
          <cell r="O114">
            <v>82.618047985985442</v>
          </cell>
          <cell r="P114">
            <v>3.0172492653187266</v>
          </cell>
          <cell r="Q114">
            <v>1.2073506222925687</v>
          </cell>
          <cell r="R114">
            <v>1.3630298107685346</v>
          </cell>
          <cell r="S114">
            <v>1.4484757703080309</v>
          </cell>
          <cell r="T114">
            <v>17.8119742856308</v>
          </cell>
        </row>
        <row r="115">
          <cell r="B115" t="str">
            <v xml:space="preserve">  Zn Ro Con 1</v>
          </cell>
          <cell r="D115" t="str">
            <v/>
          </cell>
          <cell r="E115">
            <v>97.78</v>
          </cell>
          <cell r="F115">
            <v>9.6911671424040602</v>
          </cell>
          <cell r="G115">
            <v>47</v>
          </cell>
          <cell r="H115">
            <v>0.37499999999999994</v>
          </cell>
          <cell r="I115">
            <v>29.6</v>
          </cell>
          <cell r="J115">
            <v>9.81</v>
          </cell>
          <cell r="K115">
            <v>5.09</v>
          </cell>
          <cell r="L115">
            <v>2.1199999999999997</v>
          </cell>
          <cell r="M115">
            <v>0.40999999999999992</v>
          </cell>
          <cell r="N115">
            <v>40.161592632273923</v>
          </cell>
          <cell r="O115">
            <v>1.9403941401287632</v>
          </cell>
          <cell r="P115">
            <v>18.864467497635253</v>
          </cell>
          <cell r="Q115">
            <v>7.8237406749260128</v>
          </cell>
          <cell r="R115">
            <v>1.3664967078946733</v>
          </cell>
          <cell r="S115">
            <v>30.437182023124901</v>
          </cell>
          <cell r="T115">
            <v>1.2383406510806916</v>
          </cell>
        </row>
        <row r="116">
          <cell r="B116" t="str">
            <v xml:space="preserve">  Zn Ro Con 1+2</v>
          </cell>
          <cell r="D116" t="str">
            <v/>
          </cell>
          <cell r="E116">
            <v>126.25</v>
          </cell>
          <cell r="F116">
            <v>12.512884554392642</v>
          </cell>
          <cell r="G116">
            <v>47.225504950495043</v>
          </cell>
          <cell r="H116">
            <v>0.38514772277227721</v>
          </cell>
          <cell r="I116">
            <v>29.64510099009901</v>
          </cell>
          <cell r="J116">
            <v>9.8979469306930685</v>
          </cell>
          <cell r="K116">
            <v>4.8126289108910889</v>
          </cell>
          <cell r="L116">
            <v>2.1042146534653465</v>
          </cell>
          <cell r="M116">
            <v>0.40548990099009896</v>
          </cell>
          <cell r="N116">
            <v>52.103996123298117</v>
          </cell>
          <cell r="O116">
            <v>2.5731634560400107</v>
          </cell>
          <cell r="P116">
            <v>24.394230745728994</v>
          </cell>
          <cell r="Q116">
            <v>10.192293338714997</v>
          </cell>
          <cell r="R116">
            <v>1.6682246608203879</v>
          </cell>
          <cell r="S116">
            <v>39.006768701182736</v>
          </cell>
          <cell r="T116">
            <v>1.5813123733428192</v>
          </cell>
        </row>
        <row r="117">
          <cell r="B117" t="str">
            <v xml:space="preserve">  Zn Ro Con 1+2+3</v>
          </cell>
          <cell r="D117" t="str">
            <v/>
          </cell>
          <cell r="E117">
            <v>173.31</v>
          </cell>
          <cell r="F117">
            <v>17.177093244529022</v>
          </cell>
          <cell r="G117">
            <v>47.137118458253994</v>
          </cell>
          <cell r="H117">
            <v>0.41226126593964563</v>
          </cell>
          <cell r="I117">
            <v>29.822930009809014</v>
          </cell>
          <cell r="J117">
            <v>10.170040967053255</v>
          </cell>
          <cell r="K117">
            <v>4.6734314234608503</v>
          </cell>
          <cell r="L117">
            <v>2.0691281518665972</v>
          </cell>
          <cell r="M117">
            <v>0.40942992325890021</v>
          </cell>
          <cell r="N117">
            <v>71.39202294882233</v>
          </cell>
          <cell r="O117">
            <v>3.7809837299532285</v>
          </cell>
          <cell r="P117">
            <v>33.688117105791662</v>
          </cell>
          <cell r="Q117">
            <v>14.376121389918584</v>
          </cell>
          <cell r="R117">
            <v>2.2238232738331019</v>
          </cell>
          <cell r="S117">
            <v>52.653780607803633</v>
          </cell>
          <cell r="T117">
            <v>2.191842998008946</v>
          </cell>
        </row>
        <row r="118">
          <cell r="B118" t="str">
            <v xml:space="preserve">  Zn Ro Con 1-3 + Scav Con 1</v>
          </cell>
          <cell r="D118" t="str">
            <v/>
          </cell>
          <cell r="E118">
            <v>200.44</v>
          </cell>
          <cell r="F118">
            <v>19.866000634316524</v>
          </cell>
          <cell r="G118">
            <v>45.562008581121532</v>
          </cell>
          <cell r="H118">
            <v>0.42210661544601874</v>
          </cell>
          <cell r="I118">
            <v>30.320629614847338</v>
          </cell>
          <cell r="J118">
            <v>11.243378567152265</v>
          </cell>
          <cell r="K118">
            <v>4.7528247854719616</v>
          </cell>
          <cell r="L118">
            <v>1.9826207343843545</v>
          </cell>
          <cell r="M118">
            <v>0.40815356216324084</v>
          </cell>
          <cell r="N118">
            <v>79.808710059712283</v>
          </cell>
          <cell r="O118">
            <v>4.477289807965672</v>
          </cell>
          <cell r="P118">
            <v>39.611876457854514</v>
          </cell>
          <cell r="Q118">
            <v>18.381317403650176</v>
          </cell>
          <cell r="R118">
            <v>2.6156339922215208</v>
          </cell>
          <cell r="S118">
            <v>58.350231776826462</v>
          </cell>
          <cell r="T118">
            <v>2.5270522718274151</v>
          </cell>
        </row>
        <row r="119">
          <cell r="B119" t="str">
            <v xml:space="preserve">  Zn Ro Con 1-3 + Scav Con 1-2</v>
          </cell>
          <cell r="D119" t="str">
            <v/>
          </cell>
          <cell r="E119">
            <v>227.93</v>
          </cell>
          <cell r="F119">
            <v>22.590588328575961</v>
          </cell>
          <cell r="G119">
            <v>42.913232132672306</v>
          </cell>
          <cell r="H119">
            <v>0.43813451498267009</v>
          </cell>
          <cell r="I119">
            <v>31.017663317685262</v>
          </cell>
          <cell r="J119">
            <v>12.806040451015662</v>
          </cell>
          <cell r="K119">
            <v>5.150487869082613</v>
          </cell>
          <cell r="L119">
            <v>1.8574761988329751</v>
          </cell>
          <cell r="M119">
            <v>0.43008555258193304</v>
          </cell>
          <cell r="N119">
            <v>85.47827558076574</v>
          </cell>
          <cell r="O119">
            <v>5.2846668142038267</v>
          </cell>
          <cell r="P119">
            <v>46.080095942408491</v>
          </cell>
          <cell r="Q119">
            <v>23.807388906528789</v>
          </cell>
          <cell r="R119">
            <v>3.2232250796375954</v>
          </cell>
          <cell r="S119">
            <v>62.164621784312651</v>
          </cell>
          <cell r="T119">
            <v>3.0280468104368081</v>
          </cell>
        </row>
        <row r="120">
          <cell r="B120" t="str">
            <v xml:space="preserve">  Zn Ro Con 1-3 + Scav Con 1-3</v>
          </cell>
          <cell r="D120" t="str">
            <v/>
          </cell>
          <cell r="E120">
            <v>262.7</v>
          </cell>
          <cell r="F120">
            <v>26.036711068823344</v>
          </cell>
          <cell r="G120">
            <v>38.980498667681758</v>
          </cell>
          <cell r="H120">
            <v>0.452940616673011</v>
          </cell>
          <cell r="I120">
            <v>31.372687476208608</v>
          </cell>
          <cell r="J120">
            <v>14.803821088694329</v>
          </cell>
          <cell r="K120">
            <v>6.2158915112295405</v>
          </cell>
          <cell r="L120">
            <v>1.6930266463646744</v>
          </cell>
          <cell r="M120">
            <v>0.49889950513894177</v>
          </cell>
          <cell r="N120">
            <v>89.489173950288063</v>
          </cell>
          <cell r="O120">
            <v>6.2966563782251646</v>
          </cell>
          <cell r="P120">
            <v>53.71735281728985</v>
          </cell>
          <cell r="Q120">
            <v>31.719717238885551</v>
          </cell>
          <cell r="R120">
            <v>4.483366817660146</v>
          </cell>
          <cell r="S120">
            <v>65.304395533480943</v>
          </cell>
          <cell r="T120">
            <v>4.0483624322700891</v>
          </cell>
        </row>
        <row r="121">
          <cell r="B121" t="str">
            <v xml:space="preserve">  Zn Ro Con 1-3 + Scav Con 1-4</v>
          </cell>
          <cell r="D121" t="str">
            <v/>
          </cell>
          <cell r="E121">
            <v>289.14999999999998</v>
          </cell>
          <cell r="F121">
            <v>28.65822232794164</v>
          </cell>
          <cell r="G121">
            <v>36.144727650008647</v>
          </cell>
          <cell r="H121">
            <v>0.45267162372471037</v>
          </cell>
          <cell r="I121">
            <v>31.091613349472599</v>
          </cell>
          <cell r="J121">
            <v>15.919466712778839</v>
          </cell>
          <cell r="K121">
            <v>7.4950880166003824</v>
          </cell>
          <cell r="L121">
            <v>1.5825223932215113</v>
          </cell>
          <cell r="M121">
            <v>0.59047518588967673</v>
          </cell>
          <cell r="N121">
            <v>91.333728925740274</v>
          </cell>
          <cell r="O121">
            <v>6.9265204609382645</v>
          </cell>
          <cell r="P121">
            <v>58.596174198694328</v>
          </cell>
          <cell r="Q121">
            <v>37.544568595473166</v>
          </cell>
          <cell r="R121">
            <v>5.9503252919807208</v>
          </cell>
          <cell r="S121">
            <v>67.187983740199101</v>
          </cell>
          <cell r="T121">
            <v>5.2738902555973803</v>
          </cell>
        </row>
        <row r="122">
          <cell r="B122" t="str">
            <v xml:space="preserve">  Zn Ro Con 1-3 + Scav Con 1-5</v>
          </cell>
          <cell r="D122" t="str">
            <v/>
          </cell>
          <cell r="E122">
            <v>309.42999999999995</v>
          </cell>
          <cell r="F122">
            <v>30.668212813193779</v>
          </cell>
          <cell r="G122">
            <v>34.076962802572474</v>
          </cell>
          <cell r="H122">
            <v>0.44758103609863298</v>
          </cell>
          <cell r="I122">
            <v>30.915205377629846</v>
          </cell>
          <cell r="J122">
            <v>16.71777720324468</v>
          </cell>
          <cell r="K122">
            <v>8.5178318197976939</v>
          </cell>
          <cell r="L122">
            <v>1.5017430436609249</v>
          </cell>
          <cell r="M122">
            <v>0.63304495362440616</v>
          </cell>
          <cell r="N122">
            <v>92.148089054206409</v>
          </cell>
          <cell r="O122">
            <v>7.3289666990422866</v>
          </cell>
          <cell r="P122">
            <v>62.35012950106853</v>
          </cell>
          <cell r="Q122">
            <v>42.192606672734065</v>
          </cell>
          <cell r="R122">
            <v>7.2365614231978705</v>
          </cell>
          <cell r="S122">
            <v>68.230192076588366</v>
          </cell>
          <cell r="T122">
            <v>6.0506663936887746</v>
          </cell>
        </row>
        <row r="123">
          <cell r="B123" t="str">
            <v xml:space="preserve">  De-Leaded Tails</v>
          </cell>
          <cell r="D123" t="str">
            <v/>
          </cell>
          <cell r="E123">
            <v>879.1099999999999</v>
          </cell>
          <cell r="F123">
            <v>87.130312400888045</v>
          </cell>
          <cell r="G123">
            <v>12.253650396423655</v>
          </cell>
          <cell r="H123">
            <v>0.27418343552001445</v>
          </cell>
          <cell r="I123">
            <v>16.331404261127734</v>
          </cell>
          <cell r="J123">
            <v>13.271756435485891</v>
          </cell>
          <cell r="K123">
            <v>36.630301896235956</v>
          </cell>
          <cell r="L123">
            <v>0.73919117061573625</v>
          </cell>
          <cell r="M123">
            <v>1.0976454596125629</v>
          </cell>
          <cell r="N123">
            <v>94.139468406965648</v>
          </cell>
          <cell r="O123">
            <v>12.755370791896713</v>
          </cell>
          <cell r="P123">
            <v>93.577094401757222</v>
          </cell>
          <cell r="Q123">
            <v>95.162760082182331</v>
          </cell>
          <cell r="R123">
            <v>88.414703068154807</v>
          </cell>
          <cell r="S123">
            <v>95.415413920646657</v>
          </cell>
          <cell r="T123">
            <v>29.806538656591695</v>
          </cell>
        </row>
        <row r="124">
          <cell r="B124" t="str">
            <v xml:space="preserve">  Lead Float Feed</v>
          </cell>
          <cell r="D124" t="str">
            <v/>
          </cell>
          <cell r="E124">
            <v>917.93999999999994</v>
          </cell>
          <cell r="F124">
            <v>90.978829686013313</v>
          </cell>
          <cell r="G124">
            <v>11.970851090485219</v>
          </cell>
          <cell r="H124">
            <v>1.9633801773536397</v>
          </cell>
          <cell r="I124">
            <v>16.144871560232701</v>
          </cell>
          <cell r="J124">
            <v>12.871603590648629</v>
          </cell>
          <cell r="K124">
            <v>35.621611652177705</v>
          </cell>
          <cell r="L124">
            <v>0.71866924853476266</v>
          </cell>
          <cell r="M124">
            <v>1.6794044273046171</v>
          </cell>
          <cell r="N124">
            <v>96.028989604203133</v>
          </cell>
          <cell r="O124">
            <v>95.373418777882137</v>
          </cell>
          <cell r="P124">
            <v>96.594343667075947</v>
          </cell>
          <cell r="Q124">
            <v>96.370110704474882</v>
          </cell>
          <cell r="R124">
            <v>89.777732878923345</v>
          </cell>
          <cell r="S124">
            <v>96.863889690954693</v>
          </cell>
          <cell r="T124">
            <v>47.618512942222495</v>
          </cell>
        </row>
        <row r="126">
          <cell r="B126" t="str">
            <v>Printed             07/10/10</v>
          </cell>
          <cell r="E126" t="str">
            <v>Comments</v>
          </cell>
        </row>
        <row r="127">
          <cell r="B127" t="str">
            <v>Job No.            N3080FL08</v>
          </cell>
          <cell r="E127" t="str">
            <v/>
          </cell>
        </row>
        <row r="128">
          <cell r="B128" t="str">
            <v>Technician      RB</v>
          </cell>
          <cell r="E128" t="str">
            <v/>
          </cell>
        </row>
        <row r="129">
          <cell r="B129" t="str">
            <v>Test Date        30/10/08</v>
          </cell>
          <cell r="E129" t="str">
            <v/>
          </cell>
        </row>
        <row r="130">
          <cell r="B130" t="str">
            <v>File ref               KZ1</v>
          </cell>
          <cell r="E130" t="str">
            <v/>
          </cell>
        </row>
        <row r="131">
          <cell r="E131" t="str">
            <v/>
          </cell>
        </row>
        <row r="133">
          <cell r="C133" t="str">
            <v xml:space="preserve">Flotation.xls 10Nov2008   </v>
          </cell>
          <cell r="D133" t="str">
            <v>Version 5</v>
          </cell>
        </row>
      </sheetData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Menu"/>
      <sheetName val="Mandat"/>
      <sheetName val="Sample preparation-references"/>
      <sheetName val="XRD"/>
      <sheetName val="Microscopy"/>
      <sheetName val="Chemical assay"/>
      <sheetName val="Mineralogic set up"/>
      <sheetName val="Mineralogy Pivot table"/>
      <sheetName val="Mineral abundance-Graphic"/>
      <sheetName val="MFeed Assay-Element Deportment"/>
      <sheetName val="Ele Deportment Pivot table"/>
      <sheetName val="Element Deportment-Graphic"/>
      <sheetName val="KFeed Assay-Element Deportment"/>
      <sheetName val="Liberation raw data"/>
      <sheetName val="M Feed -38 (G674)"/>
      <sheetName val="M Feed -75 µm (G675)"/>
      <sheetName val="M Feed - 150 µm (G676)"/>
      <sheetName val="M Feed +150 µm  (G677)"/>
      <sheetName val="K Feed -38 (G678)"/>
      <sheetName val="K Feed -75 (G679)"/>
      <sheetName val="K Feed -150 µm (G680)"/>
      <sheetName val="K Feed +150 µm (G681)"/>
      <sheetName val=" Liberation Graphics"/>
      <sheetName val="Liberation images (Menu)"/>
      <sheetName val="Chalcopyrite liberation image"/>
      <sheetName val="Feuil1"/>
      <sheetName val="Feuil1 (2)"/>
      <sheetName val="Bornite liberation image"/>
      <sheetName val="Covellite liberation image"/>
      <sheetName val="Chalcocite liberation image"/>
      <sheetName val="Mineral Association raw data "/>
      <sheetName val="Mineral Association graphics"/>
      <sheetName val="Particle images (Menu)"/>
      <sheetName val="Particle images Feed +75 µm"/>
      <sheetName val="Particle images Feed -75 +38 µm"/>
      <sheetName val="Particle images Feed -38 µm"/>
      <sheetName val="Particle images AMC LG"/>
      <sheetName val="Particle images Concentré"/>
      <sheetName val="Particle images Tails"/>
    </sheetNames>
    <sheetDataSet>
      <sheetData sheetId="0" refreshError="1"/>
      <sheetData sheetId="1" refreshError="1"/>
      <sheetData sheetId="2" refreshError="1"/>
      <sheetData sheetId="3">
        <row r="19">
          <cell r="D19" t="str">
            <v>M Feed</v>
          </cell>
          <cell r="G19" t="str">
            <v>- 38 µm</v>
          </cell>
          <cell r="H19">
            <v>6.3363667003707436E-2</v>
          </cell>
        </row>
        <row r="20">
          <cell r="G20" t="str">
            <v>+ 38 / - 75 µm</v>
          </cell>
          <cell r="H20">
            <v>0.10481968318166497</v>
          </cell>
        </row>
        <row r="21">
          <cell r="G21" t="str">
            <v>+ 75 / - 150 µm</v>
          </cell>
          <cell r="H21">
            <v>0.28479946073474888</v>
          </cell>
        </row>
        <row r="22">
          <cell r="G22" t="str">
            <v>+ 150 µm</v>
          </cell>
          <cell r="H22">
            <v>0.54701718907987862</v>
          </cell>
        </row>
        <row r="23">
          <cell r="H23">
            <v>0.22496617050067658</v>
          </cell>
        </row>
        <row r="24">
          <cell r="H24">
            <v>0.18910690121786194</v>
          </cell>
        </row>
        <row r="25">
          <cell r="H25">
            <v>0.26420838971583216</v>
          </cell>
        </row>
        <row r="26">
          <cell r="H26">
            <v>0.32171853856562921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Datas\1_Projets\1_Prestations%20services\2021\Steev\8%20echantillons%20M%20et%20K%20Feed\Rapport%20Mineralogic\Rapport%20M%20et%20K%20Feed%20V2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ssan Bouzahzah" refreshedDate="44604.914958217596" createdVersion="6" refreshedVersion="6" minRefreshableVersion="3" recordCount="216" xr:uid="{9D43480B-2507-4682-8AE8-383A625A33A5}">
  <cacheSource type="worksheet">
    <worksheetSource name="Tableau5"/>
  </cacheSource>
  <cacheFields count="12">
    <cacheField name="Colonne1" numFmtId="2">
      <sharedItems containsNonDate="0" containsString="0" containsBlank="1" count="1">
        <m/>
      </sharedItems>
    </cacheField>
    <cacheField name="Colonne8" numFmtId="2">
      <sharedItems containsNonDate="0" containsString="0" containsBlank="1" count="1">
        <m/>
      </sharedItems>
    </cacheField>
    <cacheField name="Colonne7" numFmtId="2">
      <sharedItems containsNonDate="0" containsString="0" containsBlank="1" count="1">
        <m/>
      </sharedItems>
    </cacheField>
    <cacheField name="Colonne6" numFmtId="2">
      <sharedItems containsNonDate="0" containsString="0" containsBlank="1" count="1">
        <m/>
      </sharedItems>
    </cacheField>
    <cacheField name="Date" numFmtId="0">
      <sharedItems containsNonDate="0" containsString="0" containsBlank="1" count="1">
        <m/>
      </sharedItems>
    </cacheField>
    <cacheField name="Week" numFmtId="2">
      <sharedItems containsNonDate="0" containsString="0" containsBlank="1" count="1">
        <m/>
      </sharedItems>
    </cacheField>
    <cacheField name="Circuit" numFmtId="2">
      <sharedItems containsNonDate="0" containsString="0" containsBlank="1" count="1">
        <m/>
      </sharedItems>
    </cacheField>
    <cacheField name="Stream" numFmtId="2">
      <sharedItems containsNonDate="0" containsString="0" containsBlank="1" count="1">
        <m/>
      </sharedItems>
    </cacheField>
    <cacheField name="Produit" numFmtId="2">
      <sharedItems count="2">
        <s v="M Feed"/>
        <s v="K Feed"/>
      </sharedItems>
    </cacheField>
    <cacheField name="Fraction" numFmtId="2">
      <sharedItems count="4">
        <s v="- 38 µm"/>
        <s v="- 75 µm"/>
        <s v=" - 150 µm"/>
        <s v="+ 150 µm"/>
      </sharedItems>
    </cacheField>
    <cacheField name="Mineral" numFmtId="2">
      <sharedItems count="27">
        <s v="Heterogenite_Cu-Fe"/>
        <s v="Heterogenite_Cu"/>
        <s v="Heterogenite"/>
        <s v="Chalcocite"/>
        <s v="Pseudomalachite"/>
        <s v="Malachite_Co"/>
        <s v="Malachite"/>
        <s v="Chlorite_Co"/>
        <s v="Chlorite_Cu"/>
        <s v="Chlorite"/>
        <s v="Mn-Cu-Co-O"/>
        <s v="Muscovite/Orthoclase"/>
        <s v="Garnet"/>
        <s v="Hematite"/>
        <s v="Iron-Oxides_CoCu"/>
        <s v="Iron-Oxides_Co"/>
        <s v="Iron-Oxides_Cu"/>
        <s v="Iron-Oxides"/>
        <s v="Dolomite"/>
        <s v="apatite"/>
        <s v="Calcite"/>
        <s v="Gypsum"/>
        <s v="Rutile"/>
        <s v="Clay-Cu"/>
        <s v="Clay"/>
        <s v="Quartz"/>
        <s v="Autres silicates"/>
      </sharedItems>
    </cacheField>
    <cacheField name="wt%" numFmtId="2">
      <sharedItems containsString="0" containsBlank="1" containsNumber="1" minValue="4.5553119343936502E-4" maxValue="85.379348724772996" count="214">
        <n v="5.6958942832872499E-2"/>
        <n v="0.12775077165895801"/>
        <n v="4.8821950999605101E-3"/>
        <n v="5.3458144020885404E-3"/>
        <n v="8.2656698324672206E-2"/>
        <n v="0.179770749695747"/>
        <n v="0.98442462527680896"/>
        <n v="2.1572489976569701E-3"/>
        <n v="5.63647531160733E-2"/>
        <n v="0.55464007037917895"/>
        <n v="9.0831536651662007E-2"/>
        <n v="5.0773617857714797"/>
        <n v="4.3741629562024196"/>
        <n v="1.1884738873613701"/>
        <n v="4.1120193613233297E-2"/>
        <n v="4.0117262061691002E-3"/>
        <n v="0.34400552202697399"/>
        <n v="2.0570126100849002"/>
        <n v="0.60133315793339004"/>
        <n v="0.05"/>
        <n v="5.6410168965047598E-3"/>
        <n v="2.17617223447852E-3"/>
        <n v="0.88560747227693704"/>
        <n v="0.108240914246385"/>
        <n v="0.70651796847790305"/>
        <n v="80.6231599839534"/>
        <n v="1.78718617307396"/>
        <n v="6.5568685356497305E-2"/>
        <n v="0.16760995194254699"/>
        <n v="1.6392171339124301E-3"/>
        <n v="4.8461739104329604E-3"/>
        <n v="0.10407122733909099"/>
        <n v="0.13109924938429801"/>
        <n v="0.68012262525886302"/>
        <n v="1.0864578678256799E-3"/>
        <n v="4.6597606131112801E-2"/>
        <n v="0.52435887620851396"/>
        <n v="6.9533303540843097E-2"/>
        <n v="4.1571156457285801"/>
        <n v="3.9740341525340401"/>
        <n v="0.91474987304833799"/>
        <n v="1.3132797735647199E-2"/>
        <n v="5.55618365738921E-3"/>
        <n v="0.401560546147671"/>
        <n v="0.800595554269252"/>
        <n v="0.37971702480508202"/>
        <n v="2.0403488151122799E-2"/>
        <n v="1.6787680124341502E-2"/>
        <n v="1.75358111999934E-3"/>
        <n v="0.40956602517375701"/>
        <n v="3.8655027297376597E-2"/>
        <n v="0.423222991178972"/>
        <n v="85.379348724772996"/>
        <n v="1.26726732982905"/>
        <n v="8.0291847065071906E-2"/>
        <n v="0.314925617921891"/>
        <n v="5.1352734986518198E-2"/>
        <n v="3.3551157318058001E-3"/>
        <n v="0.34635879100377198"/>
        <n v="0.27354255280622602"/>
        <n v="1.29500209568456"/>
        <n v="2.8206725178898402E-3"/>
        <n v="3.5041660193990402E-2"/>
        <n v="0.27414957728219203"/>
        <n v="0.107469272447694"/>
        <n v="2.9035706373396701"/>
        <n v="4.4761598953599799"/>
        <n v="1.1043444537409199"/>
        <n v="2.6227305868098499E-2"/>
        <n v="1.3987896462985899E-2"/>
        <n v="0.45390724276826899"/>
        <n v="0.52524552503421995"/>
        <n v="0.59723039999577299"/>
        <n v="4.1125735214052302E-3"/>
        <n v="3.0397282549516902E-3"/>
        <n v="3.1868651455959798E-3"/>
        <n v="0.29542833364910898"/>
        <n v="3.8598676685416E-2"/>
        <n v="0.32302803813981701"/>
        <n v="85.152369658384799"/>
        <n v="1.2952528319093399"/>
        <n v="5.6546518108294003E-2"/>
        <n v="0.46420196037019101"/>
        <n v="1.6325145395281501E-2"/>
        <n v="1.5232950801090901E-2"/>
        <n v="0.521661850280142"/>
        <n v="0.38095307266184902"/>
        <n v="2.6399086143961701"/>
        <n v="5.33167033637606E-3"/>
        <n v="7.1585790069508201E-2"/>
        <n v="0.42801923164775602"/>
        <n v="4.1024699719318998E-2"/>
        <n v="2.8547556711136202"/>
        <n v="5.8657452395779304"/>
        <n v="0.36889766532748802"/>
        <n v="5.4241079644990003E-2"/>
        <n v="1.19563670185193E-2"/>
        <n v="0.29220194518430198"/>
        <n v="0.52170586819832099"/>
        <n v="0.45240790942486397"/>
        <n v="8.3501990737712192E-3"/>
        <n v="5.96442790983658E-4"/>
        <n v="3.7965454407631401E-3"/>
        <n v="0.27236086857648301"/>
        <n v="6.6808195277892293E-2"/>
        <n v="0.39069203705338301"/>
        <n v="82.858352485343701"/>
        <n v="1.3363399772307101"/>
        <n v="4.06145313884217E-2"/>
        <n v="0.25062137661635803"/>
        <n v="2.3774359837124899E-2"/>
        <n v="7.8096007604509304E-3"/>
        <n v="2.8750387959300301E-2"/>
        <n v="5.1649336002746203E-2"/>
        <n v="0.41407009956771201"/>
        <n v="7.8787122716053593E-3"/>
        <n v="5.82610039031871E-2"/>
        <n v="0.55634766447890704"/>
        <n v="0.244746898168231"/>
        <n v="10.066469378756301"/>
        <n v="4.5946714789856404"/>
        <n v="0.84735319665227504"/>
        <n v="4.3954921094219397E-2"/>
        <n v="4.8838801215799303E-3"/>
        <n v="0.59827530823077302"/>
        <n v="0.73136104672598601"/>
        <n v="0.57777223225584196"/>
        <n v="7.4916878091405396E-3"/>
        <n v="1.1237531713710801E-2"/>
        <m/>
        <n v="0.53595976884549201"/>
        <n v="6.1094575860518703E-2"/>
        <n v="0.35099432707505202"/>
        <n v="77.943674061917406"/>
        <n v="1.9402826330149501"/>
        <n v="4.5563022195967799E-2"/>
        <n v="0.12646932329161201"/>
        <n v="6.3873395601824002E-3"/>
        <n v="2.29399567304845E-2"/>
        <n v="5.0207459798643E-3"/>
        <n v="5.5693639823978201E-2"/>
        <n v="0.40039211332913799"/>
        <n v="1.69338769735068E-3"/>
        <n v="3.7009928896541998E-2"/>
        <n v="0.42453526658142998"/>
        <n v="0.33907365355138602"/>
        <n v="7.4155091140438296"/>
        <n v="5.1667338245090599"/>
        <n v="0.89854518191116495"/>
        <n v="9.9721719955095708E-3"/>
        <n v="0.222012039689503"/>
        <n v="0.414632414550131"/>
        <n v="0.56164025295467201"/>
        <n v="2.44214233943656E-2"/>
        <n v="4.9647948658875098E-2"/>
        <n v="4.5553119343936502E-4"/>
        <n v="0.39794610887741"/>
        <n v="4.0423441991727899E-2"/>
        <n v="0.40320452330602302"/>
        <n v="81.309941344047502"/>
        <n v="1.61016412887966"/>
        <n v="2.5812519515134399E-2"/>
        <n v="0.257831871812922"/>
        <n v="1.8186093294753802E-2"/>
        <n v="1.04061842423777E-2"/>
        <n v="6.8371797859458697E-2"/>
        <n v="0.11794357319564699"/>
        <n v="0.71336418398956503"/>
        <n v="2.3329497024777899E-3"/>
        <n v="4.56207632867838E-2"/>
        <n v="0.56134044514343795"/>
        <n v="7.6182404319508096E-2"/>
        <n v="5.8350919619706598"/>
        <n v="6.3356979444290902"/>
        <n v="0.66812405163593502"/>
        <n v="1.9161566415965298E-2"/>
        <n v="6.1461628126680996E-3"/>
        <n v="0.261031150175428"/>
        <n v="0.78815499650356702"/>
        <n v="0.260901541939285"/>
        <n v="1.6267890206049799E-2"/>
        <n v="6.4701836046788998E-3"/>
        <n v="7.0602425206564698E-3"/>
        <n v="0.38862030637226003"/>
        <n v="8.0698231452766403E-2"/>
        <n v="0.38930245557683901"/>
        <n v="81.251911326584505"/>
        <n v="1.7879672013874801"/>
        <n v="0.16221293427293501"/>
        <n v="0.63114921197066098"/>
        <n v="1.5896145006702E-2"/>
        <n v="2.0886795183224699E-2"/>
        <n v="3.4077570902316702E-2"/>
        <n v="0.30905063315356102"/>
        <n v="2.5477521204191498"/>
        <n v="3.59175580886105E-3"/>
        <n v="4.9342743134175603E-2"/>
        <n v="0.58955205873162797"/>
        <n v="0.116414897046968"/>
        <n v="4.8131779512580097"/>
        <n v="7.4865801920807398"/>
        <n v="0.756554000749739"/>
        <n v="7.0801698716425901E-2"/>
        <n v="3.2506440291189202E-2"/>
        <n v="0.30324501148356198"/>
        <n v="0.65858938617355101"/>
        <n v="0.26531102908120002"/>
        <n v="1.1612083516788E-2"/>
        <n v="2.3188879608085299E-3"/>
        <n v="0.38828770691581599"/>
        <n v="0.107475415922691"/>
        <n v="0.50766842805760204"/>
        <n v="78.382156063176097"/>
        <n v="1.73378883910335"/>
      </sharedItems>
    </cacheField>
  </cacheFields>
  <extLst>
    <ext xmlns:x14="http://schemas.microsoft.com/office/spreadsheetml/2009/9/main" uri="{725AE2AE-9491-48be-B2B4-4EB974FC3084}">
      <x14:pivotCacheDefinition pivotCacheId="6099801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ssan Bouzahzah" refreshedDate="44348.597677199075" createdVersion="5" refreshedVersion="5" minRefreshableVersion="3" recordCount="216" xr:uid="{72C05071-CE71-49EC-9739-D8147CC49E3B}">
  <cacheSource type="worksheet">
    <worksheetSource name="Tableau5" r:id="rId2"/>
  </cacheSource>
  <cacheFields count="12">
    <cacheField name="Colonne1" numFmtId="2">
      <sharedItems containsNonDate="0" containsString="0" containsBlank="1"/>
    </cacheField>
    <cacheField name="Colonne8" numFmtId="2">
      <sharedItems containsNonDate="0" containsString="0" containsBlank="1"/>
    </cacheField>
    <cacheField name="Colonne7" numFmtId="2">
      <sharedItems containsNonDate="0" containsString="0" containsBlank="1"/>
    </cacheField>
    <cacheField name="Colonne6" numFmtId="2">
      <sharedItems containsNonDate="0" containsString="0" containsBlank="1"/>
    </cacheField>
    <cacheField name="Date" numFmtId="0">
      <sharedItems containsNonDate="0" containsDate="1" containsString="0" containsBlank="1" minDate="2019-01-01T00:00:00" maxDate="2019-05-26T00:00:00" count="4">
        <m/>
        <d v="2019-01-08T00:00:00" u="1"/>
        <d v="2019-05-25T00:00:00" u="1"/>
        <d v="2019-01-01T00:00:00" u="1"/>
      </sharedItems>
    </cacheField>
    <cacheField name="Week" numFmtId="2">
      <sharedItems containsNonDate="0" containsBlank="1" count="4">
        <m/>
        <s v="W01" u="1"/>
        <s v="W02" u="1"/>
        <s v="Week-01" u="1"/>
      </sharedItems>
    </cacheField>
    <cacheField name="Circuit" numFmtId="2">
      <sharedItems containsNonDate="0" containsBlank="1" count="4">
        <m/>
        <s v="Oxides" u="1"/>
        <s v="Sulphide" u="1"/>
        <s v="Sulphide circuit" u="1"/>
      </sharedItems>
    </cacheField>
    <cacheField name="Stream" numFmtId="2">
      <sharedItems containsNonDate="0" containsBlank="1" count="3">
        <m/>
        <s v="Gravity" u="1"/>
        <s v="Bulk-Flottation" u="1"/>
      </sharedItems>
    </cacheField>
    <cacheField name="Produit" numFmtId="2">
      <sharedItems containsBlank="1" count="8">
        <s v="M Feed"/>
        <s v="K Feed"/>
        <m u="1"/>
        <s v="Tails" u="1"/>
        <s v="AMC LG" u="1"/>
        <s v="Feed" u="1"/>
        <s v="AMC Feed" u="1"/>
        <s v="Concentré" u="1"/>
      </sharedItems>
    </cacheField>
    <cacheField name="Fraction" numFmtId="2">
      <sharedItems containsBlank="1" count="20">
        <s v="- 38 µm"/>
        <s v="- 75 µm"/>
        <s v=" - 150 µm"/>
        <s v="+ 150 µm"/>
        <m u="1"/>
        <s v="Tails (-75 µm +38 µm)" u="1"/>
        <s v="LG +20 µm (G609)" u="1"/>
        <s v="Tails (-150 µm +75 µm)" u="1"/>
        <s v="Feed +(75 µm)" u="1"/>
        <s v="Feed (-38 µm)" u="1"/>
        <s v="Feed (+75 µm)" u="1"/>
        <s v="Tails Total" u="1"/>
        <s v="Feed (-150 µm +75 µm)" u="1"/>
        <s v="Concentré Total" u="1"/>
        <s v="Feed Total" u="1"/>
        <s v="Tails (-38 µm)" u="1"/>
        <s v="Tails (+150 µm)" u="1"/>
        <s v="Feed (+150 µm)" u="1"/>
        <s v="Total" u="1"/>
        <s v="Feed (-75 µm +38 µm)" u="1"/>
      </sharedItems>
    </cacheField>
    <cacheField name="Mineral" numFmtId="2">
      <sharedItems containsBlank="1" count="55">
        <s v="Heterogenite_Cu-Fe"/>
        <s v="Heterogenite_Cu"/>
        <s v="Heterogenite"/>
        <s v="Chalcocite"/>
        <s v="Pseudomalachite"/>
        <s v="Malachite_Co"/>
        <s v="Malachite"/>
        <s v="Chlorite_Co"/>
        <s v="Chlorite_Cu"/>
        <s v="Chlorite"/>
        <s v="Mn-Cu-Co-O"/>
        <s v="Muscovite/Orthoclase"/>
        <s v="Garnet"/>
        <s v="Hematite"/>
        <s v="Iron-Oxides_CoCu"/>
        <s v="Iron-Oxides_Co"/>
        <s v="Iron-Oxides_Cu"/>
        <s v="Iron-Oxides"/>
        <s v="Dolomite"/>
        <s v="apatite"/>
        <s v="Calcite"/>
        <s v="Gypsum"/>
        <s v="Rutile"/>
        <s v="Clay-Cu"/>
        <s v="Clay"/>
        <s v="Quartz"/>
        <s v="Autres silicates"/>
        <s v="Cuprite" u="1"/>
        <s v="Goethite" u="1"/>
        <m u="1"/>
        <s v="Dalomite/Ankerite" u="1"/>
        <s v="Biotite" u="1"/>
        <s v="Mineraux REE" u="1"/>
        <s v="Arsenopyrite" u="1"/>
        <s v="Muscovite" u="1"/>
        <s v="Goethite-Cu" u="1"/>
        <s v="Chalcopyrite" u="1"/>
        <s v="Pyrite" u="1"/>
        <s v="Cubanite" u="1"/>
        <s v="Realgar" u="1"/>
        <s v="Autres-Silicates" u="1"/>
        <s v="Dolomite/Ankérite" u="1"/>
        <s v="Kaolinite" u="1"/>
        <s v="Orthoclase" u="1"/>
        <s v="Sphalerite" u="1"/>
        <s v="Copper" u="1"/>
        <s v="Covellite" u="1"/>
        <s v="Chrysocolle" u="1"/>
        <s v="Barite" u="1"/>
        <s v="Plagioclase" u="1"/>
        <s v="Enargite" u="1"/>
        <s v="pyrrhotite" u="1"/>
        <s v="Bornite" u="1"/>
        <s v="Zircon" u="1"/>
        <s v="Galena" u="1"/>
      </sharedItems>
    </cacheField>
    <cacheField name="wt%" numFmtId="2">
      <sharedItems containsString="0" containsBlank="1" containsNumber="1" minValue="4.5553119343936502E-4" maxValue="85.379348724772996"/>
    </cacheField>
  </cacheFields>
  <extLst>
    <ext xmlns:x14="http://schemas.microsoft.com/office/spreadsheetml/2009/9/main" uri="{725AE2AE-9491-48be-B2B4-4EB974FC3084}">
      <x14:pivotCacheDefinition pivotCacheId="3761015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6">
  <r>
    <x v="0"/>
    <x v="0"/>
    <x v="0"/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1"/>
    <x v="1"/>
  </r>
  <r>
    <x v="0"/>
    <x v="0"/>
    <x v="0"/>
    <x v="0"/>
    <x v="0"/>
    <x v="0"/>
    <x v="0"/>
    <x v="0"/>
    <x v="0"/>
    <x v="0"/>
    <x v="2"/>
    <x v="2"/>
  </r>
  <r>
    <x v="0"/>
    <x v="0"/>
    <x v="0"/>
    <x v="0"/>
    <x v="0"/>
    <x v="0"/>
    <x v="0"/>
    <x v="0"/>
    <x v="0"/>
    <x v="0"/>
    <x v="3"/>
    <x v="3"/>
  </r>
  <r>
    <x v="0"/>
    <x v="0"/>
    <x v="0"/>
    <x v="0"/>
    <x v="0"/>
    <x v="0"/>
    <x v="0"/>
    <x v="0"/>
    <x v="0"/>
    <x v="0"/>
    <x v="4"/>
    <x v="4"/>
  </r>
  <r>
    <x v="0"/>
    <x v="0"/>
    <x v="0"/>
    <x v="0"/>
    <x v="0"/>
    <x v="0"/>
    <x v="0"/>
    <x v="0"/>
    <x v="0"/>
    <x v="0"/>
    <x v="5"/>
    <x v="5"/>
  </r>
  <r>
    <x v="0"/>
    <x v="0"/>
    <x v="0"/>
    <x v="0"/>
    <x v="0"/>
    <x v="0"/>
    <x v="0"/>
    <x v="0"/>
    <x v="0"/>
    <x v="0"/>
    <x v="6"/>
    <x v="6"/>
  </r>
  <r>
    <x v="0"/>
    <x v="0"/>
    <x v="0"/>
    <x v="0"/>
    <x v="0"/>
    <x v="0"/>
    <x v="0"/>
    <x v="0"/>
    <x v="0"/>
    <x v="0"/>
    <x v="7"/>
    <x v="7"/>
  </r>
  <r>
    <x v="0"/>
    <x v="0"/>
    <x v="0"/>
    <x v="0"/>
    <x v="0"/>
    <x v="0"/>
    <x v="0"/>
    <x v="0"/>
    <x v="0"/>
    <x v="0"/>
    <x v="8"/>
    <x v="8"/>
  </r>
  <r>
    <x v="0"/>
    <x v="0"/>
    <x v="0"/>
    <x v="0"/>
    <x v="0"/>
    <x v="0"/>
    <x v="0"/>
    <x v="0"/>
    <x v="0"/>
    <x v="0"/>
    <x v="9"/>
    <x v="9"/>
  </r>
  <r>
    <x v="0"/>
    <x v="0"/>
    <x v="0"/>
    <x v="0"/>
    <x v="0"/>
    <x v="0"/>
    <x v="0"/>
    <x v="0"/>
    <x v="0"/>
    <x v="0"/>
    <x v="10"/>
    <x v="10"/>
  </r>
  <r>
    <x v="0"/>
    <x v="0"/>
    <x v="0"/>
    <x v="0"/>
    <x v="0"/>
    <x v="0"/>
    <x v="0"/>
    <x v="0"/>
    <x v="0"/>
    <x v="0"/>
    <x v="11"/>
    <x v="11"/>
  </r>
  <r>
    <x v="0"/>
    <x v="0"/>
    <x v="0"/>
    <x v="0"/>
    <x v="0"/>
    <x v="0"/>
    <x v="0"/>
    <x v="0"/>
    <x v="0"/>
    <x v="0"/>
    <x v="12"/>
    <x v="12"/>
  </r>
  <r>
    <x v="0"/>
    <x v="0"/>
    <x v="0"/>
    <x v="0"/>
    <x v="0"/>
    <x v="0"/>
    <x v="0"/>
    <x v="0"/>
    <x v="0"/>
    <x v="0"/>
    <x v="13"/>
    <x v="13"/>
  </r>
  <r>
    <x v="0"/>
    <x v="0"/>
    <x v="0"/>
    <x v="0"/>
    <x v="0"/>
    <x v="0"/>
    <x v="0"/>
    <x v="0"/>
    <x v="0"/>
    <x v="0"/>
    <x v="14"/>
    <x v="14"/>
  </r>
  <r>
    <x v="0"/>
    <x v="0"/>
    <x v="0"/>
    <x v="0"/>
    <x v="0"/>
    <x v="0"/>
    <x v="0"/>
    <x v="0"/>
    <x v="0"/>
    <x v="0"/>
    <x v="15"/>
    <x v="15"/>
  </r>
  <r>
    <x v="0"/>
    <x v="0"/>
    <x v="0"/>
    <x v="0"/>
    <x v="0"/>
    <x v="0"/>
    <x v="0"/>
    <x v="0"/>
    <x v="0"/>
    <x v="0"/>
    <x v="16"/>
    <x v="16"/>
  </r>
  <r>
    <x v="0"/>
    <x v="0"/>
    <x v="0"/>
    <x v="0"/>
    <x v="0"/>
    <x v="0"/>
    <x v="0"/>
    <x v="0"/>
    <x v="0"/>
    <x v="0"/>
    <x v="17"/>
    <x v="17"/>
  </r>
  <r>
    <x v="0"/>
    <x v="0"/>
    <x v="0"/>
    <x v="0"/>
    <x v="0"/>
    <x v="0"/>
    <x v="0"/>
    <x v="0"/>
    <x v="0"/>
    <x v="0"/>
    <x v="18"/>
    <x v="18"/>
  </r>
  <r>
    <x v="0"/>
    <x v="0"/>
    <x v="0"/>
    <x v="0"/>
    <x v="0"/>
    <x v="0"/>
    <x v="0"/>
    <x v="0"/>
    <x v="0"/>
    <x v="0"/>
    <x v="19"/>
    <x v="19"/>
  </r>
  <r>
    <x v="0"/>
    <x v="0"/>
    <x v="0"/>
    <x v="0"/>
    <x v="0"/>
    <x v="0"/>
    <x v="0"/>
    <x v="0"/>
    <x v="0"/>
    <x v="0"/>
    <x v="20"/>
    <x v="20"/>
  </r>
  <r>
    <x v="0"/>
    <x v="0"/>
    <x v="0"/>
    <x v="0"/>
    <x v="0"/>
    <x v="0"/>
    <x v="0"/>
    <x v="0"/>
    <x v="0"/>
    <x v="0"/>
    <x v="21"/>
    <x v="21"/>
  </r>
  <r>
    <x v="0"/>
    <x v="0"/>
    <x v="0"/>
    <x v="0"/>
    <x v="0"/>
    <x v="0"/>
    <x v="0"/>
    <x v="0"/>
    <x v="0"/>
    <x v="0"/>
    <x v="22"/>
    <x v="22"/>
  </r>
  <r>
    <x v="0"/>
    <x v="0"/>
    <x v="0"/>
    <x v="0"/>
    <x v="0"/>
    <x v="0"/>
    <x v="0"/>
    <x v="0"/>
    <x v="0"/>
    <x v="0"/>
    <x v="23"/>
    <x v="23"/>
  </r>
  <r>
    <x v="0"/>
    <x v="0"/>
    <x v="0"/>
    <x v="0"/>
    <x v="0"/>
    <x v="0"/>
    <x v="0"/>
    <x v="0"/>
    <x v="0"/>
    <x v="0"/>
    <x v="24"/>
    <x v="24"/>
  </r>
  <r>
    <x v="0"/>
    <x v="0"/>
    <x v="0"/>
    <x v="0"/>
    <x v="0"/>
    <x v="0"/>
    <x v="0"/>
    <x v="0"/>
    <x v="0"/>
    <x v="0"/>
    <x v="25"/>
    <x v="25"/>
  </r>
  <r>
    <x v="0"/>
    <x v="0"/>
    <x v="0"/>
    <x v="0"/>
    <x v="0"/>
    <x v="0"/>
    <x v="0"/>
    <x v="0"/>
    <x v="0"/>
    <x v="0"/>
    <x v="26"/>
    <x v="26"/>
  </r>
  <r>
    <x v="0"/>
    <x v="0"/>
    <x v="0"/>
    <x v="0"/>
    <x v="0"/>
    <x v="0"/>
    <x v="0"/>
    <x v="0"/>
    <x v="0"/>
    <x v="1"/>
    <x v="0"/>
    <x v="27"/>
  </r>
  <r>
    <x v="0"/>
    <x v="0"/>
    <x v="0"/>
    <x v="0"/>
    <x v="0"/>
    <x v="0"/>
    <x v="0"/>
    <x v="0"/>
    <x v="0"/>
    <x v="1"/>
    <x v="1"/>
    <x v="28"/>
  </r>
  <r>
    <x v="0"/>
    <x v="0"/>
    <x v="0"/>
    <x v="0"/>
    <x v="0"/>
    <x v="0"/>
    <x v="0"/>
    <x v="0"/>
    <x v="0"/>
    <x v="1"/>
    <x v="2"/>
    <x v="29"/>
  </r>
  <r>
    <x v="0"/>
    <x v="0"/>
    <x v="0"/>
    <x v="0"/>
    <x v="0"/>
    <x v="0"/>
    <x v="0"/>
    <x v="0"/>
    <x v="0"/>
    <x v="1"/>
    <x v="3"/>
    <x v="30"/>
  </r>
  <r>
    <x v="0"/>
    <x v="0"/>
    <x v="0"/>
    <x v="0"/>
    <x v="0"/>
    <x v="0"/>
    <x v="0"/>
    <x v="0"/>
    <x v="0"/>
    <x v="1"/>
    <x v="4"/>
    <x v="31"/>
  </r>
  <r>
    <x v="0"/>
    <x v="0"/>
    <x v="0"/>
    <x v="0"/>
    <x v="0"/>
    <x v="0"/>
    <x v="0"/>
    <x v="0"/>
    <x v="0"/>
    <x v="1"/>
    <x v="5"/>
    <x v="32"/>
  </r>
  <r>
    <x v="0"/>
    <x v="0"/>
    <x v="0"/>
    <x v="0"/>
    <x v="0"/>
    <x v="0"/>
    <x v="0"/>
    <x v="0"/>
    <x v="0"/>
    <x v="1"/>
    <x v="6"/>
    <x v="33"/>
  </r>
  <r>
    <x v="0"/>
    <x v="0"/>
    <x v="0"/>
    <x v="0"/>
    <x v="0"/>
    <x v="0"/>
    <x v="0"/>
    <x v="0"/>
    <x v="0"/>
    <x v="1"/>
    <x v="7"/>
    <x v="34"/>
  </r>
  <r>
    <x v="0"/>
    <x v="0"/>
    <x v="0"/>
    <x v="0"/>
    <x v="0"/>
    <x v="0"/>
    <x v="0"/>
    <x v="0"/>
    <x v="0"/>
    <x v="1"/>
    <x v="8"/>
    <x v="35"/>
  </r>
  <r>
    <x v="0"/>
    <x v="0"/>
    <x v="0"/>
    <x v="0"/>
    <x v="0"/>
    <x v="0"/>
    <x v="0"/>
    <x v="0"/>
    <x v="0"/>
    <x v="1"/>
    <x v="9"/>
    <x v="36"/>
  </r>
  <r>
    <x v="0"/>
    <x v="0"/>
    <x v="0"/>
    <x v="0"/>
    <x v="0"/>
    <x v="0"/>
    <x v="0"/>
    <x v="0"/>
    <x v="0"/>
    <x v="1"/>
    <x v="10"/>
    <x v="37"/>
  </r>
  <r>
    <x v="0"/>
    <x v="0"/>
    <x v="0"/>
    <x v="0"/>
    <x v="0"/>
    <x v="0"/>
    <x v="0"/>
    <x v="0"/>
    <x v="0"/>
    <x v="1"/>
    <x v="11"/>
    <x v="38"/>
  </r>
  <r>
    <x v="0"/>
    <x v="0"/>
    <x v="0"/>
    <x v="0"/>
    <x v="0"/>
    <x v="0"/>
    <x v="0"/>
    <x v="0"/>
    <x v="0"/>
    <x v="1"/>
    <x v="12"/>
    <x v="39"/>
  </r>
  <r>
    <x v="0"/>
    <x v="0"/>
    <x v="0"/>
    <x v="0"/>
    <x v="0"/>
    <x v="0"/>
    <x v="0"/>
    <x v="0"/>
    <x v="0"/>
    <x v="1"/>
    <x v="13"/>
    <x v="40"/>
  </r>
  <r>
    <x v="0"/>
    <x v="0"/>
    <x v="0"/>
    <x v="0"/>
    <x v="0"/>
    <x v="0"/>
    <x v="0"/>
    <x v="0"/>
    <x v="0"/>
    <x v="1"/>
    <x v="14"/>
    <x v="41"/>
  </r>
  <r>
    <x v="0"/>
    <x v="0"/>
    <x v="0"/>
    <x v="0"/>
    <x v="0"/>
    <x v="0"/>
    <x v="0"/>
    <x v="0"/>
    <x v="0"/>
    <x v="1"/>
    <x v="15"/>
    <x v="42"/>
  </r>
  <r>
    <x v="0"/>
    <x v="0"/>
    <x v="0"/>
    <x v="0"/>
    <x v="0"/>
    <x v="0"/>
    <x v="0"/>
    <x v="0"/>
    <x v="0"/>
    <x v="1"/>
    <x v="16"/>
    <x v="43"/>
  </r>
  <r>
    <x v="0"/>
    <x v="0"/>
    <x v="0"/>
    <x v="0"/>
    <x v="0"/>
    <x v="0"/>
    <x v="0"/>
    <x v="0"/>
    <x v="0"/>
    <x v="1"/>
    <x v="17"/>
    <x v="44"/>
  </r>
  <r>
    <x v="0"/>
    <x v="0"/>
    <x v="0"/>
    <x v="0"/>
    <x v="0"/>
    <x v="0"/>
    <x v="0"/>
    <x v="0"/>
    <x v="0"/>
    <x v="1"/>
    <x v="18"/>
    <x v="45"/>
  </r>
  <r>
    <x v="0"/>
    <x v="0"/>
    <x v="0"/>
    <x v="0"/>
    <x v="0"/>
    <x v="0"/>
    <x v="0"/>
    <x v="0"/>
    <x v="0"/>
    <x v="1"/>
    <x v="19"/>
    <x v="46"/>
  </r>
  <r>
    <x v="0"/>
    <x v="0"/>
    <x v="0"/>
    <x v="0"/>
    <x v="0"/>
    <x v="0"/>
    <x v="0"/>
    <x v="0"/>
    <x v="0"/>
    <x v="1"/>
    <x v="20"/>
    <x v="47"/>
  </r>
  <r>
    <x v="0"/>
    <x v="0"/>
    <x v="0"/>
    <x v="0"/>
    <x v="0"/>
    <x v="0"/>
    <x v="0"/>
    <x v="0"/>
    <x v="0"/>
    <x v="1"/>
    <x v="21"/>
    <x v="48"/>
  </r>
  <r>
    <x v="0"/>
    <x v="0"/>
    <x v="0"/>
    <x v="0"/>
    <x v="0"/>
    <x v="0"/>
    <x v="0"/>
    <x v="0"/>
    <x v="0"/>
    <x v="1"/>
    <x v="22"/>
    <x v="49"/>
  </r>
  <r>
    <x v="0"/>
    <x v="0"/>
    <x v="0"/>
    <x v="0"/>
    <x v="0"/>
    <x v="0"/>
    <x v="0"/>
    <x v="0"/>
    <x v="0"/>
    <x v="1"/>
    <x v="23"/>
    <x v="50"/>
  </r>
  <r>
    <x v="0"/>
    <x v="0"/>
    <x v="0"/>
    <x v="0"/>
    <x v="0"/>
    <x v="0"/>
    <x v="0"/>
    <x v="0"/>
    <x v="0"/>
    <x v="1"/>
    <x v="24"/>
    <x v="51"/>
  </r>
  <r>
    <x v="0"/>
    <x v="0"/>
    <x v="0"/>
    <x v="0"/>
    <x v="0"/>
    <x v="0"/>
    <x v="0"/>
    <x v="0"/>
    <x v="0"/>
    <x v="1"/>
    <x v="25"/>
    <x v="52"/>
  </r>
  <r>
    <x v="0"/>
    <x v="0"/>
    <x v="0"/>
    <x v="0"/>
    <x v="0"/>
    <x v="0"/>
    <x v="0"/>
    <x v="0"/>
    <x v="0"/>
    <x v="1"/>
    <x v="26"/>
    <x v="53"/>
  </r>
  <r>
    <x v="0"/>
    <x v="0"/>
    <x v="0"/>
    <x v="0"/>
    <x v="0"/>
    <x v="0"/>
    <x v="0"/>
    <x v="0"/>
    <x v="0"/>
    <x v="2"/>
    <x v="0"/>
    <x v="54"/>
  </r>
  <r>
    <x v="0"/>
    <x v="0"/>
    <x v="0"/>
    <x v="0"/>
    <x v="0"/>
    <x v="0"/>
    <x v="0"/>
    <x v="0"/>
    <x v="0"/>
    <x v="2"/>
    <x v="1"/>
    <x v="55"/>
  </r>
  <r>
    <x v="0"/>
    <x v="0"/>
    <x v="0"/>
    <x v="0"/>
    <x v="0"/>
    <x v="0"/>
    <x v="0"/>
    <x v="0"/>
    <x v="0"/>
    <x v="2"/>
    <x v="2"/>
    <x v="56"/>
  </r>
  <r>
    <x v="0"/>
    <x v="0"/>
    <x v="0"/>
    <x v="0"/>
    <x v="0"/>
    <x v="0"/>
    <x v="0"/>
    <x v="0"/>
    <x v="0"/>
    <x v="2"/>
    <x v="3"/>
    <x v="57"/>
  </r>
  <r>
    <x v="0"/>
    <x v="0"/>
    <x v="0"/>
    <x v="0"/>
    <x v="0"/>
    <x v="0"/>
    <x v="0"/>
    <x v="0"/>
    <x v="0"/>
    <x v="2"/>
    <x v="4"/>
    <x v="58"/>
  </r>
  <r>
    <x v="0"/>
    <x v="0"/>
    <x v="0"/>
    <x v="0"/>
    <x v="0"/>
    <x v="0"/>
    <x v="0"/>
    <x v="0"/>
    <x v="0"/>
    <x v="2"/>
    <x v="5"/>
    <x v="59"/>
  </r>
  <r>
    <x v="0"/>
    <x v="0"/>
    <x v="0"/>
    <x v="0"/>
    <x v="0"/>
    <x v="0"/>
    <x v="0"/>
    <x v="0"/>
    <x v="0"/>
    <x v="2"/>
    <x v="6"/>
    <x v="60"/>
  </r>
  <r>
    <x v="0"/>
    <x v="0"/>
    <x v="0"/>
    <x v="0"/>
    <x v="0"/>
    <x v="0"/>
    <x v="0"/>
    <x v="0"/>
    <x v="0"/>
    <x v="2"/>
    <x v="7"/>
    <x v="61"/>
  </r>
  <r>
    <x v="0"/>
    <x v="0"/>
    <x v="0"/>
    <x v="0"/>
    <x v="0"/>
    <x v="0"/>
    <x v="0"/>
    <x v="0"/>
    <x v="0"/>
    <x v="2"/>
    <x v="8"/>
    <x v="62"/>
  </r>
  <r>
    <x v="0"/>
    <x v="0"/>
    <x v="0"/>
    <x v="0"/>
    <x v="0"/>
    <x v="0"/>
    <x v="0"/>
    <x v="0"/>
    <x v="0"/>
    <x v="2"/>
    <x v="9"/>
    <x v="63"/>
  </r>
  <r>
    <x v="0"/>
    <x v="0"/>
    <x v="0"/>
    <x v="0"/>
    <x v="0"/>
    <x v="0"/>
    <x v="0"/>
    <x v="0"/>
    <x v="0"/>
    <x v="2"/>
    <x v="10"/>
    <x v="64"/>
  </r>
  <r>
    <x v="0"/>
    <x v="0"/>
    <x v="0"/>
    <x v="0"/>
    <x v="0"/>
    <x v="0"/>
    <x v="0"/>
    <x v="0"/>
    <x v="0"/>
    <x v="2"/>
    <x v="11"/>
    <x v="65"/>
  </r>
  <r>
    <x v="0"/>
    <x v="0"/>
    <x v="0"/>
    <x v="0"/>
    <x v="0"/>
    <x v="0"/>
    <x v="0"/>
    <x v="0"/>
    <x v="0"/>
    <x v="2"/>
    <x v="12"/>
    <x v="66"/>
  </r>
  <r>
    <x v="0"/>
    <x v="0"/>
    <x v="0"/>
    <x v="0"/>
    <x v="0"/>
    <x v="0"/>
    <x v="0"/>
    <x v="0"/>
    <x v="0"/>
    <x v="2"/>
    <x v="13"/>
    <x v="67"/>
  </r>
  <r>
    <x v="0"/>
    <x v="0"/>
    <x v="0"/>
    <x v="0"/>
    <x v="0"/>
    <x v="0"/>
    <x v="0"/>
    <x v="0"/>
    <x v="0"/>
    <x v="2"/>
    <x v="14"/>
    <x v="68"/>
  </r>
  <r>
    <x v="0"/>
    <x v="0"/>
    <x v="0"/>
    <x v="0"/>
    <x v="0"/>
    <x v="0"/>
    <x v="0"/>
    <x v="0"/>
    <x v="0"/>
    <x v="2"/>
    <x v="15"/>
    <x v="69"/>
  </r>
  <r>
    <x v="0"/>
    <x v="0"/>
    <x v="0"/>
    <x v="0"/>
    <x v="0"/>
    <x v="0"/>
    <x v="0"/>
    <x v="0"/>
    <x v="0"/>
    <x v="2"/>
    <x v="16"/>
    <x v="70"/>
  </r>
  <r>
    <x v="0"/>
    <x v="0"/>
    <x v="0"/>
    <x v="0"/>
    <x v="0"/>
    <x v="0"/>
    <x v="0"/>
    <x v="0"/>
    <x v="0"/>
    <x v="2"/>
    <x v="17"/>
    <x v="71"/>
  </r>
  <r>
    <x v="0"/>
    <x v="0"/>
    <x v="0"/>
    <x v="0"/>
    <x v="0"/>
    <x v="0"/>
    <x v="0"/>
    <x v="0"/>
    <x v="0"/>
    <x v="2"/>
    <x v="18"/>
    <x v="72"/>
  </r>
  <r>
    <x v="0"/>
    <x v="0"/>
    <x v="0"/>
    <x v="0"/>
    <x v="0"/>
    <x v="0"/>
    <x v="0"/>
    <x v="0"/>
    <x v="0"/>
    <x v="2"/>
    <x v="19"/>
    <x v="73"/>
  </r>
  <r>
    <x v="0"/>
    <x v="0"/>
    <x v="0"/>
    <x v="0"/>
    <x v="0"/>
    <x v="0"/>
    <x v="0"/>
    <x v="0"/>
    <x v="0"/>
    <x v="2"/>
    <x v="20"/>
    <x v="74"/>
  </r>
  <r>
    <x v="0"/>
    <x v="0"/>
    <x v="0"/>
    <x v="0"/>
    <x v="0"/>
    <x v="0"/>
    <x v="0"/>
    <x v="0"/>
    <x v="0"/>
    <x v="2"/>
    <x v="21"/>
    <x v="75"/>
  </r>
  <r>
    <x v="0"/>
    <x v="0"/>
    <x v="0"/>
    <x v="0"/>
    <x v="0"/>
    <x v="0"/>
    <x v="0"/>
    <x v="0"/>
    <x v="0"/>
    <x v="2"/>
    <x v="22"/>
    <x v="76"/>
  </r>
  <r>
    <x v="0"/>
    <x v="0"/>
    <x v="0"/>
    <x v="0"/>
    <x v="0"/>
    <x v="0"/>
    <x v="0"/>
    <x v="0"/>
    <x v="0"/>
    <x v="2"/>
    <x v="23"/>
    <x v="77"/>
  </r>
  <r>
    <x v="0"/>
    <x v="0"/>
    <x v="0"/>
    <x v="0"/>
    <x v="0"/>
    <x v="0"/>
    <x v="0"/>
    <x v="0"/>
    <x v="0"/>
    <x v="2"/>
    <x v="24"/>
    <x v="78"/>
  </r>
  <r>
    <x v="0"/>
    <x v="0"/>
    <x v="0"/>
    <x v="0"/>
    <x v="0"/>
    <x v="0"/>
    <x v="0"/>
    <x v="0"/>
    <x v="0"/>
    <x v="2"/>
    <x v="25"/>
    <x v="79"/>
  </r>
  <r>
    <x v="0"/>
    <x v="0"/>
    <x v="0"/>
    <x v="0"/>
    <x v="0"/>
    <x v="0"/>
    <x v="0"/>
    <x v="0"/>
    <x v="0"/>
    <x v="2"/>
    <x v="26"/>
    <x v="80"/>
  </r>
  <r>
    <x v="0"/>
    <x v="0"/>
    <x v="0"/>
    <x v="0"/>
    <x v="0"/>
    <x v="0"/>
    <x v="0"/>
    <x v="0"/>
    <x v="0"/>
    <x v="3"/>
    <x v="0"/>
    <x v="81"/>
  </r>
  <r>
    <x v="0"/>
    <x v="0"/>
    <x v="0"/>
    <x v="0"/>
    <x v="0"/>
    <x v="0"/>
    <x v="0"/>
    <x v="0"/>
    <x v="0"/>
    <x v="3"/>
    <x v="1"/>
    <x v="82"/>
  </r>
  <r>
    <x v="0"/>
    <x v="0"/>
    <x v="0"/>
    <x v="0"/>
    <x v="0"/>
    <x v="0"/>
    <x v="0"/>
    <x v="0"/>
    <x v="0"/>
    <x v="3"/>
    <x v="2"/>
    <x v="83"/>
  </r>
  <r>
    <x v="0"/>
    <x v="0"/>
    <x v="0"/>
    <x v="0"/>
    <x v="0"/>
    <x v="0"/>
    <x v="0"/>
    <x v="0"/>
    <x v="0"/>
    <x v="3"/>
    <x v="3"/>
    <x v="84"/>
  </r>
  <r>
    <x v="0"/>
    <x v="0"/>
    <x v="0"/>
    <x v="0"/>
    <x v="0"/>
    <x v="0"/>
    <x v="0"/>
    <x v="0"/>
    <x v="0"/>
    <x v="3"/>
    <x v="4"/>
    <x v="85"/>
  </r>
  <r>
    <x v="0"/>
    <x v="0"/>
    <x v="0"/>
    <x v="0"/>
    <x v="0"/>
    <x v="0"/>
    <x v="0"/>
    <x v="0"/>
    <x v="0"/>
    <x v="3"/>
    <x v="5"/>
    <x v="86"/>
  </r>
  <r>
    <x v="0"/>
    <x v="0"/>
    <x v="0"/>
    <x v="0"/>
    <x v="0"/>
    <x v="0"/>
    <x v="0"/>
    <x v="0"/>
    <x v="0"/>
    <x v="3"/>
    <x v="6"/>
    <x v="87"/>
  </r>
  <r>
    <x v="0"/>
    <x v="0"/>
    <x v="0"/>
    <x v="0"/>
    <x v="0"/>
    <x v="0"/>
    <x v="0"/>
    <x v="0"/>
    <x v="0"/>
    <x v="3"/>
    <x v="7"/>
    <x v="88"/>
  </r>
  <r>
    <x v="0"/>
    <x v="0"/>
    <x v="0"/>
    <x v="0"/>
    <x v="0"/>
    <x v="0"/>
    <x v="0"/>
    <x v="0"/>
    <x v="0"/>
    <x v="3"/>
    <x v="8"/>
    <x v="89"/>
  </r>
  <r>
    <x v="0"/>
    <x v="0"/>
    <x v="0"/>
    <x v="0"/>
    <x v="0"/>
    <x v="0"/>
    <x v="0"/>
    <x v="0"/>
    <x v="0"/>
    <x v="3"/>
    <x v="9"/>
    <x v="90"/>
  </r>
  <r>
    <x v="0"/>
    <x v="0"/>
    <x v="0"/>
    <x v="0"/>
    <x v="0"/>
    <x v="0"/>
    <x v="0"/>
    <x v="0"/>
    <x v="0"/>
    <x v="3"/>
    <x v="10"/>
    <x v="91"/>
  </r>
  <r>
    <x v="0"/>
    <x v="0"/>
    <x v="0"/>
    <x v="0"/>
    <x v="0"/>
    <x v="0"/>
    <x v="0"/>
    <x v="0"/>
    <x v="0"/>
    <x v="3"/>
    <x v="11"/>
    <x v="92"/>
  </r>
  <r>
    <x v="0"/>
    <x v="0"/>
    <x v="0"/>
    <x v="0"/>
    <x v="0"/>
    <x v="0"/>
    <x v="0"/>
    <x v="0"/>
    <x v="0"/>
    <x v="3"/>
    <x v="12"/>
    <x v="93"/>
  </r>
  <r>
    <x v="0"/>
    <x v="0"/>
    <x v="0"/>
    <x v="0"/>
    <x v="0"/>
    <x v="0"/>
    <x v="0"/>
    <x v="0"/>
    <x v="0"/>
    <x v="3"/>
    <x v="13"/>
    <x v="94"/>
  </r>
  <r>
    <x v="0"/>
    <x v="0"/>
    <x v="0"/>
    <x v="0"/>
    <x v="0"/>
    <x v="0"/>
    <x v="0"/>
    <x v="0"/>
    <x v="0"/>
    <x v="3"/>
    <x v="14"/>
    <x v="95"/>
  </r>
  <r>
    <x v="0"/>
    <x v="0"/>
    <x v="0"/>
    <x v="0"/>
    <x v="0"/>
    <x v="0"/>
    <x v="0"/>
    <x v="0"/>
    <x v="0"/>
    <x v="3"/>
    <x v="15"/>
    <x v="96"/>
  </r>
  <r>
    <x v="0"/>
    <x v="0"/>
    <x v="0"/>
    <x v="0"/>
    <x v="0"/>
    <x v="0"/>
    <x v="0"/>
    <x v="0"/>
    <x v="0"/>
    <x v="3"/>
    <x v="16"/>
    <x v="97"/>
  </r>
  <r>
    <x v="0"/>
    <x v="0"/>
    <x v="0"/>
    <x v="0"/>
    <x v="0"/>
    <x v="0"/>
    <x v="0"/>
    <x v="0"/>
    <x v="0"/>
    <x v="3"/>
    <x v="17"/>
    <x v="98"/>
  </r>
  <r>
    <x v="0"/>
    <x v="0"/>
    <x v="0"/>
    <x v="0"/>
    <x v="0"/>
    <x v="0"/>
    <x v="0"/>
    <x v="0"/>
    <x v="0"/>
    <x v="3"/>
    <x v="18"/>
    <x v="99"/>
  </r>
  <r>
    <x v="0"/>
    <x v="0"/>
    <x v="0"/>
    <x v="0"/>
    <x v="0"/>
    <x v="0"/>
    <x v="0"/>
    <x v="0"/>
    <x v="0"/>
    <x v="3"/>
    <x v="19"/>
    <x v="100"/>
  </r>
  <r>
    <x v="0"/>
    <x v="0"/>
    <x v="0"/>
    <x v="0"/>
    <x v="0"/>
    <x v="0"/>
    <x v="0"/>
    <x v="0"/>
    <x v="0"/>
    <x v="3"/>
    <x v="20"/>
    <x v="101"/>
  </r>
  <r>
    <x v="0"/>
    <x v="0"/>
    <x v="0"/>
    <x v="0"/>
    <x v="0"/>
    <x v="0"/>
    <x v="0"/>
    <x v="0"/>
    <x v="0"/>
    <x v="3"/>
    <x v="21"/>
    <x v="102"/>
  </r>
  <r>
    <x v="0"/>
    <x v="0"/>
    <x v="0"/>
    <x v="0"/>
    <x v="0"/>
    <x v="0"/>
    <x v="0"/>
    <x v="0"/>
    <x v="0"/>
    <x v="3"/>
    <x v="22"/>
    <x v="103"/>
  </r>
  <r>
    <x v="0"/>
    <x v="0"/>
    <x v="0"/>
    <x v="0"/>
    <x v="0"/>
    <x v="0"/>
    <x v="0"/>
    <x v="0"/>
    <x v="0"/>
    <x v="3"/>
    <x v="23"/>
    <x v="104"/>
  </r>
  <r>
    <x v="0"/>
    <x v="0"/>
    <x v="0"/>
    <x v="0"/>
    <x v="0"/>
    <x v="0"/>
    <x v="0"/>
    <x v="0"/>
    <x v="0"/>
    <x v="3"/>
    <x v="24"/>
    <x v="105"/>
  </r>
  <r>
    <x v="0"/>
    <x v="0"/>
    <x v="0"/>
    <x v="0"/>
    <x v="0"/>
    <x v="0"/>
    <x v="0"/>
    <x v="0"/>
    <x v="0"/>
    <x v="3"/>
    <x v="25"/>
    <x v="106"/>
  </r>
  <r>
    <x v="0"/>
    <x v="0"/>
    <x v="0"/>
    <x v="0"/>
    <x v="0"/>
    <x v="0"/>
    <x v="0"/>
    <x v="0"/>
    <x v="0"/>
    <x v="3"/>
    <x v="26"/>
    <x v="107"/>
  </r>
  <r>
    <x v="0"/>
    <x v="0"/>
    <x v="0"/>
    <x v="0"/>
    <x v="0"/>
    <x v="0"/>
    <x v="0"/>
    <x v="0"/>
    <x v="1"/>
    <x v="0"/>
    <x v="0"/>
    <x v="108"/>
  </r>
  <r>
    <x v="0"/>
    <x v="0"/>
    <x v="0"/>
    <x v="0"/>
    <x v="0"/>
    <x v="0"/>
    <x v="0"/>
    <x v="0"/>
    <x v="1"/>
    <x v="0"/>
    <x v="1"/>
    <x v="109"/>
  </r>
  <r>
    <x v="0"/>
    <x v="0"/>
    <x v="0"/>
    <x v="0"/>
    <x v="0"/>
    <x v="0"/>
    <x v="0"/>
    <x v="0"/>
    <x v="1"/>
    <x v="0"/>
    <x v="2"/>
    <x v="110"/>
  </r>
  <r>
    <x v="0"/>
    <x v="0"/>
    <x v="0"/>
    <x v="0"/>
    <x v="0"/>
    <x v="0"/>
    <x v="0"/>
    <x v="0"/>
    <x v="1"/>
    <x v="0"/>
    <x v="3"/>
    <x v="111"/>
  </r>
  <r>
    <x v="0"/>
    <x v="0"/>
    <x v="0"/>
    <x v="0"/>
    <x v="0"/>
    <x v="0"/>
    <x v="0"/>
    <x v="0"/>
    <x v="1"/>
    <x v="0"/>
    <x v="4"/>
    <x v="112"/>
  </r>
  <r>
    <x v="0"/>
    <x v="0"/>
    <x v="0"/>
    <x v="0"/>
    <x v="0"/>
    <x v="0"/>
    <x v="0"/>
    <x v="0"/>
    <x v="1"/>
    <x v="0"/>
    <x v="5"/>
    <x v="113"/>
  </r>
  <r>
    <x v="0"/>
    <x v="0"/>
    <x v="0"/>
    <x v="0"/>
    <x v="0"/>
    <x v="0"/>
    <x v="0"/>
    <x v="0"/>
    <x v="1"/>
    <x v="0"/>
    <x v="6"/>
    <x v="114"/>
  </r>
  <r>
    <x v="0"/>
    <x v="0"/>
    <x v="0"/>
    <x v="0"/>
    <x v="0"/>
    <x v="0"/>
    <x v="0"/>
    <x v="0"/>
    <x v="1"/>
    <x v="0"/>
    <x v="7"/>
    <x v="115"/>
  </r>
  <r>
    <x v="0"/>
    <x v="0"/>
    <x v="0"/>
    <x v="0"/>
    <x v="0"/>
    <x v="0"/>
    <x v="0"/>
    <x v="0"/>
    <x v="1"/>
    <x v="0"/>
    <x v="8"/>
    <x v="116"/>
  </r>
  <r>
    <x v="0"/>
    <x v="0"/>
    <x v="0"/>
    <x v="0"/>
    <x v="0"/>
    <x v="0"/>
    <x v="0"/>
    <x v="0"/>
    <x v="1"/>
    <x v="0"/>
    <x v="9"/>
    <x v="117"/>
  </r>
  <r>
    <x v="0"/>
    <x v="0"/>
    <x v="0"/>
    <x v="0"/>
    <x v="0"/>
    <x v="0"/>
    <x v="0"/>
    <x v="0"/>
    <x v="1"/>
    <x v="0"/>
    <x v="10"/>
    <x v="118"/>
  </r>
  <r>
    <x v="0"/>
    <x v="0"/>
    <x v="0"/>
    <x v="0"/>
    <x v="0"/>
    <x v="0"/>
    <x v="0"/>
    <x v="0"/>
    <x v="1"/>
    <x v="0"/>
    <x v="11"/>
    <x v="119"/>
  </r>
  <r>
    <x v="0"/>
    <x v="0"/>
    <x v="0"/>
    <x v="0"/>
    <x v="0"/>
    <x v="0"/>
    <x v="0"/>
    <x v="0"/>
    <x v="1"/>
    <x v="0"/>
    <x v="12"/>
    <x v="120"/>
  </r>
  <r>
    <x v="0"/>
    <x v="0"/>
    <x v="0"/>
    <x v="0"/>
    <x v="0"/>
    <x v="0"/>
    <x v="0"/>
    <x v="0"/>
    <x v="1"/>
    <x v="0"/>
    <x v="13"/>
    <x v="121"/>
  </r>
  <r>
    <x v="0"/>
    <x v="0"/>
    <x v="0"/>
    <x v="0"/>
    <x v="0"/>
    <x v="0"/>
    <x v="0"/>
    <x v="0"/>
    <x v="1"/>
    <x v="0"/>
    <x v="14"/>
    <x v="122"/>
  </r>
  <r>
    <x v="0"/>
    <x v="0"/>
    <x v="0"/>
    <x v="0"/>
    <x v="0"/>
    <x v="0"/>
    <x v="0"/>
    <x v="0"/>
    <x v="1"/>
    <x v="0"/>
    <x v="15"/>
    <x v="123"/>
  </r>
  <r>
    <x v="0"/>
    <x v="0"/>
    <x v="0"/>
    <x v="0"/>
    <x v="0"/>
    <x v="0"/>
    <x v="0"/>
    <x v="0"/>
    <x v="1"/>
    <x v="0"/>
    <x v="16"/>
    <x v="124"/>
  </r>
  <r>
    <x v="0"/>
    <x v="0"/>
    <x v="0"/>
    <x v="0"/>
    <x v="0"/>
    <x v="0"/>
    <x v="0"/>
    <x v="0"/>
    <x v="1"/>
    <x v="0"/>
    <x v="17"/>
    <x v="125"/>
  </r>
  <r>
    <x v="0"/>
    <x v="0"/>
    <x v="0"/>
    <x v="0"/>
    <x v="0"/>
    <x v="0"/>
    <x v="0"/>
    <x v="0"/>
    <x v="1"/>
    <x v="0"/>
    <x v="18"/>
    <x v="126"/>
  </r>
  <r>
    <x v="0"/>
    <x v="0"/>
    <x v="0"/>
    <x v="0"/>
    <x v="0"/>
    <x v="0"/>
    <x v="0"/>
    <x v="0"/>
    <x v="1"/>
    <x v="0"/>
    <x v="19"/>
    <x v="127"/>
  </r>
  <r>
    <x v="0"/>
    <x v="0"/>
    <x v="0"/>
    <x v="0"/>
    <x v="0"/>
    <x v="0"/>
    <x v="0"/>
    <x v="0"/>
    <x v="1"/>
    <x v="0"/>
    <x v="20"/>
    <x v="128"/>
  </r>
  <r>
    <x v="0"/>
    <x v="0"/>
    <x v="0"/>
    <x v="0"/>
    <x v="0"/>
    <x v="0"/>
    <x v="0"/>
    <x v="0"/>
    <x v="1"/>
    <x v="0"/>
    <x v="21"/>
    <x v="129"/>
  </r>
  <r>
    <x v="0"/>
    <x v="0"/>
    <x v="0"/>
    <x v="0"/>
    <x v="0"/>
    <x v="0"/>
    <x v="0"/>
    <x v="0"/>
    <x v="1"/>
    <x v="0"/>
    <x v="22"/>
    <x v="130"/>
  </r>
  <r>
    <x v="0"/>
    <x v="0"/>
    <x v="0"/>
    <x v="0"/>
    <x v="0"/>
    <x v="0"/>
    <x v="0"/>
    <x v="0"/>
    <x v="1"/>
    <x v="0"/>
    <x v="23"/>
    <x v="131"/>
  </r>
  <r>
    <x v="0"/>
    <x v="0"/>
    <x v="0"/>
    <x v="0"/>
    <x v="0"/>
    <x v="0"/>
    <x v="0"/>
    <x v="0"/>
    <x v="1"/>
    <x v="0"/>
    <x v="24"/>
    <x v="132"/>
  </r>
  <r>
    <x v="0"/>
    <x v="0"/>
    <x v="0"/>
    <x v="0"/>
    <x v="0"/>
    <x v="0"/>
    <x v="0"/>
    <x v="0"/>
    <x v="1"/>
    <x v="0"/>
    <x v="25"/>
    <x v="133"/>
  </r>
  <r>
    <x v="0"/>
    <x v="0"/>
    <x v="0"/>
    <x v="0"/>
    <x v="0"/>
    <x v="0"/>
    <x v="0"/>
    <x v="0"/>
    <x v="1"/>
    <x v="0"/>
    <x v="26"/>
    <x v="134"/>
  </r>
  <r>
    <x v="0"/>
    <x v="0"/>
    <x v="0"/>
    <x v="0"/>
    <x v="0"/>
    <x v="0"/>
    <x v="0"/>
    <x v="0"/>
    <x v="1"/>
    <x v="1"/>
    <x v="0"/>
    <x v="135"/>
  </r>
  <r>
    <x v="0"/>
    <x v="0"/>
    <x v="0"/>
    <x v="0"/>
    <x v="0"/>
    <x v="0"/>
    <x v="0"/>
    <x v="0"/>
    <x v="1"/>
    <x v="1"/>
    <x v="1"/>
    <x v="136"/>
  </r>
  <r>
    <x v="0"/>
    <x v="0"/>
    <x v="0"/>
    <x v="0"/>
    <x v="0"/>
    <x v="0"/>
    <x v="0"/>
    <x v="0"/>
    <x v="1"/>
    <x v="1"/>
    <x v="2"/>
    <x v="137"/>
  </r>
  <r>
    <x v="0"/>
    <x v="0"/>
    <x v="0"/>
    <x v="0"/>
    <x v="0"/>
    <x v="0"/>
    <x v="0"/>
    <x v="0"/>
    <x v="1"/>
    <x v="1"/>
    <x v="3"/>
    <x v="138"/>
  </r>
  <r>
    <x v="0"/>
    <x v="0"/>
    <x v="0"/>
    <x v="0"/>
    <x v="0"/>
    <x v="0"/>
    <x v="0"/>
    <x v="0"/>
    <x v="1"/>
    <x v="1"/>
    <x v="4"/>
    <x v="139"/>
  </r>
  <r>
    <x v="0"/>
    <x v="0"/>
    <x v="0"/>
    <x v="0"/>
    <x v="0"/>
    <x v="0"/>
    <x v="0"/>
    <x v="0"/>
    <x v="1"/>
    <x v="1"/>
    <x v="5"/>
    <x v="140"/>
  </r>
  <r>
    <x v="0"/>
    <x v="0"/>
    <x v="0"/>
    <x v="0"/>
    <x v="0"/>
    <x v="0"/>
    <x v="0"/>
    <x v="0"/>
    <x v="1"/>
    <x v="1"/>
    <x v="6"/>
    <x v="141"/>
  </r>
  <r>
    <x v="0"/>
    <x v="0"/>
    <x v="0"/>
    <x v="0"/>
    <x v="0"/>
    <x v="0"/>
    <x v="0"/>
    <x v="0"/>
    <x v="1"/>
    <x v="1"/>
    <x v="7"/>
    <x v="142"/>
  </r>
  <r>
    <x v="0"/>
    <x v="0"/>
    <x v="0"/>
    <x v="0"/>
    <x v="0"/>
    <x v="0"/>
    <x v="0"/>
    <x v="0"/>
    <x v="1"/>
    <x v="1"/>
    <x v="8"/>
    <x v="143"/>
  </r>
  <r>
    <x v="0"/>
    <x v="0"/>
    <x v="0"/>
    <x v="0"/>
    <x v="0"/>
    <x v="0"/>
    <x v="0"/>
    <x v="0"/>
    <x v="1"/>
    <x v="1"/>
    <x v="9"/>
    <x v="144"/>
  </r>
  <r>
    <x v="0"/>
    <x v="0"/>
    <x v="0"/>
    <x v="0"/>
    <x v="0"/>
    <x v="0"/>
    <x v="0"/>
    <x v="0"/>
    <x v="1"/>
    <x v="1"/>
    <x v="10"/>
    <x v="145"/>
  </r>
  <r>
    <x v="0"/>
    <x v="0"/>
    <x v="0"/>
    <x v="0"/>
    <x v="0"/>
    <x v="0"/>
    <x v="0"/>
    <x v="0"/>
    <x v="1"/>
    <x v="1"/>
    <x v="11"/>
    <x v="146"/>
  </r>
  <r>
    <x v="0"/>
    <x v="0"/>
    <x v="0"/>
    <x v="0"/>
    <x v="0"/>
    <x v="0"/>
    <x v="0"/>
    <x v="0"/>
    <x v="1"/>
    <x v="1"/>
    <x v="12"/>
    <x v="147"/>
  </r>
  <r>
    <x v="0"/>
    <x v="0"/>
    <x v="0"/>
    <x v="0"/>
    <x v="0"/>
    <x v="0"/>
    <x v="0"/>
    <x v="0"/>
    <x v="1"/>
    <x v="1"/>
    <x v="13"/>
    <x v="148"/>
  </r>
  <r>
    <x v="0"/>
    <x v="0"/>
    <x v="0"/>
    <x v="0"/>
    <x v="0"/>
    <x v="0"/>
    <x v="0"/>
    <x v="0"/>
    <x v="1"/>
    <x v="1"/>
    <x v="14"/>
    <x v="149"/>
  </r>
  <r>
    <x v="0"/>
    <x v="0"/>
    <x v="0"/>
    <x v="0"/>
    <x v="0"/>
    <x v="0"/>
    <x v="0"/>
    <x v="0"/>
    <x v="1"/>
    <x v="1"/>
    <x v="15"/>
    <x v="149"/>
  </r>
  <r>
    <x v="0"/>
    <x v="0"/>
    <x v="0"/>
    <x v="0"/>
    <x v="0"/>
    <x v="0"/>
    <x v="0"/>
    <x v="0"/>
    <x v="1"/>
    <x v="1"/>
    <x v="16"/>
    <x v="150"/>
  </r>
  <r>
    <x v="0"/>
    <x v="0"/>
    <x v="0"/>
    <x v="0"/>
    <x v="0"/>
    <x v="0"/>
    <x v="0"/>
    <x v="0"/>
    <x v="1"/>
    <x v="1"/>
    <x v="17"/>
    <x v="151"/>
  </r>
  <r>
    <x v="0"/>
    <x v="0"/>
    <x v="0"/>
    <x v="0"/>
    <x v="0"/>
    <x v="0"/>
    <x v="0"/>
    <x v="0"/>
    <x v="1"/>
    <x v="1"/>
    <x v="18"/>
    <x v="152"/>
  </r>
  <r>
    <x v="0"/>
    <x v="0"/>
    <x v="0"/>
    <x v="0"/>
    <x v="0"/>
    <x v="0"/>
    <x v="0"/>
    <x v="0"/>
    <x v="1"/>
    <x v="1"/>
    <x v="19"/>
    <x v="153"/>
  </r>
  <r>
    <x v="0"/>
    <x v="0"/>
    <x v="0"/>
    <x v="0"/>
    <x v="0"/>
    <x v="0"/>
    <x v="0"/>
    <x v="0"/>
    <x v="1"/>
    <x v="1"/>
    <x v="20"/>
    <x v="154"/>
  </r>
  <r>
    <x v="0"/>
    <x v="0"/>
    <x v="0"/>
    <x v="0"/>
    <x v="0"/>
    <x v="0"/>
    <x v="0"/>
    <x v="0"/>
    <x v="1"/>
    <x v="1"/>
    <x v="21"/>
    <x v="155"/>
  </r>
  <r>
    <x v="0"/>
    <x v="0"/>
    <x v="0"/>
    <x v="0"/>
    <x v="0"/>
    <x v="0"/>
    <x v="0"/>
    <x v="0"/>
    <x v="1"/>
    <x v="1"/>
    <x v="22"/>
    <x v="156"/>
  </r>
  <r>
    <x v="0"/>
    <x v="0"/>
    <x v="0"/>
    <x v="0"/>
    <x v="0"/>
    <x v="0"/>
    <x v="0"/>
    <x v="0"/>
    <x v="1"/>
    <x v="1"/>
    <x v="23"/>
    <x v="157"/>
  </r>
  <r>
    <x v="0"/>
    <x v="0"/>
    <x v="0"/>
    <x v="0"/>
    <x v="0"/>
    <x v="0"/>
    <x v="0"/>
    <x v="0"/>
    <x v="1"/>
    <x v="1"/>
    <x v="24"/>
    <x v="158"/>
  </r>
  <r>
    <x v="0"/>
    <x v="0"/>
    <x v="0"/>
    <x v="0"/>
    <x v="0"/>
    <x v="0"/>
    <x v="0"/>
    <x v="0"/>
    <x v="1"/>
    <x v="1"/>
    <x v="25"/>
    <x v="159"/>
  </r>
  <r>
    <x v="0"/>
    <x v="0"/>
    <x v="0"/>
    <x v="0"/>
    <x v="0"/>
    <x v="0"/>
    <x v="0"/>
    <x v="0"/>
    <x v="1"/>
    <x v="1"/>
    <x v="26"/>
    <x v="160"/>
  </r>
  <r>
    <x v="0"/>
    <x v="0"/>
    <x v="0"/>
    <x v="0"/>
    <x v="0"/>
    <x v="0"/>
    <x v="0"/>
    <x v="0"/>
    <x v="1"/>
    <x v="2"/>
    <x v="0"/>
    <x v="161"/>
  </r>
  <r>
    <x v="0"/>
    <x v="0"/>
    <x v="0"/>
    <x v="0"/>
    <x v="0"/>
    <x v="0"/>
    <x v="0"/>
    <x v="0"/>
    <x v="1"/>
    <x v="2"/>
    <x v="1"/>
    <x v="162"/>
  </r>
  <r>
    <x v="0"/>
    <x v="0"/>
    <x v="0"/>
    <x v="0"/>
    <x v="0"/>
    <x v="0"/>
    <x v="0"/>
    <x v="0"/>
    <x v="1"/>
    <x v="2"/>
    <x v="2"/>
    <x v="163"/>
  </r>
  <r>
    <x v="0"/>
    <x v="0"/>
    <x v="0"/>
    <x v="0"/>
    <x v="0"/>
    <x v="0"/>
    <x v="0"/>
    <x v="0"/>
    <x v="1"/>
    <x v="2"/>
    <x v="3"/>
    <x v="164"/>
  </r>
  <r>
    <x v="0"/>
    <x v="0"/>
    <x v="0"/>
    <x v="0"/>
    <x v="0"/>
    <x v="0"/>
    <x v="0"/>
    <x v="0"/>
    <x v="1"/>
    <x v="2"/>
    <x v="4"/>
    <x v="165"/>
  </r>
  <r>
    <x v="0"/>
    <x v="0"/>
    <x v="0"/>
    <x v="0"/>
    <x v="0"/>
    <x v="0"/>
    <x v="0"/>
    <x v="0"/>
    <x v="1"/>
    <x v="2"/>
    <x v="5"/>
    <x v="166"/>
  </r>
  <r>
    <x v="0"/>
    <x v="0"/>
    <x v="0"/>
    <x v="0"/>
    <x v="0"/>
    <x v="0"/>
    <x v="0"/>
    <x v="0"/>
    <x v="1"/>
    <x v="2"/>
    <x v="6"/>
    <x v="167"/>
  </r>
  <r>
    <x v="0"/>
    <x v="0"/>
    <x v="0"/>
    <x v="0"/>
    <x v="0"/>
    <x v="0"/>
    <x v="0"/>
    <x v="0"/>
    <x v="1"/>
    <x v="2"/>
    <x v="7"/>
    <x v="168"/>
  </r>
  <r>
    <x v="0"/>
    <x v="0"/>
    <x v="0"/>
    <x v="0"/>
    <x v="0"/>
    <x v="0"/>
    <x v="0"/>
    <x v="0"/>
    <x v="1"/>
    <x v="2"/>
    <x v="8"/>
    <x v="169"/>
  </r>
  <r>
    <x v="0"/>
    <x v="0"/>
    <x v="0"/>
    <x v="0"/>
    <x v="0"/>
    <x v="0"/>
    <x v="0"/>
    <x v="0"/>
    <x v="1"/>
    <x v="2"/>
    <x v="9"/>
    <x v="170"/>
  </r>
  <r>
    <x v="0"/>
    <x v="0"/>
    <x v="0"/>
    <x v="0"/>
    <x v="0"/>
    <x v="0"/>
    <x v="0"/>
    <x v="0"/>
    <x v="1"/>
    <x v="2"/>
    <x v="10"/>
    <x v="171"/>
  </r>
  <r>
    <x v="0"/>
    <x v="0"/>
    <x v="0"/>
    <x v="0"/>
    <x v="0"/>
    <x v="0"/>
    <x v="0"/>
    <x v="0"/>
    <x v="1"/>
    <x v="2"/>
    <x v="11"/>
    <x v="172"/>
  </r>
  <r>
    <x v="0"/>
    <x v="0"/>
    <x v="0"/>
    <x v="0"/>
    <x v="0"/>
    <x v="0"/>
    <x v="0"/>
    <x v="0"/>
    <x v="1"/>
    <x v="2"/>
    <x v="12"/>
    <x v="173"/>
  </r>
  <r>
    <x v="0"/>
    <x v="0"/>
    <x v="0"/>
    <x v="0"/>
    <x v="0"/>
    <x v="0"/>
    <x v="0"/>
    <x v="0"/>
    <x v="1"/>
    <x v="2"/>
    <x v="13"/>
    <x v="174"/>
  </r>
  <r>
    <x v="0"/>
    <x v="0"/>
    <x v="0"/>
    <x v="0"/>
    <x v="0"/>
    <x v="0"/>
    <x v="0"/>
    <x v="0"/>
    <x v="1"/>
    <x v="2"/>
    <x v="14"/>
    <x v="175"/>
  </r>
  <r>
    <x v="0"/>
    <x v="0"/>
    <x v="0"/>
    <x v="0"/>
    <x v="0"/>
    <x v="0"/>
    <x v="0"/>
    <x v="0"/>
    <x v="1"/>
    <x v="2"/>
    <x v="15"/>
    <x v="176"/>
  </r>
  <r>
    <x v="0"/>
    <x v="0"/>
    <x v="0"/>
    <x v="0"/>
    <x v="0"/>
    <x v="0"/>
    <x v="0"/>
    <x v="0"/>
    <x v="1"/>
    <x v="2"/>
    <x v="16"/>
    <x v="177"/>
  </r>
  <r>
    <x v="0"/>
    <x v="0"/>
    <x v="0"/>
    <x v="0"/>
    <x v="0"/>
    <x v="0"/>
    <x v="0"/>
    <x v="0"/>
    <x v="1"/>
    <x v="2"/>
    <x v="17"/>
    <x v="178"/>
  </r>
  <r>
    <x v="0"/>
    <x v="0"/>
    <x v="0"/>
    <x v="0"/>
    <x v="0"/>
    <x v="0"/>
    <x v="0"/>
    <x v="0"/>
    <x v="1"/>
    <x v="2"/>
    <x v="18"/>
    <x v="179"/>
  </r>
  <r>
    <x v="0"/>
    <x v="0"/>
    <x v="0"/>
    <x v="0"/>
    <x v="0"/>
    <x v="0"/>
    <x v="0"/>
    <x v="0"/>
    <x v="1"/>
    <x v="2"/>
    <x v="19"/>
    <x v="180"/>
  </r>
  <r>
    <x v="0"/>
    <x v="0"/>
    <x v="0"/>
    <x v="0"/>
    <x v="0"/>
    <x v="0"/>
    <x v="0"/>
    <x v="0"/>
    <x v="1"/>
    <x v="2"/>
    <x v="20"/>
    <x v="181"/>
  </r>
  <r>
    <x v="0"/>
    <x v="0"/>
    <x v="0"/>
    <x v="0"/>
    <x v="0"/>
    <x v="0"/>
    <x v="0"/>
    <x v="0"/>
    <x v="1"/>
    <x v="2"/>
    <x v="21"/>
    <x v="182"/>
  </r>
  <r>
    <x v="0"/>
    <x v="0"/>
    <x v="0"/>
    <x v="0"/>
    <x v="0"/>
    <x v="0"/>
    <x v="0"/>
    <x v="0"/>
    <x v="1"/>
    <x v="2"/>
    <x v="22"/>
    <x v="183"/>
  </r>
  <r>
    <x v="0"/>
    <x v="0"/>
    <x v="0"/>
    <x v="0"/>
    <x v="0"/>
    <x v="0"/>
    <x v="0"/>
    <x v="0"/>
    <x v="1"/>
    <x v="2"/>
    <x v="23"/>
    <x v="184"/>
  </r>
  <r>
    <x v="0"/>
    <x v="0"/>
    <x v="0"/>
    <x v="0"/>
    <x v="0"/>
    <x v="0"/>
    <x v="0"/>
    <x v="0"/>
    <x v="1"/>
    <x v="2"/>
    <x v="24"/>
    <x v="185"/>
  </r>
  <r>
    <x v="0"/>
    <x v="0"/>
    <x v="0"/>
    <x v="0"/>
    <x v="0"/>
    <x v="0"/>
    <x v="0"/>
    <x v="0"/>
    <x v="1"/>
    <x v="2"/>
    <x v="25"/>
    <x v="186"/>
  </r>
  <r>
    <x v="0"/>
    <x v="0"/>
    <x v="0"/>
    <x v="0"/>
    <x v="0"/>
    <x v="0"/>
    <x v="0"/>
    <x v="0"/>
    <x v="1"/>
    <x v="2"/>
    <x v="26"/>
    <x v="187"/>
  </r>
  <r>
    <x v="0"/>
    <x v="0"/>
    <x v="0"/>
    <x v="0"/>
    <x v="0"/>
    <x v="0"/>
    <x v="0"/>
    <x v="0"/>
    <x v="1"/>
    <x v="3"/>
    <x v="0"/>
    <x v="188"/>
  </r>
  <r>
    <x v="0"/>
    <x v="0"/>
    <x v="0"/>
    <x v="0"/>
    <x v="0"/>
    <x v="0"/>
    <x v="0"/>
    <x v="0"/>
    <x v="1"/>
    <x v="3"/>
    <x v="1"/>
    <x v="189"/>
  </r>
  <r>
    <x v="0"/>
    <x v="0"/>
    <x v="0"/>
    <x v="0"/>
    <x v="0"/>
    <x v="0"/>
    <x v="0"/>
    <x v="0"/>
    <x v="1"/>
    <x v="3"/>
    <x v="2"/>
    <x v="190"/>
  </r>
  <r>
    <x v="0"/>
    <x v="0"/>
    <x v="0"/>
    <x v="0"/>
    <x v="0"/>
    <x v="0"/>
    <x v="0"/>
    <x v="0"/>
    <x v="1"/>
    <x v="3"/>
    <x v="3"/>
    <x v="191"/>
  </r>
  <r>
    <x v="0"/>
    <x v="0"/>
    <x v="0"/>
    <x v="0"/>
    <x v="0"/>
    <x v="0"/>
    <x v="0"/>
    <x v="0"/>
    <x v="1"/>
    <x v="3"/>
    <x v="4"/>
    <x v="192"/>
  </r>
  <r>
    <x v="0"/>
    <x v="0"/>
    <x v="0"/>
    <x v="0"/>
    <x v="0"/>
    <x v="0"/>
    <x v="0"/>
    <x v="0"/>
    <x v="1"/>
    <x v="3"/>
    <x v="5"/>
    <x v="193"/>
  </r>
  <r>
    <x v="0"/>
    <x v="0"/>
    <x v="0"/>
    <x v="0"/>
    <x v="0"/>
    <x v="0"/>
    <x v="0"/>
    <x v="0"/>
    <x v="1"/>
    <x v="3"/>
    <x v="6"/>
    <x v="194"/>
  </r>
  <r>
    <x v="0"/>
    <x v="0"/>
    <x v="0"/>
    <x v="0"/>
    <x v="0"/>
    <x v="0"/>
    <x v="0"/>
    <x v="0"/>
    <x v="1"/>
    <x v="3"/>
    <x v="7"/>
    <x v="195"/>
  </r>
  <r>
    <x v="0"/>
    <x v="0"/>
    <x v="0"/>
    <x v="0"/>
    <x v="0"/>
    <x v="0"/>
    <x v="0"/>
    <x v="0"/>
    <x v="1"/>
    <x v="3"/>
    <x v="8"/>
    <x v="196"/>
  </r>
  <r>
    <x v="0"/>
    <x v="0"/>
    <x v="0"/>
    <x v="0"/>
    <x v="0"/>
    <x v="0"/>
    <x v="0"/>
    <x v="0"/>
    <x v="1"/>
    <x v="3"/>
    <x v="9"/>
    <x v="197"/>
  </r>
  <r>
    <x v="0"/>
    <x v="0"/>
    <x v="0"/>
    <x v="0"/>
    <x v="0"/>
    <x v="0"/>
    <x v="0"/>
    <x v="0"/>
    <x v="1"/>
    <x v="3"/>
    <x v="10"/>
    <x v="198"/>
  </r>
  <r>
    <x v="0"/>
    <x v="0"/>
    <x v="0"/>
    <x v="0"/>
    <x v="0"/>
    <x v="0"/>
    <x v="0"/>
    <x v="0"/>
    <x v="1"/>
    <x v="3"/>
    <x v="11"/>
    <x v="199"/>
  </r>
  <r>
    <x v="0"/>
    <x v="0"/>
    <x v="0"/>
    <x v="0"/>
    <x v="0"/>
    <x v="0"/>
    <x v="0"/>
    <x v="0"/>
    <x v="1"/>
    <x v="3"/>
    <x v="12"/>
    <x v="200"/>
  </r>
  <r>
    <x v="0"/>
    <x v="0"/>
    <x v="0"/>
    <x v="0"/>
    <x v="0"/>
    <x v="0"/>
    <x v="0"/>
    <x v="0"/>
    <x v="1"/>
    <x v="3"/>
    <x v="13"/>
    <x v="201"/>
  </r>
  <r>
    <x v="0"/>
    <x v="0"/>
    <x v="0"/>
    <x v="0"/>
    <x v="0"/>
    <x v="0"/>
    <x v="0"/>
    <x v="0"/>
    <x v="1"/>
    <x v="3"/>
    <x v="14"/>
    <x v="202"/>
  </r>
  <r>
    <x v="0"/>
    <x v="0"/>
    <x v="0"/>
    <x v="0"/>
    <x v="0"/>
    <x v="0"/>
    <x v="0"/>
    <x v="0"/>
    <x v="1"/>
    <x v="3"/>
    <x v="15"/>
    <x v="203"/>
  </r>
  <r>
    <x v="0"/>
    <x v="0"/>
    <x v="0"/>
    <x v="0"/>
    <x v="0"/>
    <x v="0"/>
    <x v="0"/>
    <x v="0"/>
    <x v="1"/>
    <x v="3"/>
    <x v="16"/>
    <x v="204"/>
  </r>
  <r>
    <x v="0"/>
    <x v="0"/>
    <x v="0"/>
    <x v="0"/>
    <x v="0"/>
    <x v="0"/>
    <x v="0"/>
    <x v="0"/>
    <x v="1"/>
    <x v="3"/>
    <x v="17"/>
    <x v="205"/>
  </r>
  <r>
    <x v="0"/>
    <x v="0"/>
    <x v="0"/>
    <x v="0"/>
    <x v="0"/>
    <x v="0"/>
    <x v="0"/>
    <x v="0"/>
    <x v="1"/>
    <x v="3"/>
    <x v="18"/>
    <x v="206"/>
  </r>
  <r>
    <x v="0"/>
    <x v="0"/>
    <x v="0"/>
    <x v="0"/>
    <x v="0"/>
    <x v="0"/>
    <x v="0"/>
    <x v="0"/>
    <x v="1"/>
    <x v="3"/>
    <x v="19"/>
    <x v="207"/>
  </r>
  <r>
    <x v="0"/>
    <x v="0"/>
    <x v="0"/>
    <x v="0"/>
    <x v="0"/>
    <x v="0"/>
    <x v="0"/>
    <x v="0"/>
    <x v="1"/>
    <x v="3"/>
    <x v="20"/>
    <x v="129"/>
  </r>
  <r>
    <x v="0"/>
    <x v="0"/>
    <x v="0"/>
    <x v="0"/>
    <x v="0"/>
    <x v="0"/>
    <x v="0"/>
    <x v="0"/>
    <x v="1"/>
    <x v="3"/>
    <x v="21"/>
    <x v="208"/>
  </r>
  <r>
    <x v="0"/>
    <x v="0"/>
    <x v="0"/>
    <x v="0"/>
    <x v="0"/>
    <x v="0"/>
    <x v="0"/>
    <x v="0"/>
    <x v="1"/>
    <x v="3"/>
    <x v="22"/>
    <x v="209"/>
  </r>
  <r>
    <x v="0"/>
    <x v="0"/>
    <x v="0"/>
    <x v="0"/>
    <x v="0"/>
    <x v="0"/>
    <x v="0"/>
    <x v="0"/>
    <x v="1"/>
    <x v="3"/>
    <x v="23"/>
    <x v="210"/>
  </r>
  <r>
    <x v="0"/>
    <x v="0"/>
    <x v="0"/>
    <x v="0"/>
    <x v="0"/>
    <x v="0"/>
    <x v="0"/>
    <x v="0"/>
    <x v="1"/>
    <x v="3"/>
    <x v="24"/>
    <x v="211"/>
  </r>
  <r>
    <x v="0"/>
    <x v="0"/>
    <x v="0"/>
    <x v="0"/>
    <x v="0"/>
    <x v="0"/>
    <x v="0"/>
    <x v="0"/>
    <x v="1"/>
    <x v="3"/>
    <x v="25"/>
    <x v="212"/>
  </r>
  <r>
    <x v="0"/>
    <x v="0"/>
    <x v="0"/>
    <x v="0"/>
    <x v="0"/>
    <x v="0"/>
    <x v="0"/>
    <x v="0"/>
    <x v="1"/>
    <x v="3"/>
    <x v="26"/>
    <x v="2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6">
  <r>
    <m/>
    <m/>
    <m/>
    <m/>
    <x v="0"/>
    <x v="0"/>
    <x v="0"/>
    <x v="0"/>
    <x v="0"/>
    <x v="0"/>
    <x v="0"/>
    <n v="5.6958942832872499E-2"/>
  </r>
  <r>
    <m/>
    <m/>
    <m/>
    <m/>
    <x v="0"/>
    <x v="0"/>
    <x v="0"/>
    <x v="0"/>
    <x v="0"/>
    <x v="0"/>
    <x v="1"/>
    <n v="0.12775077165895801"/>
  </r>
  <r>
    <m/>
    <m/>
    <m/>
    <m/>
    <x v="0"/>
    <x v="0"/>
    <x v="0"/>
    <x v="0"/>
    <x v="0"/>
    <x v="0"/>
    <x v="2"/>
    <n v="4.8821950999605101E-3"/>
  </r>
  <r>
    <m/>
    <m/>
    <m/>
    <m/>
    <x v="0"/>
    <x v="0"/>
    <x v="0"/>
    <x v="0"/>
    <x v="0"/>
    <x v="0"/>
    <x v="3"/>
    <n v="5.3458144020885404E-3"/>
  </r>
  <r>
    <m/>
    <m/>
    <m/>
    <m/>
    <x v="0"/>
    <x v="0"/>
    <x v="0"/>
    <x v="0"/>
    <x v="0"/>
    <x v="0"/>
    <x v="4"/>
    <n v="8.2656698324672206E-2"/>
  </r>
  <r>
    <m/>
    <m/>
    <m/>
    <m/>
    <x v="0"/>
    <x v="0"/>
    <x v="0"/>
    <x v="0"/>
    <x v="0"/>
    <x v="0"/>
    <x v="5"/>
    <n v="0.179770749695747"/>
  </r>
  <r>
    <m/>
    <m/>
    <m/>
    <m/>
    <x v="0"/>
    <x v="0"/>
    <x v="0"/>
    <x v="0"/>
    <x v="0"/>
    <x v="0"/>
    <x v="6"/>
    <n v="0.98442462527680896"/>
  </r>
  <r>
    <m/>
    <m/>
    <m/>
    <m/>
    <x v="0"/>
    <x v="0"/>
    <x v="0"/>
    <x v="0"/>
    <x v="0"/>
    <x v="0"/>
    <x v="7"/>
    <n v="2.1572489976569701E-3"/>
  </r>
  <r>
    <m/>
    <m/>
    <m/>
    <m/>
    <x v="0"/>
    <x v="0"/>
    <x v="0"/>
    <x v="0"/>
    <x v="0"/>
    <x v="0"/>
    <x v="8"/>
    <n v="5.63647531160733E-2"/>
  </r>
  <r>
    <m/>
    <m/>
    <m/>
    <m/>
    <x v="0"/>
    <x v="0"/>
    <x v="0"/>
    <x v="0"/>
    <x v="0"/>
    <x v="0"/>
    <x v="9"/>
    <n v="0.55464007037917895"/>
  </r>
  <r>
    <m/>
    <m/>
    <m/>
    <m/>
    <x v="0"/>
    <x v="0"/>
    <x v="0"/>
    <x v="0"/>
    <x v="0"/>
    <x v="0"/>
    <x v="10"/>
    <n v="9.0831536651662007E-2"/>
  </r>
  <r>
    <m/>
    <m/>
    <m/>
    <m/>
    <x v="0"/>
    <x v="0"/>
    <x v="0"/>
    <x v="0"/>
    <x v="0"/>
    <x v="0"/>
    <x v="11"/>
    <n v="5.0773617857714797"/>
  </r>
  <r>
    <m/>
    <m/>
    <m/>
    <m/>
    <x v="0"/>
    <x v="0"/>
    <x v="0"/>
    <x v="0"/>
    <x v="0"/>
    <x v="0"/>
    <x v="12"/>
    <n v="4.3741629562024196"/>
  </r>
  <r>
    <m/>
    <m/>
    <m/>
    <m/>
    <x v="0"/>
    <x v="0"/>
    <x v="0"/>
    <x v="0"/>
    <x v="0"/>
    <x v="0"/>
    <x v="13"/>
    <n v="1.1884738873613701"/>
  </r>
  <r>
    <m/>
    <m/>
    <m/>
    <m/>
    <x v="0"/>
    <x v="0"/>
    <x v="0"/>
    <x v="0"/>
    <x v="0"/>
    <x v="0"/>
    <x v="14"/>
    <n v="4.1120193613233297E-2"/>
  </r>
  <r>
    <m/>
    <m/>
    <m/>
    <m/>
    <x v="0"/>
    <x v="0"/>
    <x v="0"/>
    <x v="0"/>
    <x v="0"/>
    <x v="0"/>
    <x v="15"/>
    <n v="4.0117262061691002E-3"/>
  </r>
  <r>
    <m/>
    <m/>
    <m/>
    <m/>
    <x v="0"/>
    <x v="0"/>
    <x v="0"/>
    <x v="0"/>
    <x v="0"/>
    <x v="0"/>
    <x v="16"/>
    <n v="0.34400552202697399"/>
  </r>
  <r>
    <m/>
    <m/>
    <m/>
    <m/>
    <x v="0"/>
    <x v="0"/>
    <x v="0"/>
    <x v="0"/>
    <x v="0"/>
    <x v="0"/>
    <x v="17"/>
    <n v="2.0570126100849002"/>
  </r>
  <r>
    <m/>
    <m/>
    <m/>
    <m/>
    <x v="0"/>
    <x v="0"/>
    <x v="0"/>
    <x v="0"/>
    <x v="0"/>
    <x v="0"/>
    <x v="18"/>
    <n v="0.60133315793339004"/>
  </r>
  <r>
    <m/>
    <m/>
    <m/>
    <m/>
    <x v="0"/>
    <x v="0"/>
    <x v="0"/>
    <x v="0"/>
    <x v="0"/>
    <x v="0"/>
    <x v="19"/>
    <n v="4.8205053479222597E-2"/>
  </r>
  <r>
    <m/>
    <m/>
    <m/>
    <m/>
    <x v="0"/>
    <x v="0"/>
    <x v="0"/>
    <x v="0"/>
    <x v="0"/>
    <x v="0"/>
    <x v="20"/>
    <n v="5.6410168965047598E-3"/>
  </r>
  <r>
    <m/>
    <m/>
    <m/>
    <m/>
    <x v="0"/>
    <x v="0"/>
    <x v="0"/>
    <x v="0"/>
    <x v="0"/>
    <x v="0"/>
    <x v="21"/>
    <n v="2.17617223447852E-3"/>
  </r>
  <r>
    <m/>
    <m/>
    <m/>
    <m/>
    <x v="0"/>
    <x v="0"/>
    <x v="0"/>
    <x v="0"/>
    <x v="0"/>
    <x v="0"/>
    <x v="22"/>
    <n v="0.88560747227693704"/>
  </r>
  <r>
    <m/>
    <m/>
    <m/>
    <m/>
    <x v="0"/>
    <x v="0"/>
    <x v="0"/>
    <x v="0"/>
    <x v="0"/>
    <x v="0"/>
    <x v="23"/>
    <n v="0.108240914246385"/>
  </r>
  <r>
    <m/>
    <m/>
    <m/>
    <m/>
    <x v="0"/>
    <x v="0"/>
    <x v="0"/>
    <x v="0"/>
    <x v="0"/>
    <x v="0"/>
    <x v="24"/>
    <n v="0.70651796847790305"/>
  </r>
  <r>
    <m/>
    <m/>
    <m/>
    <m/>
    <x v="0"/>
    <x v="0"/>
    <x v="0"/>
    <x v="0"/>
    <x v="0"/>
    <x v="0"/>
    <x v="25"/>
    <n v="80.6231599839534"/>
  </r>
  <r>
    <m/>
    <m/>
    <m/>
    <m/>
    <x v="0"/>
    <x v="0"/>
    <x v="0"/>
    <x v="0"/>
    <x v="0"/>
    <x v="0"/>
    <x v="26"/>
    <n v="1.78718617307396"/>
  </r>
  <r>
    <m/>
    <m/>
    <m/>
    <m/>
    <x v="0"/>
    <x v="0"/>
    <x v="0"/>
    <x v="0"/>
    <x v="0"/>
    <x v="1"/>
    <x v="0"/>
    <n v="6.5568685356497305E-2"/>
  </r>
  <r>
    <m/>
    <m/>
    <m/>
    <m/>
    <x v="0"/>
    <x v="0"/>
    <x v="0"/>
    <x v="0"/>
    <x v="0"/>
    <x v="1"/>
    <x v="1"/>
    <n v="0.16760995194254699"/>
  </r>
  <r>
    <m/>
    <m/>
    <m/>
    <m/>
    <x v="0"/>
    <x v="0"/>
    <x v="0"/>
    <x v="0"/>
    <x v="0"/>
    <x v="1"/>
    <x v="2"/>
    <n v="1.6392171339124301E-3"/>
  </r>
  <r>
    <m/>
    <m/>
    <m/>
    <m/>
    <x v="0"/>
    <x v="0"/>
    <x v="0"/>
    <x v="0"/>
    <x v="0"/>
    <x v="1"/>
    <x v="3"/>
    <n v="4.8461739104329604E-3"/>
  </r>
  <r>
    <m/>
    <m/>
    <m/>
    <m/>
    <x v="0"/>
    <x v="0"/>
    <x v="0"/>
    <x v="0"/>
    <x v="0"/>
    <x v="1"/>
    <x v="4"/>
    <n v="0.10407122733909099"/>
  </r>
  <r>
    <m/>
    <m/>
    <m/>
    <m/>
    <x v="0"/>
    <x v="0"/>
    <x v="0"/>
    <x v="0"/>
    <x v="0"/>
    <x v="1"/>
    <x v="5"/>
    <n v="0.13109924938429801"/>
  </r>
  <r>
    <m/>
    <m/>
    <m/>
    <m/>
    <x v="0"/>
    <x v="0"/>
    <x v="0"/>
    <x v="0"/>
    <x v="0"/>
    <x v="1"/>
    <x v="6"/>
    <n v="0.68012262525886302"/>
  </r>
  <r>
    <m/>
    <m/>
    <m/>
    <m/>
    <x v="0"/>
    <x v="0"/>
    <x v="0"/>
    <x v="0"/>
    <x v="0"/>
    <x v="1"/>
    <x v="7"/>
    <n v="1.0864578678256799E-3"/>
  </r>
  <r>
    <m/>
    <m/>
    <m/>
    <m/>
    <x v="0"/>
    <x v="0"/>
    <x v="0"/>
    <x v="0"/>
    <x v="0"/>
    <x v="1"/>
    <x v="8"/>
    <n v="4.6597606131112801E-2"/>
  </r>
  <r>
    <m/>
    <m/>
    <m/>
    <m/>
    <x v="0"/>
    <x v="0"/>
    <x v="0"/>
    <x v="0"/>
    <x v="0"/>
    <x v="1"/>
    <x v="9"/>
    <n v="0.52435887620851396"/>
  </r>
  <r>
    <m/>
    <m/>
    <m/>
    <m/>
    <x v="0"/>
    <x v="0"/>
    <x v="0"/>
    <x v="0"/>
    <x v="0"/>
    <x v="1"/>
    <x v="10"/>
    <n v="6.9533303540843097E-2"/>
  </r>
  <r>
    <m/>
    <m/>
    <m/>
    <m/>
    <x v="0"/>
    <x v="0"/>
    <x v="0"/>
    <x v="0"/>
    <x v="0"/>
    <x v="1"/>
    <x v="11"/>
    <n v="4.1571156457285801"/>
  </r>
  <r>
    <m/>
    <m/>
    <m/>
    <m/>
    <x v="0"/>
    <x v="0"/>
    <x v="0"/>
    <x v="0"/>
    <x v="0"/>
    <x v="1"/>
    <x v="12"/>
    <n v="3.9740341525340401"/>
  </r>
  <r>
    <m/>
    <m/>
    <m/>
    <m/>
    <x v="0"/>
    <x v="0"/>
    <x v="0"/>
    <x v="0"/>
    <x v="0"/>
    <x v="1"/>
    <x v="13"/>
    <n v="0.91474987304833799"/>
  </r>
  <r>
    <m/>
    <m/>
    <m/>
    <m/>
    <x v="0"/>
    <x v="0"/>
    <x v="0"/>
    <x v="0"/>
    <x v="0"/>
    <x v="1"/>
    <x v="14"/>
    <n v="1.3132797735647199E-2"/>
  </r>
  <r>
    <m/>
    <m/>
    <m/>
    <m/>
    <x v="0"/>
    <x v="0"/>
    <x v="0"/>
    <x v="0"/>
    <x v="0"/>
    <x v="1"/>
    <x v="15"/>
    <n v="5.55618365738921E-3"/>
  </r>
  <r>
    <m/>
    <m/>
    <m/>
    <m/>
    <x v="0"/>
    <x v="0"/>
    <x v="0"/>
    <x v="0"/>
    <x v="0"/>
    <x v="1"/>
    <x v="16"/>
    <n v="0.401560546147671"/>
  </r>
  <r>
    <m/>
    <m/>
    <m/>
    <m/>
    <x v="0"/>
    <x v="0"/>
    <x v="0"/>
    <x v="0"/>
    <x v="0"/>
    <x v="1"/>
    <x v="17"/>
    <n v="0.800595554269252"/>
  </r>
  <r>
    <m/>
    <m/>
    <m/>
    <m/>
    <x v="0"/>
    <x v="0"/>
    <x v="0"/>
    <x v="0"/>
    <x v="0"/>
    <x v="1"/>
    <x v="18"/>
    <n v="0.37971702480508202"/>
  </r>
  <r>
    <m/>
    <m/>
    <m/>
    <m/>
    <x v="0"/>
    <x v="0"/>
    <x v="0"/>
    <x v="0"/>
    <x v="0"/>
    <x v="1"/>
    <x v="19"/>
    <n v="2.0403488151122799E-2"/>
  </r>
  <r>
    <m/>
    <m/>
    <m/>
    <m/>
    <x v="0"/>
    <x v="0"/>
    <x v="0"/>
    <x v="0"/>
    <x v="0"/>
    <x v="1"/>
    <x v="20"/>
    <n v="1.6787680124341502E-2"/>
  </r>
  <r>
    <m/>
    <m/>
    <m/>
    <m/>
    <x v="0"/>
    <x v="0"/>
    <x v="0"/>
    <x v="0"/>
    <x v="0"/>
    <x v="1"/>
    <x v="21"/>
    <n v="1.75358111999934E-3"/>
  </r>
  <r>
    <m/>
    <m/>
    <m/>
    <m/>
    <x v="0"/>
    <x v="0"/>
    <x v="0"/>
    <x v="0"/>
    <x v="0"/>
    <x v="1"/>
    <x v="22"/>
    <n v="0.40956602517375701"/>
  </r>
  <r>
    <m/>
    <m/>
    <m/>
    <m/>
    <x v="0"/>
    <x v="0"/>
    <x v="0"/>
    <x v="0"/>
    <x v="0"/>
    <x v="1"/>
    <x v="23"/>
    <n v="3.8655027297376597E-2"/>
  </r>
  <r>
    <m/>
    <m/>
    <m/>
    <m/>
    <x v="0"/>
    <x v="0"/>
    <x v="0"/>
    <x v="0"/>
    <x v="0"/>
    <x v="1"/>
    <x v="24"/>
    <n v="0.423222991178972"/>
  </r>
  <r>
    <m/>
    <m/>
    <m/>
    <m/>
    <x v="0"/>
    <x v="0"/>
    <x v="0"/>
    <x v="0"/>
    <x v="0"/>
    <x v="1"/>
    <x v="25"/>
    <n v="85.379348724772996"/>
  </r>
  <r>
    <m/>
    <m/>
    <m/>
    <m/>
    <x v="0"/>
    <x v="0"/>
    <x v="0"/>
    <x v="0"/>
    <x v="0"/>
    <x v="1"/>
    <x v="26"/>
    <n v="1.26726732982905"/>
  </r>
  <r>
    <m/>
    <m/>
    <m/>
    <m/>
    <x v="0"/>
    <x v="0"/>
    <x v="0"/>
    <x v="0"/>
    <x v="0"/>
    <x v="2"/>
    <x v="0"/>
    <n v="8.0291847065071906E-2"/>
  </r>
  <r>
    <m/>
    <m/>
    <m/>
    <m/>
    <x v="0"/>
    <x v="0"/>
    <x v="0"/>
    <x v="0"/>
    <x v="0"/>
    <x v="2"/>
    <x v="1"/>
    <n v="0.314925617921891"/>
  </r>
  <r>
    <m/>
    <m/>
    <m/>
    <m/>
    <x v="0"/>
    <x v="0"/>
    <x v="0"/>
    <x v="0"/>
    <x v="0"/>
    <x v="2"/>
    <x v="2"/>
    <n v="5.1352734986518198E-2"/>
  </r>
  <r>
    <m/>
    <m/>
    <m/>
    <m/>
    <x v="0"/>
    <x v="0"/>
    <x v="0"/>
    <x v="0"/>
    <x v="0"/>
    <x v="2"/>
    <x v="3"/>
    <n v="3.3551157318058001E-3"/>
  </r>
  <r>
    <m/>
    <m/>
    <m/>
    <m/>
    <x v="0"/>
    <x v="0"/>
    <x v="0"/>
    <x v="0"/>
    <x v="0"/>
    <x v="2"/>
    <x v="4"/>
    <n v="0.34635879100377198"/>
  </r>
  <r>
    <m/>
    <m/>
    <m/>
    <m/>
    <x v="0"/>
    <x v="0"/>
    <x v="0"/>
    <x v="0"/>
    <x v="0"/>
    <x v="2"/>
    <x v="5"/>
    <n v="0.27354255280622602"/>
  </r>
  <r>
    <m/>
    <m/>
    <m/>
    <m/>
    <x v="0"/>
    <x v="0"/>
    <x v="0"/>
    <x v="0"/>
    <x v="0"/>
    <x v="2"/>
    <x v="6"/>
    <n v="1.29500209568456"/>
  </r>
  <r>
    <m/>
    <m/>
    <m/>
    <m/>
    <x v="0"/>
    <x v="0"/>
    <x v="0"/>
    <x v="0"/>
    <x v="0"/>
    <x v="2"/>
    <x v="7"/>
    <n v="2.8206725178898402E-3"/>
  </r>
  <r>
    <m/>
    <m/>
    <m/>
    <m/>
    <x v="0"/>
    <x v="0"/>
    <x v="0"/>
    <x v="0"/>
    <x v="0"/>
    <x v="2"/>
    <x v="8"/>
    <n v="3.5041660193990402E-2"/>
  </r>
  <r>
    <m/>
    <m/>
    <m/>
    <m/>
    <x v="0"/>
    <x v="0"/>
    <x v="0"/>
    <x v="0"/>
    <x v="0"/>
    <x v="2"/>
    <x v="9"/>
    <n v="0.27414957728219203"/>
  </r>
  <r>
    <m/>
    <m/>
    <m/>
    <m/>
    <x v="0"/>
    <x v="0"/>
    <x v="0"/>
    <x v="0"/>
    <x v="0"/>
    <x v="2"/>
    <x v="10"/>
    <n v="0.107469272447694"/>
  </r>
  <r>
    <m/>
    <m/>
    <m/>
    <m/>
    <x v="0"/>
    <x v="0"/>
    <x v="0"/>
    <x v="0"/>
    <x v="0"/>
    <x v="2"/>
    <x v="11"/>
    <n v="2.9035706373396701"/>
  </r>
  <r>
    <m/>
    <m/>
    <m/>
    <m/>
    <x v="0"/>
    <x v="0"/>
    <x v="0"/>
    <x v="0"/>
    <x v="0"/>
    <x v="2"/>
    <x v="12"/>
    <n v="4.4761598953599799"/>
  </r>
  <r>
    <m/>
    <m/>
    <m/>
    <m/>
    <x v="0"/>
    <x v="0"/>
    <x v="0"/>
    <x v="0"/>
    <x v="0"/>
    <x v="2"/>
    <x v="13"/>
    <n v="1.1043444537409199"/>
  </r>
  <r>
    <m/>
    <m/>
    <m/>
    <m/>
    <x v="0"/>
    <x v="0"/>
    <x v="0"/>
    <x v="0"/>
    <x v="0"/>
    <x v="2"/>
    <x v="14"/>
    <n v="2.6227305868098499E-2"/>
  </r>
  <r>
    <m/>
    <m/>
    <m/>
    <m/>
    <x v="0"/>
    <x v="0"/>
    <x v="0"/>
    <x v="0"/>
    <x v="0"/>
    <x v="2"/>
    <x v="15"/>
    <n v="1.3987896462985899E-2"/>
  </r>
  <r>
    <m/>
    <m/>
    <m/>
    <m/>
    <x v="0"/>
    <x v="0"/>
    <x v="0"/>
    <x v="0"/>
    <x v="0"/>
    <x v="2"/>
    <x v="16"/>
    <n v="0.45390724276826899"/>
  </r>
  <r>
    <m/>
    <m/>
    <m/>
    <m/>
    <x v="0"/>
    <x v="0"/>
    <x v="0"/>
    <x v="0"/>
    <x v="0"/>
    <x v="2"/>
    <x v="17"/>
    <n v="0.52524552503421995"/>
  </r>
  <r>
    <m/>
    <m/>
    <m/>
    <m/>
    <x v="0"/>
    <x v="0"/>
    <x v="0"/>
    <x v="0"/>
    <x v="0"/>
    <x v="2"/>
    <x v="18"/>
    <n v="0.59723039999577299"/>
  </r>
  <r>
    <m/>
    <m/>
    <m/>
    <m/>
    <x v="0"/>
    <x v="0"/>
    <x v="0"/>
    <x v="0"/>
    <x v="0"/>
    <x v="2"/>
    <x v="19"/>
    <n v="4.1125735214052302E-3"/>
  </r>
  <r>
    <m/>
    <m/>
    <m/>
    <m/>
    <x v="0"/>
    <x v="0"/>
    <x v="0"/>
    <x v="0"/>
    <x v="0"/>
    <x v="2"/>
    <x v="20"/>
    <n v="3.0397282549516902E-3"/>
  </r>
  <r>
    <m/>
    <m/>
    <m/>
    <m/>
    <x v="0"/>
    <x v="0"/>
    <x v="0"/>
    <x v="0"/>
    <x v="0"/>
    <x v="2"/>
    <x v="21"/>
    <n v="3.1868651455959798E-3"/>
  </r>
  <r>
    <m/>
    <m/>
    <m/>
    <m/>
    <x v="0"/>
    <x v="0"/>
    <x v="0"/>
    <x v="0"/>
    <x v="0"/>
    <x v="2"/>
    <x v="22"/>
    <n v="0.29542833364910898"/>
  </r>
  <r>
    <m/>
    <m/>
    <m/>
    <m/>
    <x v="0"/>
    <x v="0"/>
    <x v="0"/>
    <x v="0"/>
    <x v="0"/>
    <x v="2"/>
    <x v="23"/>
    <n v="3.8598676685416E-2"/>
  </r>
  <r>
    <m/>
    <m/>
    <m/>
    <m/>
    <x v="0"/>
    <x v="0"/>
    <x v="0"/>
    <x v="0"/>
    <x v="0"/>
    <x v="2"/>
    <x v="24"/>
    <n v="0.32302803813981701"/>
  </r>
  <r>
    <m/>
    <m/>
    <m/>
    <m/>
    <x v="0"/>
    <x v="0"/>
    <x v="0"/>
    <x v="0"/>
    <x v="0"/>
    <x v="2"/>
    <x v="25"/>
    <n v="85.152369658384799"/>
  </r>
  <r>
    <m/>
    <m/>
    <m/>
    <m/>
    <x v="0"/>
    <x v="0"/>
    <x v="0"/>
    <x v="0"/>
    <x v="0"/>
    <x v="2"/>
    <x v="26"/>
    <n v="1.2952528319093399"/>
  </r>
  <r>
    <m/>
    <m/>
    <m/>
    <m/>
    <x v="0"/>
    <x v="0"/>
    <x v="0"/>
    <x v="0"/>
    <x v="0"/>
    <x v="3"/>
    <x v="0"/>
    <n v="5.6546518108294003E-2"/>
  </r>
  <r>
    <m/>
    <m/>
    <m/>
    <m/>
    <x v="0"/>
    <x v="0"/>
    <x v="0"/>
    <x v="0"/>
    <x v="0"/>
    <x v="3"/>
    <x v="1"/>
    <n v="0.46420196037019101"/>
  </r>
  <r>
    <m/>
    <m/>
    <m/>
    <m/>
    <x v="0"/>
    <x v="0"/>
    <x v="0"/>
    <x v="0"/>
    <x v="0"/>
    <x v="3"/>
    <x v="2"/>
    <n v="1.6325145395281501E-2"/>
  </r>
  <r>
    <m/>
    <m/>
    <m/>
    <m/>
    <x v="0"/>
    <x v="0"/>
    <x v="0"/>
    <x v="0"/>
    <x v="0"/>
    <x v="3"/>
    <x v="3"/>
    <n v="1.5232950801090901E-2"/>
  </r>
  <r>
    <m/>
    <m/>
    <m/>
    <m/>
    <x v="0"/>
    <x v="0"/>
    <x v="0"/>
    <x v="0"/>
    <x v="0"/>
    <x v="3"/>
    <x v="4"/>
    <n v="0.521661850280142"/>
  </r>
  <r>
    <m/>
    <m/>
    <m/>
    <m/>
    <x v="0"/>
    <x v="0"/>
    <x v="0"/>
    <x v="0"/>
    <x v="0"/>
    <x v="3"/>
    <x v="5"/>
    <n v="0.38095307266184902"/>
  </r>
  <r>
    <m/>
    <m/>
    <m/>
    <m/>
    <x v="0"/>
    <x v="0"/>
    <x v="0"/>
    <x v="0"/>
    <x v="0"/>
    <x v="3"/>
    <x v="6"/>
    <n v="2.6399086143961701"/>
  </r>
  <r>
    <m/>
    <m/>
    <m/>
    <m/>
    <x v="0"/>
    <x v="0"/>
    <x v="0"/>
    <x v="0"/>
    <x v="0"/>
    <x v="3"/>
    <x v="7"/>
    <n v="5.33167033637606E-3"/>
  </r>
  <r>
    <m/>
    <m/>
    <m/>
    <m/>
    <x v="0"/>
    <x v="0"/>
    <x v="0"/>
    <x v="0"/>
    <x v="0"/>
    <x v="3"/>
    <x v="8"/>
    <n v="7.1585790069508201E-2"/>
  </r>
  <r>
    <m/>
    <m/>
    <m/>
    <m/>
    <x v="0"/>
    <x v="0"/>
    <x v="0"/>
    <x v="0"/>
    <x v="0"/>
    <x v="3"/>
    <x v="9"/>
    <n v="0.42801923164775602"/>
  </r>
  <r>
    <m/>
    <m/>
    <m/>
    <m/>
    <x v="0"/>
    <x v="0"/>
    <x v="0"/>
    <x v="0"/>
    <x v="0"/>
    <x v="3"/>
    <x v="10"/>
    <n v="4.1024699719318998E-2"/>
  </r>
  <r>
    <m/>
    <m/>
    <m/>
    <m/>
    <x v="0"/>
    <x v="0"/>
    <x v="0"/>
    <x v="0"/>
    <x v="0"/>
    <x v="3"/>
    <x v="11"/>
    <n v="2.8547556711136202"/>
  </r>
  <r>
    <m/>
    <m/>
    <m/>
    <m/>
    <x v="0"/>
    <x v="0"/>
    <x v="0"/>
    <x v="0"/>
    <x v="0"/>
    <x v="3"/>
    <x v="12"/>
    <n v="5.8657452395779304"/>
  </r>
  <r>
    <m/>
    <m/>
    <m/>
    <m/>
    <x v="0"/>
    <x v="0"/>
    <x v="0"/>
    <x v="0"/>
    <x v="0"/>
    <x v="3"/>
    <x v="13"/>
    <n v="0.36889766532748802"/>
  </r>
  <r>
    <m/>
    <m/>
    <m/>
    <m/>
    <x v="0"/>
    <x v="0"/>
    <x v="0"/>
    <x v="0"/>
    <x v="0"/>
    <x v="3"/>
    <x v="14"/>
    <n v="5.4241079644990003E-2"/>
  </r>
  <r>
    <m/>
    <m/>
    <m/>
    <m/>
    <x v="0"/>
    <x v="0"/>
    <x v="0"/>
    <x v="0"/>
    <x v="0"/>
    <x v="3"/>
    <x v="15"/>
    <n v="1.19563670185193E-2"/>
  </r>
  <r>
    <m/>
    <m/>
    <m/>
    <m/>
    <x v="0"/>
    <x v="0"/>
    <x v="0"/>
    <x v="0"/>
    <x v="0"/>
    <x v="3"/>
    <x v="16"/>
    <n v="0.29220194518430198"/>
  </r>
  <r>
    <m/>
    <m/>
    <m/>
    <m/>
    <x v="0"/>
    <x v="0"/>
    <x v="0"/>
    <x v="0"/>
    <x v="0"/>
    <x v="3"/>
    <x v="17"/>
    <n v="0.52170586819832099"/>
  </r>
  <r>
    <m/>
    <m/>
    <m/>
    <m/>
    <x v="0"/>
    <x v="0"/>
    <x v="0"/>
    <x v="0"/>
    <x v="0"/>
    <x v="3"/>
    <x v="18"/>
    <n v="0.45240790942486397"/>
  </r>
  <r>
    <m/>
    <m/>
    <m/>
    <m/>
    <x v="0"/>
    <x v="0"/>
    <x v="0"/>
    <x v="0"/>
    <x v="0"/>
    <x v="3"/>
    <x v="19"/>
    <n v="8.3501990737712192E-3"/>
  </r>
  <r>
    <m/>
    <m/>
    <m/>
    <m/>
    <x v="0"/>
    <x v="0"/>
    <x v="0"/>
    <x v="0"/>
    <x v="0"/>
    <x v="3"/>
    <x v="20"/>
    <n v="5.96442790983658E-4"/>
  </r>
  <r>
    <m/>
    <m/>
    <m/>
    <m/>
    <x v="0"/>
    <x v="0"/>
    <x v="0"/>
    <x v="0"/>
    <x v="0"/>
    <x v="3"/>
    <x v="21"/>
    <n v="3.7965454407631401E-3"/>
  </r>
  <r>
    <m/>
    <m/>
    <m/>
    <m/>
    <x v="0"/>
    <x v="0"/>
    <x v="0"/>
    <x v="0"/>
    <x v="0"/>
    <x v="3"/>
    <x v="22"/>
    <n v="0.27236086857648301"/>
  </r>
  <r>
    <m/>
    <m/>
    <m/>
    <m/>
    <x v="0"/>
    <x v="0"/>
    <x v="0"/>
    <x v="0"/>
    <x v="0"/>
    <x v="3"/>
    <x v="23"/>
    <n v="6.6808195277892293E-2"/>
  </r>
  <r>
    <m/>
    <m/>
    <m/>
    <m/>
    <x v="0"/>
    <x v="0"/>
    <x v="0"/>
    <x v="0"/>
    <x v="0"/>
    <x v="3"/>
    <x v="24"/>
    <n v="0.39069203705338301"/>
  </r>
  <r>
    <m/>
    <m/>
    <m/>
    <m/>
    <x v="0"/>
    <x v="0"/>
    <x v="0"/>
    <x v="0"/>
    <x v="0"/>
    <x v="3"/>
    <x v="25"/>
    <n v="82.858352485343701"/>
  </r>
  <r>
    <m/>
    <m/>
    <m/>
    <m/>
    <x v="0"/>
    <x v="0"/>
    <x v="0"/>
    <x v="0"/>
    <x v="0"/>
    <x v="3"/>
    <x v="26"/>
    <n v="1.3363399772307101"/>
  </r>
  <r>
    <m/>
    <m/>
    <m/>
    <m/>
    <x v="0"/>
    <x v="0"/>
    <x v="0"/>
    <x v="0"/>
    <x v="1"/>
    <x v="0"/>
    <x v="0"/>
    <n v="4.06145313884217E-2"/>
  </r>
  <r>
    <m/>
    <m/>
    <m/>
    <m/>
    <x v="0"/>
    <x v="0"/>
    <x v="0"/>
    <x v="0"/>
    <x v="1"/>
    <x v="0"/>
    <x v="1"/>
    <n v="0.25062137661635803"/>
  </r>
  <r>
    <m/>
    <m/>
    <m/>
    <m/>
    <x v="0"/>
    <x v="0"/>
    <x v="0"/>
    <x v="0"/>
    <x v="1"/>
    <x v="0"/>
    <x v="2"/>
    <n v="2.3774359837124899E-2"/>
  </r>
  <r>
    <m/>
    <m/>
    <m/>
    <m/>
    <x v="0"/>
    <x v="0"/>
    <x v="0"/>
    <x v="0"/>
    <x v="1"/>
    <x v="0"/>
    <x v="3"/>
    <n v="7.8096007604509304E-3"/>
  </r>
  <r>
    <m/>
    <m/>
    <m/>
    <m/>
    <x v="0"/>
    <x v="0"/>
    <x v="0"/>
    <x v="0"/>
    <x v="1"/>
    <x v="0"/>
    <x v="4"/>
    <n v="2.8750387959300301E-2"/>
  </r>
  <r>
    <m/>
    <m/>
    <m/>
    <m/>
    <x v="0"/>
    <x v="0"/>
    <x v="0"/>
    <x v="0"/>
    <x v="1"/>
    <x v="0"/>
    <x v="5"/>
    <n v="5.1649336002746203E-2"/>
  </r>
  <r>
    <m/>
    <m/>
    <m/>
    <m/>
    <x v="0"/>
    <x v="0"/>
    <x v="0"/>
    <x v="0"/>
    <x v="1"/>
    <x v="0"/>
    <x v="6"/>
    <n v="0.41407009956771201"/>
  </r>
  <r>
    <m/>
    <m/>
    <m/>
    <m/>
    <x v="0"/>
    <x v="0"/>
    <x v="0"/>
    <x v="0"/>
    <x v="1"/>
    <x v="0"/>
    <x v="7"/>
    <n v="7.8787122716053593E-3"/>
  </r>
  <r>
    <m/>
    <m/>
    <m/>
    <m/>
    <x v="0"/>
    <x v="0"/>
    <x v="0"/>
    <x v="0"/>
    <x v="1"/>
    <x v="0"/>
    <x v="8"/>
    <n v="5.82610039031871E-2"/>
  </r>
  <r>
    <m/>
    <m/>
    <m/>
    <m/>
    <x v="0"/>
    <x v="0"/>
    <x v="0"/>
    <x v="0"/>
    <x v="1"/>
    <x v="0"/>
    <x v="9"/>
    <n v="0.55634766447890704"/>
  </r>
  <r>
    <m/>
    <m/>
    <m/>
    <m/>
    <x v="0"/>
    <x v="0"/>
    <x v="0"/>
    <x v="0"/>
    <x v="1"/>
    <x v="0"/>
    <x v="10"/>
    <n v="0.244746898168231"/>
  </r>
  <r>
    <m/>
    <m/>
    <m/>
    <m/>
    <x v="0"/>
    <x v="0"/>
    <x v="0"/>
    <x v="0"/>
    <x v="1"/>
    <x v="0"/>
    <x v="11"/>
    <n v="10.066469378756301"/>
  </r>
  <r>
    <m/>
    <m/>
    <m/>
    <m/>
    <x v="0"/>
    <x v="0"/>
    <x v="0"/>
    <x v="0"/>
    <x v="1"/>
    <x v="0"/>
    <x v="12"/>
    <n v="4.5946714789856404"/>
  </r>
  <r>
    <m/>
    <m/>
    <m/>
    <m/>
    <x v="0"/>
    <x v="0"/>
    <x v="0"/>
    <x v="0"/>
    <x v="1"/>
    <x v="0"/>
    <x v="13"/>
    <n v="0.84735319665227504"/>
  </r>
  <r>
    <m/>
    <m/>
    <m/>
    <m/>
    <x v="0"/>
    <x v="0"/>
    <x v="0"/>
    <x v="0"/>
    <x v="1"/>
    <x v="0"/>
    <x v="14"/>
    <n v="4.3954921094219397E-2"/>
  </r>
  <r>
    <m/>
    <m/>
    <m/>
    <m/>
    <x v="0"/>
    <x v="0"/>
    <x v="0"/>
    <x v="0"/>
    <x v="1"/>
    <x v="0"/>
    <x v="15"/>
    <n v="4.8838801215799303E-3"/>
  </r>
  <r>
    <m/>
    <m/>
    <m/>
    <m/>
    <x v="0"/>
    <x v="0"/>
    <x v="0"/>
    <x v="0"/>
    <x v="1"/>
    <x v="0"/>
    <x v="16"/>
    <n v="0.59827530823077302"/>
  </r>
  <r>
    <m/>
    <m/>
    <m/>
    <m/>
    <x v="0"/>
    <x v="0"/>
    <x v="0"/>
    <x v="0"/>
    <x v="1"/>
    <x v="0"/>
    <x v="17"/>
    <n v="0.73136104672598601"/>
  </r>
  <r>
    <m/>
    <m/>
    <m/>
    <m/>
    <x v="0"/>
    <x v="0"/>
    <x v="0"/>
    <x v="0"/>
    <x v="1"/>
    <x v="0"/>
    <x v="18"/>
    <n v="0.57777223225584196"/>
  </r>
  <r>
    <m/>
    <m/>
    <m/>
    <m/>
    <x v="0"/>
    <x v="0"/>
    <x v="0"/>
    <x v="0"/>
    <x v="1"/>
    <x v="0"/>
    <x v="19"/>
    <n v="7.4916878091405396E-3"/>
  </r>
  <r>
    <m/>
    <m/>
    <m/>
    <m/>
    <x v="0"/>
    <x v="0"/>
    <x v="0"/>
    <x v="0"/>
    <x v="1"/>
    <x v="0"/>
    <x v="20"/>
    <n v="1.1237531713710801E-2"/>
  </r>
  <r>
    <m/>
    <m/>
    <m/>
    <m/>
    <x v="0"/>
    <x v="0"/>
    <x v="0"/>
    <x v="0"/>
    <x v="1"/>
    <x v="0"/>
    <x v="21"/>
    <m/>
  </r>
  <r>
    <m/>
    <m/>
    <m/>
    <m/>
    <x v="0"/>
    <x v="0"/>
    <x v="0"/>
    <x v="0"/>
    <x v="1"/>
    <x v="0"/>
    <x v="22"/>
    <n v="0.53595976884549201"/>
  </r>
  <r>
    <m/>
    <m/>
    <m/>
    <m/>
    <x v="0"/>
    <x v="0"/>
    <x v="0"/>
    <x v="0"/>
    <x v="1"/>
    <x v="0"/>
    <x v="23"/>
    <n v="6.1094575860518703E-2"/>
  </r>
  <r>
    <m/>
    <m/>
    <m/>
    <m/>
    <x v="0"/>
    <x v="0"/>
    <x v="0"/>
    <x v="0"/>
    <x v="1"/>
    <x v="0"/>
    <x v="24"/>
    <n v="0.35099432707505202"/>
  </r>
  <r>
    <m/>
    <m/>
    <m/>
    <m/>
    <x v="0"/>
    <x v="0"/>
    <x v="0"/>
    <x v="0"/>
    <x v="1"/>
    <x v="0"/>
    <x v="25"/>
    <n v="77.943674061917406"/>
  </r>
  <r>
    <m/>
    <m/>
    <m/>
    <m/>
    <x v="0"/>
    <x v="0"/>
    <x v="0"/>
    <x v="0"/>
    <x v="1"/>
    <x v="0"/>
    <x v="26"/>
    <n v="1.9402826330149501"/>
  </r>
  <r>
    <m/>
    <m/>
    <m/>
    <m/>
    <x v="0"/>
    <x v="0"/>
    <x v="0"/>
    <x v="0"/>
    <x v="1"/>
    <x v="1"/>
    <x v="0"/>
    <n v="4.5563022195967799E-2"/>
  </r>
  <r>
    <m/>
    <m/>
    <m/>
    <m/>
    <x v="0"/>
    <x v="0"/>
    <x v="0"/>
    <x v="0"/>
    <x v="1"/>
    <x v="1"/>
    <x v="1"/>
    <n v="0.12646932329161201"/>
  </r>
  <r>
    <m/>
    <m/>
    <m/>
    <m/>
    <x v="0"/>
    <x v="0"/>
    <x v="0"/>
    <x v="0"/>
    <x v="1"/>
    <x v="1"/>
    <x v="2"/>
    <n v="6.3873395601824002E-3"/>
  </r>
  <r>
    <m/>
    <m/>
    <m/>
    <m/>
    <x v="0"/>
    <x v="0"/>
    <x v="0"/>
    <x v="0"/>
    <x v="1"/>
    <x v="1"/>
    <x v="3"/>
    <n v="2.29399567304845E-2"/>
  </r>
  <r>
    <m/>
    <m/>
    <m/>
    <m/>
    <x v="0"/>
    <x v="0"/>
    <x v="0"/>
    <x v="0"/>
    <x v="1"/>
    <x v="1"/>
    <x v="4"/>
    <n v="5.0207459798643E-3"/>
  </r>
  <r>
    <m/>
    <m/>
    <m/>
    <m/>
    <x v="0"/>
    <x v="0"/>
    <x v="0"/>
    <x v="0"/>
    <x v="1"/>
    <x v="1"/>
    <x v="5"/>
    <n v="5.5693639823978201E-2"/>
  </r>
  <r>
    <m/>
    <m/>
    <m/>
    <m/>
    <x v="0"/>
    <x v="0"/>
    <x v="0"/>
    <x v="0"/>
    <x v="1"/>
    <x v="1"/>
    <x v="6"/>
    <n v="0.40039211332913799"/>
  </r>
  <r>
    <m/>
    <m/>
    <m/>
    <m/>
    <x v="0"/>
    <x v="0"/>
    <x v="0"/>
    <x v="0"/>
    <x v="1"/>
    <x v="1"/>
    <x v="7"/>
    <n v="1.69338769735068E-3"/>
  </r>
  <r>
    <m/>
    <m/>
    <m/>
    <m/>
    <x v="0"/>
    <x v="0"/>
    <x v="0"/>
    <x v="0"/>
    <x v="1"/>
    <x v="1"/>
    <x v="8"/>
    <n v="3.7009928896541998E-2"/>
  </r>
  <r>
    <m/>
    <m/>
    <m/>
    <m/>
    <x v="0"/>
    <x v="0"/>
    <x v="0"/>
    <x v="0"/>
    <x v="1"/>
    <x v="1"/>
    <x v="9"/>
    <n v="0.42453526658142998"/>
  </r>
  <r>
    <m/>
    <m/>
    <m/>
    <m/>
    <x v="0"/>
    <x v="0"/>
    <x v="0"/>
    <x v="0"/>
    <x v="1"/>
    <x v="1"/>
    <x v="10"/>
    <n v="0.33907365355138602"/>
  </r>
  <r>
    <m/>
    <m/>
    <m/>
    <m/>
    <x v="0"/>
    <x v="0"/>
    <x v="0"/>
    <x v="0"/>
    <x v="1"/>
    <x v="1"/>
    <x v="11"/>
    <n v="7.4155091140438296"/>
  </r>
  <r>
    <m/>
    <m/>
    <m/>
    <m/>
    <x v="0"/>
    <x v="0"/>
    <x v="0"/>
    <x v="0"/>
    <x v="1"/>
    <x v="1"/>
    <x v="12"/>
    <n v="5.1667338245090599"/>
  </r>
  <r>
    <m/>
    <m/>
    <m/>
    <m/>
    <x v="0"/>
    <x v="0"/>
    <x v="0"/>
    <x v="0"/>
    <x v="1"/>
    <x v="1"/>
    <x v="13"/>
    <n v="0.89854518191116495"/>
  </r>
  <r>
    <m/>
    <m/>
    <m/>
    <m/>
    <x v="0"/>
    <x v="0"/>
    <x v="0"/>
    <x v="0"/>
    <x v="1"/>
    <x v="1"/>
    <x v="14"/>
    <n v="9.9721719955095708E-3"/>
  </r>
  <r>
    <m/>
    <m/>
    <m/>
    <m/>
    <x v="0"/>
    <x v="0"/>
    <x v="0"/>
    <x v="0"/>
    <x v="1"/>
    <x v="1"/>
    <x v="15"/>
    <n v="9.9721719955095708E-3"/>
  </r>
  <r>
    <m/>
    <m/>
    <m/>
    <m/>
    <x v="0"/>
    <x v="0"/>
    <x v="0"/>
    <x v="0"/>
    <x v="1"/>
    <x v="1"/>
    <x v="16"/>
    <n v="0.222012039689503"/>
  </r>
  <r>
    <m/>
    <m/>
    <m/>
    <m/>
    <x v="0"/>
    <x v="0"/>
    <x v="0"/>
    <x v="0"/>
    <x v="1"/>
    <x v="1"/>
    <x v="17"/>
    <n v="0.414632414550131"/>
  </r>
  <r>
    <m/>
    <m/>
    <m/>
    <m/>
    <x v="0"/>
    <x v="0"/>
    <x v="0"/>
    <x v="0"/>
    <x v="1"/>
    <x v="1"/>
    <x v="18"/>
    <n v="0.56164025295467201"/>
  </r>
  <r>
    <m/>
    <m/>
    <m/>
    <m/>
    <x v="0"/>
    <x v="0"/>
    <x v="0"/>
    <x v="0"/>
    <x v="1"/>
    <x v="1"/>
    <x v="19"/>
    <n v="2.44214233943656E-2"/>
  </r>
  <r>
    <m/>
    <m/>
    <m/>
    <m/>
    <x v="0"/>
    <x v="0"/>
    <x v="0"/>
    <x v="0"/>
    <x v="1"/>
    <x v="1"/>
    <x v="20"/>
    <n v="4.9647948658875098E-2"/>
  </r>
  <r>
    <m/>
    <m/>
    <m/>
    <m/>
    <x v="0"/>
    <x v="0"/>
    <x v="0"/>
    <x v="0"/>
    <x v="1"/>
    <x v="1"/>
    <x v="21"/>
    <n v="4.5553119343936502E-4"/>
  </r>
  <r>
    <m/>
    <m/>
    <m/>
    <m/>
    <x v="0"/>
    <x v="0"/>
    <x v="0"/>
    <x v="0"/>
    <x v="1"/>
    <x v="1"/>
    <x v="22"/>
    <n v="0.39794610887741"/>
  </r>
  <r>
    <m/>
    <m/>
    <m/>
    <m/>
    <x v="0"/>
    <x v="0"/>
    <x v="0"/>
    <x v="0"/>
    <x v="1"/>
    <x v="1"/>
    <x v="23"/>
    <n v="4.0423441991727899E-2"/>
  </r>
  <r>
    <m/>
    <m/>
    <m/>
    <m/>
    <x v="0"/>
    <x v="0"/>
    <x v="0"/>
    <x v="0"/>
    <x v="1"/>
    <x v="1"/>
    <x v="24"/>
    <n v="0.40320452330602302"/>
  </r>
  <r>
    <m/>
    <m/>
    <m/>
    <m/>
    <x v="0"/>
    <x v="0"/>
    <x v="0"/>
    <x v="0"/>
    <x v="1"/>
    <x v="1"/>
    <x v="25"/>
    <n v="81.309941344047502"/>
  </r>
  <r>
    <m/>
    <m/>
    <m/>
    <m/>
    <x v="0"/>
    <x v="0"/>
    <x v="0"/>
    <x v="0"/>
    <x v="1"/>
    <x v="1"/>
    <x v="26"/>
    <n v="1.61016412887966"/>
  </r>
  <r>
    <m/>
    <m/>
    <m/>
    <m/>
    <x v="0"/>
    <x v="0"/>
    <x v="0"/>
    <x v="0"/>
    <x v="1"/>
    <x v="2"/>
    <x v="0"/>
    <n v="2.5812519515134399E-2"/>
  </r>
  <r>
    <m/>
    <m/>
    <m/>
    <m/>
    <x v="0"/>
    <x v="0"/>
    <x v="0"/>
    <x v="0"/>
    <x v="1"/>
    <x v="2"/>
    <x v="1"/>
    <n v="0.257831871812922"/>
  </r>
  <r>
    <m/>
    <m/>
    <m/>
    <m/>
    <x v="0"/>
    <x v="0"/>
    <x v="0"/>
    <x v="0"/>
    <x v="1"/>
    <x v="2"/>
    <x v="2"/>
    <n v="1.8186093294753802E-2"/>
  </r>
  <r>
    <m/>
    <m/>
    <m/>
    <m/>
    <x v="0"/>
    <x v="0"/>
    <x v="0"/>
    <x v="0"/>
    <x v="1"/>
    <x v="2"/>
    <x v="3"/>
    <n v="1.04061842423777E-2"/>
  </r>
  <r>
    <m/>
    <m/>
    <m/>
    <m/>
    <x v="0"/>
    <x v="0"/>
    <x v="0"/>
    <x v="0"/>
    <x v="1"/>
    <x v="2"/>
    <x v="4"/>
    <n v="6.8371797859458697E-2"/>
  </r>
  <r>
    <m/>
    <m/>
    <m/>
    <m/>
    <x v="0"/>
    <x v="0"/>
    <x v="0"/>
    <x v="0"/>
    <x v="1"/>
    <x v="2"/>
    <x v="5"/>
    <n v="0.11794357319564699"/>
  </r>
  <r>
    <m/>
    <m/>
    <m/>
    <m/>
    <x v="0"/>
    <x v="0"/>
    <x v="0"/>
    <x v="0"/>
    <x v="1"/>
    <x v="2"/>
    <x v="6"/>
    <n v="0.71336418398956503"/>
  </r>
  <r>
    <m/>
    <m/>
    <m/>
    <m/>
    <x v="0"/>
    <x v="0"/>
    <x v="0"/>
    <x v="0"/>
    <x v="1"/>
    <x v="2"/>
    <x v="7"/>
    <n v="2.3329497024777899E-3"/>
  </r>
  <r>
    <m/>
    <m/>
    <m/>
    <m/>
    <x v="0"/>
    <x v="0"/>
    <x v="0"/>
    <x v="0"/>
    <x v="1"/>
    <x v="2"/>
    <x v="8"/>
    <n v="4.56207632867838E-2"/>
  </r>
  <r>
    <m/>
    <m/>
    <m/>
    <m/>
    <x v="0"/>
    <x v="0"/>
    <x v="0"/>
    <x v="0"/>
    <x v="1"/>
    <x v="2"/>
    <x v="9"/>
    <n v="0.56134044514343795"/>
  </r>
  <r>
    <m/>
    <m/>
    <m/>
    <m/>
    <x v="0"/>
    <x v="0"/>
    <x v="0"/>
    <x v="0"/>
    <x v="1"/>
    <x v="2"/>
    <x v="10"/>
    <n v="7.6182404319508096E-2"/>
  </r>
  <r>
    <m/>
    <m/>
    <m/>
    <m/>
    <x v="0"/>
    <x v="0"/>
    <x v="0"/>
    <x v="0"/>
    <x v="1"/>
    <x v="2"/>
    <x v="11"/>
    <n v="5.8350919619706598"/>
  </r>
  <r>
    <m/>
    <m/>
    <m/>
    <m/>
    <x v="0"/>
    <x v="0"/>
    <x v="0"/>
    <x v="0"/>
    <x v="1"/>
    <x v="2"/>
    <x v="12"/>
    <n v="6.3356979444290902"/>
  </r>
  <r>
    <m/>
    <m/>
    <m/>
    <m/>
    <x v="0"/>
    <x v="0"/>
    <x v="0"/>
    <x v="0"/>
    <x v="1"/>
    <x v="2"/>
    <x v="13"/>
    <n v="0.66812405163593502"/>
  </r>
  <r>
    <m/>
    <m/>
    <m/>
    <m/>
    <x v="0"/>
    <x v="0"/>
    <x v="0"/>
    <x v="0"/>
    <x v="1"/>
    <x v="2"/>
    <x v="14"/>
    <n v="1.9161566415965298E-2"/>
  </r>
  <r>
    <m/>
    <m/>
    <m/>
    <m/>
    <x v="0"/>
    <x v="0"/>
    <x v="0"/>
    <x v="0"/>
    <x v="1"/>
    <x v="2"/>
    <x v="15"/>
    <n v="6.1461628126680996E-3"/>
  </r>
  <r>
    <m/>
    <m/>
    <m/>
    <m/>
    <x v="0"/>
    <x v="0"/>
    <x v="0"/>
    <x v="0"/>
    <x v="1"/>
    <x v="2"/>
    <x v="16"/>
    <n v="0.261031150175428"/>
  </r>
  <r>
    <m/>
    <m/>
    <m/>
    <m/>
    <x v="0"/>
    <x v="0"/>
    <x v="0"/>
    <x v="0"/>
    <x v="1"/>
    <x v="2"/>
    <x v="17"/>
    <n v="0.78815499650356702"/>
  </r>
  <r>
    <m/>
    <m/>
    <m/>
    <m/>
    <x v="0"/>
    <x v="0"/>
    <x v="0"/>
    <x v="0"/>
    <x v="1"/>
    <x v="2"/>
    <x v="18"/>
    <n v="0.260901541939285"/>
  </r>
  <r>
    <m/>
    <m/>
    <m/>
    <m/>
    <x v="0"/>
    <x v="0"/>
    <x v="0"/>
    <x v="0"/>
    <x v="1"/>
    <x v="2"/>
    <x v="19"/>
    <n v="1.6267890206049799E-2"/>
  </r>
  <r>
    <m/>
    <m/>
    <m/>
    <m/>
    <x v="0"/>
    <x v="0"/>
    <x v="0"/>
    <x v="0"/>
    <x v="1"/>
    <x v="2"/>
    <x v="20"/>
    <n v="6.4701836046788998E-3"/>
  </r>
  <r>
    <m/>
    <m/>
    <m/>
    <m/>
    <x v="0"/>
    <x v="0"/>
    <x v="0"/>
    <x v="0"/>
    <x v="1"/>
    <x v="2"/>
    <x v="21"/>
    <n v="7.0602425206564698E-3"/>
  </r>
  <r>
    <m/>
    <m/>
    <m/>
    <m/>
    <x v="0"/>
    <x v="0"/>
    <x v="0"/>
    <x v="0"/>
    <x v="1"/>
    <x v="2"/>
    <x v="22"/>
    <n v="0.38862030637226003"/>
  </r>
  <r>
    <m/>
    <m/>
    <m/>
    <m/>
    <x v="0"/>
    <x v="0"/>
    <x v="0"/>
    <x v="0"/>
    <x v="1"/>
    <x v="2"/>
    <x v="23"/>
    <n v="8.0698231452766403E-2"/>
  </r>
  <r>
    <m/>
    <m/>
    <m/>
    <m/>
    <x v="0"/>
    <x v="0"/>
    <x v="0"/>
    <x v="0"/>
    <x v="1"/>
    <x v="2"/>
    <x v="24"/>
    <n v="0.38930245557683901"/>
  </r>
  <r>
    <m/>
    <m/>
    <m/>
    <m/>
    <x v="0"/>
    <x v="0"/>
    <x v="0"/>
    <x v="0"/>
    <x v="1"/>
    <x v="2"/>
    <x v="25"/>
    <n v="81.251911326584505"/>
  </r>
  <r>
    <m/>
    <m/>
    <m/>
    <m/>
    <x v="0"/>
    <x v="0"/>
    <x v="0"/>
    <x v="0"/>
    <x v="1"/>
    <x v="2"/>
    <x v="26"/>
    <n v="1.7879672013874801"/>
  </r>
  <r>
    <m/>
    <m/>
    <m/>
    <m/>
    <x v="0"/>
    <x v="0"/>
    <x v="0"/>
    <x v="0"/>
    <x v="1"/>
    <x v="3"/>
    <x v="0"/>
    <n v="0.16221293427293501"/>
  </r>
  <r>
    <m/>
    <m/>
    <m/>
    <m/>
    <x v="0"/>
    <x v="0"/>
    <x v="0"/>
    <x v="0"/>
    <x v="1"/>
    <x v="3"/>
    <x v="1"/>
    <n v="0.63114921197066098"/>
  </r>
  <r>
    <m/>
    <m/>
    <m/>
    <m/>
    <x v="0"/>
    <x v="0"/>
    <x v="0"/>
    <x v="0"/>
    <x v="1"/>
    <x v="3"/>
    <x v="2"/>
    <n v="1.5896145006702E-2"/>
  </r>
  <r>
    <m/>
    <m/>
    <m/>
    <m/>
    <x v="0"/>
    <x v="0"/>
    <x v="0"/>
    <x v="0"/>
    <x v="1"/>
    <x v="3"/>
    <x v="3"/>
    <n v="2.0886795183224699E-2"/>
  </r>
  <r>
    <m/>
    <m/>
    <m/>
    <m/>
    <x v="0"/>
    <x v="0"/>
    <x v="0"/>
    <x v="0"/>
    <x v="1"/>
    <x v="3"/>
    <x v="4"/>
    <n v="3.4077570902316702E-2"/>
  </r>
  <r>
    <m/>
    <m/>
    <m/>
    <m/>
    <x v="0"/>
    <x v="0"/>
    <x v="0"/>
    <x v="0"/>
    <x v="1"/>
    <x v="3"/>
    <x v="5"/>
    <n v="0.30905063315356102"/>
  </r>
  <r>
    <m/>
    <m/>
    <m/>
    <m/>
    <x v="0"/>
    <x v="0"/>
    <x v="0"/>
    <x v="0"/>
    <x v="1"/>
    <x v="3"/>
    <x v="6"/>
    <n v="2.5477521204191498"/>
  </r>
  <r>
    <m/>
    <m/>
    <m/>
    <m/>
    <x v="0"/>
    <x v="0"/>
    <x v="0"/>
    <x v="0"/>
    <x v="1"/>
    <x v="3"/>
    <x v="7"/>
    <n v="3.59175580886105E-3"/>
  </r>
  <r>
    <m/>
    <m/>
    <m/>
    <m/>
    <x v="0"/>
    <x v="0"/>
    <x v="0"/>
    <x v="0"/>
    <x v="1"/>
    <x v="3"/>
    <x v="8"/>
    <n v="4.9342743134175603E-2"/>
  </r>
  <r>
    <m/>
    <m/>
    <m/>
    <m/>
    <x v="0"/>
    <x v="0"/>
    <x v="0"/>
    <x v="0"/>
    <x v="1"/>
    <x v="3"/>
    <x v="9"/>
    <n v="0.58955205873162797"/>
  </r>
  <r>
    <m/>
    <m/>
    <m/>
    <m/>
    <x v="0"/>
    <x v="0"/>
    <x v="0"/>
    <x v="0"/>
    <x v="1"/>
    <x v="3"/>
    <x v="10"/>
    <n v="0.116414897046968"/>
  </r>
  <r>
    <m/>
    <m/>
    <m/>
    <m/>
    <x v="0"/>
    <x v="0"/>
    <x v="0"/>
    <x v="0"/>
    <x v="1"/>
    <x v="3"/>
    <x v="11"/>
    <n v="4.8131779512580097"/>
  </r>
  <r>
    <m/>
    <m/>
    <m/>
    <m/>
    <x v="0"/>
    <x v="0"/>
    <x v="0"/>
    <x v="0"/>
    <x v="1"/>
    <x v="3"/>
    <x v="12"/>
    <n v="7.4865801920807398"/>
  </r>
  <r>
    <m/>
    <m/>
    <m/>
    <m/>
    <x v="0"/>
    <x v="0"/>
    <x v="0"/>
    <x v="0"/>
    <x v="1"/>
    <x v="3"/>
    <x v="13"/>
    <n v="0.756554000749739"/>
  </r>
  <r>
    <m/>
    <m/>
    <m/>
    <m/>
    <x v="0"/>
    <x v="0"/>
    <x v="0"/>
    <x v="0"/>
    <x v="1"/>
    <x v="3"/>
    <x v="14"/>
    <n v="7.0801698716425901E-2"/>
  </r>
  <r>
    <m/>
    <m/>
    <m/>
    <m/>
    <x v="0"/>
    <x v="0"/>
    <x v="0"/>
    <x v="0"/>
    <x v="1"/>
    <x v="3"/>
    <x v="15"/>
    <n v="3.2506440291189202E-2"/>
  </r>
  <r>
    <m/>
    <m/>
    <m/>
    <m/>
    <x v="0"/>
    <x v="0"/>
    <x v="0"/>
    <x v="0"/>
    <x v="1"/>
    <x v="3"/>
    <x v="16"/>
    <n v="0.30324501148356198"/>
  </r>
  <r>
    <m/>
    <m/>
    <m/>
    <m/>
    <x v="0"/>
    <x v="0"/>
    <x v="0"/>
    <x v="0"/>
    <x v="1"/>
    <x v="3"/>
    <x v="17"/>
    <n v="0.65858938617355101"/>
  </r>
  <r>
    <m/>
    <m/>
    <m/>
    <m/>
    <x v="0"/>
    <x v="0"/>
    <x v="0"/>
    <x v="0"/>
    <x v="1"/>
    <x v="3"/>
    <x v="18"/>
    <n v="0.26531102908120002"/>
  </r>
  <r>
    <m/>
    <m/>
    <m/>
    <m/>
    <x v="0"/>
    <x v="0"/>
    <x v="0"/>
    <x v="0"/>
    <x v="1"/>
    <x v="3"/>
    <x v="19"/>
    <n v="1.1612083516788E-2"/>
  </r>
  <r>
    <m/>
    <m/>
    <m/>
    <m/>
    <x v="0"/>
    <x v="0"/>
    <x v="0"/>
    <x v="0"/>
    <x v="1"/>
    <x v="3"/>
    <x v="20"/>
    <m/>
  </r>
  <r>
    <m/>
    <m/>
    <m/>
    <m/>
    <x v="0"/>
    <x v="0"/>
    <x v="0"/>
    <x v="0"/>
    <x v="1"/>
    <x v="3"/>
    <x v="21"/>
    <n v="2.3188879608085299E-3"/>
  </r>
  <r>
    <m/>
    <m/>
    <m/>
    <m/>
    <x v="0"/>
    <x v="0"/>
    <x v="0"/>
    <x v="0"/>
    <x v="1"/>
    <x v="3"/>
    <x v="22"/>
    <n v="0.38828770691581599"/>
  </r>
  <r>
    <m/>
    <m/>
    <m/>
    <m/>
    <x v="0"/>
    <x v="0"/>
    <x v="0"/>
    <x v="0"/>
    <x v="1"/>
    <x v="3"/>
    <x v="23"/>
    <n v="0.107475415922691"/>
  </r>
  <r>
    <m/>
    <m/>
    <m/>
    <m/>
    <x v="0"/>
    <x v="0"/>
    <x v="0"/>
    <x v="0"/>
    <x v="1"/>
    <x v="3"/>
    <x v="24"/>
    <n v="0.50766842805760204"/>
  </r>
  <r>
    <m/>
    <m/>
    <m/>
    <m/>
    <x v="0"/>
    <x v="0"/>
    <x v="0"/>
    <x v="0"/>
    <x v="1"/>
    <x v="3"/>
    <x v="25"/>
    <n v="78.382156063176097"/>
  </r>
  <r>
    <m/>
    <m/>
    <m/>
    <m/>
    <x v="0"/>
    <x v="0"/>
    <x v="0"/>
    <x v="0"/>
    <x v="1"/>
    <x v="3"/>
    <x v="26"/>
    <n v="1.733788839103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6F6495A-CE7C-41FA-893D-1FA8093C3B2F}" name="Tableau croisé dynamique1" cacheId="8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 chartFormat="5">
  <location ref="P3:V15" firstHeaderRow="1" firstDataRow="2" firstDataCol="1"/>
  <pivotFields count="12"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axis="axisCol" showAll="0">
      <items count="28">
        <item x="19"/>
        <item h="1" x="26"/>
        <item h="1" x="20"/>
        <item h="1" x="3"/>
        <item x="9"/>
        <item h="1" x="7"/>
        <item h="1" x="8"/>
        <item h="1" x="24"/>
        <item x="23"/>
        <item h="1" x="18"/>
        <item h="1" x="12"/>
        <item h="1" x="21"/>
        <item x="13"/>
        <item h="1" x="2"/>
        <item h="1" x="1"/>
        <item h="1" x="0"/>
        <item x="17"/>
        <item h="1" x="15"/>
        <item h="1" x="14"/>
        <item h="1" x="16"/>
        <item h="1" x="6"/>
        <item h="1" x="5"/>
        <item h="1" x="10"/>
        <item h="1" x="11"/>
        <item h="1" x="4"/>
        <item h="1" x="25"/>
        <item h="1" x="22"/>
        <item t="default"/>
      </items>
    </pivotField>
    <pivotField dataField="1" showAll="0">
      <items count="215">
        <item x="155"/>
        <item x="101"/>
        <item x="34"/>
        <item x="29"/>
        <item x="142"/>
        <item x="48"/>
        <item x="7"/>
        <item x="21"/>
        <item x="208"/>
        <item x="168"/>
        <item x="61"/>
        <item x="74"/>
        <item x="75"/>
        <item x="57"/>
        <item x="195"/>
        <item x="102"/>
        <item x="15"/>
        <item x="73"/>
        <item x="30"/>
        <item x="2"/>
        <item x="123"/>
        <item x="139"/>
        <item x="88"/>
        <item x="3"/>
        <item x="42"/>
        <item x="20"/>
        <item x="176"/>
        <item x="137"/>
        <item x="181"/>
        <item x="182"/>
        <item x="127"/>
        <item x="111"/>
        <item x="115"/>
        <item x="100"/>
        <item x="149"/>
        <item x="164"/>
        <item x="128"/>
        <item x="207"/>
        <item x="96"/>
        <item x="41"/>
        <item x="69"/>
        <item x="84"/>
        <item x="190"/>
        <item x="180"/>
        <item x="83"/>
        <item x="47"/>
        <item x="163"/>
        <item x="175"/>
        <item x="46"/>
        <item x="191"/>
        <item x="138"/>
        <item x="110"/>
        <item x="153"/>
        <item x="161"/>
        <item x="68"/>
        <item x="112"/>
        <item x="203"/>
        <item x="192"/>
        <item x="62"/>
        <item x="143"/>
        <item x="77"/>
        <item x="50"/>
        <item x="157"/>
        <item x="108"/>
        <item x="91"/>
        <item x="14"/>
        <item x="122"/>
        <item x="135"/>
        <item x="169"/>
        <item x="35"/>
        <item x="196"/>
        <item x="154"/>
        <item x="19"/>
        <item x="56"/>
        <item x="113"/>
        <item x="95"/>
        <item x="140"/>
        <item x="8"/>
        <item x="81"/>
        <item x="0"/>
        <item x="116"/>
        <item x="131"/>
        <item x="27"/>
        <item x="104"/>
        <item x="165"/>
        <item x="37"/>
        <item x="202"/>
        <item x="89"/>
        <item x="171"/>
        <item x="54"/>
        <item x="184"/>
        <item x="4"/>
        <item x="10"/>
        <item x="31"/>
        <item x="64"/>
        <item x="210"/>
        <item x="23"/>
        <item x="198"/>
        <item x="166"/>
        <item x="136"/>
        <item x="1"/>
        <item x="32"/>
        <item x="188"/>
        <item x="28"/>
        <item x="5"/>
        <item x="150"/>
        <item x="118"/>
        <item x="109"/>
        <item x="162"/>
        <item x="179"/>
        <item x="177"/>
        <item x="206"/>
        <item x="103"/>
        <item x="59"/>
        <item x="63"/>
        <item x="97"/>
        <item x="76"/>
        <item x="204"/>
        <item x="193"/>
        <item x="55"/>
        <item x="78"/>
        <item x="145"/>
        <item x="16"/>
        <item x="58"/>
        <item x="132"/>
        <item x="94"/>
        <item x="45"/>
        <item x="86"/>
        <item x="209"/>
        <item x="183"/>
        <item x="185"/>
        <item x="105"/>
        <item x="156"/>
        <item x="141"/>
        <item x="43"/>
        <item x="158"/>
        <item x="49"/>
        <item x="114"/>
        <item x="151"/>
        <item x="51"/>
        <item x="144"/>
        <item x="90"/>
        <item x="99"/>
        <item x="70"/>
        <item x="82"/>
        <item x="211"/>
        <item x="85"/>
        <item x="98"/>
        <item x="36"/>
        <item x="71"/>
        <item x="130"/>
        <item x="9"/>
        <item x="117"/>
        <item x="170"/>
        <item x="152"/>
        <item x="126"/>
        <item x="197"/>
        <item x="72"/>
        <item x="124"/>
        <item x="18"/>
        <item x="189"/>
        <item x="205"/>
        <item x="174"/>
        <item x="33"/>
        <item x="24"/>
        <item x="167"/>
        <item x="125"/>
        <item x="201"/>
        <item x="178"/>
        <item x="44"/>
        <item x="121"/>
        <item x="22"/>
        <item x="148"/>
        <item x="40"/>
        <item x="6"/>
        <item x="67"/>
        <item x="13"/>
        <item x="53"/>
        <item x="60"/>
        <item x="80"/>
        <item x="107"/>
        <item x="160"/>
        <item x="213"/>
        <item x="26"/>
        <item x="187"/>
        <item x="134"/>
        <item x="17"/>
        <item x="194"/>
        <item x="87"/>
        <item x="92"/>
        <item x="65"/>
        <item x="39"/>
        <item x="38"/>
        <item x="12"/>
        <item x="66"/>
        <item x="120"/>
        <item x="199"/>
        <item x="11"/>
        <item x="147"/>
        <item x="172"/>
        <item x="93"/>
        <item x="173"/>
        <item x="146"/>
        <item x="200"/>
        <item x="119"/>
        <item x="133"/>
        <item x="212"/>
        <item x="25"/>
        <item x="186"/>
        <item x="159"/>
        <item x="106"/>
        <item x="79"/>
        <item x="52"/>
        <item x="129"/>
        <item t="default"/>
      </items>
    </pivotField>
  </pivotFields>
  <rowFields count="2">
    <field x="8"/>
    <field x="9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10"/>
  </colFields>
  <colItems count="6">
    <i>
      <x/>
    </i>
    <i>
      <x v="4"/>
    </i>
    <i>
      <x v="8"/>
    </i>
    <i>
      <x v="12"/>
    </i>
    <i>
      <x v="16"/>
    </i>
    <i t="grand">
      <x/>
    </i>
  </colItems>
  <dataFields count="1">
    <dataField name="Somme de wt%" fld="11" baseField="0" baseItem="0"/>
  </dataFields>
  <formats count="1">
    <format dxfId="20">
      <pivotArea dataOnly="0" labelOnly="1" fieldPosition="0">
        <references count="1">
          <reference field="10" count="1">
            <x v="8"/>
          </reference>
        </references>
      </pivotArea>
    </format>
  </formats>
  <chartFormats count="27">
    <chartFormat chart="3" format="5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3" format="5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3" format="5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3" format="5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3" format="5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3" format="5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3" format="6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3" format="6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7"/>
          </reference>
        </references>
      </pivotArea>
    </chartFormat>
    <chartFormat chart="3" format="6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8"/>
          </reference>
        </references>
      </pivotArea>
    </chartFormat>
    <chartFormat chart="3" format="6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9"/>
          </reference>
        </references>
      </pivotArea>
    </chartFormat>
    <chartFormat chart="3" format="6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0"/>
          </reference>
        </references>
      </pivotArea>
    </chartFormat>
    <chartFormat chart="3" format="6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1"/>
          </reference>
        </references>
      </pivotArea>
    </chartFormat>
    <chartFormat chart="3" format="6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2"/>
          </reference>
        </references>
      </pivotArea>
    </chartFormat>
    <chartFormat chart="3" format="6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3"/>
          </reference>
        </references>
      </pivotArea>
    </chartFormat>
    <chartFormat chart="3" format="6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4"/>
          </reference>
        </references>
      </pivotArea>
    </chartFormat>
    <chartFormat chart="3" format="6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5"/>
          </reference>
        </references>
      </pivotArea>
    </chartFormat>
    <chartFormat chart="3" format="7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6"/>
          </reference>
        </references>
      </pivotArea>
    </chartFormat>
    <chartFormat chart="3" format="7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7"/>
          </reference>
        </references>
      </pivotArea>
    </chartFormat>
    <chartFormat chart="3" format="7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8"/>
          </reference>
        </references>
      </pivotArea>
    </chartFormat>
    <chartFormat chart="3" format="7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9"/>
          </reference>
        </references>
      </pivotArea>
    </chartFormat>
    <chartFormat chart="3" format="7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0"/>
          </reference>
        </references>
      </pivotArea>
    </chartFormat>
    <chartFormat chart="3" format="7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1"/>
          </reference>
        </references>
      </pivotArea>
    </chartFormat>
    <chartFormat chart="3" format="7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2"/>
          </reference>
        </references>
      </pivotArea>
    </chartFormat>
    <chartFormat chart="3" format="7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3"/>
          </reference>
        </references>
      </pivotArea>
    </chartFormat>
    <chartFormat chart="3" format="7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4"/>
          </reference>
        </references>
      </pivotArea>
    </chartFormat>
    <chartFormat chart="3" format="7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5"/>
          </reference>
        </references>
      </pivotArea>
    </chartFormat>
    <chartFormat chart="3" format="8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2FEE2DF3-491D-4B18-B0D3-397D2A11806A}" sourceName="Date">
  <pivotTables>
    <pivotTable tabId="6" name="Tableau croisé dynamique1"/>
  </pivotTables>
  <data>
    <tabular pivotCacheId="60998019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Week" xr10:uid="{066AA9F5-C8CC-4CBD-B957-1EC43EA7D852}" sourceName="Week">
  <pivotTables>
    <pivotTable tabId="6" name="Tableau croisé dynamique1"/>
  </pivotTables>
  <data>
    <tabular pivotCacheId="60998019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ircuit" xr10:uid="{874D3420-FA24-4E83-8BB6-5AF5C9D6EF15}" sourceName="Circuit">
  <pivotTables>
    <pivotTable tabId="6" name="Tableau croisé dynamique1"/>
  </pivotTables>
  <data>
    <tabular pivotCacheId="60998019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ream" xr10:uid="{42DB324F-09D0-4372-AC85-5C9FF301E29D}" sourceName="Stream">
  <pivotTables>
    <pivotTable tabId="6" name="Tableau croisé dynamique1"/>
  </pivotTables>
  <data>
    <tabular pivotCacheId="60998019">
      <items count="1">
        <i x="0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duit1" xr10:uid="{4E067394-3443-42D0-A83D-FF19B721C5AA}" sourceName="Produit">
  <pivotTables>
    <pivotTable tabId="6" name="Tableau croisé dynamique1"/>
  </pivotTables>
  <data>
    <tabular pivotCacheId="60998019">
      <items count="2">
        <i x="1" s="1"/>
        <i x="0" s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raction1" xr10:uid="{A9B594A0-1305-4714-A18E-42BBB9CE51CB}" sourceName="Fraction">
  <pivotTables>
    <pivotTable tabId="6" name="Tableau croisé dynamique1"/>
  </pivotTables>
  <data>
    <tabular pivotCacheId="60998019">
      <items count="4">
        <i x="2" s="1"/>
        <i x="0" s="1"/>
        <i x="1" s="1"/>
        <i x="3" s="1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ineral1" xr10:uid="{1891E2AA-18B8-4C2F-98CB-93EB831916BA}" sourceName="Mineral">
  <pivotTables>
    <pivotTable tabId="6" name="Tableau croisé dynamique1"/>
  </pivotTables>
  <data>
    <tabular pivotCacheId="60998019">
      <items count="27">
        <i x="19" s="1"/>
        <i x="26"/>
        <i x="20"/>
        <i x="3"/>
        <i x="9" s="1"/>
        <i x="7"/>
        <i x="8"/>
        <i x="24"/>
        <i x="23" s="1"/>
        <i x="18"/>
        <i x="12"/>
        <i x="21"/>
        <i x="13" s="1"/>
        <i x="2"/>
        <i x="1"/>
        <i x="0"/>
        <i x="17" s="1"/>
        <i x="15"/>
        <i x="14"/>
        <i x="16"/>
        <i x="6"/>
        <i x="5"/>
        <i x="10"/>
        <i x="11"/>
        <i x="4"/>
        <i x="25"/>
        <i x="2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C11A5FCD-697F-47F3-824D-CBCE0E1AF45E}" cache="Segment_Date" caption="Date" rowHeight="234950"/>
  <slicer name="Week" xr10:uid="{BBE42A93-8CFD-4FDE-A5F8-EC69D6DF8FC4}" cache="Segment_Week" caption="Week" rowHeight="234950"/>
  <slicer name="Circuit" xr10:uid="{5637608C-DDEF-4E1F-8611-D3EEAFDE98F1}" cache="Segment_Circuit" caption="Circuit" rowHeight="234950"/>
  <slicer name="Stream" xr10:uid="{4FB2397F-4269-43E7-8246-494A4D0AD918}" cache="Segment_Stream" caption="Stream" rowHeight="234950"/>
  <slicer name="Produit 1" xr10:uid="{85C8CEB1-3A82-4318-918E-BBACAB763134}" cache="Segment_Produit1" caption="Produit" rowHeight="234950"/>
  <slicer name="Fraction 1" xr10:uid="{7C6869DF-010D-4F6E-B91F-B201A320454C}" cache="Segment_Fraction1" caption="Fraction" rowHeight="234950"/>
  <slicer name="Mineral 1" xr10:uid="{DDA83835-EA21-40AA-81CE-6B754FCB02A7}" cache="Segment_Mineral1" caption="Mineral" columnCount="4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5B0F41-9D23-4CF3-9140-B5A00A2A2424}" name="Tableau5" displayName="Tableau5" ref="A1:L217" totalsRowShown="0" headerRowDxfId="19" dataDxfId="18">
  <autoFilter ref="A1:L217" xr:uid="{00000000-0009-0000-0100-000005000000}"/>
  <tableColumns count="12">
    <tableColumn id="1" xr3:uid="{9E2B89DA-EF10-49DC-B5EF-D1349089588F}" name="Colonne1" dataDxfId="17"/>
    <tableColumn id="13" xr3:uid="{68A8D1B8-DA60-4F88-B8BB-42A509FE9F11}" name="Colonne8" dataDxfId="16">
      <calculatedColumnFormula array="1">INDEX('Mineralogic Set-Up'!$C$1:$H$58,Tableau5[[#This Row],[Colonne1]],4)</calculatedColumnFormula>
    </tableColumn>
    <tableColumn id="12" xr3:uid="{5EBD6B4C-8EA3-4E0F-B4A2-9735A7D50FAE}" name="Colonne7" dataDxfId="15">
      <calculatedColumnFormula array="1">INDEX('Mineralogic Set-Up'!$C$1:$H$58,Tableau5[[#This Row],[Colonne1]],5)</calculatedColumnFormula>
    </tableColumn>
    <tableColumn id="11" xr3:uid="{14A5469D-A75B-4720-B6DC-FF5967A1BABE}" name="Colonne6" dataDxfId="14">
      <calculatedColumnFormula array="1">INDEX('Mineralogic Set-Up'!$C$1:$H$58,Tableau5[[#This Row],[Colonne1]],6)</calculatedColumnFormula>
    </tableColumn>
    <tableColumn id="10" xr3:uid="{39E36585-CF2F-4132-8990-6FDAC1C1F89D}" name="Date" dataDxfId="13"/>
    <tableColumn id="9" xr3:uid="{07C8E7FA-AB12-4E47-91DA-E832E3DDDEF8}" name="Week" dataDxfId="12"/>
    <tableColumn id="8" xr3:uid="{21C53E85-8E9F-43B5-9A23-C4EBDEDA3E37}" name="Circuit" dataDxfId="11"/>
    <tableColumn id="7" xr3:uid="{AF903EFE-D92C-49CF-8827-78CA59406212}" name="Stream" dataDxfId="10"/>
    <tableColumn id="6" xr3:uid="{0BDF1074-E51F-420C-811B-34A47E0EDABA}" name="Produit" dataDxfId="9"/>
    <tableColumn id="2" xr3:uid="{AD38583B-5FDD-46BB-8FA3-5F5C53866251}" name="Fraction" dataDxfId="8"/>
    <tableColumn id="3" xr3:uid="{05023737-3356-4FB5-AC67-8D981CE04514}" name="Mineral" dataDxfId="7"/>
    <tableColumn id="4" xr3:uid="{0D754535-EA64-4824-AF6C-E871FDB59BDE}" name="wt%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B9D4541B-9636-45D3-ABC9-E2DA42C468A8}" sourceName="Date">
  <state minimalRefreshVersion="6" lastRefreshVersion="6" pivotCacheId="376101592" filterType="unknown">
    <bounds startDate="2019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" xr10:uid="{D794D711-0671-4E0D-A884-6D00D0A7B65A}" cache="ChronologieNative_Date" caption="Date" level="2" selectionLevel="2" scrollPosition="2019-01-01T00:00:00" style="TimeSlicerStyleDark5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7F13-EB93-4BD7-98B0-00755BECA0C4}">
  <sheetPr codeName="Feuil7">
    <tabColor rgb="FF92D050"/>
  </sheetPr>
  <dimension ref="A2:AW103"/>
  <sheetViews>
    <sheetView showZeros="0" topLeftCell="A19" zoomScale="85" zoomScaleNormal="85" workbookViewId="0">
      <selection activeCell="I30" sqref="I30"/>
    </sheetView>
  </sheetViews>
  <sheetFormatPr baseColWidth="10" defaultColWidth="11.5703125" defaultRowHeight="12.75" x14ac:dyDescent="0.2"/>
  <cols>
    <col min="1" max="1" width="11.5703125" style="59"/>
    <col min="2" max="2" width="2.85546875" style="1" customWidth="1"/>
    <col min="3" max="3" width="5" style="1" customWidth="1"/>
    <col min="4" max="4" width="23.140625" style="1" customWidth="1"/>
    <col min="5" max="5" width="13.28515625" style="1" customWidth="1"/>
    <col min="6" max="6" width="5.28515625" style="1" customWidth="1"/>
    <col min="7" max="7" width="6.28515625" style="1" customWidth="1"/>
    <col min="8" max="8" width="6" style="1" customWidth="1"/>
    <col min="9" max="9" width="17.28515625" style="1" customWidth="1"/>
    <col min="10" max="10" width="15.42578125" style="1" bestFit="1" customWidth="1"/>
    <col min="11" max="11" width="16.5703125" style="1" bestFit="1" customWidth="1"/>
    <col min="12" max="12" width="12.28515625" style="1" customWidth="1"/>
    <col min="13" max="14" width="18" style="1" customWidth="1"/>
    <col min="15" max="16" width="12.28515625" style="1" customWidth="1"/>
    <col min="17" max="17" width="23.85546875" style="1" bestFit="1" customWidth="1"/>
    <col min="18" max="18" width="30" style="1" bestFit="1" customWidth="1"/>
    <col min="19" max="19" width="11.5703125" style="1"/>
    <col min="20" max="20" width="9.28515625" style="1" customWidth="1"/>
    <col min="21" max="16384" width="11.5703125" style="1"/>
  </cols>
  <sheetData>
    <row r="2" spans="4:49" ht="13.9" customHeight="1" x14ac:dyDescent="0.2">
      <c r="Q2" s="2"/>
      <c r="R2" s="2"/>
      <c r="S2" s="2"/>
      <c r="T2" s="2"/>
      <c r="U2" s="2"/>
      <c r="V2" s="2"/>
      <c r="W2" s="2"/>
      <c r="X2" s="2"/>
      <c r="Y2" s="2"/>
      <c r="Z2" s="2"/>
    </row>
    <row r="3" spans="4:49" ht="13.9" customHeight="1" x14ac:dyDescent="0.2">
      <c r="P3" s="2"/>
      <c r="Q3" s="2"/>
      <c r="R3" s="2"/>
      <c r="S3" s="2"/>
      <c r="T3" s="2"/>
      <c r="U3" s="2"/>
      <c r="V3" s="2"/>
      <c r="W3" s="2"/>
      <c r="X3" s="2"/>
      <c r="Y3" s="2"/>
      <c r="Z3" s="2"/>
      <c r="AW3" s="1" t="b">
        <v>0</v>
      </c>
    </row>
    <row r="4" spans="4:49" ht="13.9" customHeight="1" x14ac:dyDescent="0.2"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4:49" ht="13.9" customHeight="1" x14ac:dyDescent="0.2"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4:49" ht="13.9" customHeight="1" thickBot="1" x14ac:dyDescent="0.35">
      <c r="D6" s="3" t="s">
        <v>0</v>
      </c>
      <c r="E6" s="3"/>
      <c r="F6" s="3"/>
      <c r="G6" s="4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4:49" ht="18.75" x14ac:dyDescent="0.3">
      <c r="D7" s="4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4:49" ht="15.6" customHeight="1" x14ac:dyDescent="0.2">
      <c r="D8" s="151"/>
      <c r="E8" s="151"/>
      <c r="F8" s="151"/>
      <c r="G8" s="151"/>
      <c r="H8" s="151"/>
      <c r="I8" s="151"/>
      <c r="J8" s="151"/>
      <c r="K8" s="151"/>
      <c r="L8" s="151"/>
      <c r="M8" s="5"/>
      <c r="N8" s="5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4:49" ht="18" customHeight="1" x14ac:dyDescent="0.2">
      <c r="D9" s="151"/>
      <c r="E9" s="151"/>
      <c r="F9" s="151"/>
      <c r="G9" s="151"/>
      <c r="H9" s="151"/>
      <c r="I9" s="151"/>
      <c r="J9" s="151"/>
      <c r="K9" s="151"/>
      <c r="L9" s="151"/>
      <c r="M9" s="5"/>
      <c r="N9" s="5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4:49" ht="18" customHeight="1" x14ac:dyDescent="0.2">
      <c r="D10" s="151"/>
      <c r="E10" s="151"/>
      <c r="F10" s="151"/>
      <c r="G10" s="151"/>
      <c r="H10" s="151"/>
      <c r="I10" s="151"/>
      <c r="J10" s="151"/>
      <c r="K10" s="151"/>
      <c r="L10" s="151"/>
      <c r="M10" s="5"/>
      <c r="N10" s="5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4:49" ht="18" customHeight="1" x14ac:dyDescent="0.2">
      <c r="D11" s="151"/>
      <c r="E11" s="151"/>
      <c r="F11" s="151"/>
      <c r="G11" s="151"/>
      <c r="H11" s="151"/>
      <c r="I11" s="151"/>
      <c r="J11" s="151"/>
      <c r="K11" s="151"/>
      <c r="L11" s="151"/>
      <c r="M11" s="5"/>
      <c r="N11" s="5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4:49" ht="18" customHeight="1" x14ac:dyDescent="0.2">
      <c r="D12" s="6"/>
      <c r="E12" s="6"/>
      <c r="F12" s="6"/>
      <c r="G12" s="6"/>
      <c r="H12" s="6"/>
      <c r="I12" s="6"/>
      <c r="J12" s="6"/>
      <c r="K12" s="6"/>
      <c r="L12" s="6"/>
      <c r="M12" s="5"/>
      <c r="N12" s="5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4:49" ht="19.5" thickBot="1" x14ac:dyDescent="0.35">
      <c r="D13" s="3" t="s">
        <v>1</v>
      </c>
      <c r="E13" s="3"/>
      <c r="F13" s="3"/>
      <c r="G13" s="4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4:49" ht="18.75" x14ac:dyDescent="0.3">
      <c r="D14" s="4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4:49" ht="13.9" customHeight="1" x14ac:dyDescent="0.2">
      <c r="D15" s="7" t="s">
        <v>2</v>
      </c>
      <c r="E15" s="7"/>
      <c r="F15" s="7"/>
      <c r="G15" s="8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4:49" x14ac:dyDescent="0.2">
      <c r="D16" s="9"/>
    </row>
    <row r="17" spans="3:17" ht="13.9" customHeight="1" x14ac:dyDescent="0.2">
      <c r="D17" s="152"/>
      <c r="E17" s="152"/>
      <c r="F17" s="152"/>
      <c r="G17" s="152"/>
      <c r="H17" s="152"/>
      <c r="I17" s="152"/>
      <c r="J17" s="152"/>
      <c r="K17" s="10"/>
    </row>
    <row r="18" spans="3:17" x14ac:dyDescent="0.2">
      <c r="D18" s="152"/>
      <c r="E18" s="152"/>
      <c r="F18" s="152"/>
      <c r="G18" s="152"/>
      <c r="H18" s="152"/>
      <c r="I18" s="152"/>
      <c r="J18" s="152"/>
      <c r="K18" s="10"/>
    </row>
    <row r="19" spans="3:17" x14ac:dyDescent="0.2">
      <c r="D19" s="152"/>
      <c r="E19" s="152"/>
      <c r="F19" s="152"/>
      <c r="G19" s="152"/>
      <c r="H19" s="152"/>
      <c r="I19" s="152"/>
      <c r="J19" s="152"/>
      <c r="K19" s="10"/>
    </row>
    <row r="20" spans="3:17" x14ac:dyDescent="0.2">
      <c r="D20" s="152"/>
      <c r="E20" s="152"/>
      <c r="F20" s="152"/>
      <c r="G20" s="152"/>
      <c r="H20" s="152"/>
      <c r="I20" s="152"/>
      <c r="J20" s="152"/>
      <c r="K20" s="10"/>
    </row>
    <row r="21" spans="3:17" x14ac:dyDescent="0.2">
      <c r="D21" s="152"/>
      <c r="E21" s="152"/>
      <c r="F21" s="152"/>
      <c r="G21" s="152"/>
      <c r="H21" s="152"/>
      <c r="I21" s="152"/>
      <c r="J21" s="152"/>
      <c r="K21" s="10"/>
    </row>
    <row r="22" spans="3:17" x14ac:dyDescent="0.2">
      <c r="D22" s="152"/>
      <c r="E22" s="152"/>
      <c r="F22" s="152"/>
      <c r="G22" s="152"/>
      <c r="H22" s="152"/>
      <c r="I22" s="152"/>
      <c r="J22" s="152"/>
      <c r="K22" s="10"/>
    </row>
    <row r="23" spans="3:17" x14ac:dyDescent="0.2">
      <c r="D23" s="152"/>
      <c r="E23" s="152"/>
      <c r="F23" s="152"/>
      <c r="G23" s="152"/>
      <c r="H23" s="152"/>
      <c r="I23" s="152"/>
      <c r="J23" s="152"/>
      <c r="K23" s="10"/>
    </row>
    <row r="24" spans="3:17" x14ac:dyDescent="0.2">
      <c r="D24" s="152"/>
      <c r="E24" s="152"/>
      <c r="F24" s="152"/>
      <c r="G24" s="152"/>
      <c r="H24" s="152"/>
      <c r="I24" s="152"/>
      <c r="J24" s="152"/>
      <c r="K24" s="10"/>
    </row>
    <row r="25" spans="3:17" x14ac:dyDescent="0.2">
      <c r="D25" s="10"/>
      <c r="E25" s="10"/>
      <c r="F25" s="10"/>
      <c r="G25" s="10"/>
      <c r="H25" s="10"/>
      <c r="I25" s="10"/>
    </row>
    <row r="26" spans="3:17" x14ac:dyDescent="0.2">
      <c r="D26" s="7" t="s">
        <v>3</v>
      </c>
      <c r="E26" s="10"/>
      <c r="F26" s="10"/>
      <c r="G26" s="10"/>
      <c r="H26" s="10"/>
      <c r="I26" s="10"/>
    </row>
    <row r="27" spans="3:17" x14ac:dyDescent="0.2">
      <c r="I27" s="10"/>
    </row>
    <row r="28" spans="3:17" ht="15" customHeight="1" x14ac:dyDescent="0.2">
      <c r="D28" s="11"/>
      <c r="E28" s="11" t="s">
        <v>4</v>
      </c>
      <c r="F28" s="12" t="s">
        <v>136</v>
      </c>
      <c r="G28" s="12" t="s">
        <v>137</v>
      </c>
      <c r="H28" s="12" t="s">
        <v>138</v>
      </c>
      <c r="I28" s="10"/>
    </row>
    <row r="29" spans="3:17" ht="15" x14ac:dyDescent="0.25">
      <c r="C29" s="13"/>
      <c r="D29" s="1" t="s">
        <v>5</v>
      </c>
      <c r="E29" s="1" t="s">
        <v>6</v>
      </c>
      <c r="F29" s="1" t="str">
        <f>LEFT($E29,FIND(";",$E29,1)-1)</f>
        <v>20</v>
      </c>
      <c r="G29" s="1" t="str">
        <f>MID(E29,LEN(F29)+2,FIND(";",$E29,LEN(F29)+2)-LEN(F29)-2)</f>
        <v>150</v>
      </c>
      <c r="H29" s="1" t="str">
        <f>SUBSTITUTE(E29,F29&amp;";"&amp;G29&amp;";","")</f>
        <v>230</v>
      </c>
      <c r="I29" s="10"/>
      <c r="Q29" s="14"/>
    </row>
    <row r="30" spans="3:17" ht="15" x14ac:dyDescent="0.25">
      <c r="C30" s="15"/>
      <c r="D30" s="1" t="s">
        <v>7</v>
      </c>
      <c r="E30" s="1" t="s">
        <v>8</v>
      </c>
      <c r="F30" s="1" t="str">
        <f>LEFT($E30,FIND(";",$E30,1)-1)</f>
        <v>48</v>
      </c>
      <c r="G30" s="1" t="str">
        <f>MID(E30,LEN(F30)+2,FIND(";",$E30,LEN(F30)+2)-LEN(F30)-2)</f>
        <v>80</v>
      </c>
      <c r="H30" s="1" t="str">
        <f t="shared" ref="H30:H58" si="0">SUBSTITUTE(E30,F30&amp;";"&amp;G30&amp;";","")</f>
        <v>248</v>
      </c>
      <c r="I30" s="10"/>
      <c r="Q30" s="14"/>
    </row>
    <row r="31" spans="3:17" ht="15" x14ac:dyDescent="0.25">
      <c r="C31" s="16"/>
      <c r="D31" s="1" t="s">
        <v>9</v>
      </c>
      <c r="E31" s="1" t="s">
        <v>10</v>
      </c>
      <c r="F31" s="1" t="str">
        <f t="shared" ref="F31:F58" si="1">LEFT($E31,FIND(";",$E31,1)-1)</f>
        <v>0</v>
      </c>
      <c r="G31" s="1" t="str">
        <f t="shared" ref="G31:G58" si="2">MID(E31,LEN(F31)+2,FIND(";",$E31,LEN(F31)+2)-LEN(F31)-2)</f>
        <v>105</v>
      </c>
      <c r="H31" s="1" t="str">
        <f t="shared" si="0"/>
        <v>133</v>
      </c>
      <c r="I31" s="10"/>
      <c r="Q31" s="14"/>
    </row>
    <row r="32" spans="3:17" ht="15" x14ac:dyDescent="0.25">
      <c r="C32" s="17"/>
      <c r="D32" s="1" t="s">
        <v>11</v>
      </c>
      <c r="E32" s="1" t="s">
        <v>12</v>
      </c>
      <c r="F32" s="1" t="str">
        <f t="shared" si="1"/>
        <v>102</v>
      </c>
      <c r="G32" s="1" t="str">
        <f t="shared" si="2"/>
        <v>143</v>
      </c>
      <c r="H32" s="1" t="str">
        <f t="shared" si="0"/>
        <v>143</v>
      </c>
      <c r="I32" s="10"/>
      <c r="Q32" s="14"/>
    </row>
    <row r="33" spans="3:17" ht="15" x14ac:dyDescent="0.25">
      <c r="C33" s="18"/>
      <c r="D33" s="1" t="s">
        <v>13</v>
      </c>
      <c r="E33" s="1" t="s">
        <v>14</v>
      </c>
      <c r="F33" s="1" t="str">
        <f t="shared" si="1"/>
        <v>48</v>
      </c>
      <c r="G33" s="1" t="str">
        <f t="shared" si="2"/>
        <v>255</v>
      </c>
      <c r="H33" s="1" t="str">
        <f t="shared" si="0"/>
        <v>199</v>
      </c>
      <c r="I33" s="10"/>
      <c r="Q33" s="14"/>
    </row>
    <row r="34" spans="3:17" ht="15" x14ac:dyDescent="0.25">
      <c r="C34" s="19"/>
      <c r="D34" s="1" t="s">
        <v>15</v>
      </c>
      <c r="E34" s="1" t="s">
        <v>16</v>
      </c>
      <c r="F34" s="1" t="str">
        <f t="shared" si="1"/>
        <v>255</v>
      </c>
      <c r="G34" s="1" t="str">
        <f t="shared" si="2"/>
        <v>0</v>
      </c>
      <c r="H34" s="1" t="str">
        <f t="shared" si="0"/>
        <v>255</v>
      </c>
      <c r="I34" s="10"/>
    </row>
    <row r="35" spans="3:17" ht="15" x14ac:dyDescent="0.25">
      <c r="C35" s="20"/>
      <c r="D35" s="1" t="s">
        <v>17</v>
      </c>
      <c r="E35" s="1" t="s">
        <v>18</v>
      </c>
      <c r="F35" s="1" t="str">
        <f t="shared" si="1"/>
        <v>0</v>
      </c>
      <c r="G35" s="1" t="str">
        <f t="shared" si="2"/>
        <v>0</v>
      </c>
      <c r="H35" s="1" t="str">
        <f t="shared" si="0"/>
        <v>255</v>
      </c>
      <c r="I35" s="10"/>
    </row>
    <row r="36" spans="3:17" ht="15" x14ac:dyDescent="0.25">
      <c r="C36" s="21"/>
      <c r="D36" s="1" t="s">
        <v>19</v>
      </c>
      <c r="E36" s="1" t="s">
        <v>20</v>
      </c>
      <c r="F36" s="1" t="str">
        <f t="shared" si="1"/>
        <v>255</v>
      </c>
      <c r="G36" s="1" t="str">
        <f t="shared" si="2"/>
        <v>255</v>
      </c>
      <c r="H36" s="1" t="str">
        <f t="shared" si="0"/>
        <v>199</v>
      </c>
      <c r="I36" s="10"/>
    </row>
    <row r="37" spans="3:17" ht="15" x14ac:dyDescent="0.25">
      <c r="C37" s="22"/>
      <c r="D37" s="1" t="s">
        <v>21</v>
      </c>
      <c r="E37" s="1" t="s">
        <v>22</v>
      </c>
      <c r="F37" s="1" t="str">
        <f t="shared" si="1"/>
        <v>255</v>
      </c>
      <c r="G37" s="1" t="str">
        <f t="shared" si="2"/>
        <v>187</v>
      </c>
      <c r="H37" s="1" t="str">
        <f t="shared" si="0"/>
        <v>255</v>
      </c>
      <c r="I37" s="10"/>
    </row>
    <row r="38" spans="3:17" ht="15" x14ac:dyDescent="0.25">
      <c r="C38" s="23"/>
      <c r="D38" s="1" t="s">
        <v>23</v>
      </c>
      <c r="E38" s="1" t="s">
        <v>24</v>
      </c>
      <c r="F38" s="1" t="str">
        <f t="shared" si="1"/>
        <v>0</v>
      </c>
      <c r="G38" s="1" t="str">
        <f t="shared" si="2"/>
        <v>255</v>
      </c>
      <c r="H38" s="1" t="str">
        <f t="shared" si="0"/>
        <v>0</v>
      </c>
      <c r="I38" s="10"/>
    </row>
    <row r="39" spans="3:17" ht="15" x14ac:dyDescent="0.25">
      <c r="C39" s="24"/>
      <c r="D39" s="1" t="s">
        <v>25</v>
      </c>
      <c r="E39" s="1" t="s">
        <v>26</v>
      </c>
      <c r="F39" s="1" t="str">
        <f t="shared" si="1"/>
        <v>155</v>
      </c>
      <c r="G39" s="1" t="str">
        <f t="shared" si="2"/>
        <v>200</v>
      </c>
      <c r="H39" s="1" t="str">
        <f t="shared" si="0"/>
        <v>100</v>
      </c>
      <c r="I39" s="10"/>
    </row>
    <row r="40" spans="3:17" ht="15" x14ac:dyDescent="0.25">
      <c r="C40" s="25"/>
      <c r="D40" s="1" t="s">
        <v>27</v>
      </c>
      <c r="E40" s="1" t="s">
        <v>28</v>
      </c>
      <c r="F40" s="1" t="str">
        <f t="shared" si="1"/>
        <v>14</v>
      </c>
      <c r="G40" s="1" t="str">
        <f t="shared" si="2"/>
        <v>177</v>
      </c>
      <c r="H40" s="1" t="str">
        <f t="shared" si="0"/>
        <v>27</v>
      </c>
      <c r="I40" s="10"/>
    </row>
    <row r="41" spans="3:17" ht="15" x14ac:dyDescent="0.25">
      <c r="C41" s="26"/>
      <c r="D41" s="1" t="s">
        <v>29</v>
      </c>
      <c r="E41" s="1" t="s">
        <v>30</v>
      </c>
      <c r="F41" s="1" t="str">
        <f t="shared" si="1"/>
        <v>0</v>
      </c>
      <c r="G41" s="1" t="str">
        <f t="shared" si="2"/>
        <v>64</v>
      </c>
      <c r="H41" s="1" t="str">
        <f t="shared" si="0"/>
        <v>64</v>
      </c>
      <c r="I41" s="10"/>
    </row>
    <row r="42" spans="3:17" ht="15" x14ac:dyDescent="0.25">
      <c r="C42" s="27"/>
      <c r="D42" s="1" t="s">
        <v>31</v>
      </c>
      <c r="E42" s="1" t="s">
        <v>32</v>
      </c>
      <c r="F42" s="1" t="str">
        <f t="shared" si="1"/>
        <v>154</v>
      </c>
      <c r="G42" s="1" t="str">
        <f t="shared" si="2"/>
        <v>30</v>
      </c>
      <c r="H42" s="1" t="str">
        <f t="shared" si="0"/>
        <v>200</v>
      </c>
      <c r="I42" s="10"/>
    </row>
    <row r="43" spans="3:17" ht="15" x14ac:dyDescent="0.25">
      <c r="C43" s="28"/>
      <c r="D43" s="1" t="s">
        <v>33</v>
      </c>
      <c r="E43" s="1" t="s">
        <v>34</v>
      </c>
      <c r="F43" s="1" t="str">
        <f t="shared" si="1"/>
        <v>112</v>
      </c>
      <c r="G43" s="1" t="str">
        <f t="shared" si="2"/>
        <v>85</v>
      </c>
      <c r="H43" s="1" t="str">
        <f t="shared" si="0"/>
        <v>255</v>
      </c>
      <c r="I43" s="10"/>
    </row>
    <row r="44" spans="3:17" ht="15" x14ac:dyDescent="0.25">
      <c r="C44" s="29"/>
      <c r="D44" s="1" t="s">
        <v>35</v>
      </c>
      <c r="E44" s="1" t="s">
        <v>36</v>
      </c>
      <c r="F44" s="1" t="str">
        <f t="shared" si="1"/>
        <v>255</v>
      </c>
      <c r="G44" s="1" t="str">
        <f t="shared" si="2"/>
        <v>128</v>
      </c>
      <c r="H44" s="1" t="str">
        <f t="shared" si="0"/>
        <v>0</v>
      </c>
      <c r="I44" s="10"/>
    </row>
    <row r="45" spans="3:17" ht="15" x14ac:dyDescent="0.25">
      <c r="C45" s="30"/>
      <c r="D45" s="1" t="s">
        <v>37</v>
      </c>
      <c r="E45" s="1" t="s">
        <v>38</v>
      </c>
      <c r="F45" s="1" t="str">
        <f t="shared" si="1"/>
        <v>200</v>
      </c>
      <c r="G45" s="1" t="str">
        <f t="shared" si="2"/>
        <v>24</v>
      </c>
      <c r="H45" s="1" t="str">
        <f t="shared" si="0"/>
        <v>14</v>
      </c>
      <c r="I45" s="10"/>
    </row>
    <row r="46" spans="3:17" ht="15" x14ac:dyDescent="0.25">
      <c r="C46" s="31"/>
      <c r="D46" s="1" t="s">
        <v>39</v>
      </c>
      <c r="E46" s="1" t="s">
        <v>40</v>
      </c>
      <c r="F46" s="1" t="str">
        <f t="shared" si="1"/>
        <v>255</v>
      </c>
      <c r="G46" s="1" t="str">
        <f t="shared" si="2"/>
        <v>13</v>
      </c>
      <c r="H46" s="1" t="str">
        <f t="shared" si="0"/>
        <v>13</v>
      </c>
      <c r="I46" s="10"/>
    </row>
    <row r="47" spans="3:17" ht="15" x14ac:dyDescent="0.25">
      <c r="C47" s="32"/>
      <c r="D47" s="1" t="s">
        <v>41</v>
      </c>
      <c r="E47" s="1" t="s">
        <v>42</v>
      </c>
      <c r="F47" s="1" t="str">
        <f t="shared" si="1"/>
        <v>240</v>
      </c>
      <c r="G47" s="1" t="str">
        <f t="shared" si="2"/>
        <v>163</v>
      </c>
      <c r="H47" s="1" t="str">
        <f t="shared" si="0"/>
        <v>51</v>
      </c>
      <c r="I47" s="10"/>
    </row>
    <row r="48" spans="3:17" ht="15" x14ac:dyDescent="0.25">
      <c r="C48" s="33"/>
      <c r="D48" s="1" t="s">
        <v>43</v>
      </c>
      <c r="E48" s="1" t="s">
        <v>44</v>
      </c>
      <c r="F48" s="1" t="str">
        <f t="shared" si="1"/>
        <v>245</v>
      </c>
      <c r="G48" s="1" t="str">
        <f t="shared" si="2"/>
        <v>188</v>
      </c>
      <c r="H48" s="1" t="str">
        <f t="shared" si="0"/>
        <v>100</v>
      </c>
      <c r="I48" s="10"/>
    </row>
    <row r="49" spans="3:16" ht="15" x14ac:dyDescent="0.25">
      <c r="C49" s="34"/>
      <c r="D49" s="1" t="s">
        <v>45</v>
      </c>
      <c r="E49" s="1" t="s">
        <v>46</v>
      </c>
      <c r="F49" s="1" t="str">
        <f t="shared" si="1"/>
        <v>231</v>
      </c>
      <c r="G49" s="1" t="str">
        <f t="shared" si="2"/>
        <v>219</v>
      </c>
      <c r="H49" s="1" t="str">
        <f t="shared" si="0"/>
        <v>3</v>
      </c>
      <c r="I49" s="10"/>
    </row>
    <row r="50" spans="3:16" ht="15" x14ac:dyDescent="0.25">
      <c r="C50" s="35"/>
      <c r="D50" s="1" t="s">
        <v>47</v>
      </c>
      <c r="E50" s="1" t="s">
        <v>48</v>
      </c>
      <c r="F50" s="1" t="str">
        <f t="shared" si="1"/>
        <v>8</v>
      </c>
      <c r="G50" s="1" t="str">
        <f t="shared" si="2"/>
        <v>8</v>
      </c>
      <c r="H50" s="1" t="str">
        <f t="shared" si="0"/>
        <v>8</v>
      </c>
      <c r="I50" s="10"/>
    </row>
    <row r="51" spans="3:16" ht="15" x14ac:dyDescent="0.25">
      <c r="C51" s="36"/>
      <c r="D51" s="1" t="s">
        <v>49</v>
      </c>
      <c r="E51" s="1" t="s">
        <v>50</v>
      </c>
      <c r="F51" s="1" t="str">
        <f t="shared" si="1"/>
        <v>0</v>
      </c>
      <c r="G51" s="1" t="str">
        <f t="shared" si="2"/>
        <v>255</v>
      </c>
      <c r="H51" s="1" t="str">
        <f t="shared" si="0"/>
        <v>255</v>
      </c>
      <c r="I51" s="10"/>
      <c r="M51" s="12"/>
    </row>
    <row r="52" spans="3:16" ht="15" x14ac:dyDescent="0.25">
      <c r="C52" s="37"/>
      <c r="D52" s="1" t="s">
        <v>51</v>
      </c>
      <c r="E52" s="1" t="s">
        <v>52</v>
      </c>
      <c r="F52" s="1" t="str">
        <f t="shared" si="1"/>
        <v>240</v>
      </c>
      <c r="G52" s="1" t="str">
        <f t="shared" si="2"/>
        <v>120</v>
      </c>
      <c r="H52" s="1" t="str">
        <f t="shared" si="0"/>
        <v>100</v>
      </c>
      <c r="I52" s="10"/>
      <c r="M52" s="12"/>
    </row>
    <row r="53" spans="3:16" ht="15" x14ac:dyDescent="0.25">
      <c r="C53" s="38"/>
      <c r="D53" s="1" t="s">
        <v>53</v>
      </c>
      <c r="E53" s="1" t="s">
        <v>54</v>
      </c>
      <c r="F53" s="1" t="str">
        <f t="shared" si="1"/>
        <v>116</v>
      </c>
      <c r="G53" s="1" t="str">
        <f t="shared" si="2"/>
        <v>120</v>
      </c>
      <c r="H53" s="1" t="str">
        <f t="shared" si="0"/>
        <v>38</v>
      </c>
      <c r="I53" s="10"/>
      <c r="M53" s="12"/>
    </row>
    <row r="54" spans="3:16" ht="15" x14ac:dyDescent="0.25">
      <c r="C54" s="39"/>
      <c r="D54" s="1" t="s">
        <v>55</v>
      </c>
      <c r="E54" s="1" t="s">
        <v>56</v>
      </c>
      <c r="F54" s="1" t="str">
        <f t="shared" si="1"/>
        <v>255</v>
      </c>
      <c r="G54" s="1" t="str">
        <f t="shared" si="2"/>
        <v>255</v>
      </c>
      <c r="H54" s="1" t="str">
        <f t="shared" si="0"/>
        <v>0</v>
      </c>
      <c r="I54" s="10"/>
      <c r="M54" s="12"/>
    </row>
    <row r="55" spans="3:16" ht="15" x14ac:dyDescent="0.25">
      <c r="C55" s="40"/>
      <c r="D55" s="1" t="s">
        <v>57</v>
      </c>
      <c r="E55" s="1" t="s">
        <v>58</v>
      </c>
      <c r="F55" s="1" t="str">
        <f t="shared" si="1"/>
        <v>166</v>
      </c>
      <c r="G55" s="1" t="str">
        <f t="shared" si="2"/>
        <v>117</v>
      </c>
      <c r="H55" s="1" t="str">
        <f t="shared" si="0"/>
        <v>115</v>
      </c>
      <c r="I55" s="10"/>
      <c r="M55" s="12"/>
    </row>
    <row r="56" spans="3:16" ht="15" x14ac:dyDescent="0.25">
      <c r="C56" s="41"/>
      <c r="D56" s="1" t="s">
        <v>59</v>
      </c>
      <c r="E56" s="1" t="s">
        <v>60</v>
      </c>
      <c r="F56" s="1" t="str">
        <f t="shared" si="1"/>
        <v>194</v>
      </c>
      <c r="G56" s="1" t="str">
        <f t="shared" si="2"/>
        <v>83</v>
      </c>
      <c r="H56" s="1" t="str">
        <f t="shared" si="0"/>
        <v>50</v>
      </c>
      <c r="I56" s="10"/>
      <c r="M56" s="12"/>
    </row>
    <row r="57" spans="3:16" ht="15" x14ac:dyDescent="0.25">
      <c r="C57" s="42"/>
      <c r="D57" s="1" t="s">
        <v>61</v>
      </c>
      <c r="E57" s="1" t="s">
        <v>62</v>
      </c>
      <c r="F57" s="1" t="str">
        <f t="shared" si="1"/>
        <v>200</v>
      </c>
      <c r="G57" s="1" t="str">
        <f t="shared" si="2"/>
        <v>200</v>
      </c>
      <c r="H57" s="1" t="str">
        <f t="shared" si="0"/>
        <v>44</v>
      </c>
      <c r="I57" s="10"/>
      <c r="M57" s="12"/>
    </row>
    <row r="58" spans="3:16" ht="15" x14ac:dyDescent="0.25">
      <c r="C58" s="43"/>
      <c r="D58" s="1" t="s">
        <v>63</v>
      </c>
      <c r="E58" s="1" t="s">
        <v>64</v>
      </c>
      <c r="F58" s="1" t="str">
        <f t="shared" si="1"/>
        <v>128</v>
      </c>
      <c r="G58" s="1" t="str">
        <f t="shared" si="2"/>
        <v>64</v>
      </c>
      <c r="H58" s="1" t="str">
        <f t="shared" si="0"/>
        <v>64</v>
      </c>
      <c r="I58" s="10"/>
      <c r="M58" s="12"/>
    </row>
    <row r="59" spans="3:16" x14ac:dyDescent="0.2">
      <c r="H59" s="12"/>
      <c r="I59" s="10"/>
      <c r="M59" s="12"/>
    </row>
    <row r="60" spans="3:16" x14ac:dyDescent="0.2">
      <c r="H60" s="12"/>
      <c r="I60" s="10"/>
    </row>
    <row r="61" spans="3:16" x14ac:dyDescent="0.2">
      <c r="D61" s="44" t="s">
        <v>65</v>
      </c>
      <c r="H61" s="12"/>
      <c r="I61" s="10"/>
    </row>
    <row r="62" spans="3:16" x14ac:dyDescent="0.2">
      <c r="H62" s="12"/>
      <c r="I62" s="12"/>
    </row>
    <row r="63" spans="3:16" x14ac:dyDescent="0.2">
      <c r="I63" s="12"/>
      <c r="J63" s="12"/>
      <c r="K63" s="12"/>
      <c r="L63" s="12"/>
      <c r="M63" s="12"/>
      <c r="N63" s="12"/>
      <c r="O63" s="12"/>
      <c r="P63" s="12"/>
    </row>
    <row r="64" spans="3:16" x14ac:dyDescent="0.2">
      <c r="D64" s="9"/>
      <c r="N64" s="12"/>
    </row>
    <row r="65" spans="4:33" x14ac:dyDescent="0.2">
      <c r="D65" s="45" t="s">
        <v>66</v>
      </c>
      <c r="E65" s="46"/>
      <c r="F65" s="46"/>
      <c r="G65" s="46"/>
      <c r="H65" s="46"/>
      <c r="I65" s="46"/>
      <c r="J65" s="46"/>
      <c r="K65" s="46"/>
      <c r="L65" s="46"/>
      <c r="N65" s="12"/>
    </row>
    <row r="66" spans="4:33" x14ac:dyDescent="0.2">
      <c r="D66" s="47" t="s">
        <v>67</v>
      </c>
      <c r="E66" s="153" t="str">
        <f>'[3]Sample preparation-references'!D19</f>
        <v>M Feed</v>
      </c>
      <c r="F66" s="153"/>
      <c r="G66" s="153"/>
      <c r="H66" s="153"/>
      <c r="I66" s="153" t="s">
        <v>68</v>
      </c>
      <c r="J66" s="153"/>
      <c r="K66" s="153"/>
      <c r="L66" s="153"/>
      <c r="N66" s="12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</row>
    <row r="67" spans="4:33" x14ac:dyDescent="0.2">
      <c r="D67" s="47" t="s">
        <v>69</v>
      </c>
      <c r="E67" s="49" t="str">
        <f>'[3]Sample preparation-references'!G19</f>
        <v>- 38 µm</v>
      </c>
      <c r="F67" s="49" t="str">
        <f>'[3]Sample preparation-references'!G20</f>
        <v>+ 38 / - 75 µm</v>
      </c>
      <c r="G67" s="49" t="str">
        <f>'[3]Sample preparation-references'!G21</f>
        <v>+ 75 / - 150 µm</v>
      </c>
      <c r="H67" s="49" t="str">
        <f>'[3]Sample preparation-references'!G22</f>
        <v>+ 150 µm</v>
      </c>
      <c r="I67" s="49" t="str">
        <f>E67</f>
        <v>- 38 µm</v>
      </c>
      <c r="J67" s="49" t="str">
        <f t="shared" ref="J67:L67" si="3">F67</f>
        <v>+ 38 / - 75 µm</v>
      </c>
      <c r="K67" s="49" t="str">
        <f t="shared" si="3"/>
        <v>+ 75 / - 150 µm</v>
      </c>
      <c r="L67" s="49" t="str">
        <f t="shared" si="3"/>
        <v>+ 150 µm</v>
      </c>
      <c r="N67" s="12"/>
    </row>
    <row r="68" spans="4:33" x14ac:dyDescent="0.2">
      <c r="D68" s="47" t="s">
        <v>70</v>
      </c>
      <c r="E68" s="49" t="s">
        <v>71</v>
      </c>
      <c r="F68" s="49" t="s">
        <v>72</v>
      </c>
      <c r="G68" s="49" t="s">
        <v>73</v>
      </c>
      <c r="H68" s="49" t="s">
        <v>74</v>
      </c>
      <c r="I68" s="49" t="s">
        <v>75</v>
      </c>
      <c r="J68" s="49" t="s">
        <v>76</v>
      </c>
      <c r="K68" s="49" t="s">
        <v>77</v>
      </c>
      <c r="L68" s="49" t="s">
        <v>78</v>
      </c>
      <c r="N68" s="12"/>
    </row>
    <row r="69" spans="4:33" x14ac:dyDescent="0.2">
      <c r="D69" s="47" t="s">
        <v>79</v>
      </c>
      <c r="E69" s="50">
        <f>'[3]Sample preparation-references'!H19</f>
        <v>6.3363667003707436E-2</v>
      </c>
      <c r="F69" s="50">
        <f>'[3]Sample preparation-references'!H20</f>
        <v>0.10481968318166497</v>
      </c>
      <c r="G69" s="50">
        <f>'[3]Sample preparation-references'!H21</f>
        <v>0.28479946073474888</v>
      </c>
      <c r="H69" s="50">
        <f>'[3]Sample preparation-references'!H22</f>
        <v>0.54701718907987862</v>
      </c>
      <c r="I69" s="50">
        <f>'[3]Sample preparation-references'!H23</f>
        <v>0.22496617050067658</v>
      </c>
      <c r="J69" s="50">
        <f>'[3]Sample preparation-references'!H24</f>
        <v>0.18910690121786194</v>
      </c>
      <c r="K69" s="50">
        <f>'[3]Sample preparation-references'!H25</f>
        <v>0.26420838971583216</v>
      </c>
      <c r="L69" s="50">
        <f>'[3]Sample preparation-references'!H26</f>
        <v>0.32171853856562921</v>
      </c>
      <c r="N69" s="12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</row>
    <row r="70" spans="4:33" x14ac:dyDescent="0.2">
      <c r="D70" s="52"/>
      <c r="E70" s="53"/>
      <c r="F70" s="53"/>
      <c r="G70" s="53"/>
      <c r="H70" s="53"/>
      <c r="I70" s="53"/>
      <c r="J70" s="53"/>
      <c r="K70" s="53"/>
      <c r="L70" s="53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</row>
    <row r="71" spans="4:33" x14ac:dyDescent="0.2">
      <c r="D71" s="52"/>
      <c r="E71" s="53"/>
      <c r="F71" s="53"/>
      <c r="G71" s="53"/>
      <c r="H71" s="53"/>
      <c r="I71" s="53"/>
      <c r="J71" s="53"/>
      <c r="K71" s="53"/>
      <c r="L71" s="53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</row>
    <row r="72" spans="4:33" x14ac:dyDescent="0.2">
      <c r="D72" s="45" t="s">
        <v>80</v>
      </c>
      <c r="E72" s="46"/>
      <c r="F72" s="46"/>
      <c r="G72" s="46"/>
      <c r="H72" s="46"/>
      <c r="I72" s="46"/>
      <c r="J72" s="46"/>
      <c r="K72" s="46"/>
      <c r="L72" s="46"/>
      <c r="M72" s="51" t="s">
        <v>81</v>
      </c>
    </row>
    <row r="73" spans="4:33" x14ac:dyDescent="0.2">
      <c r="D73" s="47" t="s">
        <v>82</v>
      </c>
      <c r="E73" s="49" t="s">
        <v>83</v>
      </c>
      <c r="F73" s="49" t="s">
        <v>83</v>
      </c>
      <c r="G73" s="49" t="s">
        <v>83</v>
      </c>
      <c r="H73" s="49" t="s">
        <v>83</v>
      </c>
      <c r="I73" s="49" t="s">
        <v>83</v>
      </c>
      <c r="J73" s="49" t="s">
        <v>83</v>
      </c>
      <c r="K73" s="49" t="s">
        <v>83</v>
      </c>
      <c r="L73" s="49" t="s">
        <v>83</v>
      </c>
    </row>
    <row r="74" spans="4:33" x14ac:dyDescent="0.2">
      <c r="D74" s="47" t="s">
        <v>84</v>
      </c>
      <c r="E74" s="49" t="s">
        <v>85</v>
      </c>
      <c r="F74" s="49" t="s">
        <v>85</v>
      </c>
      <c r="G74" s="49" t="s">
        <v>85</v>
      </c>
      <c r="H74" s="49" t="s">
        <v>85</v>
      </c>
      <c r="I74" s="49" t="s">
        <v>85</v>
      </c>
      <c r="J74" s="49" t="s">
        <v>85</v>
      </c>
      <c r="K74" s="49" t="s">
        <v>85</v>
      </c>
      <c r="L74" s="49" t="s">
        <v>85</v>
      </c>
    </row>
    <row r="75" spans="4:33" x14ac:dyDescent="0.2">
      <c r="D75" s="47" t="s">
        <v>86</v>
      </c>
      <c r="E75" s="54">
        <v>2613</v>
      </c>
      <c r="F75" s="54">
        <v>1306</v>
      </c>
      <c r="G75" s="54">
        <v>784</v>
      </c>
      <c r="H75" s="54">
        <v>392</v>
      </c>
      <c r="I75" s="54">
        <v>2613</v>
      </c>
      <c r="J75" s="54">
        <v>1306</v>
      </c>
      <c r="K75" s="54">
        <v>784</v>
      </c>
      <c r="L75" s="54">
        <v>392</v>
      </c>
    </row>
    <row r="76" spans="4:33" x14ac:dyDescent="0.2">
      <c r="D76" s="47" t="s">
        <v>87</v>
      </c>
      <c r="E76" s="54" t="s">
        <v>88</v>
      </c>
      <c r="F76" s="54" t="s">
        <v>88</v>
      </c>
      <c r="G76" s="54" t="s">
        <v>89</v>
      </c>
      <c r="H76" s="54" t="s">
        <v>90</v>
      </c>
      <c r="I76" s="54" t="s">
        <v>88</v>
      </c>
      <c r="J76" s="54" t="s">
        <v>88</v>
      </c>
      <c r="K76" s="54" t="s">
        <v>89</v>
      </c>
      <c r="L76" s="54" t="s">
        <v>90</v>
      </c>
    </row>
    <row r="77" spans="4:33" x14ac:dyDescent="0.2">
      <c r="D77" s="55" t="s">
        <v>91</v>
      </c>
      <c r="E77" s="49" t="s">
        <v>92</v>
      </c>
      <c r="F77" s="49" t="s">
        <v>92</v>
      </c>
      <c r="G77" s="49" t="s">
        <v>92</v>
      </c>
      <c r="H77" s="49" t="s">
        <v>92</v>
      </c>
      <c r="I77" s="49" t="s">
        <v>92</v>
      </c>
      <c r="J77" s="49" t="s">
        <v>92</v>
      </c>
      <c r="K77" s="49" t="s">
        <v>92</v>
      </c>
      <c r="L77" s="49" t="s">
        <v>92</v>
      </c>
    </row>
    <row r="78" spans="4:33" x14ac:dyDescent="0.2">
      <c r="D78" s="56" t="s">
        <v>93</v>
      </c>
      <c r="E78" s="54">
        <v>9354</v>
      </c>
      <c r="F78" s="54">
        <v>3454</v>
      </c>
      <c r="G78" s="54">
        <v>3819</v>
      </c>
      <c r="H78" s="54">
        <v>4547</v>
      </c>
      <c r="I78" s="54">
        <v>13081</v>
      </c>
      <c r="J78" s="54">
        <v>4075</v>
      </c>
      <c r="K78" s="54">
        <v>5105</v>
      </c>
      <c r="L78" s="54">
        <v>3420</v>
      </c>
      <c r="M78" s="48">
        <f>SUM(E78:L78)</f>
        <v>46855</v>
      </c>
    </row>
    <row r="79" spans="4:33" x14ac:dyDescent="0.2">
      <c r="D79" s="56" t="s">
        <v>94</v>
      </c>
      <c r="E79" s="54" t="s">
        <v>95</v>
      </c>
      <c r="F79" s="54" t="s">
        <v>96</v>
      </c>
      <c r="G79" s="54" t="s">
        <v>97</v>
      </c>
      <c r="H79" s="54" t="s">
        <v>98</v>
      </c>
      <c r="I79" s="54" t="s">
        <v>95</v>
      </c>
      <c r="J79" s="54" t="s">
        <v>96</v>
      </c>
      <c r="K79" s="54" t="s">
        <v>97</v>
      </c>
      <c r="L79" s="54" t="s">
        <v>98</v>
      </c>
    </row>
    <row r="80" spans="4:33" x14ac:dyDescent="0.2">
      <c r="D80" s="52"/>
      <c r="E80" s="57"/>
      <c r="F80" s="57"/>
      <c r="G80" s="57"/>
      <c r="H80" s="57"/>
      <c r="I80" s="57"/>
      <c r="J80" s="57"/>
      <c r="K80" s="57"/>
      <c r="L80" s="57"/>
    </row>
    <row r="81" spans="4:15" x14ac:dyDescent="0.2">
      <c r="D81" s="58" t="s">
        <v>99</v>
      </c>
      <c r="E81" s="52"/>
      <c r="F81" s="52"/>
      <c r="G81" s="52"/>
      <c r="H81" s="52"/>
      <c r="I81" s="52"/>
      <c r="J81" s="52"/>
      <c r="K81" s="52"/>
    </row>
    <row r="82" spans="4:15" x14ac:dyDescent="0.2">
      <c r="D82" s="1" t="s">
        <v>100</v>
      </c>
    </row>
    <row r="84" spans="4:15" ht="15" x14ac:dyDescent="0.25">
      <c r="D84" s="44" t="s">
        <v>101</v>
      </c>
      <c r="E84" s="44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6" spans="4:15" x14ac:dyDescent="0.2">
      <c r="D86" s="1" t="s">
        <v>102</v>
      </c>
      <c r="E86" s="1" t="s">
        <v>103</v>
      </c>
    </row>
    <row r="87" spans="4:15" x14ac:dyDescent="0.2">
      <c r="D87" s="1" t="s">
        <v>104</v>
      </c>
      <c r="E87" s="1" t="s">
        <v>105</v>
      </c>
    </row>
    <row r="88" spans="4:15" x14ac:dyDescent="0.2">
      <c r="D88" s="1" t="s">
        <v>106</v>
      </c>
      <c r="E88" s="1" t="s">
        <v>107</v>
      </c>
    </row>
    <row r="95" spans="4:15" ht="15" x14ac:dyDescent="0.25"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 spans="4:15" ht="15" x14ac:dyDescent="0.25"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</row>
    <row r="97" spans="4:15" ht="15" x14ac:dyDescent="0.25"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4:15" ht="15" x14ac:dyDescent="0.25"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4:15" ht="15" x14ac:dyDescent="0.25"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4:15" ht="15" x14ac:dyDescent="0.25"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 spans="4:15" ht="15" x14ac:dyDescent="0.25"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</row>
    <row r="102" spans="4:15" ht="15" x14ac:dyDescent="0.25"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 spans="4:15" ht="15" x14ac:dyDescent="0.25"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</sheetData>
  <mergeCells count="4">
    <mergeCell ref="D8:L11"/>
    <mergeCell ref="D17:J24"/>
    <mergeCell ref="E66:H66"/>
    <mergeCell ref="I66:L6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54B5-F79F-490F-AE4A-5F57348F85FF}">
  <sheetPr codeName="Feuil8">
    <tabColor rgb="FF92D050"/>
  </sheetPr>
  <dimension ref="A2:GI52"/>
  <sheetViews>
    <sheetView showZeros="0" zoomScale="55" zoomScaleNormal="55" workbookViewId="0">
      <selection activeCell="D8" sqref="D8:J10"/>
    </sheetView>
  </sheetViews>
  <sheetFormatPr baseColWidth="10" defaultColWidth="11.5703125" defaultRowHeight="15" x14ac:dyDescent="0.25"/>
  <cols>
    <col min="1" max="1" width="11.5703125" style="60"/>
    <col min="2" max="2" width="3.7109375" style="14" customWidth="1"/>
    <col min="3" max="3" width="6" style="14" customWidth="1"/>
    <col min="4" max="4" width="24" style="14" bestFit="1" customWidth="1"/>
    <col min="5" max="5" width="15.7109375" style="14" customWidth="1"/>
    <col min="6" max="7" width="22" style="14" customWidth="1"/>
    <col min="8" max="8" width="17.28515625" style="14" customWidth="1"/>
    <col min="9" max="9" width="16.140625" style="14" customWidth="1"/>
    <col min="10" max="10" width="18.28515625" style="14" bestFit="1" customWidth="1"/>
    <col min="11" max="12" width="21.85546875" style="14" customWidth="1"/>
    <col min="13" max="13" width="12.28515625" style="14" customWidth="1"/>
    <col min="14" max="15" width="20.85546875" style="14" bestFit="1" customWidth="1"/>
    <col min="16" max="17" width="21.85546875" style="14" bestFit="1" customWidth="1"/>
    <col min="18" max="18" width="11.5703125" style="14"/>
    <col min="19" max="19" width="9.28515625" style="14" customWidth="1"/>
    <col min="20" max="16384" width="11.5703125" style="14"/>
  </cols>
  <sheetData>
    <row r="2" spans="3:191" x14ac:dyDescent="0.25">
      <c r="FW2" s="113" t="str">
        <f t="shared" ref="FW2:GB2" si="0">E16</f>
        <v>- 38 µm</v>
      </c>
      <c r="FX2" s="113" t="str">
        <f t="shared" si="0"/>
        <v>+ 38 / - 75 µm</v>
      </c>
      <c r="FY2" s="113" t="str">
        <f t="shared" si="0"/>
        <v>+ 75 / - 150 µm</v>
      </c>
      <c r="FZ2" s="113" t="str">
        <f t="shared" si="0"/>
        <v>+ 150 µm</v>
      </c>
      <c r="GA2" s="113" t="str">
        <f t="shared" si="0"/>
        <v>- 38 µm</v>
      </c>
      <c r="GB2" s="113" t="str">
        <f t="shared" si="0"/>
        <v>+ 38 / - 75 µm</v>
      </c>
      <c r="GC2" s="113">
        <f>M16</f>
        <v>0</v>
      </c>
      <c r="GD2" s="113" t="e">
        <f>#REF!</f>
        <v>#REF!</v>
      </c>
      <c r="GE2" s="113">
        <f>P16</f>
        <v>0</v>
      </c>
      <c r="GF2" s="113">
        <f>Q16</f>
        <v>0</v>
      </c>
    </row>
    <row r="3" spans="3:191" x14ac:dyDescent="0.25">
      <c r="FV3" s="112"/>
      <c r="FW3" s="111" t="b">
        <v>1</v>
      </c>
      <c r="FX3" s="110" t="b">
        <v>1</v>
      </c>
      <c r="FY3" s="110" t="b">
        <v>1</v>
      </c>
      <c r="FZ3" s="110" t="b">
        <v>1</v>
      </c>
      <c r="GA3" s="110" t="b">
        <v>1</v>
      </c>
      <c r="GB3" s="110" t="b">
        <v>1</v>
      </c>
      <c r="GC3" s="110" t="b">
        <v>1</v>
      </c>
      <c r="GD3" s="110" t="b">
        <v>1</v>
      </c>
      <c r="GE3" s="110" t="b">
        <v>1</v>
      </c>
      <c r="GF3" s="109" t="b">
        <v>1</v>
      </c>
    </row>
    <row r="4" spans="3:191" x14ac:dyDescent="0.25">
      <c r="FV4" s="108" t="b">
        <v>1</v>
      </c>
      <c r="FW4" s="107">
        <f>IF($FW$3=TRUE,IF(FV4=TRUE,E18,#N/A))</f>
        <v>5.6958942832872499E-2</v>
      </c>
      <c r="FX4" s="106">
        <f>IF($FX$3=TRUE,IF(FV4=TRUE,F18,#N/A))</f>
        <v>6.5568685356497305E-2</v>
      </c>
      <c r="FY4" s="106">
        <f>IF($FY$3=TRUE,IF(FV4=TRUE,G18,#N/A))</f>
        <v>8.0291847065071906E-2</v>
      </c>
      <c r="FZ4" s="106">
        <f>IF($FZ$3=TRUE,IF(FV4=TRUE,H18,#N/A))</f>
        <v>5.6546518108294003E-2</v>
      </c>
      <c r="GA4" s="106">
        <f>IF($GA$3=TRUE,IF(FV4=TRUE,I18,#N/A))</f>
        <v>4.06145313884217E-2</v>
      </c>
      <c r="GB4" s="106">
        <f>IF($GB$3=TRUE,IF(FV4=TRUE,J18,#N/A))</f>
        <v>4.5563022195967799E-2</v>
      </c>
      <c r="GC4" s="106">
        <f>IF($GC$3=TRUE,IF(FV4=TRUE,M18,#N/A))</f>
        <v>0</v>
      </c>
      <c r="GD4" s="106" t="e">
        <f>IF($GD$3=TRUE,IF(FV4=TRUE,#REF!,#N/A))</f>
        <v>#REF!</v>
      </c>
      <c r="GE4" s="106">
        <f>IF($GE$3=TRUE,IF(FV4=TRUE,P18,#N/A))</f>
        <v>0</v>
      </c>
      <c r="GF4" s="105">
        <f>IF($GF$3=TRUE,IF(FV4=TRUE,Q18,#N/A))</f>
        <v>0</v>
      </c>
    </row>
    <row r="5" spans="3:191" x14ac:dyDescent="0.25">
      <c r="FV5" s="77"/>
      <c r="FW5" s="76"/>
      <c r="FX5" s="63"/>
      <c r="FY5" s="63"/>
      <c r="FZ5" s="63"/>
      <c r="GA5" s="63"/>
      <c r="GB5" s="63"/>
      <c r="GC5" s="63"/>
      <c r="GD5" s="63"/>
      <c r="GE5" s="63"/>
      <c r="GF5" s="75"/>
    </row>
    <row r="6" spans="3:191" ht="19.5" thickBot="1" x14ac:dyDescent="0.3">
      <c r="D6" s="104" t="s">
        <v>115</v>
      </c>
      <c r="E6" s="104"/>
      <c r="F6" s="104"/>
      <c r="G6" s="104"/>
      <c r="FV6" s="77"/>
      <c r="FW6" s="76"/>
      <c r="FX6" s="63"/>
      <c r="FY6" s="63"/>
      <c r="FZ6" s="63"/>
      <c r="GA6" s="63"/>
      <c r="GB6" s="63"/>
      <c r="GC6" s="63"/>
      <c r="GD6" s="63"/>
      <c r="GE6" s="63"/>
      <c r="GF6" s="75"/>
    </row>
    <row r="7" spans="3:191" x14ac:dyDescent="0.25">
      <c r="FV7" s="77"/>
      <c r="FW7" s="76"/>
      <c r="FX7" s="63"/>
      <c r="FY7" s="63"/>
      <c r="FZ7" s="63"/>
      <c r="GA7" s="63"/>
      <c r="GB7" s="63"/>
      <c r="GC7" s="63"/>
      <c r="GD7" s="63"/>
      <c r="GE7" s="63"/>
      <c r="GF7" s="75"/>
    </row>
    <row r="8" spans="3:191" x14ac:dyDescent="0.25">
      <c r="D8" s="152"/>
      <c r="E8" s="152"/>
      <c r="F8" s="152"/>
      <c r="G8" s="152"/>
      <c r="H8" s="152"/>
      <c r="I8" s="152"/>
      <c r="J8" s="152"/>
      <c r="S8" s="14">
        <f>Q8*0.7</f>
        <v>0</v>
      </c>
      <c r="FV8" s="77"/>
      <c r="FW8" s="76"/>
      <c r="FX8" s="63"/>
      <c r="FY8" s="63"/>
      <c r="FZ8" s="63"/>
      <c r="GA8" s="63"/>
      <c r="GB8" s="63"/>
      <c r="GC8" s="63"/>
      <c r="GD8" s="63"/>
      <c r="GE8" s="63"/>
      <c r="GF8" s="75"/>
    </row>
    <row r="9" spans="3:191" x14ac:dyDescent="0.25">
      <c r="D9" s="152"/>
      <c r="E9" s="152"/>
      <c r="F9" s="152"/>
      <c r="G9" s="152"/>
      <c r="H9" s="152"/>
      <c r="I9" s="152"/>
      <c r="J9" s="152"/>
      <c r="Q9" s="103"/>
      <c r="FV9" s="77"/>
      <c r="FW9" s="76"/>
      <c r="FX9" s="63"/>
      <c r="FY9" s="63"/>
      <c r="FZ9" s="63"/>
      <c r="GA9" s="63"/>
      <c r="GB9" s="63"/>
      <c r="GC9" s="63"/>
      <c r="GD9" s="63"/>
      <c r="GE9" s="63"/>
      <c r="GF9" s="75"/>
    </row>
    <row r="10" spans="3:191" x14ac:dyDescent="0.25">
      <c r="D10" s="152"/>
      <c r="E10" s="152"/>
      <c r="F10" s="152"/>
      <c r="G10" s="152"/>
      <c r="H10" s="152"/>
      <c r="I10" s="152"/>
      <c r="J10" s="152"/>
      <c r="FV10" s="77"/>
      <c r="FW10" s="76"/>
      <c r="FX10" s="63"/>
      <c r="FY10" s="63"/>
      <c r="FZ10" s="63"/>
      <c r="GA10" s="63"/>
      <c r="GB10" s="63"/>
      <c r="GC10" s="63"/>
      <c r="GD10" s="63"/>
      <c r="GE10" s="63"/>
      <c r="GF10" s="75"/>
    </row>
    <row r="11" spans="3:191" x14ac:dyDescent="0.25">
      <c r="D11" s="10"/>
      <c r="E11" s="10"/>
      <c r="F11" s="10"/>
      <c r="G11" s="10"/>
      <c r="H11" s="10"/>
      <c r="I11" s="10"/>
      <c r="J11" s="10"/>
      <c r="FV11" s="77"/>
      <c r="FW11" s="76"/>
      <c r="FX11" s="63"/>
      <c r="FY11" s="63"/>
      <c r="FZ11" s="63"/>
      <c r="GA11" s="63"/>
      <c r="GB11" s="63"/>
      <c r="GC11" s="63"/>
      <c r="GD11" s="63"/>
      <c r="GE11" s="63"/>
      <c r="GF11" s="75"/>
    </row>
    <row r="12" spans="3:191" x14ac:dyDescent="0.25">
      <c r="FV12" s="77" t="b">
        <v>1</v>
      </c>
      <c r="FW12" s="76">
        <f>IF($FW$3=TRUE,IF(FV12=TRUE,E19,#N/A))</f>
        <v>0.12775077165895801</v>
      </c>
      <c r="FX12" s="63">
        <f>IF($FX$3=TRUE,IF(FV12=TRUE,F19,#N/A))</f>
        <v>0.16760995194254699</v>
      </c>
      <c r="FY12" s="63">
        <f>IF($FY$3=TRUE,IF(FV12=TRUE,G19,#N/A))</f>
        <v>0.314925617921891</v>
      </c>
      <c r="FZ12" s="63">
        <f>IF($FZ$3=TRUE,IF(FV12=TRUE,H19,#N/A))</f>
        <v>0.46420196037019101</v>
      </c>
      <c r="GA12" s="63">
        <f>IF($GA$3=TRUE,IF(FV12=TRUE,I19,#N/A))</f>
        <v>0.25062137661635803</v>
      </c>
      <c r="GB12" s="63">
        <f>IF($GB$3=TRUE,IF(FV12=TRUE,J19,#N/A))</f>
        <v>0.12646932329161201</v>
      </c>
      <c r="GC12" s="63">
        <f>IF($GC$3=TRUE,IF(FV12=TRUE,M19,#N/A))</f>
        <v>0</v>
      </c>
      <c r="GD12" s="63" t="e">
        <f>IF($GD$3=TRUE,IF(FV12=TRUE,#REF!,#N/A))</f>
        <v>#REF!</v>
      </c>
      <c r="GE12" s="63">
        <f>IF($GE$3=TRUE,IF(FV12=TRUE,P19,#N/A))</f>
        <v>0</v>
      </c>
      <c r="GF12" s="75">
        <f>IF($GF$3=TRUE,IF(FV12=TRUE,Q19,#N/A))</f>
        <v>0</v>
      </c>
    </row>
    <row r="13" spans="3:191" x14ac:dyDescent="0.25">
      <c r="C13" s="1"/>
      <c r="D13" s="89" t="s">
        <v>67</v>
      </c>
      <c r="E13" s="154" t="str">
        <f>'[3]Sample preparation-references'!D19</f>
        <v>M Feed</v>
      </c>
      <c r="F13" s="155"/>
      <c r="G13" s="155"/>
      <c r="H13" s="156"/>
      <c r="I13" s="154" t="s">
        <v>68</v>
      </c>
      <c r="J13" s="155"/>
      <c r="K13" s="155"/>
      <c r="L13" s="155"/>
      <c r="N13" s="89" t="s">
        <v>114</v>
      </c>
      <c r="O13" s="89" t="s">
        <v>113</v>
      </c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FY13" s="77" t="b">
        <v>1</v>
      </c>
      <c r="FZ13" s="76">
        <f>IF($FW$3=TRUE,IF(FY13=TRUE,E20,#N/A))</f>
        <v>4.8821950999605101E-3</v>
      </c>
      <c r="GA13" s="63">
        <f>IF($FX$3=TRUE,IF(FY13=TRUE,F20,#N/A))</f>
        <v>1.6392171339124301E-3</v>
      </c>
      <c r="GB13" s="63">
        <f>IF($FY$3=TRUE,IF(FY13=TRUE,G20,#N/A))</f>
        <v>5.1352734986518198E-2</v>
      </c>
      <c r="GC13" s="63">
        <f>IF($FZ$3=TRUE,IF(FY13=TRUE,H20,#N/A))</f>
        <v>1.6325145395281501E-2</v>
      </c>
      <c r="GD13" s="63">
        <f>IF($GA$3=TRUE,IF(FY13=TRUE,I20,#N/A))</f>
        <v>2.3774359837124899E-2</v>
      </c>
      <c r="GE13" s="63">
        <f>IF($GB$3=TRUE,IF(FY13=TRUE,J20,#N/A))</f>
        <v>6.3873395601824002E-3</v>
      </c>
      <c r="GF13" s="63">
        <f>IF($GC$3=TRUE,IF(FY13=TRUE,M20,#N/A))</f>
        <v>0</v>
      </c>
      <c r="GG13" s="63" t="e">
        <f>IF($GD$3=TRUE,IF(FY13=TRUE,#REF!,#N/A))</f>
        <v>#REF!</v>
      </c>
      <c r="GH13" s="63">
        <f>IF($GE$3=TRUE,IF(FY13=TRUE,P20,#N/A))</f>
        <v>0</v>
      </c>
      <c r="GI13" s="75">
        <f>IF($GF$3=TRUE,IF(FY13=TRUE,Q20,#N/A))</f>
        <v>0</v>
      </c>
    </row>
    <row r="14" spans="3:191" x14ac:dyDescent="0.25">
      <c r="C14" s="1"/>
      <c r="D14" s="93" t="s">
        <v>79</v>
      </c>
      <c r="E14" s="101">
        <v>6.3363667003707436E-2</v>
      </c>
      <c r="F14" s="100">
        <v>0.10481968318166497</v>
      </c>
      <c r="G14" s="100">
        <v>0.28479946073474888</v>
      </c>
      <c r="H14" s="102">
        <v>0.54701718907987862</v>
      </c>
      <c r="I14" s="101">
        <v>0.22496617050067658</v>
      </c>
      <c r="J14" s="100">
        <v>0.18910690121786194</v>
      </c>
      <c r="K14" s="100">
        <v>0.26420838971583216</v>
      </c>
      <c r="L14" s="100">
        <v>0.32171853856562921</v>
      </c>
      <c r="N14" s="93"/>
      <c r="O14" s="93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FY14" s="77" t="b">
        <v>1</v>
      </c>
      <c r="FZ14" s="76">
        <f>IF($FW$3=TRUE,IF(FY14=TRUE,E21,#N/A))</f>
        <v>5.3458144020885404E-3</v>
      </c>
      <c r="GA14" s="63">
        <f>IF($FX$3=TRUE,IF(FY14=TRUE,F21,#N/A))</f>
        <v>4.8461739104329604E-3</v>
      </c>
      <c r="GB14" s="63">
        <f>IF($FY$3=TRUE,IF(FY14=TRUE,G21,#N/A))</f>
        <v>3.3551157318058001E-3</v>
      </c>
      <c r="GC14" s="63">
        <f>IF($FZ$3=TRUE,IF(FY14=TRUE,H21,#N/A))</f>
        <v>1.5232950801090901E-2</v>
      </c>
      <c r="GD14" s="63">
        <f>IF($GA$3=TRUE,IF(FY14=TRUE,I21,#N/A))</f>
        <v>7.8096007604509304E-3</v>
      </c>
      <c r="GE14" s="63">
        <f>IF($GB$3=TRUE,IF(FY14=TRUE,J21,#N/A))</f>
        <v>2.29399567304845E-2</v>
      </c>
      <c r="GF14" s="63">
        <f>IF($GC$3=TRUE,IF(FY14=TRUE,M21,#N/A))</f>
        <v>0</v>
      </c>
      <c r="GG14" s="63" t="e">
        <f>IF($GD$3=TRUE,IF(FY14=TRUE,#REF!,#N/A))</f>
        <v>#REF!</v>
      </c>
      <c r="GH14" s="63">
        <f>IF($GE$3=TRUE,IF(FY14=TRUE,P21,#N/A))</f>
        <v>0</v>
      </c>
      <c r="GI14" s="75">
        <f>IF($GF$3=TRUE,IF(FY14=TRUE,Q21,#N/A))</f>
        <v>0</v>
      </c>
    </row>
    <row r="15" spans="3:191" x14ac:dyDescent="0.25">
      <c r="C15" s="1"/>
      <c r="D15" s="93" t="s">
        <v>70</v>
      </c>
      <c r="E15" s="97" t="s">
        <v>71</v>
      </c>
      <c r="F15" s="93" t="s">
        <v>72</v>
      </c>
      <c r="G15" s="93" t="s">
        <v>73</v>
      </c>
      <c r="H15" s="98" t="s">
        <v>74</v>
      </c>
      <c r="I15" s="97" t="s">
        <v>75</v>
      </c>
      <c r="J15" s="93" t="s">
        <v>76</v>
      </c>
      <c r="K15" s="93" t="s">
        <v>77</v>
      </c>
      <c r="L15" s="93" t="s">
        <v>78</v>
      </c>
      <c r="N15" s="93"/>
      <c r="O15" s="93"/>
      <c r="FY15" s="77" t="b">
        <v>0</v>
      </c>
      <c r="FZ15" s="76" t="e">
        <f>IF($FW$3=TRUE,IF(FY15=TRUE,E22,#N/A))</f>
        <v>#N/A</v>
      </c>
      <c r="GA15" s="63" t="e">
        <f>IF($FX$3=TRUE,IF(FY15=TRUE,F22,#N/A))</f>
        <v>#N/A</v>
      </c>
      <c r="GB15" s="63" t="e">
        <f>IF($FY$3=TRUE,IF(FY15=TRUE,G22,#N/A))</f>
        <v>#N/A</v>
      </c>
      <c r="GC15" s="63" t="e">
        <f>IF($FZ$3=TRUE,IF(FY15=TRUE,H22,#N/A))</f>
        <v>#N/A</v>
      </c>
      <c r="GD15" s="63" t="e">
        <f>IF($GA$3=TRUE,IF(FY15=TRUE,I22,#N/A))</f>
        <v>#N/A</v>
      </c>
      <c r="GE15" s="63" t="e">
        <f>IF($GB$3=TRUE,IF(FY15=TRUE,J22,#N/A))</f>
        <v>#N/A</v>
      </c>
      <c r="GF15" s="63" t="e">
        <f>IF($GC$3=TRUE,IF(FY15=TRUE,M22,#N/A))</f>
        <v>#N/A</v>
      </c>
      <c r="GG15" s="63" t="e">
        <f>IF($GD$3=TRUE,IF(FY15=TRUE,#REF!,#N/A))</f>
        <v>#N/A</v>
      </c>
      <c r="GH15" s="63" t="e">
        <f>IF($GE$3=TRUE,IF(FY15=TRUE,P22,#N/A))</f>
        <v>#N/A</v>
      </c>
      <c r="GI15" s="75" t="e">
        <f>IF($GF$3=TRUE,IF(FY15=TRUE,Q22,#N/A))</f>
        <v>#N/A</v>
      </c>
    </row>
    <row r="16" spans="3:191" x14ac:dyDescent="0.25">
      <c r="C16" s="1"/>
      <c r="D16" s="93" t="s">
        <v>69</v>
      </c>
      <c r="E16" s="95" t="s">
        <v>112</v>
      </c>
      <c r="F16" s="94" t="s">
        <v>111</v>
      </c>
      <c r="G16" s="94" t="s">
        <v>110</v>
      </c>
      <c r="H16" s="96" t="s">
        <v>109</v>
      </c>
      <c r="I16" s="95" t="s">
        <v>112</v>
      </c>
      <c r="J16" s="94" t="s">
        <v>111</v>
      </c>
      <c r="K16" s="94" t="s">
        <v>110</v>
      </c>
      <c r="L16" s="93" t="s">
        <v>109</v>
      </c>
      <c r="N16" s="92"/>
      <c r="O16" s="92"/>
      <c r="FY16" s="77" t="b">
        <v>1</v>
      </c>
      <c r="FZ16" s="76">
        <f>IF($FW$3=TRUE,IF(FY16=TRUE,E23,#N/A))</f>
        <v>0.179770749695747</v>
      </c>
      <c r="GA16" s="63">
        <f>IF($FX$3=TRUE,IF(FY16=TRUE,F23,#N/A))</f>
        <v>0.13109924938429801</v>
      </c>
      <c r="GB16" s="63">
        <f>IF($FY$3=TRUE,IF(FY16=TRUE,G23,#N/A))</f>
        <v>0.27354255280622602</v>
      </c>
      <c r="GC16" s="63">
        <f>IF($FZ$3=TRUE,IF(FY16=TRUE,H23,#N/A))</f>
        <v>0.38095307266184902</v>
      </c>
      <c r="GD16" s="63">
        <f>IF($GA$3=TRUE,IF(FY16=TRUE,I23,#N/A))</f>
        <v>5.1649336002746203E-2</v>
      </c>
      <c r="GE16" s="63">
        <f>IF($GB$3=TRUE,IF(FY16=TRUE,J23,#N/A))</f>
        <v>5.5693639823978201E-2</v>
      </c>
      <c r="GF16" s="63">
        <f>IF($GC$3=TRUE,IF(FY16=TRUE,M23,#N/A))</f>
        <v>0</v>
      </c>
      <c r="GG16" s="63" t="e">
        <f>IF($GD$3=TRUE,IF(FY16=TRUE,#REF!,#N/A))</f>
        <v>#REF!</v>
      </c>
      <c r="GH16" s="63">
        <f>IF($GE$3=TRUE,IF(FY16=TRUE,P23,#N/A))</f>
        <v>0</v>
      </c>
      <c r="GI16" s="75">
        <f>IF($GF$3=TRUE,IF(FY16=TRUE,Q23,#N/A))</f>
        <v>0</v>
      </c>
    </row>
    <row r="17" spans="3:191" x14ac:dyDescent="0.25">
      <c r="C17" s="89"/>
      <c r="D17" s="89"/>
      <c r="E17" s="90"/>
      <c r="F17" s="89"/>
      <c r="G17" s="89"/>
      <c r="H17" s="91"/>
      <c r="I17" s="90"/>
      <c r="J17" s="89"/>
      <c r="K17" s="89"/>
      <c r="L17" s="89"/>
      <c r="N17" s="88"/>
      <c r="O17" s="88"/>
      <c r="FY17" s="77" t="b">
        <v>1</v>
      </c>
      <c r="FZ17" s="76">
        <f>IF($FW$3=TRUE,IF(FY17=TRUE,E24,#N/A))</f>
        <v>0.98442462527680896</v>
      </c>
      <c r="GA17" s="63">
        <f>IF($FX$3=TRUE,IF(FY17=TRUE,F24,#N/A))</f>
        <v>0.68012262525886302</v>
      </c>
      <c r="GB17" s="63">
        <f>IF($FY$3=TRUE,IF(FY17=TRUE,G24,#N/A))</f>
        <v>1.29500209568456</v>
      </c>
      <c r="GC17" s="63">
        <f>IF($FZ$3=TRUE,IF(FY17=TRUE,H24,#N/A))</f>
        <v>2.6399086143961701</v>
      </c>
      <c r="GD17" s="63">
        <f>IF($GA$3=TRUE,IF(FY17=TRUE,I24,#N/A))</f>
        <v>0.41407009956771201</v>
      </c>
      <c r="GE17" s="63">
        <f>IF($GB$3=TRUE,IF(FY17=TRUE,J24,#N/A))</f>
        <v>0.40039211332913799</v>
      </c>
      <c r="GF17" s="63">
        <f>IF($GC$3=TRUE,IF(FY17=TRUE,M24,#N/A))</f>
        <v>0</v>
      </c>
      <c r="GG17" s="63" t="e">
        <f>IF($GD$3=TRUE,IF(FY17=TRUE,#REF!,#N/A))</f>
        <v>#REF!</v>
      </c>
      <c r="GH17" s="63">
        <f>IF($GE$3=TRUE,IF(FY17=TRUE,P24,#N/A))</f>
        <v>0</v>
      </c>
      <c r="GI17" s="75">
        <f>IF($GF$3=TRUE,IF(FY17=TRUE,Q24,#N/A))</f>
        <v>0</v>
      </c>
    </row>
    <row r="18" spans="3:191" x14ac:dyDescent="0.25">
      <c r="C18" s="13"/>
      <c r="D18" s="83" t="s">
        <v>5</v>
      </c>
      <c r="E18" s="80">
        <v>5.6958942832872499E-2</v>
      </c>
      <c r="F18" s="79">
        <v>6.5568685356497305E-2</v>
      </c>
      <c r="G18" s="79">
        <v>8.0291847065071906E-2</v>
      </c>
      <c r="H18" s="81">
        <v>5.6546518108294003E-2</v>
      </c>
      <c r="I18" s="80">
        <v>4.06145313884217E-2</v>
      </c>
      <c r="J18" s="79">
        <v>4.5563022195967799E-2</v>
      </c>
      <c r="K18" s="79">
        <v>2.5812519515134399E-2</v>
      </c>
      <c r="L18" s="79">
        <v>0.16221293427293501</v>
      </c>
      <c r="M18" s="69"/>
      <c r="N18" s="78">
        <f t="shared" ref="N18:N44" si="1">E18*$E$14+F18*$F$14+G18*$G$14+$H$14*H18</f>
        <v>6.4281008445634502E-2</v>
      </c>
      <c r="O18" s="78">
        <f t="shared" ref="O18:O44" si="2">I18*$I$14+J18*$J$14+K18*$K$14+$L$14*L18</f>
        <v>7.6759969897066155E-2</v>
      </c>
      <c r="FY18" s="77" t="b">
        <v>1</v>
      </c>
      <c r="FZ18" s="76" t="e">
        <f>IF($FW$3=TRUE,IF(FY18=TRUE,#REF!,#N/A))</f>
        <v>#REF!</v>
      </c>
      <c r="GA18" s="63" t="e">
        <f>IF($FX$3=TRUE,IF(FY18=TRUE,#REF!,#N/A))</f>
        <v>#REF!</v>
      </c>
      <c r="GB18" s="63" t="e">
        <f>IF($FY$3=TRUE,IF(FY18=TRUE,#REF!,#N/A))</f>
        <v>#REF!</v>
      </c>
      <c r="GC18" s="63" t="e">
        <f>IF($FZ$3=TRUE,IF(FY18=TRUE,#REF!,#N/A))</f>
        <v>#REF!</v>
      </c>
      <c r="GD18" s="63" t="e">
        <f>IF($GA$3=TRUE,IF(FY18=TRUE,#REF!,#N/A))</f>
        <v>#REF!</v>
      </c>
      <c r="GE18" s="63" t="e">
        <f>IF($GB$3=TRUE,IF(FY18=TRUE,#REF!,#N/A))</f>
        <v>#REF!</v>
      </c>
      <c r="GF18" s="63" t="e">
        <f>IF($GC$3=TRUE,IF(FY18=TRUE,#REF!,#N/A))</f>
        <v>#REF!</v>
      </c>
      <c r="GG18" s="63" t="e">
        <f>IF($GD$3=TRUE,IF(FY18=TRUE,#REF!,#N/A))</f>
        <v>#REF!</v>
      </c>
      <c r="GH18" s="63" t="e">
        <f>IF($GE$3=TRUE,IF(FY18=TRUE,#REF!,#N/A))</f>
        <v>#REF!</v>
      </c>
      <c r="GI18" s="75" t="e">
        <f>IF($GF$3=TRUE,IF(FY18=TRUE,#REF!,#N/A))</f>
        <v>#REF!</v>
      </c>
    </row>
    <row r="19" spans="3:191" x14ac:dyDescent="0.25">
      <c r="C19" s="15"/>
      <c r="D19" s="83" t="s">
        <v>7</v>
      </c>
      <c r="E19" s="85">
        <v>0.12775077165895801</v>
      </c>
      <c r="F19" s="79">
        <v>0.16760995194254699</v>
      </c>
      <c r="G19" s="79">
        <v>0.314925617921891</v>
      </c>
      <c r="H19" s="81">
        <v>0.46420196037019101</v>
      </c>
      <c r="I19" s="80">
        <v>0.25062137661635803</v>
      </c>
      <c r="J19" s="79">
        <v>0.12646932329161201</v>
      </c>
      <c r="K19" s="79">
        <v>0.257831871812922</v>
      </c>
      <c r="L19" s="79">
        <v>0.63114921197066098</v>
      </c>
      <c r="M19" s="69"/>
      <c r="N19" s="78">
        <f t="shared" si="1"/>
        <v>0.36928067709835999</v>
      </c>
      <c r="O19" s="78">
        <f t="shared" si="2"/>
        <v>0.3514712989309472</v>
      </c>
      <c r="FY19" s="77" t="b">
        <v>1</v>
      </c>
      <c r="FZ19" s="76" t="e">
        <f>IF($FW$3=TRUE,IF(FY19=TRUE,#REF!,#N/A))</f>
        <v>#REF!</v>
      </c>
      <c r="GA19" s="63" t="e">
        <f>IF($FX$3=TRUE,IF(FY19=TRUE,#REF!,#N/A))</f>
        <v>#REF!</v>
      </c>
      <c r="GB19" s="63" t="e">
        <f>IF($FY$3=TRUE,IF(FY19=TRUE,#REF!,#N/A))</f>
        <v>#REF!</v>
      </c>
      <c r="GC19" s="63" t="e">
        <f>IF($FZ$3=TRUE,IF(FY19=TRUE,#REF!,#N/A))</f>
        <v>#REF!</v>
      </c>
      <c r="GD19" s="63" t="e">
        <f>IF($GA$3=TRUE,IF(FY19=TRUE,#REF!,#N/A))</f>
        <v>#REF!</v>
      </c>
      <c r="GE19" s="63" t="e">
        <f>IF($GB$3=TRUE,IF(FY19=TRUE,#REF!,#N/A))</f>
        <v>#REF!</v>
      </c>
      <c r="GF19" s="63" t="e">
        <f>IF($GC$3=TRUE,IF(FY19=TRUE,#REF!,#N/A))</f>
        <v>#REF!</v>
      </c>
      <c r="GG19" s="63" t="e">
        <f>IF($GD$3=TRUE,IF(FY19=TRUE,#REF!,#N/A))</f>
        <v>#REF!</v>
      </c>
      <c r="GH19" s="63" t="e">
        <f>IF($GE$3=TRUE,IF(FY19=TRUE,#REF!,#N/A))</f>
        <v>#REF!</v>
      </c>
      <c r="GI19" s="75" t="e">
        <f>IF($GF$3=TRUE,IF(FY19=TRUE,#REF!,#N/A))</f>
        <v>#REF!</v>
      </c>
    </row>
    <row r="20" spans="3:191" x14ac:dyDescent="0.25">
      <c r="C20" s="16"/>
      <c r="D20" s="83" t="s">
        <v>9</v>
      </c>
      <c r="E20" s="80">
        <v>4.8821950999605101E-3</v>
      </c>
      <c r="F20" s="84">
        <v>1.6392171339124301E-3</v>
      </c>
      <c r="G20" s="79">
        <v>5.1352734986518198E-2</v>
      </c>
      <c r="H20" s="81">
        <v>1.6325145395281501E-2</v>
      </c>
      <c r="I20" s="80">
        <v>2.3774359837124899E-2</v>
      </c>
      <c r="J20" s="79">
        <v>6.3873395601824002E-3</v>
      </c>
      <c r="K20" s="79">
        <v>1.8186093294753802E-2</v>
      </c>
      <c r="L20" s="79">
        <v>1.5896145006702E-2</v>
      </c>
      <c r="M20" s="69"/>
      <c r="N20" s="78">
        <f t="shared" si="1"/>
        <v>2.4036542382065755E-2</v>
      </c>
      <c r="O20" s="78">
        <f t="shared" si="2"/>
        <v>1.6475319644927721E-2</v>
      </c>
      <c r="FY20" s="77" t="b">
        <v>1</v>
      </c>
      <c r="FZ20" s="76">
        <f>IF($FW$3=TRUE,IF(FY20=TRUE,E25,#N/A))</f>
        <v>2.1572489976569701E-3</v>
      </c>
      <c r="GA20" s="63">
        <f>IF($FX$3=TRUE,IF(FY20=TRUE,F25,#N/A))</f>
        <v>1.0864578678256799E-3</v>
      </c>
      <c r="GB20" s="63">
        <f>IF($FY$3=TRUE,IF(FY20=TRUE,G25,#N/A))</f>
        <v>2.8206725178898402E-3</v>
      </c>
      <c r="GC20" s="63">
        <f>IF($FZ$3=TRUE,IF(FY20=TRUE,H25,#N/A))</f>
        <v>5.33167033637606E-3</v>
      </c>
      <c r="GD20" s="63">
        <f>IF($GA$3=TRUE,IF(FY20=TRUE,I25,#N/A))</f>
        <v>7.8787122716053593E-3</v>
      </c>
      <c r="GE20" s="63">
        <f>IF($GB$3=TRUE,IF(FY20=TRUE,J25,#N/A))</f>
        <v>1.69338769735068E-3</v>
      </c>
      <c r="GF20" s="63">
        <f>IF($GC$3=TRUE,IF(FY20=TRUE,M25,#N/A))</f>
        <v>0</v>
      </c>
      <c r="GG20" s="63" t="e">
        <f>IF($GD$3=TRUE,IF(FY20=TRUE,#REF!,#N/A))</f>
        <v>#REF!</v>
      </c>
      <c r="GH20" s="63">
        <f>IF($GE$3=TRUE,IF(FY20=TRUE,P25,#N/A))</f>
        <v>0</v>
      </c>
      <c r="GI20" s="75">
        <f>IF($GF$3=TRUE,IF(FY20=TRUE,Q25,#N/A))</f>
        <v>0</v>
      </c>
    </row>
    <row r="21" spans="3:191" x14ac:dyDescent="0.25">
      <c r="C21" s="17"/>
      <c r="D21" s="83" t="s">
        <v>11</v>
      </c>
      <c r="E21" s="80">
        <v>5.3458144020885404E-3</v>
      </c>
      <c r="F21" s="84">
        <v>4.8461739104329604E-3</v>
      </c>
      <c r="G21" s="84">
        <v>3.3551157318058001E-3</v>
      </c>
      <c r="H21" s="86">
        <v>1.5232950801090901E-2</v>
      </c>
      <c r="I21" s="85">
        <v>7.8096007604509304E-3</v>
      </c>
      <c r="J21" s="84">
        <v>2.29399567304845E-2</v>
      </c>
      <c r="K21" s="84">
        <v>1.04061842423777E-2</v>
      </c>
      <c r="L21" s="84">
        <v>2.0886795183224699E-2</v>
      </c>
      <c r="M21" s="69"/>
      <c r="N21" s="78">
        <f t="shared" si="1"/>
        <v>1.0134925897298188E-2</v>
      </c>
      <c r="O21" s="78">
        <f t="shared" si="2"/>
        <v>1.5564070511023129E-2</v>
      </c>
      <c r="FY21" s="77" t="b">
        <v>1</v>
      </c>
      <c r="FZ21" s="76">
        <f>IF($FW$3=TRUE,IF(FY21=TRUE,E26,#N/A))</f>
        <v>5.63647531160733E-2</v>
      </c>
      <c r="GA21" s="63">
        <f>IF($FX$3=TRUE,IF(FY21=TRUE,F26,#N/A))</f>
        <v>4.6597606131112801E-2</v>
      </c>
      <c r="GB21" s="63">
        <f>IF($FY$3=TRUE,IF(FY21=TRUE,G26,#N/A))</f>
        <v>3.5041660193990402E-2</v>
      </c>
      <c r="GC21" s="63">
        <f>IF($FZ$3=TRUE,IF(FY21=TRUE,H26,#N/A))</f>
        <v>7.1585790069508201E-2</v>
      </c>
      <c r="GD21" s="63">
        <f>IF($GA$3=TRUE,IF(FY21=TRUE,I26,#N/A))</f>
        <v>5.82610039031871E-2</v>
      </c>
      <c r="GE21" s="63">
        <f>IF($GB$3=TRUE,IF(FY21=TRUE,J26,#N/A))</f>
        <v>3.7009928896541998E-2</v>
      </c>
      <c r="GF21" s="63">
        <f>IF($GC$3=TRUE,IF(FY21=TRUE,M26,#N/A))</f>
        <v>0</v>
      </c>
      <c r="GG21" s="63" t="e">
        <f>IF($GD$3=TRUE,IF(FY21=TRUE,#REF!,#N/A))</f>
        <v>#REF!</v>
      </c>
      <c r="GH21" s="63">
        <f>IF($GE$3=TRUE,IF(FY21=TRUE,P26,#N/A))</f>
        <v>0</v>
      </c>
      <c r="GI21" s="75">
        <f>IF($GF$3=TRUE,IF(FY21=TRUE,Q26,#N/A))</f>
        <v>0</v>
      </c>
    </row>
    <row r="22" spans="3:191" x14ac:dyDescent="0.25">
      <c r="C22" s="18"/>
      <c r="D22" s="83" t="s">
        <v>13</v>
      </c>
      <c r="E22" s="80">
        <v>8.2656698324672206E-2</v>
      </c>
      <c r="F22" s="79">
        <v>0.10407122733909099</v>
      </c>
      <c r="G22" s="79">
        <v>0.34635879100377198</v>
      </c>
      <c r="H22" s="81">
        <v>0.521661850280142</v>
      </c>
      <c r="I22" s="80">
        <v>2.8750387959300301E-2</v>
      </c>
      <c r="J22" s="79">
        <v>5.0207459798643E-3</v>
      </c>
      <c r="K22" s="79">
        <v>6.8371797859458697E-2</v>
      </c>
      <c r="L22" s="79">
        <v>3.4077570902316702E-2</v>
      </c>
      <c r="M22" s="69"/>
      <c r="N22" s="78">
        <f t="shared" si="1"/>
        <v>0.4001469404753466</v>
      </c>
      <c r="O22" s="78">
        <f t="shared" si="2"/>
        <v>3.6445111316650632E-2</v>
      </c>
      <c r="FY22" s="77" t="b">
        <v>1</v>
      </c>
      <c r="FZ22" s="76">
        <f>IF($FW$3=TRUE,IF(FY22=TRUE,E27,#N/A))</f>
        <v>0.55464007037917895</v>
      </c>
      <c r="GA22" s="63">
        <f>IF($FX$3=TRUE,IF(FY22=TRUE,F27,#N/A))</f>
        <v>0.52435887620851396</v>
      </c>
      <c r="GB22" s="63">
        <f>IF($FY$3=TRUE,IF(FY22=TRUE,G27,#N/A))</f>
        <v>0.27414957728219203</v>
      </c>
      <c r="GC22" s="63">
        <f>IF($FZ$3=TRUE,IF(FY22=TRUE,H27,#N/A))</f>
        <v>0.42801923164775602</v>
      </c>
      <c r="GD22" s="63">
        <f>IF($GA$3=TRUE,IF(FY22=TRUE,I27,#N/A))</f>
        <v>0.55634766447890704</v>
      </c>
      <c r="GE22" s="63">
        <f>IF($GB$3=TRUE,IF(FY22=TRUE,J27,#N/A))</f>
        <v>0.42453526658142998</v>
      </c>
      <c r="GF22" s="63">
        <f>IF($GC$3=TRUE,IF(FY22=TRUE,M27,#N/A))</f>
        <v>0</v>
      </c>
      <c r="GG22" s="63" t="e">
        <f>IF($GD$3=TRUE,IF(FY22=TRUE,#REF!,#N/A))</f>
        <v>#REF!</v>
      </c>
      <c r="GH22" s="63">
        <f>IF($GE$3=TRUE,IF(FY22=TRUE,P27,#N/A))</f>
        <v>0</v>
      </c>
      <c r="GI22" s="75">
        <f>IF($GF$3=TRUE,IF(FY22=TRUE,Q27,#N/A))</f>
        <v>0</v>
      </c>
    </row>
    <row r="23" spans="3:191" x14ac:dyDescent="0.25">
      <c r="C23" s="19"/>
      <c r="D23" s="83" t="s">
        <v>15</v>
      </c>
      <c r="E23" s="87">
        <v>0.179770749695747</v>
      </c>
      <c r="F23" s="79">
        <v>0.13109924938429801</v>
      </c>
      <c r="G23" s="79">
        <v>0.27354255280622602</v>
      </c>
      <c r="H23" s="81">
        <v>0.38095307266184902</v>
      </c>
      <c r="I23" s="80">
        <v>5.1649336002746203E-2</v>
      </c>
      <c r="J23" s="79">
        <v>5.5693639823978201E-2</v>
      </c>
      <c r="K23" s="79">
        <v>0.11794357319564699</v>
      </c>
      <c r="L23" s="79">
        <v>0.30905063315356102</v>
      </c>
      <c r="M23" s="69"/>
      <c r="N23" s="78">
        <f t="shared" si="1"/>
        <v>0.31142536621259154</v>
      </c>
      <c r="O23" s="78">
        <f t="shared" si="2"/>
        <v>0.15274040456639609</v>
      </c>
      <c r="FY23" s="77" t="b">
        <v>1</v>
      </c>
      <c r="FZ23" s="76">
        <f>IF($FW$3=TRUE,IF(FY23=TRUE,E28,#N/A))</f>
        <v>9.0831536651662007E-2</v>
      </c>
      <c r="GA23" s="63">
        <f>IF($FX$3=TRUE,IF(FY23=TRUE,F28,#N/A))</f>
        <v>6.9533303540843097E-2</v>
      </c>
      <c r="GB23" s="63">
        <f>IF($FY$3=TRUE,IF(FY23=TRUE,G28,#N/A))</f>
        <v>0.107469272447694</v>
      </c>
      <c r="GC23" s="63">
        <f>IF($FZ$3=TRUE,IF(FY23=TRUE,H28,#N/A))</f>
        <v>4.1024699719318998E-2</v>
      </c>
      <c r="GD23" s="63">
        <f>IF($GA$3=TRUE,IF(FY23=TRUE,I28,#N/A))</f>
        <v>0.244746898168231</v>
      </c>
      <c r="GE23" s="63">
        <f>IF($GB$3=TRUE,IF(FY23=TRUE,J28,#N/A))</f>
        <v>0.33907365355138602</v>
      </c>
      <c r="GF23" s="63">
        <f>IF($GC$3=TRUE,IF(FY23=TRUE,M28,#N/A))</f>
        <v>0</v>
      </c>
      <c r="GG23" s="63" t="e">
        <f>IF($GD$3=TRUE,IF(FY23=TRUE,#REF!,#N/A))</f>
        <v>#REF!</v>
      </c>
      <c r="GH23" s="63">
        <f>IF($GE$3=TRUE,IF(FY23=TRUE,P28,#N/A))</f>
        <v>0</v>
      </c>
      <c r="GI23" s="75">
        <f>IF($GF$3=TRUE,IF(FY23=TRUE,Q28,#N/A))</f>
        <v>0</v>
      </c>
    </row>
    <row r="24" spans="3:191" x14ac:dyDescent="0.25">
      <c r="C24" s="20"/>
      <c r="D24" s="83" t="s">
        <v>17</v>
      </c>
      <c r="E24" s="80">
        <v>0.98442462527680896</v>
      </c>
      <c r="F24" s="82">
        <v>0.68012262525886302</v>
      </c>
      <c r="G24" s="79">
        <v>1.29500209568456</v>
      </c>
      <c r="H24" s="81">
        <v>2.6399086143961701</v>
      </c>
      <c r="I24" s="80">
        <v>0.41407009956771201</v>
      </c>
      <c r="J24" s="79">
        <v>0.40039211332913799</v>
      </c>
      <c r="K24" s="79">
        <v>0.71336418398956503</v>
      </c>
      <c r="L24" s="79">
        <v>2.5477521204191498</v>
      </c>
      <c r="M24" s="69"/>
      <c r="N24" s="78">
        <f t="shared" si="1"/>
        <v>1.9465582804266881</v>
      </c>
      <c r="O24" s="78">
        <f t="shared" si="2"/>
        <v>1.1770045675838898</v>
      </c>
      <c r="FY24" s="77" t="b">
        <v>1</v>
      </c>
      <c r="FZ24" s="76">
        <f>IF($FW$3=TRUE,IF(FY24=TRUE,E29,#N/A))</f>
        <v>5.0773617857714797</v>
      </c>
      <c r="GA24" s="63">
        <f>IF($FX$3=TRUE,IF(FY24=TRUE,F29,#N/A))</f>
        <v>4.1571156457285801</v>
      </c>
      <c r="GB24" s="63">
        <f>IF($FY$3=TRUE,IF(FY24=TRUE,G29,#N/A))</f>
        <v>2.9035706373396701</v>
      </c>
      <c r="GC24" s="63">
        <f>IF($FZ$3=TRUE,IF(FY24=TRUE,H29,#N/A))</f>
        <v>2.8547556711136202</v>
      </c>
      <c r="GD24" s="63">
        <f>IF($GA$3=TRUE,IF(FY24=TRUE,I29,#N/A))</f>
        <v>10.066469378756301</v>
      </c>
      <c r="GE24" s="63">
        <f>IF($GB$3=TRUE,IF(FY24=TRUE,J29,#N/A))</f>
        <v>7.4155091140438296</v>
      </c>
      <c r="GF24" s="63">
        <f>IF($GC$3=TRUE,IF(FY24=TRUE,M29,#N/A))</f>
        <v>0</v>
      </c>
      <c r="GG24" s="63" t="e">
        <f>IF($GD$3=TRUE,IF(FY24=TRUE,#REF!,#N/A))</f>
        <v>#REF!</v>
      </c>
      <c r="GH24" s="63">
        <f>IF($GE$3=TRUE,IF(FY24=TRUE,P29,#N/A))</f>
        <v>0</v>
      </c>
      <c r="GI24" s="75">
        <f>IF($GF$3=TRUE,IF(FY24=TRUE,Q29,#N/A))</f>
        <v>0</v>
      </c>
    </row>
    <row r="25" spans="3:191" x14ac:dyDescent="0.25">
      <c r="C25" s="23"/>
      <c r="D25" s="83" t="s">
        <v>23</v>
      </c>
      <c r="E25" s="80">
        <v>2.1572489976569701E-3</v>
      </c>
      <c r="F25" s="79">
        <v>1.0864578678256799E-3</v>
      </c>
      <c r="G25" s="79">
        <v>2.8206725178898402E-3</v>
      </c>
      <c r="H25" s="81">
        <v>5.33167033637606E-3</v>
      </c>
      <c r="I25" s="80">
        <v>7.8787122716053593E-3</v>
      </c>
      <c r="J25" s="79">
        <v>1.69338769735068E-3</v>
      </c>
      <c r="K25" s="79">
        <v>2.3329497024777899E-3</v>
      </c>
      <c r="L25" s="79">
        <v>3.59175580886105E-3</v>
      </c>
      <c r="M25" s="69"/>
      <c r="N25" s="78">
        <f t="shared" si="1"/>
        <v>3.9704147091366888E-3</v>
      </c>
      <c r="O25" s="78">
        <f t="shared" si="2"/>
        <v>3.8645943421172549E-3</v>
      </c>
      <c r="FY25" s="77" t="b">
        <v>1</v>
      </c>
      <c r="FZ25" s="76">
        <f>IF($FW$3=TRUE,IF(FY25=TRUE,E32,#N/A))</f>
        <v>4.1120193613233297E-2</v>
      </c>
      <c r="GA25" s="63">
        <f>IF($FX$3=TRUE,IF(FY25=TRUE,F32,#N/A))</f>
        <v>1.3132797735647199E-2</v>
      </c>
      <c r="GB25" s="63">
        <f>IF($FY$3=TRUE,IF(FY25=TRUE,G32,#N/A))</f>
        <v>2.6227305868098499E-2</v>
      </c>
      <c r="GC25" s="63">
        <f>IF($FZ$3=TRUE,IF(FY25=TRUE,H32,#N/A))</f>
        <v>5.4241079644990003E-2</v>
      </c>
      <c r="GD25" s="63">
        <f>IF($GA$3=TRUE,IF(FY25=TRUE,I32,#N/A))</f>
        <v>4.3954921094219397E-2</v>
      </c>
      <c r="GE25" s="63">
        <f>IF($GB$3=TRUE,IF(FY25=TRUE,J32,#N/A))</f>
        <v>9.9721719955095708E-3</v>
      </c>
      <c r="GF25" s="63">
        <f>IF($GC$3=TRUE,IF(FY25=TRUE,M32,#N/A))</f>
        <v>0</v>
      </c>
      <c r="GG25" s="63" t="e">
        <f>IF($GD$3=TRUE,IF(FY25=TRUE,#REF!,#N/A))</f>
        <v>#REF!</v>
      </c>
      <c r="GH25" s="63">
        <f>IF($GE$3=TRUE,IF(FY25=TRUE,P32,#N/A))</f>
        <v>0</v>
      </c>
      <c r="GI25" s="75">
        <f>IF($GF$3=TRUE,IF(FY25=TRUE,Q32,#N/A))</f>
        <v>0</v>
      </c>
    </row>
    <row r="26" spans="3:191" x14ac:dyDescent="0.25">
      <c r="C26" s="24"/>
      <c r="D26" s="83" t="s">
        <v>25</v>
      </c>
      <c r="E26" s="80">
        <v>5.63647531160733E-2</v>
      </c>
      <c r="F26" s="79">
        <v>4.6597606131112801E-2</v>
      </c>
      <c r="G26" s="79">
        <v>3.5041660193990402E-2</v>
      </c>
      <c r="H26" s="81">
        <v>7.1585790069508201E-2</v>
      </c>
      <c r="I26" s="80">
        <v>5.82610039031871E-2</v>
      </c>
      <c r="J26" s="79">
        <v>3.7009928896541998E-2</v>
      </c>
      <c r="K26" s="79">
        <v>4.56207632867838E-2</v>
      </c>
      <c r="L26" s="79">
        <v>4.9342743134175603E-2</v>
      </c>
      <c r="M26" s="69"/>
      <c r="N26" s="78">
        <f t="shared" si="1"/>
        <v>5.7594327347263746E-2</v>
      </c>
      <c r="O26" s="78">
        <f t="shared" si="2"/>
        <v>4.8033451521097947E-2</v>
      </c>
      <c r="FY26" s="77" t="b">
        <v>1</v>
      </c>
      <c r="FZ26" s="76">
        <f>IF($FW$3=TRUE,IF(FY26=TRUE,E33,#N/A))</f>
        <v>4.0117262061691002E-3</v>
      </c>
      <c r="GA26" s="63">
        <f>IF($FX$3=TRUE,IF(FY26=TRUE,F33,#N/A))</f>
        <v>5.55618365738921E-3</v>
      </c>
      <c r="GB26" s="63">
        <f>IF($FY$3=TRUE,IF(FY26=TRUE,G33,#N/A))</f>
        <v>1.3987896462985899E-2</v>
      </c>
      <c r="GC26" s="63">
        <f>IF($FZ$3=TRUE,IF(FY26=TRUE,H33,#N/A))</f>
        <v>1.19563670185193E-2</v>
      </c>
      <c r="GD26" s="63">
        <f>IF($GA$3=TRUE,IF(FY26=TRUE,I33,#N/A))</f>
        <v>4.8838801215799303E-3</v>
      </c>
      <c r="GE26" s="63">
        <f>IF($GB$3=TRUE,IF(FY26=TRUE,J33,#N/A))</f>
        <v>9.9721719955095708E-3</v>
      </c>
      <c r="GF26" s="63">
        <f>IF($GC$3=TRUE,IF(FY26=TRUE,M33,#N/A))</f>
        <v>0</v>
      </c>
      <c r="GG26" s="63" t="e">
        <f>IF($GD$3=TRUE,IF(FY26=TRUE,#REF!,#N/A))</f>
        <v>#REF!</v>
      </c>
      <c r="GH26" s="63">
        <f>IF($GE$3=TRUE,IF(FY26=TRUE,P33,#N/A))</f>
        <v>0</v>
      </c>
      <c r="GI26" s="75">
        <f>IF($GF$3=TRUE,IF(FY26=TRUE,Q33,#N/A))</f>
        <v>0</v>
      </c>
    </row>
    <row r="27" spans="3:191" x14ac:dyDescent="0.25">
      <c r="C27" s="25"/>
      <c r="D27" s="83" t="s">
        <v>27</v>
      </c>
      <c r="E27" s="80">
        <v>0.55464007037917895</v>
      </c>
      <c r="F27" s="79">
        <v>0.52435887620851396</v>
      </c>
      <c r="G27" s="79">
        <v>0.27414957728219203</v>
      </c>
      <c r="H27" s="81">
        <v>0.42801923164775602</v>
      </c>
      <c r="I27" s="80">
        <v>0.55634766447890704</v>
      </c>
      <c r="J27" s="79">
        <v>0.42453526658142998</v>
      </c>
      <c r="K27" s="79">
        <v>0.56134044514343795</v>
      </c>
      <c r="L27" s="79">
        <v>0.58955205873162797</v>
      </c>
      <c r="M27" s="69"/>
      <c r="N27" s="78">
        <f t="shared" si="1"/>
        <v>0.40231868874280202</v>
      </c>
      <c r="O27" s="78">
        <f t="shared" si="2"/>
        <v>0.54342263410294178</v>
      </c>
      <c r="FY27" s="77" t="b">
        <v>1</v>
      </c>
      <c r="FZ27" s="76">
        <f>IF($FW$3=TRUE,IF(FY27=TRUE,E34,#N/A))</f>
        <v>0.34400552202697399</v>
      </c>
      <c r="GA27" s="63">
        <f>IF($FX$3=TRUE,IF(FY27=TRUE,F34,#N/A))</f>
        <v>0.401560546147671</v>
      </c>
      <c r="GB27" s="63">
        <f>IF($FY$3=TRUE,IF(FY27=TRUE,G34,#N/A))</f>
        <v>0.45390724276826899</v>
      </c>
      <c r="GC27" s="63">
        <f>IF($FZ$3=TRUE,IF(FY27=TRUE,H34,#N/A))</f>
        <v>0.29220194518430198</v>
      </c>
      <c r="GD27" s="63">
        <f>IF($GA$3=TRUE,IF(FY27=TRUE,I34,#N/A))</f>
        <v>0.59827530823077302</v>
      </c>
      <c r="GE27" s="63">
        <f>IF($GB$3=TRUE,IF(FY27=TRUE,J34,#N/A))</f>
        <v>0.222012039689503</v>
      </c>
      <c r="GF27" s="63">
        <f>IF($GC$3=TRUE,IF(FY27=TRUE,M34,#N/A))</f>
        <v>0</v>
      </c>
      <c r="GG27" s="63" t="e">
        <f>IF($GD$3=TRUE,IF(FY27=TRUE,#REF!,#N/A))</f>
        <v>#REF!</v>
      </c>
      <c r="GH27" s="63">
        <f>IF($GE$3=TRUE,IF(FY27=TRUE,P34,#N/A))</f>
        <v>0</v>
      </c>
      <c r="GI27" s="75">
        <f>IF($GF$3=TRUE,IF(FY27=TRUE,Q34,#N/A))</f>
        <v>0</v>
      </c>
    </row>
    <row r="28" spans="3:191" x14ac:dyDescent="0.25">
      <c r="C28" s="26"/>
      <c r="D28" s="83" t="s">
        <v>29</v>
      </c>
      <c r="E28" s="80">
        <v>9.0831536651662007E-2</v>
      </c>
      <c r="F28" s="79">
        <v>6.9533303540843097E-2</v>
      </c>
      <c r="G28" s="79">
        <v>0.107469272447694</v>
      </c>
      <c r="H28" s="81">
        <v>4.1024699719318998E-2</v>
      </c>
      <c r="I28" s="80">
        <v>0.244746898168231</v>
      </c>
      <c r="J28" s="79">
        <v>0.33907365355138602</v>
      </c>
      <c r="K28" s="79">
        <v>7.6182404319508096E-2</v>
      </c>
      <c r="L28" s="79">
        <v>0.116414897046968</v>
      </c>
      <c r="M28" s="69"/>
      <c r="N28" s="78">
        <f t="shared" si="1"/>
        <v>6.6092284851523686E-2</v>
      </c>
      <c r="O28" s="78">
        <f t="shared" si="2"/>
        <v>0.1767618012457039</v>
      </c>
      <c r="FY28" s="77" t="b">
        <v>1</v>
      </c>
      <c r="FZ28" s="76">
        <f>IF($FW$3=TRUE,IF(FY28=TRUE,E35,#N/A))</f>
        <v>2.0570126100849002</v>
      </c>
      <c r="GA28" s="63">
        <f>IF($FX$3=TRUE,IF(FY28=TRUE,F35,#N/A))</f>
        <v>0.800595554269252</v>
      </c>
      <c r="GB28" s="63">
        <f>IF($FY$3=TRUE,IF(FY28=TRUE,G35,#N/A))</f>
        <v>0.52524552503421995</v>
      </c>
      <c r="GC28" s="63">
        <f>IF($FZ$3=TRUE,IF(FY28=TRUE,H35,#N/A))</f>
        <v>0.52170586819832099</v>
      </c>
      <c r="GD28" s="63">
        <f>IF($GA$3=TRUE,IF(FY28=TRUE,I35,#N/A))</f>
        <v>0.73136104672598601</v>
      </c>
      <c r="GE28" s="63">
        <f>IF($GB$3=TRUE,IF(FY28=TRUE,J35,#N/A))</f>
        <v>0.414632414550131</v>
      </c>
      <c r="GF28" s="63">
        <f>IF($GC$3=TRUE,IF(FY28=TRUE,M35,#N/A))</f>
        <v>0</v>
      </c>
      <c r="GG28" s="63" t="e">
        <f>IF($GD$3=TRUE,IF(FY28=TRUE,#REF!,#N/A))</f>
        <v>#REF!</v>
      </c>
      <c r="GH28" s="63">
        <f>IF($GE$3=TRUE,IF(FY28=TRUE,P35,#N/A))</f>
        <v>0</v>
      </c>
      <c r="GI28" s="75">
        <f>IF($GF$3=TRUE,IF(FY28=TRUE,Q35,#N/A))</f>
        <v>0</v>
      </c>
    </row>
    <row r="29" spans="3:191" x14ac:dyDescent="0.25">
      <c r="C29" s="27"/>
      <c r="D29" s="83" t="s">
        <v>31</v>
      </c>
      <c r="E29" s="80">
        <v>5.0773617857714797</v>
      </c>
      <c r="F29" s="79">
        <v>4.1571156457285801</v>
      </c>
      <c r="G29" s="79">
        <v>2.9035706373396701</v>
      </c>
      <c r="H29" s="81">
        <v>2.8547556711136202</v>
      </c>
      <c r="I29" s="80">
        <v>10.066469378756301</v>
      </c>
      <c r="J29" s="79">
        <v>7.4155091140438296</v>
      </c>
      <c r="K29" s="79">
        <v>5.8350919619706598</v>
      </c>
      <c r="L29" s="79">
        <v>4.8131779512580097</v>
      </c>
      <c r="M29" s="69"/>
      <c r="N29" s="78">
        <f t="shared" si="1"/>
        <v>3.1460035808277897</v>
      </c>
      <c r="O29" s="78">
        <f t="shared" si="2"/>
        <v>6.7571078435618714</v>
      </c>
      <c r="FY29" s="77" t="b">
        <v>1</v>
      </c>
      <c r="FZ29" s="76">
        <f>IF($FW$3=TRUE,IF(FY29=TRUE,E36,#N/A))</f>
        <v>0.60133315793339004</v>
      </c>
      <c r="GA29" s="63">
        <f>IF($FX$3=TRUE,IF(FY29=TRUE,F36,#N/A))</f>
        <v>0.37971702480508202</v>
      </c>
      <c r="GB29" s="63">
        <f>IF($FY$3=TRUE,IF(FY29=TRUE,G36,#N/A))</f>
        <v>0.59723039999577299</v>
      </c>
      <c r="GC29" s="63">
        <f>IF($FZ$3=TRUE,IF(FY29=TRUE,H36,#N/A))</f>
        <v>0.45240790942486397</v>
      </c>
      <c r="GD29" s="63">
        <f>IF($GA$3=TRUE,IF(FY29=TRUE,I36,#N/A))</f>
        <v>0.57777223225584196</v>
      </c>
      <c r="GE29" s="63">
        <f>IF($GB$3=TRUE,IF(FY29=TRUE,J36,#N/A))</f>
        <v>0.56164025295467201</v>
      </c>
      <c r="GF29" s="63">
        <f>IF($GC$3=TRUE,IF(FY29=TRUE,M36,#N/A))</f>
        <v>0</v>
      </c>
      <c r="GG29" s="63" t="e">
        <f>IF($GD$3=TRUE,IF(FY29=TRUE,#REF!,#N/A))</f>
        <v>#REF!</v>
      </c>
      <c r="GH29" s="63">
        <f>IF($GE$3=TRUE,IF(FY29=TRUE,P36,#N/A))</f>
        <v>0</v>
      </c>
      <c r="GI29" s="75">
        <f>IF($GF$3=TRUE,IF(FY29=TRUE,Q36,#N/A))</f>
        <v>0</v>
      </c>
    </row>
    <row r="30" spans="3:191" x14ac:dyDescent="0.25">
      <c r="C30" s="28"/>
      <c r="D30" s="83" t="s">
        <v>33</v>
      </c>
      <c r="E30" s="80">
        <v>4.3741629562024196</v>
      </c>
      <c r="F30" s="79">
        <v>3.9740341525340401</v>
      </c>
      <c r="G30" s="79">
        <v>4.4761598953599799</v>
      </c>
      <c r="H30" s="81">
        <v>5.8657452395779304</v>
      </c>
      <c r="I30" s="80">
        <v>4.5946714789856404</v>
      </c>
      <c r="J30" s="79">
        <v>5.1667338245090599</v>
      </c>
      <c r="K30" s="79">
        <v>6.3356979444290902</v>
      </c>
      <c r="L30" s="79">
        <v>7.4865801920807398</v>
      </c>
      <c r="M30" s="69"/>
      <c r="N30" s="78">
        <f t="shared" si="1"/>
        <v>5.1771914029721273</v>
      </c>
      <c r="O30" s="78">
        <f t="shared" si="2"/>
        <v>6.0932268601806214</v>
      </c>
      <c r="FY30" s="77" t="b">
        <v>0</v>
      </c>
      <c r="FZ30" s="76" t="e">
        <f>IF($FW$3=TRUE,IF(FY30=TRUE,#REF!,#N/A))</f>
        <v>#N/A</v>
      </c>
      <c r="GA30" s="63" t="e">
        <f>IF($FX$3=TRUE,IF(FY30=TRUE,#REF!,#N/A))</f>
        <v>#N/A</v>
      </c>
      <c r="GB30" s="63" t="e">
        <f>IF($FY$3=TRUE,IF(FY30=TRUE,#REF!,#N/A))</f>
        <v>#N/A</v>
      </c>
      <c r="GC30" s="63" t="e">
        <f>IF($FZ$3=TRUE,IF(FY30=TRUE,#REF!,#N/A))</f>
        <v>#N/A</v>
      </c>
      <c r="GD30" s="63" t="e">
        <f>IF($GA$3=TRUE,IF(FY30=TRUE,#REF!,#N/A))</f>
        <v>#N/A</v>
      </c>
      <c r="GE30" s="63" t="e">
        <f>IF($GB$3=TRUE,IF(FY30=TRUE,#REF!,#N/A))</f>
        <v>#N/A</v>
      </c>
      <c r="GF30" s="63" t="e">
        <f>IF($GC$3=TRUE,IF(FY30=TRUE,#REF!,#N/A))</f>
        <v>#N/A</v>
      </c>
      <c r="GG30" s="63" t="e">
        <f>IF($GD$3=TRUE,IF(FY30=TRUE,#REF!,#N/A))</f>
        <v>#N/A</v>
      </c>
      <c r="GH30" s="63" t="e">
        <f>IF($GE$3=TRUE,IF(FY30=TRUE,#REF!,#N/A))</f>
        <v>#N/A</v>
      </c>
      <c r="GI30" s="75" t="e">
        <f>IF($GF$3=TRUE,IF(FY30=TRUE,#REF!,#N/A))</f>
        <v>#N/A</v>
      </c>
    </row>
    <row r="31" spans="3:191" x14ac:dyDescent="0.25">
      <c r="C31" s="29"/>
      <c r="D31" s="83" t="s">
        <v>35</v>
      </c>
      <c r="E31" s="80">
        <v>1.1884738873613701</v>
      </c>
      <c r="F31" s="79">
        <v>0.91474987304833799</v>
      </c>
      <c r="G31" s="79">
        <v>1.1043444537409199</v>
      </c>
      <c r="H31" s="81">
        <v>0.36889766532748802</v>
      </c>
      <c r="I31" s="80">
        <v>0.84735319665227504</v>
      </c>
      <c r="J31" s="79">
        <v>0.89854518191116495</v>
      </c>
      <c r="K31" s="79">
        <v>0.66812405163593502</v>
      </c>
      <c r="L31" s="79">
        <v>0.756554000749739</v>
      </c>
      <c r="M31" s="69"/>
      <c r="N31" s="78">
        <f t="shared" si="1"/>
        <v>0.6874999243611597</v>
      </c>
      <c r="O31" s="78">
        <f t="shared" si="2"/>
        <v>0.7804683259481634</v>
      </c>
      <c r="FY31" s="77" t="b">
        <v>0</v>
      </c>
      <c r="FZ31" s="76" t="e">
        <f>IF($FW$3=TRUE,IF(FY31=TRUE,#REF!,#N/A))</f>
        <v>#N/A</v>
      </c>
      <c r="GA31" s="63" t="e">
        <f>IF($FX$3=TRUE,IF(FY31=TRUE,#REF!,#N/A))</f>
        <v>#N/A</v>
      </c>
      <c r="GB31" s="63" t="e">
        <f>IF($FY$3=TRUE,IF(FY31=TRUE,#REF!,#N/A))</f>
        <v>#N/A</v>
      </c>
      <c r="GC31" s="63" t="e">
        <f>IF($FZ$3=TRUE,IF(FY31=TRUE,#REF!,#N/A))</f>
        <v>#N/A</v>
      </c>
      <c r="GD31" s="63" t="e">
        <f>IF($GA$3=TRUE,IF(FY31=TRUE,#REF!,#N/A))</f>
        <v>#N/A</v>
      </c>
      <c r="GE31" s="63" t="e">
        <f>IF($GB$3=TRUE,IF(FY31=TRUE,#REF!,#N/A))</f>
        <v>#N/A</v>
      </c>
      <c r="GF31" s="63" t="e">
        <f>IF($GC$3=TRUE,IF(FY31=TRUE,#REF!,#N/A))</f>
        <v>#N/A</v>
      </c>
      <c r="GG31" s="63" t="e">
        <f>IF($GD$3=TRUE,IF(FY31=TRUE,#REF!,#N/A))</f>
        <v>#N/A</v>
      </c>
      <c r="GH31" s="63" t="e">
        <f>IF($GE$3=TRUE,IF(FY31=TRUE,#REF!,#N/A))</f>
        <v>#N/A</v>
      </c>
      <c r="GI31" s="75" t="e">
        <f>IF($GF$3=TRUE,IF(FY31=TRUE,#REF!,#N/A))</f>
        <v>#N/A</v>
      </c>
    </row>
    <row r="32" spans="3:191" x14ac:dyDescent="0.25">
      <c r="C32" s="30"/>
      <c r="D32" s="83" t="s">
        <v>37</v>
      </c>
      <c r="E32" s="80">
        <v>4.1120193613233297E-2</v>
      </c>
      <c r="F32" s="79">
        <v>1.3132797735647199E-2</v>
      </c>
      <c r="G32" s="79">
        <v>2.6227305868098499E-2</v>
      </c>
      <c r="H32" s="81">
        <v>5.4241079644990003E-2</v>
      </c>
      <c r="I32" s="80">
        <v>4.3954921094219397E-2</v>
      </c>
      <c r="J32" s="79">
        <v>9.9721719955095708E-3</v>
      </c>
      <c r="K32" s="79">
        <v>1.9161566415965298E-2</v>
      </c>
      <c r="L32" s="79">
        <v>7.0801698716425901E-2</v>
      </c>
      <c r="M32" s="69"/>
      <c r="N32" s="78">
        <f t="shared" si="1"/>
        <v>4.112242744099634E-2</v>
      </c>
      <c r="O32" s="78">
        <f t="shared" si="2"/>
        <v>3.9615042463915992E-2</v>
      </c>
      <c r="FY32" s="77" t="b">
        <v>0</v>
      </c>
      <c r="FZ32" s="76" t="e">
        <f>IF($FW$3=TRUE,IF(FY32=TRUE,#REF!,#N/A))</f>
        <v>#N/A</v>
      </c>
      <c r="GA32" s="63" t="e">
        <f>IF($FX$3=TRUE,IF(FY32=TRUE,#REF!,#N/A))</f>
        <v>#N/A</v>
      </c>
      <c r="GB32" s="63" t="e">
        <f>IF($FY$3=TRUE,IF(FY32=TRUE,#REF!,#N/A))</f>
        <v>#N/A</v>
      </c>
      <c r="GC32" s="63" t="e">
        <f>IF($FZ$3=TRUE,IF(FY32=TRUE,#REF!,#N/A))</f>
        <v>#N/A</v>
      </c>
      <c r="GD32" s="63" t="e">
        <f>IF($GA$3=TRUE,IF(FY32=TRUE,#REF!,#N/A))</f>
        <v>#N/A</v>
      </c>
      <c r="GE32" s="63" t="e">
        <f>IF($GB$3=TRUE,IF(FY32=TRUE,#REF!,#N/A))</f>
        <v>#N/A</v>
      </c>
      <c r="GF32" s="63" t="e">
        <f>IF($GC$3=TRUE,IF(FY32=TRUE,#REF!,#N/A))</f>
        <v>#N/A</v>
      </c>
      <c r="GG32" s="63" t="e">
        <f>IF($GD$3=TRUE,IF(FY32=TRUE,#REF!,#N/A))</f>
        <v>#N/A</v>
      </c>
      <c r="GH32" s="63" t="e">
        <f>IF($GE$3=TRUE,IF(FY32=TRUE,#REF!,#N/A))</f>
        <v>#N/A</v>
      </c>
      <c r="GI32" s="75" t="e">
        <f>IF($GF$3=TRUE,IF(FY32=TRUE,#REF!,#N/A))</f>
        <v>#N/A</v>
      </c>
    </row>
    <row r="33" spans="3:191" x14ac:dyDescent="0.25">
      <c r="C33" s="31"/>
      <c r="D33" s="83" t="s">
        <v>39</v>
      </c>
      <c r="E33" s="85">
        <v>4.0117262061691002E-3</v>
      </c>
      <c r="F33" s="79">
        <v>5.55618365738921E-3</v>
      </c>
      <c r="G33" s="79">
        <v>1.3987896462985899E-2</v>
      </c>
      <c r="H33" s="81">
        <v>1.19563670185193E-2</v>
      </c>
      <c r="I33" s="80">
        <v>4.8838801215799303E-3</v>
      </c>
      <c r="J33" s="79">
        <v>9.9721719955095708E-3</v>
      </c>
      <c r="K33" s="79">
        <v>6.1461628126680996E-3</v>
      </c>
      <c r="L33" s="79">
        <v>3.2506440291189202E-2</v>
      </c>
      <c r="M33" s="69"/>
      <c r="N33" s="78">
        <f t="shared" si="1"/>
        <v>1.1360678741654109E-2</v>
      </c>
      <c r="O33" s="78">
        <f t="shared" si="2"/>
        <v>1.506630659673722E-2</v>
      </c>
      <c r="FY33" s="77" t="b">
        <v>0</v>
      </c>
      <c r="FZ33" s="76" t="e">
        <f>IF($FW$3=TRUE,IF(FY33=TRUE,#REF!,#N/A))</f>
        <v>#N/A</v>
      </c>
      <c r="GA33" s="63" t="e">
        <f>IF($FX$3=TRUE,IF(FY33=TRUE,#REF!,#N/A))</f>
        <v>#N/A</v>
      </c>
      <c r="GB33" s="63" t="e">
        <f>IF($FY$3=TRUE,IF(FY33=TRUE,#REF!,#N/A))</f>
        <v>#N/A</v>
      </c>
      <c r="GC33" s="63" t="e">
        <f>IF($FZ$3=TRUE,IF(FY33=TRUE,#REF!,#N/A))</f>
        <v>#N/A</v>
      </c>
      <c r="GD33" s="63" t="e">
        <f>IF($GA$3=TRUE,IF(FY33=TRUE,#REF!,#N/A))</f>
        <v>#N/A</v>
      </c>
      <c r="GE33" s="63" t="e">
        <f>IF($GB$3=TRUE,IF(FY33=TRUE,#REF!,#N/A))</f>
        <v>#N/A</v>
      </c>
      <c r="GF33" s="63" t="e">
        <f>IF($GC$3=TRUE,IF(FY33=TRUE,#REF!,#N/A))</f>
        <v>#N/A</v>
      </c>
      <c r="GG33" s="63" t="e">
        <f>IF($GD$3=TRUE,IF(FY33=TRUE,#REF!,#N/A))</f>
        <v>#N/A</v>
      </c>
      <c r="GH33" s="63" t="e">
        <f>IF($GE$3=TRUE,IF(FY33=TRUE,#REF!,#N/A))</f>
        <v>#N/A</v>
      </c>
      <c r="GI33" s="75" t="e">
        <f>IF($GF$3=TRUE,IF(FY33=TRUE,#REF!,#N/A))</f>
        <v>#N/A</v>
      </c>
    </row>
    <row r="34" spans="3:191" x14ac:dyDescent="0.25">
      <c r="C34" s="32"/>
      <c r="D34" s="83" t="s">
        <v>41</v>
      </c>
      <c r="E34" s="80">
        <v>0.34400552202697399</v>
      </c>
      <c r="F34" s="79">
        <v>0.401560546147671</v>
      </c>
      <c r="G34" s="79">
        <v>0.45390724276826899</v>
      </c>
      <c r="H34" s="81">
        <v>0.29220194518430198</v>
      </c>
      <c r="I34" s="80">
        <v>0.59827530823077302</v>
      </c>
      <c r="J34" s="79">
        <v>0.222012039689503</v>
      </c>
      <c r="K34" s="79">
        <v>0.261031150175428</v>
      </c>
      <c r="L34" s="79">
        <v>0.30324501148356198</v>
      </c>
      <c r="M34" s="69"/>
      <c r="N34" s="78">
        <f t="shared" si="1"/>
        <v>0.35300092523299836</v>
      </c>
      <c r="O34" s="78">
        <f t="shared" si="2"/>
        <v>0.34310187563185818</v>
      </c>
      <c r="FY34" s="77" t="b">
        <v>0</v>
      </c>
      <c r="FZ34" s="76" t="e">
        <f>IF($FW$3=TRUE,IF(FY34=TRUE,#REF!,#N/A))</f>
        <v>#N/A</v>
      </c>
      <c r="GA34" s="63" t="e">
        <f>IF($FX$3=TRUE,IF(FY34=TRUE,#REF!,#N/A))</f>
        <v>#N/A</v>
      </c>
      <c r="GB34" s="63" t="e">
        <f>IF($FY$3=TRUE,IF(FY34=TRUE,#REF!,#N/A))</f>
        <v>#N/A</v>
      </c>
      <c r="GC34" s="63" t="e">
        <f>IF($FZ$3=TRUE,IF(FY34=TRUE,#REF!,#N/A))</f>
        <v>#N/A</v>
      </c>
      <c r="GD34" s="63" t="e">
        <f>IF($GA$3=TRUE,IF(FY34=TRUE,#REF!,#N/A))</f>
        <v>#N/A</v>
      </c>
      <c r="GE34" s="63" t="e">
        <f>IF($GB$3=TRUE,IF(FY34=TRUE,#REF!,#N/A))</f>
        <v>#N/A</v>
      </c>
      <c r="GF34" s="63" t="e">
        <f>IF($GC$3=TRUE,IF(FY34=TRUE,#REF!,#N/A))</f>
        <v>#N/A</v>
      </c>
      <c r="GG34" s="63" t="e">
        <f>IF($GD$3=TRUE,IF(FY34=TRUE,#REF!,#N/A))</f>
        <v>#N/A</v>
      </c>
      <c r="GH34" s="63" t="e">
        <f>IF($GE$3=TRUE,IF(FY34=TRUE,#REF!,#N/A))</f>
        <v>#N/A</v>
      </c>
      <c r="GI34" s="75" t="e">
        <f>IF($GF$3=TRUE,IF(FY34=TRUE,#REF!,#N/A))</f>
        <v>#N/A</v>
      </c>
    </row>
    <row r="35" spans="3:191" x14ac:dyDescent="0.25">
      <c r="C35" s="33"/>
      <c r="D35" s="83" t="s">
        <v>43</v>
      </c>
      <c r="E35" s="80">
        <v>2.0570126100849002</v>
      </c>
      <c r="F35" s="84">
        <v>0.800595554269252</v>
      </c>
      <c r="G35" s="84">
        <v>0.52524552503421995</v>
      </c>
      <c r="H35" s="86">
        <v>0.52170586819832099</v>
      </c>
      <c r="I35" s="85">
        <v>0.73136104672598601</v>
      </c>
      <c r="J35" s="84">
        <v>0.414632414550131</v>
      </c>
      <c r="K35" s="84">
        <v>0.78815499650356702</v>
      </c>
      <c r="L35" s="84">
        <v>0.65858938617355101</v>
      </c>
      <c r="M35" s="69"/>
      <c r="N35" s="78">
        <f t="shared" si="1"/>
        <v>0.64922975423440832</v>
      </c>
      <c r="O35" s="78">
        <f t="shared" si="2"/>
        <v>0.66305892230265107</v>
      </c>
      <c r="FY35" s="77" t="b">
        <v>0</v>
      </c>
      <c r="FZ35" s="76" t="e">
        <f>IF($FW$3=TRUE,IF(FY35=TRUE,#REF!,#N/A))</f>
        <v>#N/A</v>
      </c>
      <c r="GA35" s="63" t="e">
        <f>IF($FX$3=TRUE,IF(FY35=TRUE,#REF!,#N/A))</f>
        <v>#N/A</v>
      </c>
      <c r="GB35" s="63" t="e">
        <f>IF($FY$3=TRUE,IF(FY35=TRUE,#REF!,#N/A))</f>
        <v>#N/A</v>
      </c>
      <c r="GC35" s="63" t="e">
        <f>IF($FZ$3=TRUE,IF(FY35=TRUE,#REF!,#N/A))</f>
        <v>#N/A</v>
      </c>
      <c r="GD35" s="63" t="e">
        <f>IF($GA$3=TRUE,IF(FY35=TRUE,#REF!,#N/A))</f>
        <v>#N/A</v>
      </c>
      <c r="GE35" s="63" t="e">
        <f>IF($GB$3=TRUE,IF(FY35=TRUE,#REF!,#N/A))</f>
        <v>#N/A</v>
      </c>
      <c r="GF35" s="63" t="e">
        <f>IF($GC$3=TRUE,IF(FY35=TRUE,#REF!,#N/A))</f>
        <v>#N/A</v>
      </c>
      <c r="GG35" s="63" t="e">
        <f>IF($GD$3=TRUE,IF(FY35=TRUE,#REF!,#N/A))</f>
        <v>#N/A</v>
      </c>
      <c r="GH35" s="63" t="e">
        <f>IF($GE$3=TRUE,IF(FY35=TRUE,#REF!,#N/A))</f>
        <v>#N/A</v>
      </c>
      <c r="GI35" s="75" t="e">
        <f>IF($GF$3=TRUE,IF(FY35=TRUE,#REF!,#N/A))</f>
        <v>#N/A</v>
      </c>
    </row>
    <row r="36" spans="3:191" x14ac:dyDescent="0.25">
      <c r="C36" s="34"/>
      <c r="D36" s="83" t="s">
        <v>45</v>
      </c>
      <c r="E36" s="80">
        <v>0.60133315793339004</v>
      </c>
      <c r="F36" s="82">
        <v>0.37971702480508202</v>
      </c>
      <c r="G36" s="79">
        <v>0.59723039999577299</v>
      </c>
      <c r="H36" s="81">
        <v>0.45240790942486397</v>
      </c>
      <c r="I36" s="80">
        <v>0.57777223225584196</v>
      </c>
      <c r="J36" s="79">
        <v>0.56164025295467201</v>
      </c>
      <c r="K36" s="79">
        <v>0.260901541939285</v>
      </c>
      <c r="L36" s="79">
        <v>0.26531102908120002</v>
      </c>
      <c r="M36" s="69"/>
      <c r="N36" s="78">
        <f t="shared" si="1"/>
        <v>0.49547029100062018</v>
      </c>
      <c r="O36" s="78">
        <f t="shared" si="2"/>
        <v>0.39047710715920136</v>
      </c>
      <c r="FY36" s="77" t="b">
        <v>0</v>
      </c>
      <c r="FZ36" s="76" t="e">
        <f>IF($FW$3=TRUE,IF(FY36=TRUE,#REF!,#N/A))</f>
        <v>#N/A</v>
      </c>
      <c r="GA36" s="63" t="e">
        <f>IF($FX$3=TRUE,IF(FY36=TRUE,#REF!,#N/A))</f>
        <v>#N/A</v>
      </c>
      <c r="GB36" s="63" t="e">
        <f>IF($FY$3=TRUE,IF(FY36=TRUE,#REF!,#N/A))</f>
        <v>#N/A</v>
      </c>
      <c r="GC36" s="63" t="e">
        <f>IF($FZ$3=TRUE,IF(FY36=TRUE,#REF!,#N/A))</f>
        <v>#N/A</v>
      </c>
      <c r="GD36" s="63" t="e">
        <f>IF($GA$3=TRUE,IF(FY36=TRUE,#REF!,#N/A))</f>
        <v>#N/A</v>
      </c>
      <c r="GE36" s="63" t="e">
        <f>IF($GB$3=TRUE,IF(FY36=TRUE,#REF!,#N/A))</f>
        <v>#N/A</v>
      </c>
      <c r="GF36" s="63" t="e">
        <f>IF($GC$3=TRUE,IF(FY36=TRUE,#REF!,#N/A))</f>
        <v>#N/A</v>
      </c>
      <c r="GG36" s="63" t="e">
        <f>IF($GD$3=TRUE,IF(FY36=TRUE,#REF!,#N/A))</f>
        <v>#N/A</v>
      </c>
      <c r="GH36" s="63" t="e">
        <f>IF($GE$3=TRUE,IF(FY36=TRUE,#REF!,#N/A))</f>
        <v>#N/A</v>
      </c>
      <c r="GI36" s="75" t="e">
        <f>IF($GF$3=TRUE,IF(FY36=TRUE,#REF!,#N/A))</f>
        <v>#N/A</v>
      </c>
    </row>
    <row r="37" spans="3:191" x14ac:dyDescent="0.25">
      <c r="C37" s="35"/>
      <c r="D37" s="83" t="s">
        <v>47</v>
      </c>
      <c r="E37" s="80">
        <v>4.8205053479222597E-2</v>
      </c>
      <c r="F37" s="82">
        <v>2.0403488151122799E-2</v>
      </c>
      <c r="G37" s="79">
        <v>4.1125735214052302E-3</v>
      </c>
      <c r="H37" s="81">
        <v>8.3501990737712192E-3</v>
      </c>
      <c r="I37" s="80">
        <v>7.4916878091405396E-3</v>
      </c>
      <c r="J37" s="79">
        <v>2.44214233943656E-2</v>
      </c>
      <c r="K37" s="79">
        <v>1.6267890206049799E-2</v>
      </c>
      <c r="L37" s="79">
        <v>1.1612083516788E-2</v>
      </c>
      <c r="M37" s="69"/>
      <c r="N37" s="78">
        <f t="shared" si="1"/>
        <v>1.0932097267074871E-2</v>
      </c>
      <c r="O37" s="78">
        <f t="shared" si="2"/>
        <v>1.4337571632584272E-2</v>
      </c>
      <c r="FY37" s="77"/>
      <c r="FZ37" s="76"/>
      <c r="GA37" s="63"/>
      <c r="GB37" s="63"/>
      <c r="GC37" s="63"/>
      <c r="GD37" s="63"/>
      <c r="GE37" s="63"/>
      <c r="GF37" s="63"/>
      <c r="GG37" s="63"/>
      <c r="GH37" s="63"/>
      <c r="GI37" s="75"/>
    </row>
    <row r="38" spans="3:191" x14ac:dyDescent="0.25">
      <c r="C38" s="36"/>
      <c r="D38" s="83" t="s">
        <v>49</v>
      </c>
      <c r="E38" s="80">
        <v>5.6410168965047598E-3</v>
      </c>
      <c r="F38" s="82">
        <v>1.6787680124341502E-2</v>
      </c>
      <c r="G38" s="79">
        <v>3.0397282549516902E-3</v>
      </c>
      <c r="H38" s="81">
        <v>5.96442790983658E-4</v>
      </c>
      <c r="I38" s="80">
        <v>1.1237531713710801E-2</v>
      </c>
      <c r="J38" s="79">
        <v>4.9647948658875098E-2</v>
      </c>
      <c r="K38" s="79">
        <v>6.4701836046788998E-3</v>
      </c>
      <c r="L38" s="79"/>
      <c r="M38" s="69"/>
      <c r="N38" s="78">
        <f t="shared" si="1"/>
        <v>3.3090922549422835E-3</v>
      </c>
      <c r="O38" s="78">
        <f t="shared" si="2"/>
        <v>1.3626310989574789E-2</v>
      </c>
      <c r="FY38" s="77"/>
      <c r="FZ38" s="76"/>
      <c r="GA38" s="63"/>
      <c r="GB38" s="63"/>
      <c r="GC38" s="63"/>
      <c r="GD38" s="63"/>
      <c r="GE38" s="63"/>
      <c r="GF38" s="63"/>
      <c r="GG38" s="63"/>
      <c r="GH38" s="63"/>
      <c r="GI38" s="75"/>
    </row>
    <row r="39" spans="3:191" x14ac:dyDescent="0.25">
      <c r="C39" s="38"/>
      <c r="D39" s="83" t="s">
        <v>53</v>
      </c>
      <c r="E39" s="80">
        <v>2.17617223447852E-3</v>
      </c>
      <c r="F39" s="82">
        <v>1.75358111999934E-3</v>
      </c>
      <c r="G39" s="79">
        <v>3.1868651455959798E-3</v>
      </c>
      <c r="H39" s="81">
        <v>3.7965454407631401E-3</v>
      </c>
      <c r="I39" s="80"/>
      <c r="J39" s="79">
        <v>4.5553119343936502E-4</v>
      </c>
      <c r="K39" s="79">
        <v>7.0602425206564698E-3</v>
      </c>
      <c r="L39" s="79">
        <v>2.3188879608085299E-3</v>
      </c>
      <c r="M39" s="69"/>
      <c r="N39" s="78">
        <f t="shared" si="1"/>
        <v>3.3060931603602745E-3</v>
      </c>
      <c r="O39" s="78">
        <f t="shared" si="2"/>
        <v>2.697548645634039E-3</v>
      </c>
      <c r="FY39" s="77"/>
      <c r="FZ39" s="76"/>
      <c r="GA39" s="63"/>
      <c r="GB39" s="63"/>
      <c r="GC39" s="63"/>
      <c r="GD39" s="63"/>
      <c r="GE39" s="63"/>
      <c r="GF39" s="63"/>
      <c r="GG39" s="63"/>
      <c r="GH39" s="63"/>
      <c r="GI39" s="75"/>
    </row>
    <row r="40" spans="3:191" x14ac:dyDescent="0.25">
      <c r="C40" s="39"/>
      <c r="D40" s="83" t="s">
        <v>55</v>
      </c>
      <c r="E40" s="80">
        <v>0.88560747227693704</v>
      </c>
      <c r="F40" s="82">
        <v>0.40956602517375701</v>
      </c>
      <c r="G40" s="79">
        <v>0.29542833364910898</v>
      </c>
      <c r="H40" s="81">
        <v>0.27236086857648301</v>
      </c>
      <c r="I40" s="80">
        <v>0.53595976884549201</v>
      </c>
      <c r="J40" s="79">
        <v>0.39794610887741</v>
      </c>
      <c r="K40" s="79">
        <v>0.38862030637226003</v>
      </c>
      <c r="L40" s="79">
        <v>0.38828770691581599</v>
      </c>
      <c r="M40" s="69"/>
      <c r="N40" s="78">
        <f t="shared" si="1"/>
        <v>0.33216982482313162</v>
      </c>
      <c r="O40" s="78">
        <f t="shared" si="2"/>
        <v>0.4234232712105549</v>
      </c>
      <c r="FY40" s="77"/>
      <c r="FZ40" s="76"/>
      <c r="GA40" s="63"/>
      <c r="GB40" s="63"/>
      <c r="GC40" s="63"/>
      <c r="GD40" s="63"/>
      <c r="GE40" s="63"/>
      <c r="GF40" s="63"/>
      <c r="GG40" s="63"/>
      <c r="GH40" s="63"/>
      <c r="GI40" s="75"/>
    </row>
    <row r="41" spans="3:191" x14ac:dyDescent="0.25">
      <c r="C41" s="40"/>
      <c r="D41" s="83" t="s">
        <v>57</v>
      </c>
      <c r="E41" s="80">
        <v>0.108240914246385</v>
      </c>
      <c r="F41" s="82">
        <v>3.8655027297376597E-2</v>
      </c>
      <c r="G41" s="79">
        <v>3.8598676685416E-2</v>
      </c>
      <c r="H41" s="81">
        <v>6.6808195277892293E-2</v>
      </c>
      <c r="I41" s="80">
        <v>6.1094575860518703E-2</v>
      </c>
      <c r="J41" s="79">
        <v>4.0423441991727899E-2</v>
      </c>
      <c r="K41" s="79">
        <v>8.0698231452766403E-2</v>
      </c>
      <c r="L41" s="79">
        <v>0.107475415922691</v>
      </c>
      <c r="M41" s="69"/>
      <c r="N41" s="78">
        <f t="shared" si="1"/>
        <v>5.8448462454668081E-2</v>
      </c>
      <c r="O41" s="78">
        <f t="shared" si="2"/>
        <v>7.7286548148751855E-2</v>
      </c>
      <c r="FY41" s="77"/>
      <c r="FZ41" s="76"/>
      <c r="GA41" s="63"/>
      <c r="GB41" s="63"/>
      <c r="GC41" s="63"/>
      <c r="GD41" s="63"/>
      <c r="GE41" s="63"/>
      <c r="GF41" s="63"/>
      <c r="GG41" s="63"/>
      <c r="GH41" s="63"/>
      <c r="GI41" s="75"/>
    </row>
    <row r="42" spans="3:191" x14ac:dyDescent="0.25">
      <c r="C42" s="41"/>
      <c r="D42" s="83" t="s">
        <v>59</v>
      </c>
      <c r="E42" s="80">
        <v>0.70651796847790305</v>
      </c>
      <c r="F42" s="82">
        <v>0.423222991178972</v>
      </c>
      <c r="G42" s="79">
        <v>0.32302803813981701</v>
      </c>
      <c r="H42" s="81">
        <v>0.39069203705338301</v>
      </c>
      <c r="I42" s="80">
        <v>0.35099432707505202</v>
      </c>
      <c r="J42" s="79">
        <v>0.40320452330602302</v>
      </c>
      <c r="K42" s="79">
        <v>0.38930245557683901</v>
      </c>
      <c r="L42" s="79">
        <v>0.50766842805760204</v>
      </c>
      <c r="M42" s="69"/>
      <c r="N42" s="78">
        <f t="shared" si="1"/>
        <v>0.39484314010660326</v>
      </c>
      <c r="O42" s="78">
        <f t="shared" si="2"/>
        <v>0.42139392723994151</v>
      </c>
      <c r="FY42" s="77"/>
      <c r="FZ42" s="76"/>
      <c r="GA42" s="63"/>
      <c r="GB42" s="63"/>
      <c r="GC42" s="63"/>
      <c r="GD42" s="63"/>
      <c r="GE42" s="63"/>
      <c r="GF42" s="63"/>
      <c r="GG42" s="63"/>
      <c r="GH42" s="63"/>
      <c r="GI42" s="75"/>
    </row>
    <row r="43" spans="3:191" x14ac:dyDescent="0.25">
      <c r="C43" s="42"/>
      <c r="D43" s="83" t="s">
        <v>61</v>
      </c>
      <c r="E43" s="80">
        <v>80.6231599839534</v>
      </c>
      <c r="F43" s="82">
        <v>85.379348724772996</v>
      </c>
      <c r="G43" s="79">
        <v>85.152369658384799</v>
      </c>
      <c r="H43" s="81">
        <v>82.858352485343701</v>
      </c>
      <c r="I43" s="80">
        <v>77.943674061917406</v>
      </c>
      <c r="J43" s="79">
        <v>81.309941344047502</v>
      </c>
      <c r="K43" s="79">
        <v>81.251911326584505</v>
      </c>
      <c r="L43" s="79">
        <v>78.382156063176097</v>
      </c>
      <c r="M43" s="69"/>
      <c r="N43" s="78">
        <f t="shared" si="1"/>
        <v>83.634307372913923</v>
      </c>
      <c r="O43" s="78">
        <f t="shared" si="2"/>
        <v>79.595390265439974</v>
      </c>
      <c r="FY43" s="77"/>
      <c r="FZ43" s="76"/>
      <c r="GA43" s="63"/>
      <c r="GB43" s="63"/>
      <c r="GC43" s="63"/>
      <c r="GD43" s="63"/>
      <c r="GE43" s="63"/>
      <c r="GF43" s="63"/>
      <c r="GG43" s="63"/>
      <c r="GH43" s="63"/>
      <c r="GI43" s="75"/>
    </row>
    <row r="44" spans="3:191" x14ac:dyDescent="0.25">
      <c r="C44" s="43"/>
      <c r="D44" s="83" t="s">
        <v>63</v>
      </c>
      <c r="E44" s="80">
        <v>1.78718617307396</v>
      </c>
      <c r="F44" s="82">
        <v>1.26726732982905</v>
      </c>
      <c r="G44" s="79">
        <v>1.2952528319093399</v>
      </c>
      <c r="H44" s="81">
        <v>1.3363399772307101</v>
      </c>
      <c r="I44" s="80">
        <v>1.9402826330149501</v>
      </c>
      <c r="J44" s="79">
        <v>1.61016412887966</v>
      </c>
      <c r="K44" s="79">
        <v>1.7879672013874801</v>
      </c>
      <c r="L44" s="79">
        <v>1.73378883910335</v>
      </c>
      <c r="M44" s="69"/>
      <c r="N44" s="78">
        <f t="shared" si="1"/>
        <v>1.3459654756061927</v>
      </c>
      <c r="O44" s="78">
        <f t="shared" si="2"/>
        <v>1.7711790491439712</v>
      </c>
      <c r="FY44" s="77"/>
      <c r="FZ44" s="76"/>
      <c r="GA44" s="63"/>
      <c r="GB44" s="63"/>
      <c r="GC44" s="63"/>
      <c r="GD44" s="63"/>
      <c r="GE44" s="63"/>
      <c r="GF44" s="63"/>
      <c r="GG44" s="63"/>
      <c r="GH44" s="63"/>
      <c r="GI44" s="75"/>
    </row>
    <row r="45" spans="3:191" x14ac:dyDescent="0.25">
      <c r="C45" s="1"/>
      <c r="D45" s="74"/>
      <c r="E45" s="73"/>
      <c r="F45" s="70"/>
      <c r="G45" s="70"/>
      <c r="H45" s="72"/>
      <c r="I45" s="71"/>
      <c r="J45" s="70"/>
      <c r="K45" s="70"/>
      <c r="L45" s="70"/>
      <c r="M45" s="69"/>
      <c r="N45" s="68"/>
      <c r="O45" s="68"/>
    </row>
    <row r="46" spans="3:191" x14ac:dyDescent="0.25">
      <c r="C46" s="1"/>
      <c r="D46" s="1" t="s">
        <v>108</v>
      </c>
      <c r="E46" s="66">
        <f t="shared" ref="E46:L46" si="3">SUM(E18:E45)</f>
        <v>100.00000000027441</v>
      </c>
      <c r="F46" s="65">
        <f t="shared" si="3"/>
        <v>99.999999999647557</v>
      </c>
      <c r="G46" s="65">
        <f t="shared" si="3"/>
        <v>99.999999999901959</v>
      </c>
      <c r="H46" s="67">
        <f t="shared" si="3"/>
        <v>100.00000000006369</v>
      </c>
      <c r="I46" s="66">
        <f t="shared" si="3"/>
        <v>100.00000000001292</v>
      </c>
      <c r="J46" s="65">
        <f t="shared" si="3"/>
        <v>99.999999999636316</v>
      </c>
      <c r="K46" s="65">
        <f t="shared" si="3"/>
        <v>99.999999999949893</v>
      </c>
      <c r="L46" s="65">
        <f t="shared" si="3"/>
        <v>100.00000000011777</v>
      </c>
      <c r="M46" s="65"/>
      <c r="N46" s="65">
        <f>SUM(N18:N45)</f>
        <v>99.999999999987352</v>
      </c>
      <c r="O46" s="65">
        <f>SUM(O18:O45)</f>
        <v>99.99999999995876</v>
      </c>
    </row>
    <row r="47" spans="3:191" x14ac:dyDescent="0.25">
      <c r="C47" s="1"/>
      <c r="D47" s="1"/>
      <c r="E47" s="65"/>
      <c r="F47" s="65"/>
      <c r="G47" s="65"/>
      <c r="H47" s="65"/>
      <c r="I47" s="65"/>
      <c r="J47" s="65"/>
      <c r="O47" s="64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</row>
    <row r="48" spans="3:191" x14ac:dyDescent="0.25">
      <c r="E48" s="62"/>
      <c r="F48" s="62"/>
      <c r="G48" s="62"/>
      <c r="H48" s="62"/>
      <c r="I48" s="62"/>
      <c r="J48" s="62"/>
      <c r="L48" s="62"/>
      <c r="M48" s="62"/>
      <c r="N48" s="62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</row>
    <row r="49" spans="3:33" x14ac:dyDescent="0.25"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</row>
    <row r="50" spans="3:33" x14ac:dyDescent="0.25">
      <c r="C50" s="62"/>
      <c r="D50" s="62"/>
    </row>
    <row r="51" spans="3:33" x14ac:dyDescent="0.25">
      <c r="D51" s="61"/>
    </row>
    <row r="52" spans="3:33" x14ac:dyDescent="0.25">
      <c r="D52" s="61"/>
    </row>
  </sheetData>
  <mergeCells count="3">
    <mergeCell ref="D8:J10"/>
    <mergeCell ref="E13:H13"/>
    <mergeCell ref="I13:L13"/>
  </mergeCells>
  <conditionalFormatting sqref="O48:AF49 FW4:GF12 AG47:AG49 R47:AF47 O47 FZ13:GI44">
    <cfRule type="cellIs" dxfId="22" priority="1" operator="equal">
      <formula>0</formula>
    </cfRule>
    <cfRule type="cellIs" dxfId="21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5D332-AE8D-4249-BE07-DD671A77CC56}">
  <sheetPr codeName="Feuil20">
    <tabColor rgb="FF00B050"/>
  </sheetPr>
  <dimension ref="A1:AG217"/>
  <sheetViews>
    <sheetView tabSelected="1" topLeftCell="I1" zoomScale="83" zoomScaleNormal="83" workbookViewId="0">
      <selection activeCell="P23" sqref="P23"/>
    </sheetView>
  </sheetViews>
  <sheetFormatPr baseColWidth="10" defaultRowHeight="15" x14ac:dyDescent="0.25"/>
  <cols>
    <col min="1" max="1" width="9.42578125" style="115" bestFit="1" customWidth="1"/>
    <col min="2" max="4" width="9.42578125" style="115" customWidth="1"/>
    <col min="5" max="5" width="17.28515625" style="115" bestFit="1" customWidth="1"/>
    <col min="6" max="6" width="13.140625" style="115" bestFit="1" customWidth="1"/>
    <col min="7" max="7" width="17.140625" style="115" customWidth="1"/>
    <col min="8" max="8" width="21.28515625" style="115" customWidth="1"/>
    <col min="9" max="9" width="18" style="115" bestFit="1" customWidth="1"/>
    <col min="10" max="10" width="25.85546875" style="115" customWidth="1"/>
    <col min="11" max="11" width="21.85546875" style="115" bestFit="1" customWidth="1"/>
    <col min="12" max="12" width="8.28515625" style="115" customWidth="1"/>
    <col min="13" max="13" width="8.28515625" customWidth="1"/>
    <col min="16" max="16" width="21" style="115" bestFit="1" customWidth="1"/>
    <col min="17" max="17" width="23.85546875" style="115" bestFit="1" customWidth="1"/>
    <col min="18" max="22" width="12.5703125" style="115" bestFit="1" customWidth="1"/>
    <col min="23" max="29" width="17.42578125" style="115" bestFit="1" customWidth="1"/>
    <col min="30" max="30" width="21.140625" style="115" bestFit="1" customWidth="1"/>
    <col min="31" max="31" width="25.28515625" style="115" bestFit="1" customWidth="1"/>
    <col min="32" max="32" width="17.42578125" style="115" bestFit="1" customWidth="1"/>
    <col min="33" max="33" width="19.5703125" style="115" bestFit="1" customWidth="1"/>
    <col min="34" max="34" width="22.85546875" bestFit="1" customWidth="1"/>
    <col min="35" max="35" width="19.5703125" bestFit="1" customWidth="1"/>
    <col min="36" max="38" width="17.42578125" bestFit="1" customWidth="1"/>
    <col min="39" max="39" width="26.85546875" bestFit="1" customWidth="1"/>
    <col min="40" max="40" width="21.5703125" bestFit="1" customWidth="1"/>
    <col min="41" max="44" width="17.42578125" bestFit="1" customWidth="1"/>
    <col min="45" max="48" width="12" bestFit="1" customWidth="1"/>
    <col min="49" max="49" width="11" customWidth="1"/>
    <col min="50" max="64" width="12" bestFit="1" customWidth="1"/>
    <col min="65" max="65" width="11" customWidth="1"/>
    <col min="66" max="74" width="12" bestFit="1" customWidth="1"/>
    <col min="75" max="75" width="11" customWidth="1"/>
    <col min="76" max="93" width="12" bestFit="1" customWidth="1"/>
    <col min="94" max="94" width="11" customWidth="1"/>
    <col min="95" max="120" width="12" bestFit="1" customWidth="1"/>
    <col min="121" max="121" width="11" customWidth="1"/>
    <col min="122" max="127" width="12" bestFit="1" customWidth="1"/>
    <col min="128" max="128" width="5.85546875" customWidth="1"/>
    <col min="129" max="129" width="11.85546875" bestFit="1" customWidth="1"/>
  </cols>
  <sheetData>
    <row r="1" spans="1:33" ht="15.75" thickBot="1" x14ac:dyDescent="0.3">
      <c r="A1" s="115" t="s">
        <v>116</v>
      </c>
      <c r="B1" s="115" t="s">
        <v>117</v>
      </c>
      <c r="C1" s="115" t="s">
        <v>118</v>
      </c>
      <c r="D1" s="115" t="s">
        <v>119</v>
      </c>
      <c r="E1" s="93" t="s">
        <v>120</v>
      </c>
      <c r="F1" s="116" t="s">
        <v>121</v>
      </c>
      <c r="G1" s="116" t="s">
        <v>122</v>
      </c>
      <c r="H1" s="116" t="s">
        <v>123</v>
      </c>
      <c r="I1" s="115" t="s">
        <v>124</v>
      </c>
      <c r="J1" s="115" t="s">
        <v>125</v>
      </c>
      <c r="K1" s="115" t="s">
        <v>126</v>
      </c>
      <c r="L1" s="115" t="s">
        <v>127</v>
      </c>
      <c r="O1">
        <f>O2*1</f>
        <v>0</v>
      </c>
    </row>
    <row r="2" spans="1:33" x14ac:dyDescent="0.25">
      <c r="A2" s="147">
        <f>MATCH(Tableau5[[#This Row],[Mineral]],'Mineralogic Set-Up'!D$29:D$58,0)+28</f>
        <v>29</v>
      </c>
      <c r="B2" s="115" t="str" cm="1">
        <f t="array" ref="B2">INDEX('Mineralogic Set-Up'!$C$1:$H$58,Tableau5[[#This Row],[Colonne1]],4)</f>
        <v>20</v>
      </c>
      <c r="C2" s="115" t="str" cm="1">
        <f t="array" ref="C2">INDEX('Mineralogic Set-Up'!$C$1:$H$58,Tableau5[[#This Row],[Colonne1]],5)</f>
        <v>150</v>
      </c>
      <c r="D2" s="115" t="str" cm="1">
        <f t="array" ref="D2">INDEX('Mineralogic Set-Up'!$C$1:$H$58,Tableau5[[#This Row],[Colonne1]],6)</f>
        <v>230</v>
      </c>
      <c r="E2" s="117"/>
      <c r="F2" s="118"/>
      <c r="G2" s="119"/>
      <c r="H2" s="118"/>
      <c r="I2" s="120" t="s">
        <v>128</v>
      </c>
      <c r="J2" s="121" t="s">
        <v>112</v>
      </c>
      <c r="K2" s="120" t="s">
        <v>5</v>
      </c>
      <c r="L2" s="122">
        <v>5.6958942832872499E-2</v>
      </c>
      <c r="O2" t="b">
        <v>0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</row>
    <row r="3" spans="1:33" x14ac:dyDescent="0.25">
      <c r="A3" s="147">
        <f>MATCH(Tableau5[[#This Row],[Mineral]],'Mineralogic Set-Up'!D$29:D$58,0)+28</f>
        <v>30</v>
      </c>
      <c r="B3" s="115" t="str" cm="1">
        <f t="array" ref="B3">INDEX('Mineralogic Set-Up'!$C$1:$H$58,Tableau5[[#This Row],[Colonne1]],4)</f>
        <v>48</v>
      </c>
      <c r="C3" s="115" t="str" cm="1">
        <f t="array" ref="C3">INDEX('Mineralogic Set-Up'!$C$1:$H$58,Tableau5[[#This Row],[Colonne1]],5)</f>
        <v>80</v>
      </c>
      <c r="D3" s="115" t="str" cm="1">
        <f t="array" ref="D3">INDEX('Mineralogic Set-Up'!$C$1:$H$58,Tableau5[[#This Row],[Colonne1]],6)</f>
        <v>248</v>
      </c>
      <c r="E3" s="123"/>
      <c r="F3" s="124"/>
      <c r="G3" s="125"/>
      <c r="H3" s="124"/>
      <c r="I3" s="126" t="s">
        <v>128</v>
      </c>
      <c r="J3" s="127" t="s">
        <v>112</v>
      </c>
      <c r="K3" s="126" t="s">
        <v>7</v>
      </c>
      <c r="L3" s="128">
        <v>0.12775077165895801</v>
      </c>
      <c r="P3" s="145" t="s">
        <v>129</v>
      </c>
      <c r="Q3" s="145" t="s">
        <v>130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 x14ac:dyDescent="0.25">
      <c r="A4" s="147">
        <f>MATCH(Tableau5[[#This Row],[Mineral]],'Mineralogic Set-Up'!D$29:D$58,0)+28</f>
        <v>31</v>
      </c>
      <c r="B4" s="115" t="str" cm="1">
        <f t="array" ref="B4">INDEX('Mineralogic Set-Up'!$C$1:$H$58,Tableau5[[#This Row],[Colonne1]],4)</f>
        <v>0</v>
      </c>
      <c r="C4" s="115" t="str" cm="1">
        <f t="array" ref="C4">INDEX('Mineralogic Set-Up'!$C$1:$H$58,Tableau5[[#This Row],[Colonne1]],5)</f>
        <v>105</v>
      </c>
      <c r="D4" s="115" t="str" cm="1">
        <f t="array" ref="D4">INDEX('Mineralogic Set-Up'!$C$1:$H$58,Tableau5[[#This Row],[Colonne1]],6)</f>
        <v>133</v>
      </c>
      <c r="E4" s="123"/>
      <c r="F4" s="124"/>
      <c r="G4" s="125"/>
      <c r="H4" s="124"/>
      <c r="I4" s="126" t="s">
        <v>128</v>
      </c>
      <c r="J4" s="127" t="s">
        <v>112</v>
      </c>
      <c r="K4" s="126" t="s">
        <v>9</v>
      </c>
      <c r="L4" s="128">
        <v>4.8821950999605101E-3</v>
      </c>
      <c r="O4" s="149">
        <f>COUNTA(P4:AZ4)-2</f>
        <v>5</v>
      </c>
      <c r="P4" s="145" t="s">
        <v>131</v>
      </c>
      <c r="Q4" t="s">
        <v>47</v>
      </c>
      <c r="R4" t="s">
        <v>27</v>
      </c>
      <c r="S4" s="148" t="s">
        <v>57</v>
      </c>
      <c r="T4" t="s">
        <v>35</v>
      </c>
      <c r="U4" t="s">
        <v>43</v>
      </c>
      <c r="V4" t="s">
        <v>132</v>
      </c>
      <c r="W4"/>
      <c r="X4"/>
      <c r="Y4"/>
      <c r="Z4"/>
      <c r="AA4"/>
      <c r="AB4"/>
      <c r="AC4"/>
      <c r="AD4"/>
      <c r="AE4"/>
      <c r="AF4"/>
      <c r="AG4"/>
    </row>
    <row r="5" spans="1:33" x14ac:dyDescent="0.25">
      <c r="A5" s="147">
        <f>MATCH(Tableau5[[#This Row],[Mineral]],'Mineralogic Set-Up'!D$29:D$58,0)+28</f>
        <v>32</v>
      </c>
      <c r="B5" s="115" t="str" cm="1">
        <f t="array" ref="B5">INDEX('Mineralogic Set-Up'!$C$1:$H$58,Tableau5[[#This Row],[Colonne1]],4)</f>
        <v>102</v>
      </c>
      <c r="C5" s="115" t="str" cm="1">
        <f t="array" ref="C5">INDEX('Mineralogic Set-Up'!$C$1:$H$58,Tableau5[[#This Row],[Colonne1]],5)</f>
        <v>143</v>
      </c>
      <c r="D5" s="115" t="str" cm="1">
        <f t="array" ref="D5">INDEX('Mineralogic Set-Up'!$C$1:$H$58,Tableau5[[#This Row],[Colonne1]],6)</f>
        <v>143</v>
      </c>
      <c r="E5" s="123"/>
      <c r="F5" s="124"/>
      <c r="G5" s="125"/>
      <c r="H5" s="124"/>
      <c r="I5" s="126" t="s">
        <v>128</v>
      </c>
      <c r="J5" s="127" t="s">
        <v>112</v>
      </c>
      <c r="K5" s="126" t="s">
        <v>11</v>
      </c>
      <c r="L5" s="128">
        <v>5.3458144020885404E-3</v>
      </c>
      <c r="P5" s="129" t="s">
        <v>68</v>
      </c>
      <c r="Q5" s="146">
        <v>5.9793084926343942E-2</v>
      </c>
      <c r="R5" s="146">
        <v>2.131775434935403</v>
      </c>
      <c r="S5" s="146">
        <v>0.28969166522770401</v>
      </c>
      <c r="T5" s="146">
        <v>3.1705764309491138</v>
      </c>
      <c r="U5" s="146">
        <v>2.5927378439532349</v>
      </c>
      <c r="V5" s="146">
        <v>8.2445744599917994</v>
      </c>
      <c r="W5"/>
      <c r="X5"/>
      <c r="Y5"/>
      <c r="Z5"/>
      <c r="AA5"/>
      <c r="AB5"/>
      <c r="AC5"/>
      <c r="AD5"/>
      <c r="AE5"/>
      <c r="AF5"/>
      <c r="AG5"/>
    </row>
    <row r="6" spans="1:33" x14ac:dyDescent="0.25">
      <c r="A6" s="147">
        <f>MATCH(Tableau5[[#This Row],[Mineral]],'Mineralogic Set-Up'!D$29:D$58,0)+28</f>
        <v>33</v>
      </c>
      <c r="B6" s="115" t="str" cm="1">
        <f t="array" ref="B6">INDEX('Mineralogic Set-Up'!$C$1:$H$58,Tableau5[[#This Row],[Colonne1]],4)</f>
        <v>48</v>
      </c>
      <c r="C6" s="115" t="str" cm="1">
        <f t="array" ref="C6">INDEX('Mineralogic Set-Up'!$C$1:$H$58,Tableau5[[#This Row],[Colonne1]],5)</f>
        <v>255</v>
      </c>
      <c r="D6" s="115" t="str" cm="1">
        <f t="array" ref="D6">INDEX('Mineralogic Set-Up'!$C$1:$H$58,Tableau5[[#This Row],[Colonne1]],6)</f>
        <v>199</v>
      </c>
      <c r="E6" s="123"/>
      <c r="F6" s="124"/>
      <c r="G6" s="125"/>
      <c r="H6" s="124"/>
      <c r="I6" s="126" t="s">
        <v>128</v>
      </c>
      <c r="J6" s="127" t="s">
        <v>112</v>
      </c>
      <c r="K6" s="126" t="s">
        <v>13</v>
      </c>
      <c r="L6" s="128">
        <v>8.2656698324672206E-2</v>
      </c>
      <c r="P6" s="130" t="s">
        <v>134</v>
      </c>
      <c r="Q6" s="146">
        <v>1.6267890206049799E-2</v>
      </c>
      <c r="R6" s="146">
        <v>0.56134044514343795</v>
      </c>
      <c r="S6" s="146">
        <v>8.0698231452766403E-2</v>
      </c>
      <c r="T6" s="146">
        <v>0.66812405163593502</v>
      </c>
      <c r="U6" s="146">
        <v>0.78815499650356702</v>
      </c>
      <c r="V6" s="146">
        <v>2.1145856149417561</v>
      </c>
      <c r="W6"/>
      <c r="X6"/>
      <c r="Y6"/>
      <c r="Z6"/>
      <c r="AA6"/>
      <c r="AB6"/>
      <c r="AC6"/>
      <c r="AD6"/>
      <c r="AE6"/>
      <c r="AF6"/>
      <c r="AG6"/>
    </row>
    <row r="7" spans="1:33" x14ac:dyDescent="0.25">
      <c r="A7" s="147">
        <f>MATCH(Tableau5[[#This Row],[Mineral]],'Mineralogic Set-Up'!D$29:D$58,0)+28</f>
        <v>34</v>
      </c>
      <c r="B7" s="115" t="str" cm="1">
        <f t="array" ref="B7">INDEX('Mineralogic Set-Up'!$C$1:$H$58,Tableau5[[#This Row],[Colonne1]],4)</f>
        <v>255</v>
      </c>
      <c r="C7" s="115" t="str" cm="1">
        <f t="array" ref="C7">INDEX('Mineralogic Set-Up'!$C$1:$H$58,Tableau5[[#This Row],[Colonne1]],5)</f>
        <v>0</v>
      </c>
      <c r="D7" s="115" t="str" cm="1">
        <f t="array" ref="D7">INDEX('Mineralogic Set-Up'!$C$1:$H$58,Tableau5[[#This Row],[Colonne1]],6)</f>
        <v>255</v>
      </c>
      <c r="E7" s="123"/>
      <c r="F7" s="124"/>
      <c r="G7" s="125"/>
      <c r="H7" s="124"/>
      <c r="I7" s="126" t="s">
        <v>128</v>
      </c>
      <c r="J7" s="127" t="s">
        <v>112</v>
      </c>
      <c r="K7" s="126" t="s">
        <v>15</v>
      </c>
      <c r="L7" s="128">
        <v>0.179770749695747</v>
      </c>
      <c r="P7" s="130" t="s">
        <v>112</v>
      </c>
      <c r="Q7" s="146">
        <v>7.4916878091405396E-3</v>
      </c>
      <c r="R7" s="146">
        <v>0.55634766447890704</v>
      </c>
      <c r="S7" s="146">
        <v>6.1094575860518703E-2</v>
      </c>
      <c r="T7" s="146">
        <v>0.84735319665227504</v>
      </c>
      <c r="U7" s="146">
        <v>0.73136104672598601</v>
      </c>
      <c r="V7" s="146">
        <v>2.2036481715268272</v>
      </c>
      <c r="W7"/>
      <c r="X7"/>
      <c r="Y7"/>
      <c r="Z7"/>
      <c r="AA7"/>
      <c r="AB7"/>
      <c r="AC7"/>
      <c r="AD7"/>
      <c r="AE7"/>
      <c r="AF7"/>
      <c r="AG7"/>
    </row>
    <row r="8" spans="1:33" x14ac:dyDescent="0.25">
      <c r="A8" s="147">
        <f>MATCH(Tableau5[[#This Row],[Mineral]],'Mineralogic Set-Up'!D$29:D$58,0)+28</f>
        <v>35</v>
      </c>
      <c r="B8" s="115" t="str" cm="1">
        <f t="array" ref="B8">INDEX('Mineralogic Set-Up'!$C$1:$H$58,Tableau5[[#This Row],[Colonne1]],4)</f>
        <v>0</v>
      </c>
      <c r="C8" s="115" t="str" cm="1">
        <f t="array" ref="C8">INDEX('Mineralogic Set-Up'!$C$1:$H$58,Tableau5[[#This Row],[Colonne1]],5)</f>
        <v>0</v>
      </c>
      <c r="D8" s="115" t="str" cm="1">
        <f t="array" ref="D8">INDEX('Mineralogic Set-Up'!$C$1:$H$58,Tableau5[[#This Row],[Colonne1]],6)</f>
        <v>255</v>
      </c>
      <c r="E8" s="123"/>
      <c r="F8" s="124"/>
      <c r="G8" s="125"/>
      <c r="H8" s="124"/>
      <c r="I8" s="126" t="s">
        <v>128</v>
      </c>
      <c r="J8" s="127" t="s">
        <v>112</v>
      </c>
      <c r="K8" s="126" t="s">
        <v>17</v>
      </c>
      <c r="L8" s="128">
        <v>0.98442462527680896</v>
      </c>
      <c r="P8" s="130" t="s">
        <v>133</v>
      </c>
      <c r="Q8" s="146">
        <v>2.44214233943656E-2</v>
      </c>
      <c r="R8" s="146">
        <v>0.42453526658142998</v>
      </c>
      <c r="S8" s="146">
        <v>4.0423441991727899E-2</v>
      </c>
      <c r="T8" s="146">
        <v>0.89854518191116495</v>
      </c>
      <c r="U8" s="146">
        <v>0.414632414550131</v>
      </c>
      <c r="V8" s="146">
        <v>1.8025577284288195</v>
      </c>
      <c r="W8"/>
      <c r="X8"/>
      <c r="Y8"/>
      <c r="Z8"/>
      <c r="AA8"/>
      <c r="AB8"/>
      <c r="AC8"/>
      <c r="AD8"/>
      <c r="AE8"/>
      <c r="AF8"/>
      <c r="AG8"/>
    </row>
    <row r="9" spans="1:33" x14ac:dyDescent="0.25">
      <c r="A9" s="147">
        <f>MATCH(Tableau5[[#This Row],[Mineral]],'Mineralogic Set-Up'!D$29:D$58,0)+28</f>
        <v>38</v>
      </c>
      <c r="B9" s="115" t="str" cm="1">
        <f t="array" ref="B9">INDEX('Mineralogic Set-Up'!$C$1:$H$58,Tableau5[[#This Row],[Colonne1]],4)</f>
        <v>0</v>
      </c>
      <c r="C9" s="115" t="str" cm="1">
        <f t="array" ref="C9">INDEX('Mineralogic Set-Up'!$C$1:$H$58,Tableau5[[#This Row],[Colonne1]],5)</f>
        <v>255</v>
      </c>
      <c r="D9" s="115" t="str" cm="1">
        <f t="array" ref="D9">INDEX('Mineralogic Set-Up'!$C$1:$H$58,Tableau5[[#This Row],[Colonne1]],6)</f>
        <v>0</v>
      </c>
      <c r="E9" s="123"/>
      <c r="F9" s="124"/>
      <c r="G9" s="125"/>
      <c r="H9" s="124"/>
      <c r="I9" s="126" t="s">
        <v>128</v>
      </c>
      <c r="J9" s="127" t="s">
        <v>112</v>
      </c>
      <c r="K9" s="126" t="s">
        <v>23</v>
      </c>
      <c r="L9" s="128">
        <v>2.1572489976569701E-3</v>
      </c>
      <c r="P9" s="130" t="s">
        <v>109</v>
      </c>
      <c r="Q9" s="146">
        <v>1.1612083516788E-2</v>
      </c>
      <c r="R9" s="146">
        <v>0.58955205873162797</v>
      </c>
      <c r="S9" s="146">
        <v>0.107475415922691</v>
      </c>
      <c r="T9" s="146">
        <v>0.756554000749739</v>
      </c>
      <c r="U9" s="146">
        <v>0.65858938617355101</v>
      </c>
      <c r="V9" s="146">
        <v>2.1237829450943968</v>
      </c>
      <c r="W9"/>
      <c r="X9"/>
      <c r="Y9"/>
      <c r="Z9"/>
      <c r="AA9"/>
      <c r="AB9"/>
      <c r="AC9"/>
      <c r="AD9"/>
      <c r="AE9"/>
      <c r="AF9"/>
      <c r="AG9"/>
    </row>
    <row r="10" spans="1:33" x14ac:dyDescent="0.25">
      <c r="A10" s="147">
        <f>MATCH(Tableau5[[#This Row],[Mineral]],'Mineralogic Set-Up'!D$29:D$58,0)+28</f>
        <v>39</v>
      </c>
      <c r="B10" s="115" t="str" cm="1">
        <f t="array" ref="B10">INDEX('Mineralogic Set-Up'!$C$1:$H$58,Tableau5[[#This Row],[Colonne1]],4)</f>
        <v>155</v>
      </c>
      <c r="C10" s="115" t="str" cm="1">
        <f t="array" ref="C10">INDEX('Mineralogic Set-Up'!$C$1:$H$58,Tableau5[[#This Row],[Colonne1]],5)</f>
        <v>200</v>
      </c>
      <c r="D10" s="115" t="str" cm="1">
        <f t="array" ref="D10">INDEX('Mineralogic Set-Up'!$C$1:$H$58,Tableau5[[#This Row],[Colonne1]],6)</f>
        <v>100</v>
      </c>
      <c r="E10" s="123"/>
      <c r="F10" s="124"/>
      <c r="G10" s="125"/>
      <c r="H10" s="124"/>
      <c r="I10" s="126" t="s">
        <v>128</v>
      </c>
      <c r="J10" s="127" t="s">
        <v>112</v>
      </c>
      <c r="K10" s="126" t="s">
        <v>25</v>
      </c>
      <c r="L10" s="128">
        <v>5.63647531160733E-2</v>
      </c>
      <c r="P10" s="129" t="s">
        <v>128</v>
      </c>
      <c r="Q10" s="146">
        <v>8.2866260746299242E-2</v>
      </c>
      <c r="R10" s="146">
        <v>1.7811677555176408</v>
      </c>
      <c r="S10" s="146">
        <v>0.2523028135070699</v>
      </c>
      <c r="T10" s="146">
        <v>3.5764658794781159</v>
      </c>
      <c r="U10" s="146">
        <v>3.9045595575866932</v>
      </c>
      <c r="V10" s="146">
        <v>9.5973622668358196</v>
      </c>
      <c r="W10"/>
      <c r="X10"/>
      <c r="Y10"/>
      <c r="Z10"/>
      <c r="AA10"/>
      <c r="AB10"/>
      <c r="AC10"/>
      <c r="AD10"/>
      <c r="AE10"/>
      <c r="AF10"/>
      <c r="AG10"/>
    </row>
    <row r="11" spans="1:33" x14ac:dyDescent="0.25">
      <c r="A11" s="147">
        <f>MATCH(Tableau5[[#This Row],[Mineral]],'Mineralogic Set-Up'!D$29:D$58,0)+28</f>
        <v>40</v>
      </c>
      <c r="B11" s="115" t="str" cm="1">
        <f t="array" ref="B11">INDEX('Mineralogic Set-Up'!$C$1:$H$58,Tableau5[[#This Row],[Colonne1]],4)</f>
        <v>14</v>
      </c>
      <c r="C11" s="115" t="str" cm="1">
        <f t="array" ref="C11">INDEX('Mineralogic Set-Up'!$C$1:$H$58,Tableau5[[#This Row],[Colonne1]],5)</f>
        <v>177</v>
      </c>
      <c r="D11" s="115" t="str" cm="1">
        <f t="array" ref="D11">INDEX('Mineralogic Set-Up'!$C$1:$H$58,Tableau5[[#This Row],[Colonne1]],6)</f>
        <v>27</v>
      </c>
      <c r="E11" s="123"/>
      <c r="F11" s="124"/>
      <c r="G11" s="125"/>
      <c r="H11" s="124"/>
      <c r="I11" s="126" t="s">
        <v>128</v>
      </c>
      <c r="J11" s="127" t="s">
        <v>112</v>
      </c>
      <c r="K11" s="126" t="s">
        <v>27</v>
      </c>
      <c r="L11" s="128">
        <v>0.55464007037917895</v>
      </c>
      <c r="P11" s="130" t="s">
        <v>134</v>
      </c>
      <c r="Q11" s="146">
        <v>4.1125735214052302E-3</v>
      </c>
      <c r="R11" s="146">
        <v>0.27414957728219203</v>
      </c>
      <c r="S11" s="146">
        <v>3.8598676685416E-2</v>
      </c>
      <c r="T11" s="146">
        <v>1.1043444537409199</v>
      </c>
      <c r="U11" s="146">
        <v>0.52524552503421995</v>
      </c>
      <c r="V11" s="146">
        <v>1.9464508062641532</v>
      </c>
      <c r="W11"/>
      <c r="X11"/>
      <c r="Y11"/>
      <c r="Z11"/>
      <c r="AA11"/>
      <c r="AB11"/>
      <c r="AC11"/>
      <c r="AD11"/>
      <c r="AE11"/>
      <c r="AF11"/>
      <c r="AG11"/>
    </row>
    <row r="12" spans="1:33" x14ac:dyDescent="0.25">
      <c r="A12" s="147">
        <f>MATCH(Tableau5[[#This Row],[Mineral]],'Mineralogic Set-Up'!D$29:D$58,0)+28</f>
        <v>41</v>
      </c>
      <c r="B12" s="115" t="str" cm="1">
        <f t="array" ref="B12">INDEX('Mineralogic Set-Up'!$C$1:$H$58,Tableau5[[#This Row],[Colonne1]],4)</f>
        <v>0</v>
      </c>
      <c r="C12" s="115" t="str" cm="1">
        <f t="array" ref="C12">INDEX('Mineralogic Set-Up'!$C$1:$H$58,Tableau5[[#This Row],[Colonne1]],5)</f>
        <v>64</v>
      </c>
      <c r="D12" s="115" t="str" cm="1">
        <f t="array" ref="D12">INDEX('Mineralogic Set-Up'!$C$1:$H$58,Tableau5[[#This Row],[Colonne1]],6)</f>
        <v>64</v>
      </c>
      <c r="E12" s="123"/>
      <c r="F12" s="124"/>
      <c r="G12" s="125"/>
      <c r="H12" s="124"/>
      <c r="I12" s="126" t="s">
        <v>128</v>
      </c>
      <c r="J12" s="127" t="s">
        <v>112</v>
      </c>
      <c r="K12" s="126" t="s">
        <v>29</v>
      </c>
      <c r="L12" s="128">
        <v>9.0831536651662007E-2</v>
      </c>
      <c r="P12" s="130" t="s">
        <v>112</v>
      </c>
      <c r="Q12" s="146">
        <v>0.05</v>
      </c>
      <c r="R12" s="146">
        <v>0.55464007037917895</v>
      </c>
      <c r="S12" s="146">
        <v>0.108240914246385</v>
      </c>
      <c r="T12" s="146">
        <v>1.1884738873613701</v>
      </c>
      <c r="U12" s="146">
        <v>2.0570126100849002</v>
      </c>
      <c r="V12" s="146">
        <v>3.9583674820718344</v>
      </c>
      <c r="W12"/>
      <c r="X12"/>
      <c r="Y12"/>
      <c r="Z12"/>
      <c r="AA12"/>
      <c r="AB12"/>
      <c r="AC12"/>
      <c r="AD12"/>
      <c r="AE12"/>
      <c r="AF12"/>
      <c r="AG12"/>
    </row>
    <row r="13" spans="1:33" x14ac:dyDescent="0.25">
      <c r="A13" s="147">
        <f>MATCH(Tableau5[[#This Row],[Mineral]],'Mineralogic Set-Up'!D$29:D$58,0)+28</f>
        <v>42</v>
      </c>
      <c r="B13" s="115" t="str" cm="1">
        <f t="array" ref="B13">INDEX('Mineralogic Set-Up'!$C$1:$H$58,Tableau5[[#This Row],[Colonne1]],4)</f>
        <v>154</v>
      </c>
      <c r="C13" s="115" t="str" cm="1">
        <f t="array" ref="C13">INDEX('Mineralogic Set-Up'!$C$1:$H$58,Tableau5[[#This Row],[Colonne1]],5)</f>
        <v>30</v>
      </c>
      <c r="D13" s="115" t="str" cm="1">
        <f t="array" ref="D13">INDEX('Mineralogic Set-Up'!$C$1:$H$58,Tableau5[[#This Row],[Colonne1]],6)</f>
        <v>200</v>
      </c>
      <c r="E13" s="123"/>
      <c r="F13" s="124"/>
      <c r="G13" s="125"/>
      <c r="H13" s="124"/>
      <c r="I13" s="126" t="s">
        <v>128</v>
      </c>
      <c r="J13" s="127" t="s">
        <v>112</v>
      </c>
      <c r="K13" s="126" t="s">
        <v>31</v>
      </c>
      <c r="L13" s="128">
        <v>5.0773617857714797</v>
      </c>
      <c r="P13" s="130" t="s">
        <v>133</v>
      </c>
      <c r="Q13" s="146">
        <v>2.0403488151122799E-2</v>
      </c>
      <c r="R13" s="146">
        <v>0.52435887620851396</v>
      </c>
      <c r="S13" s="146">
        <v>3.8655027297376597E-2</v>
      </c>
      <c r="T13" s="146">
        <v>0.91474987304833799</v>
      </c>
      <c r="U13" s="146">
        <v>0.800595554269252</v>
      </c>
      <c r="V13" s="146">
        <v>2.2987628189746037</v>
      </c>
      <c r="W13"/>
      <c r="X13"/>
      <c r="Y13"/>
      <c r="Z13"/>
      <c r="AA13"/>
      <c r="AB13"/>
      <c r="AC13"/>
      <c r="AD13"/>
      <c r="AE13"/>
      <c r="AF13"/>
      <c r="AG13"/>
    </row>
    <row r="14" spans="1:33" x14ac:dyDescent="0.25">
      <c r="A14" s="147">
        <f>MATCH(Tableau5[[#This Row],[Mineral]],'Mineralogic Set-Up'!D$29:D$58,0)+28</f>
        <v>43</v>
      </c>
      <c r="B14" s="115" t="str" cm="1">
        <f t="array" ref="B14">INDEX('Mineralogic Set-Up'!$C$1:$H$58,Tableau5[[#This Row],[Colonne1]],4)</f>
        <v>112</v>
      </c>
      <c r="C14" s="115" t="str" cm="1">
        <f t="array" ref="C14">INDEX('Mineralogic Set-Up'!$C$1:$H$58,Tableau5[[#This Row],[Colonne1]],5)</f>
        <v>85</v>
      </c>
      <c r="D14" s="115" t="str" cm="1">
        <f t="array" ref="D14">INDEX('Mineralogic Set-Up'!$C$1:$H$58,Tableau5[[#This Row],[Colonne1]],6)</f>
        <v>255</v>
      </c>
      <c r="E14" s="123"/>
      <c r="F14" s="124"/>
      <c r="G14" s="125"/>
      <c r="H14" s="124"/>
      <c r="I14" s="126" t="s">
        <v>128</v>
      </c>
      <c r="J14" s="127" t="s">
        <v>112</v>
      </c>
      <c r="K14" s="126" t="s">
        <v>33</v>
      </c>
      <c r="L14" s="128">
        <v>4.3741629562024196</v>
      </c>
      <c r="P14" s="130" t="s">
        <v>109</v>
      </c>
      <c r="Q14" s="146">
        <v>8.3501990737712192E-3</v>
      </c>
      <c r="R14" s="146">
        <v>0.42801923164775602</v>
      </c>
      <c r="S14" s="146">
        <v>6.6808195277892293E-2</v>
      </c>
      <c r="T14" s="146">
        <v>0.36889766532748802</v>
      </c>
      <c r="U14" s="146">
        <v>0.52170586819832099</v>
      </c>
      <c r="V14" s="146">
        <v>1.3937811595252285</v>
      </c>
      <c r="W14"/>
      <c r="X14"/>
      <c r="Y14"/>
      <c r="Z14"/>
      <c r="AA14"/>
      <c r="AB14"/>
      <c r="AC14"/>
      <c r="AD14"/>
      <c r="AE14"/>
      <c r="AF14"/>
      <c r="AG14"/>
    </row>
    <row r="15" spans="1:33" x14ac:dyDescent="0.25">
      <c r="A15" s="147">
        <f>MATCH(Tableau5[[#This Row],[Mineral]],'Mineralogic Set-Up'!D$29:D$58,0)+28</f>
        <v>44</v>
      </c>
      <c r="B15" s="115" t="str" cm="1">
        <f t="array" ref="B15">INDEX('Mineralogic Set-Up'!$C$1:$H$58,Tableau5[[#This Row],[Colonne1]],4)</f>
        <v>255</v>
      </c>
      <c r="C15" s="115" t="str" cm="1">
        <f t="array" ref="C15">INDEX('Mineralogic Set-Up'!$C$1:$H$58,Tableau5[[#This Row],[Colonne1]],5)</f>
        <v>128</v>
      </c>
      <c r="D15" s="115" t="str" cm="1">
        <f t="array" ref="D15">INDEX('Mineralogic Set-Up'!$C$1:$H$58,Tableau5[[#This Row],[Colonne1]],6)</f>
        <v>0</v>
      </c>
      <c r="E15" s="123"/>
      <c r="F15" s="124"/>
      <c r="G15" s="125"/>
      <c r="H15" s="124"/>
      <c r="I15" s="126" t="s">
        <v>128</v>
      </c>
      <c r="J15" s="127" t="s">
        <v>112</v>
      </c>
      <c r="K15" s="126" t="s">
        <v>35</v>
      </c>
      <c r="L15" s="128">
        <v>1.1884738873613701</v>
      </c>
      <c r="P15" s="129" t="s">
        <v>132</v>
      </c>
      <c r="Q15" s="146">
        <v>0.14265934567264318</v>
      </c>
      <c r="R15" s="146">
        <v>3.9129431904530438</v>
      </c>
      <c r="S15" s="146">
        <v>0.54199447873477391</v>
      </c>
      <c r="T15" s="146">
        <v>6.7470423104272301</v>
      </c>
      <c r="U15" s="146">
        <v>6.4972974015399281</v>
      </c>
      <c r="V15" s="146">
        <v>17.841936726827619</v>
      </c>
      <c r="W15"/>
      <c r="X15"/>
      <c r="Y15"/>
      <c r="Z15"/>
      <c r="AA15"/>
      <c r="AB15"/>
      <c r="AC15"/>
      <c r="AD15"/>
      <c r="AE15"/>
      <c r="AF15"/>
      <c r="AG15"/>
    </row>
    <row r="16" spans="1:33" x14ac:dyDescent="0.25">
      <c r="A16" s="147">
        <f>MATCH(Tableau5[[#This Row],[Mineral]],'Mineralogic Set-Up'!D$29:D$58,0)+28</f>
        <v>45</v>
      </c>
      <c r="B16" s="115" t="str" cm="1">
        <f t="array" ref="B16">INDEX('Mineralogic Set-Up'!$C$1:$H$58,Tableau5[[#This Row],[Colonne1]],4)</f>
        <v>200</v>
      </c>
      <c r="C16" s="115" t="str" cm="1">
        <f t="array" ref="C16">INDEX('Mineralogic Set-Up'!$C$1:$H$58,Tableau5[[#This Row],[Colonne1]],5)</f>
        <v>24</v>
      </c>
      <c r="D16" s="115" t="str" cm="1">
        <f t="array" ref="D16">INDEX('Mineralogic Set-Up'!$C$1:$H$58,Tableau5[[#This Row],[Colonne1]],6)</f>
        <v>14</v>
      </c>
      <c r="E16" s="123"/>
      <c r="F16" s="124"/>
      <c r="G16" s="125"/>
      <c r="H16" s="124"/>
      <c r="I16" s="126" t="s">
        <v>128</v>
      </c>
      <c r="J16" s="127" t="s">
        <v>112</v>
      </c>
      <c r="K16" s="126" t="s">
        <v>37</v>
      </c>
      <c r="L16" s="128">
        <v>4.1120193613233297E-2</v>
      </c>
      <c r="P16"/>
      <c r="Q16"/>
      <c r="R16"/>
      <c r="S16"/>
      <c r="T16"/>
      <c r="U16"/>
    </row>
    <row r="17" spans="1:19" x14ac:dyDescent="0.25">
      <c r="A17" s="147">
        <f>MATCH(Tableau5[[#This Row],[Mineral]],'Mineralogic Set-Up'!D$29:D$58,0)+28</f>
        <v>46</v>
      </c>
      <c r="B17" s="115" t="str" cm="1">
        <f t="array" ref="B17">INDEX('Mineralogic Set-Up'!$C$1:$H$58,Tableau5[[#This Row],[Colonne1]],4)</f>
        <v>255</v>
      </c>
      <c r="C17" s="115" t="str" cm="1">
        <f t="array" ref="C17">INDEX('Mineralogic Set-Up'!$C$1:$H$58,Tableau5[[#This Row],[Colonne1]],5)</f>
        <v>13</v>
      </c>
      <c r="D17" s="115" t="str" cm="1">
        <f t="array" ref="D17">INDEX('Mineralogic Set-Up'!$C$1:$H$58,Tableau5[[#This Row],[Colonne1]],6)</f>
        <v>13</v>
      </c>
      <c r="E17" s="123"/>
      <c r="F17" s="124"/>
      <c r="G17" s="125"/>
      <c r="H17" s="124"/>
      <c r="I17" s="126" t="s">
        <v>128</v>
      </c>
      <c r="J17" s="127" t="s">
        <v>112</v>
      </c>
      <c r="K17" s="126" t="s">
        <v>39</v>
      </c>
      <c r="L17" s="128">
        <v>4.0117262061691002E-3</v>
      </c>
      <c r="P17"/>
      <c r="Q17"/>
      <c r="R17"/>
      <c r="S17"/>
    </row>
    <row r="18" spans="1:19" x14ac:dyDescent="0.25">
      <c r="A18" s="147">
        <f>MATCH(Tableau5[[#This Row],[Mineral]],'Mineralogic Set-Up'!D$29:D$58,0)+28</f>
        <v>47</v>
      </c>
      <c r="B18" s="115" t="str" cm="1">
        <f t="array" ref="B18">INDEX('Mineralogic Set-Up'!$C$1:$H$58,Tableau5[[#This Row],[Colonne1]],4)</f>
        <v>240</v>
      </c>
      <c r="C18" s="115" t="str" cm="1">
        <f t="array" ref="C18">INDEX('Mineralogic Set-Up'!$C$1:$H$58,Tableau5[[#This Row],[Colonne1]],5)</f>
        <v>163</v>
      </c>
      <c r="D18" s="115" t="str" cm="1">
        <f t="array" ref="D18">INDEX('Mineralogic Set-Up'!$C$1:$H$58,Tableau5[[#This Row],[Colonne1]],6)</f>
        <v>51</v>
      </c>
      <c r="E18" s="123"/>
      <c r="F18" s="124"/>
      <c r="G18" s="125"/>
      <c r="H18" s="124"/>
      <c r="I18" s="126" t="s">
        <v>128</v>
      </c>
      <c r="J18" s="127" t="s">
        <v>112</v>
      </c>
      <c r="K18" s="126" t="s">
        <v>41</v>
      </c>
      <c r="L18" s="128">
        <v>0.34400552202697399</v>
      </c>
      <c r="P18"/>
      <c r="Q18"/>
      <c r="R18"/>
      <c r="S18"/>
    </row>
    <row r="19" spans="1:19" x14ac:dyDescent="0.25">
      <c r="A19" s="147">
        <f>MATCH(Tableau5[[#This Row],[Mineral]],'Mineralogic Set-Up'!D$29:D$58,0)+28</f>
        <v>48</v>
      </c>
      <c r="B19" s="115" t="str" cm="1">
        <f t="array" ref="B19">INDEX('Mineralogic Set-Up'!$C$1:$H$58,Tableau5[[#This Row],[Colonne1]],4)</f>
        <v>245</v>
      </c>
      <c r="C19" s="115" t="str" cm="1">
        <f t="array" ref="C19">INDEX('Mineralogic Set-Up'!$C$1:$H$58,Tableau5[[#This Row],[Colonne1]],5)</f>
        <v>188</v>
      </c>
      <c r="D19" s="115" t="str" cm="1">
        <f t="array" ref="D19">INDEX('Mineralogic Set-Up'!$C$1:$H$58,Tableau5[[#This Row],[Colonne1]],6)</f>
        <v>100</v>
      </c>
      <c r="E19" s="123"/>
      <c r="F19" s="124"/>
      <c r="G19" s="125"/>
      <c r="H19" s="124"/>
      <c r="I19" s="126" t="s">
        <v>128</v>
      </c>
      <c r="J19" s="127" t="s">
        <v>112</v>
      </c>
      <c r="K19" s="126" t="s">
        <v>43</v>
      </c>
      <c r="L19" s="128">
        <v>2.0570126100849002</v>
      </c>
      <c r="P19" s="150" t="s">
        <v>139</v>
      </c>
      <c r="Q19"/>
      <c r="R19"/>
      <c r="S19"/>
    </row>
    <row r="20" spans="1:19" x14ac:dyDescent="0.25">
      <c r="A20" s="147">
        <f>MATCH(Tableau5[[#This Row],[Mineral]],'Mineralogic Set-Up'!D$29:D$58,0)+28</f>
        <v>49</v>
      </c>
      <c r="B20" s="115" t="str" cm="1">
        <f t="array" ref="B20">INDEX('Mineralogic Set-Up'!$C$1:$H$58,Tableau5[[#This Row],[Colonne1]],4)</f>
        <v>231</v>
      </c>
      <c r="C20" s="115" t="str" cm="1">
        <f t="array" ref="C20">INDEX('Mineralogic Set-Up'!$C$1:$H$58,Tableau5[[#This Row],[Colonne1]],5)</f>
        <v>219</v>
      </c>
      <c r="D20" s="115" t="str" cm="1">
        <f t="array" ref="D20">INDEX('Mineralogic Set-Up'!$C$1:$H$58,Tableau5[[#This Row],[Colonne1]],6)</f>
        <v>3</v>
      </c>
      <c r="E20" s="123"/>
      <c r="F20" s="124"/>
      <c r="G20" s="125"/>
      <c r="H20" s="124"/>
      <c r="I20" s="126" t="s">
        <v>128</v>
      </c>
      <c r="J20" s="127" t="s">
        <v>112</v>
      </c>
      <c r="K20" s="126" t="s">
        <v>45</v>
      </c>
      <c r="L20" s="128">
        <v>0.60133315793339004</v>
      </c>
      <c r="P20" s="150" t="s">
        <v>140</v>
      </c>
      <c r="Q20"/>
      <c r="R20"/>
    </row>
    <row r="21" spans="1:19" x14ac:dyDescent="0.25">
      <c r="A21" s="147">
        <f>MATCH(Tableau5[[#This Row],[Mineral]],'Mineralogic Set-Up'!D$29:D$58,0)+28</f>
        <v>50</v>
      </c>
      <c r="B21" s="115" t="str" cm="1">
        <f t="array" ref="B21">INDEX('Mineralogic Set-Up'!$C$1:$H$58,Tableau5[[#This Row],[Colonne1]],4)</f>
        <v>8</v>
      </c>
      <c r="C21" s="115" t="str" cm="1">
        <f t="array" ref="C21">INDEX('Mineralogic Set-Up'!$C$1:$H$58,Tableau5[[#This Row],[Colonne1]],5)</f>
        <v>8</v>
      </c>
      <c r="D21" s="115" t="str" cm="1">
        <f t="array" ref="D21">INDEX('Mineralogic Set-Up'!$C$1:$H$58,Tableau5[[#This Row],[Colonne1]],6)</f>
        <v>8</v>
      </c>
      <c r="E21" s="123"/>
      <c r="F21" s="124"/>
      <c r="G21" s="125"/>
      <c r="H21" s="124"/>
      <c r="I21" s="126" t="s">
        <v>128</v>
      </c>
      <c r="J21" s="127" t="s">
        <v>112</v>
      </c>
      <c r="K21" s="126" t="s">
        <v>47</v>
      </c>
      <c r="L21" s="128">
        <v>0.05</v>
      </c>
      <c r="P21" s="150" t="s">
        <v>141</v>
      </c>
      <c r="Q21"/>
      <c r="R21"/>
      <c r="S21"/>
    </row>
    <row r="22" spans="1:19" x14ac:dyDescent="0.25">
      <c r="A22" s="147">
        <f>MATCH(Tableau5[[#This Row],[Mineral]],'Mineralogic Set-Up'!D$29:D$58,0)+28</f>
        <v>51</v>
      </c>
      <c r="B22" s="115" t="str" cm="1">
        <f t="array" ref="B22">INDEX('Mineralogic Set-Up'!$C$1:$H$58,Tableau5[[#This Row],[Colonne1]],4)</f>
        <v>0</v>
      </c>
      <c r="C22" s="115" t="str" cm="1">
        <f t="array" ref="C22">INDEX('Mineralogic Set-Up'!$C$1:$H$58,Tableau5[[#This Row],[Colonne1]],5)</f>
        <v>255</v>
      </c>
      <c r="D22" s="115" t="str" cm="1">
        <f t="array" ref="D22">INDEX('Mineralogic Set-Up'!$C$1:$H$58,Tableau5[[#This Row],[Colonne1]],6)</f>
        <v>255</v>
      </c>
      <c r="E22" s="123"/>
      <c r="F22" s="124"/>
      <c r="G22" s="125"/>
      <c r="H22" s="124"/>
      <c r="I22" s="126" t="s">
        <v>128</v>
      </c>
      <c r="J22" s="127" t="s">
        <v>112</v>
      </c>
      <c r="K22" s="126" t="s">
        <v>49</v>
      </c>
      <c r="L22" s="128">
        <v>5.6410168965047598E-3</v>
      </c>
      <c r="P22"/>
      <c r="Q22"/>
      <c r="R22"/>
      <c r="S22"/>
    </row>
    <row r="23" spans="1:19" x14ac:dyDescent="0.25">
      <c r="A23" s="147">
        <f>MATCH(Tableau5[[#This Row],[Mineral]],'Mineralogic Set-Up'!D$29:D$58,0)+28</f>
        <v>53</v>
      </c>
      <c r="B23" s="115" t="str" cm="1">
        <f t="array" ref="B23">INDEX('Mineralogic Set-Up'!$C$1:$H$58,Tableau5[[#This Row],[Colonne1]],4)</f>
        <v>116</v>
      </c>
      <c r="C23" s="115" t="str" cm="1">
        <f t="array" ref="C23">INDEX('Mineralogic Set-Up'!$C$1:$H$58,Tableau5[[#This Row],[Colonne1]],5)</f>
        <v>120</v>
      </c>
      <c r="D23" s="115" t="str" cm="1">
        <f t="array" ref="D23">INDEX('Mineralogic Set-Up'!$C$1:$H$58,Tableau5[[#This Row],[Colonne1]],6)</f>
        <v>38</v>
      </c>
      <c r="E23" s="123"/>
      <c r="F23" s="124"/>
      <c r="G23" s="125"/>
      <c r="H23" s="124"/>
      <c r="I23" s="126" t="s">
        <v>128</v>
      </c>
      <c r="J23" s="127" t="s">
        <v>112</v>
      </c>
      <c r="K23" s="126" t="s">
        <v>53</v>
      </c>
      <c r="L23" s="128">
        <v>2.17617223447852E-3</v>
      </c>
      <c r="P23"/>
      <c r="Q23"/>
      <c r="R23"/>
      <c r="S23"/>
    </row>
    <row r="24" spans="1:19" x14ac:dyDescent="0.25">
      <c r="A24" s="147">
        <f>MATCH(Tableau5[[#This Row],[Mineral]],'Mineralogic Set-Up'!D$29:D$58,0)+28</f>
        <v>54</v>
      </c>
      <c r="B24" s="115" t="str" cm="1">
        <f t="array" ref="B24">INDEX('Mineralogic Set-Up'!$C$1:$H$58,Tableau5[[#This Row],[Colonne1]],4)</f>
        <v>255</v>
      </c>
      <c r="C24" s="115" t="str" cm="1">
        <f t="array" ref="C24">INDEX('Mineralogic Set-Up'!$C$1:$H$58,Tableau5[[#This Row],[Colonne1]],5)</f>
        <v>255</v>
      </c>
      <c r="D24" s="115" t="str" cm="1">
        <f t="array" ref="D24">INDEX('Mineralogic Set-Up'!$C$1:$H$58,Tableau5[[#This Row],[Colonne1]],6)</f>
        <v>0</v>
      </c>
      <c r="E24" s="123"/>
      <c r="F24" s="124"/>
      <c r="G24" s="125"/>
      <c r="H24" s="124"/>
      <c r="I24" s="126" t="s">
        <v>128</v>
      </c>
      <c r="J24" s="127" t="s">
        <v>112</v>
      </c>
      <c r="K24" s="126" t="s">
        <v>55</v>
      </c>
      <c r="L24" s="128">
        <v>0.88560747227693704</v>
      </c>
      <c r="O24" s="115"/>
    </row>
    <row r="25" spans="1:19" x14ac:dyDescent="0.25">
      <c r="A25" s="147">
        <f>MATCH(Tableau5[[#This Row],[Mineral]],'Mineralogic Set-Up'!D$29:D$58,0)+28</f>
        <v>55</v>
      </c>
      <c r="B25" s="115" t="str" cm="1">
        <f t="array" ref="B25">INDEX('Mineralogic Set-Up'!$C$1:$H$58,Tableau5[[#This Row],[Colonne1]],4)</f>
        <v>166</v>
      </c>
      <c r="C25" s="115" t="str" cm="1">
        <f t="array" ref="C25">INDEX('Mineralogic Set-Up'!$C$1:$H$58,Tableau5[[#This Row],[Colonne1]],5)</f>
        <v>117</v>
      </c>
      <c r="D25" s="115" t="str" cm="1">
        <f t="array" ref="D25">INDEX('Mineralogic Set-Up'!$C$1:$H$58,Tableau5[[#This Row],[Colonne1]],6)</f>
        <v>115</v>
      </c>
      <c r="E25" s="123"/>
      <c r="F25" s="124"/>
      <c r="G25" s="125"/>
      <c r="H25" s="124"/>
      <c r="I25" s="126" t="s">
        <v>128</v>
      </c>
      <c r="J25" s="127" t="s">
        <v>112</v>
      </c>
      <c r="K25" s="126" t="s">
        <v>57</v>
      </c>
      <c r="L25" s="128">
        <v>0.108240914246385</v>
      </c>
    </row>
    <row r="26" spans="1:19" x14ac:dyDescent="0.25">
      <c r="A26" s="147">
        <f>MATCH(Tableau5[[#This Row],[Mineral]],'Mineralogic Set-Up'!D$29:D$58,0)+28</f>
        <v>56</v>
      </c>
      <c r="B26" s="115" t="str" cm="1">
        <f t="array" ref="B26">INDEX('Mineralogic Set-Up'!$C$1:$H$58,Tableau5[[#This Row],[Colonne1]],4)</f>
        <v>194</v>
      </c>
      <c r="C26" s="115" t="str" cm="1">
        <f t="array" ref="C26">INDEX('Mineralogic Set-Up'!$C$1:$H$58,Tableau5[[#This Row],[Colonne1]],5)</f>
        <v>83</v>
      </c>
      <c r="D26" s="115" t="str" cm="1">
        <f t="array" ref="D26">INDEX('Mineralogic Set-Up'!$C$1:$H$58,Tableau5[[#This Row],[Colonne1]],6)</f>
        <v>50</v>
      </c>
      <c r="E26" s="123"/>
      <c r="F26" s="124"/>
      <c r="G26" s="125"/>
      <c r="H26" s="124"/>
      <c r="I26" s="126" t="s">
        <v>128</v>
      </c>
      <c r="J26" s="127" t="s">
        <v>112</v>
      </c>
      <c r="K26" s="126" t="s">
        <v>59</v>
      </c>
      <c r="L26" s="128">
        <v>0.70651796847790305</v>
      </c>
    </row>
    <row r="27" spans="1:19" x14ac:dyDescent="0.25">
      <c r="A27" s="147">
        <f>MATCH(Tableau5[[#This Row],[Mineral]],'Mineralogic Set-Up'!D$29:D$58,0)+28</f>
        <v>57</v>
      </c>
      <c r="B27" s="115" t="str" cm="1">
        <f t="array" ref="B27">INDEX('Mineralogic Set-Up'!$C$1:$H$58,Tableau5[[#This Row],[Colonne1]],4)</f>
        <v>200</v>
      </c>
      <c r="C27" s="115" t="str" cm="1">
        <f t="array" ref="C27">INDEX('Mineralogic Set-Up'!$C$1:$H$58,Tableau5[[#This Row],[Colonne1]],5)</f>
        <v>200</v>
      </c>
      <c r="D27" s="115" t="str" cm="1">
        <f t="array" ref="D27">INDEX('Mineralogic Set-Up'!$C$1:$H$58,Tableau5[[#This Row],[Colonne1]],6)</f>
        <v>44</v>
      </c>
      <c r="E27" s="123"/>
      <c r="F27" s="124"/>
      <c r="G27" s="125"/>
      <c r="H27" s="124"/>
      <c r="I27" s="126" t="s">
        <v>128</v>
      </c>
      <c r="J27" s="127" t="s">
        <v>112</v>
      </c>
      <c r="K27" s="126" t="s">
        <v>61</v>
      </c>
      <c r="L27" s="128">
        <v>80.6231599839534</v>
      </c>
    </row>
    <row r="28" spans="1:19" ht="15.75" thickBot="1" x14ac:dyDescent="0.3">
      <c r="A28" s="147">
        <f>MATCH(Tableau5[[#This Row],[Mineral]],'Mineralogic Set-Up'!D$29:D$58,0)+28</f>
        <v>58</v>
      </c>
      <c r="B28" s="115" t="str" cm="1">
        <f t="array" ref="B28">INDEX('Mineralogic Set-Up'!$C$1:$H$58,Tableau5[[#This Row],[Colonne1]],4)</f>
        <v>128</v>
      </c>
      <c r="C28" s="115" t="str" cm="1">
        <f t="array" ref="C28">INDEX('Mineralogic Set-Up'!$C$1:$H$58,Tableau5[[#This Row],[Colonne1]],5)</f>
        <v>64</v>
      </c>
      <c r="D28" s="115" t="str" cm="1">
        <f t="array" ref="D28">INDEX('Mineralogic Set-Up'!$C$1:$H$58,Tableau5[[#This Row],[Colonne1]],6)</f>
        <v>64</v>
      </c>
      <c r="E28" s="123"/>
      <c r="F28" s="124"/>
      <c r="G28" s="125"/>
      <c r="H28" s="124"/>
      <c r="I28" s="126" t="s">
        <v>128</v>
      </c>
      <c r="J28" s="127" t="s">
        <v>112</v>
      </c>
      <c r="K28" s="126" t="s">
        <v>63</v>
      </c>
      <c r="L28" s="128">
        <v>1.78718617307396</v>
      </c>
    </row>
    <row r="29" spans="1:19" x14ac:dyDescent="0.25">
      <c r="A29" s="147">
        <f>MATCH(Tableau5[[#This Row],[Mineral]],'Mineralogic Set-Up'!D$29:D$58,0)+28</f>
        <v>29</v>
      </c>
      <c r="B29" s="115" t="str" cm="1">
        <f t="array" ref="B29">INDEX('Mineralogic Set-Up'!$C$1:$H$58,Tableau5[[#This Row],[Colonne1]],4)</f>
        <v>20</v>
      </c>
      <c r="C29" s="115" t="str" cm="1">
        <f t="array" ref="C29">INDEX('Mineralogic Set-Up'!$C$1:$H$58,Tableau5[[#This Row],[Colonne1]],5)</f>
        <v>150</v>
      </c>
      <c r="D29" s="115" t="str" cm="1">
        <f t="array" ref="D29">INDEX('Mineralogic Set-Up'!$C$1:$H$58,Tableau5[[#This Row],[Colonne1]],6)</f>
        <v>230</v>
      </c>
      <c r="E29" s="117"/>
      <c r="F29" s="118"/>
      <c r="G29" s="119"/>
      <c r="H29" s="118"/>
      <c r="I29" s="120" t="s">
        <v>128</v>
      </c>
      <c r="J29" s="121" t="s">
        <v>133</v>
      </c>
      <c r="K29" s="120" t="s">
        <v>5</v>
      </c>
      <c r="L29" s="122">
        <v>6.5568685356497305E-2</v>
      </c>
    </row>
    <row r="30" spans="1:19" x14ac:dyDescent="0.25">
      <c r="A30" s="147">
        <f>MATCH(Tableau5[[#This Row],[Mineral]],'Mineralogic Set-Up'!D$29:D$58,0)+28</f>
        <v>30</v>
      </c>
      <c r="B30" s="115" t="str" cm="1">
        <f t="array" ref="B30">INDEX('Mineralogic Set-Up'!$C$1:$H$58,Tableau5[[#This Row],[Colonne1]],4)</f>
        <v>48</v>
      </c>
      <c r="C30" s="115" t="str" cm="1">
        <f t="array" ref="C30">INDEX('Mineralogic Set-Up'!$C$1:$H$58,Tableau5[[#This Row],[Colonne1]],5)</f>
        <v>80</v>
      </c>
      <c r="D30" s="115" t="str" cm="1">
        <f t="array" ref="D30">INDEX('Mineralogic Set-Up'!$C$1:$H$58,Tableau5[[#This Row],[Colonne1]],6)</f>
        <v>248</v>
      </c>
      <c r="E30" s="123"/>
      <c r="F30" s="124"/>
      <c r="G30" s="125"/>
      <c r="H30" s="124"/>
      <c r="I30" s="126" t="s">
        <v>128</v>
      </c>
      <c r="J30" s="126" t="s">
        <v>133</v>
      </c>
      <c r="K30" s="126" t="s">
        <v>7</v>
      </c>
      <c r="L30" s="128">
        <v>0.16760995194254699</v>
      </c>
    </row>
    <row r="31" spans="1:19" x14ac:dyDescent="0.25">
      <c r="A31" s="147">
        <f>MATCH(Tableau5[[#This Row],[Mineral]],'Mineralogic Set-Up'!D$29:D$58,0)+28</f>
        <v>31</v>
      </c>
      <c r="B31" s="115" t="str" cm="1">
        <f t="array" ref="B31">INDEX('Mineralogic Set-Up'!$C$1:$H$58,Tableau5[[#This Row],[Colonne1]],4)</f>
        <v>0</v>
      </c>
      <c r="C31" s="115" t="str" cm="1">
        <f t="array" ref="C31">INDEX('Mineralogic Set-Up'!$C$1:$H$58,Tableau5[[#This Row],[Colonne1]],5)</f>
        <v>105</v>
      </c>
      <c r="D31" s="115" t="str" cm="1">
        <f t="array" ref="D31">INDEX('Mineralogic Set-Up'!$C$1:$H$58,Tableau5[[#This Row],[Colonne1]],6)</f>
        <v>133</v>
      </c>
      <c r="E31" s="123"/>
      <c r="F31" s="124"/>
      <c r="G31" s="125"/>
      <c r="H31" s="124"/>
      <c r="I31" s="126" t="s">
        <v>128</v>
      </c>
      <c r="J31" s="126" t="s">
        <v>133</v>
      </c>
      <c r="K31" s="126" t="s">
        <v>9</v>
      </c>
      <c r="L31" s="128">
        <v>1.6392171339124301E-3</v>
      </c>
    </row>
    <row r="32" spans="1:19" x14ac:dyDescent="0.25">
      <c r="A32" s="147">
        <f>MATCH(Tableau5[[#This Row],[Mineral]],'Mineralogic Set-Up'!D$29:D$58,0)+28</f>
        <v>32</v>
      </c>
      <c r="B32" s="115" t="str" cm="1">
        <f t="array" ref="B32">INDEX('Mineralogic Set-Up'!$C$1:$H$58,Tableau5[[#This Row],[Colonne1]],4)</f>
        <v>102</v>
      </c>
      <c r="C32" s="115" t="str" cm="1">
        <f t="array" ref="C32">INDEX('Mineralogic Set-Up'!$C$1:$H$58,Tableau5[[#This Row],[Colonne1]],5)</f>
        <v>143</v>
      </c>
      <c r="D32" s="115" t="str" cm="1">
        <f t="array" ref="D32">INDEX('Mineralogic Set-Up'!$C$1:$H$58,Tableau5[[#This Row],[Colonne1]],6)</f>
        <v>143</v>
      </c>
      <c r="E32" s="123"/>
      <c r="F32" s="124"/>
      <c r="G32" s="125"/>
      <c r="H32" s="124"/>
      <c r="I32" s="126" t="s">
        <v>128</v>
      </c>
      <c r="J32" s="126" t="s">
        <v>133</v>
      </c>
      <c r="K32" s="126" t="s">
        <v>11</v>
      </c>
      <c r="L32" s="128">
        <v>4.8461739104329604E-3</v>
      </c>
    </row>
    <row r="33" spans="1:12" x14ac:dyDescent="0.25">
      <c r="A33" s="147">
        <f>MATCH(Tableau5[[#This Row],[Mineral]],'Mineralogic Set-Up'!D$29:D$58,0)+28</f>
        <v>33</v>
      </c>
      <c r="B33" s="115" t="str" cm="1">
        <f t="array" ref="B33">INDEX('Mineralogic Set-Up'!$C$1:$H$58,Tableau5[[#This Row],[Colonne1]],4)</f>
        <v>48</v>
      </c>
      <c r="C33" s="115" t="str" cm="1">
        <f t="array" ref="C33">INDEX('Mineralogic Set-Up'!$C$1:$H$58,Tableau5[[#This Row],[Colonne1]],5)</f>
        <v>255</v>
      </c>
      <c r="D33" s="115" t="str" cm="1">
        <f t="array" ref="D33">INDEX('Mineralogic Set-Up'!$C$1:$H$58,Tableau5[[#This Row],[Colonne1]],6)</f>
        <v>199</v>
      </c>
      <c r="E33" s="123"/>
      <c r="F33" s="124"/>
      <c r="G33" s="125"/>
      <c r="H33" s="124"/>
      <c r="I33" s="126" t="s">
        <v>128</v>
      </c>
      <c r="J33" s="126" t="s">
        <v>133</v>
      </c>
      <c r="K33" s="126" t="s">
        <v>13</v>
      </c>
      <c r="L33" s="128">
        <v>0.10407122733909099</v>
      </c>
    </row>
    <row r="34" spans="1:12" x14ac:dyDescent="0.25">
      <c r="A34" s="147">
        <f>MATCH(Tableau5[[#This Row],[Mineral]],'Mineralogic Set-Up'!D$29:D$58,0)+28</f>
        <v>34</v>
      </c>
      <c r="B34" s="115" t="str" cm="1">
        <f t="array" ref="B34">INDEX('Mineralogic Set-Up'!$C$1:$H$58,Tableau5[[#This Row],[Colonne1]],4)</f>
        <v>255</v>
      </c>
      <c r="C34" s="115" t="str" cm="1">
        <f t="array" ref="C34">INDEX('Mineralogic Set-Up'!$C$1:$H$58,Tableau5[[#This Row],[Colonne1]],5)</f>
        <v>0</v>
      </c>
      <c r="D34" s="115" t="str" cm="1">
        <f t="array" ref="D34">INDEX('Mineralogic Set-Up'!$C$1:$H$58,Tableau5[[#This Row],[Colonne1]],6)</f>
        <v>255</v>
      </c>
      <c r="E34" s="123"/>
      <c r="F34" s="124"/>
      <c r="G34" s="125"/>
      <c r="H34" s="124"/>
      <c r="I34" s="126" t="s">
        <v>128</v>
      </c>
      <c r="J34" s="126" t="s">
        <v>133</v>
      </c>
      <c r="K34" s="126" t="s">
        <v>15</v>
      </c>
      <c r="L34" s="128">
        <v>0.13109924938429801</v>
      </c>
    </row>
    <row r="35" spans="1:12" x14ac:dyDescent="0.25">
      <c r="A35" s="147">
        <f>MATCH(Tableau5[[#This Row],[Mineral]],'Mineralogic Set-Up'!D$29:D$58,0)+28</f>
        <v>35</v>
      </c>
      <c r="B35" s="115" t="str" cm="1">
        <f t="array" ref="B35">INDEX('Mineralogic Set-Up'!$C$1:$H$58,Tableau5[[#This Row],[Colonne1]],4)</f>
        <v>0</v>
      </c>
      <c r="C35" s="115" t="str" cm="1">
        <f t="array" ref="C35">INDEX('Mineralogic Set-Up'!$C$1:$H$58,Tableau5[[#This Row],[Colonne1]],5)</f>
        <v>0</v>
      </c>
      <c r="D35" s="115" t="str" cm="1">
        <f t="array" ref="D35">INDEX('Mineralogic Set-Up'!$C$1:$H$58,Tableau5[[#This Row],[Colonne1]],6)</f>
        <v>255</v>
      </c>
      <c r="E35" s="123"/>
      <c r="F35" s="124"/>
      <c r="G35" s="125"/>
      <c r="H35" s="124"/>
      <c r="I35" s="126" t="s">
        <v>128</v>
      </c>
      <c r="J35" s="126" t="s">
        <v>133</v>
      </c>
      <c r="K35" s="126" t="s">
        <v>17</v>
      </c>
      <c r="L35" s="128">
        <v>0.68012262525886302</v>
      </c>
    </row>
    <row r="36" spans="1:12" x14ac:dyDescent="0.25">
      <c r="A36" s="147">
        <f>MATCH(Tableau5[[#This Row],[Mineral]],'Mineralogic Set-Up'!D$29:D$58,0)+28</f>
        <v>38</v>
      </c>
      <c r="B36" s="115" t="str" cm="1">
        <f t="array" ref="B36">INDEX('Mineralogic Set-Up'!$C$1:$H$58,Tableau5[[#This Row],[Colonne1]],4)</f>
        <v>0</v>
      </c>
      <c r="C36" s="115" t="str" cm="1">
        <f t="array" ref="C36">INDEX('Mineralogic Set-Up'!$C$1:$H$58,Tableau5[[#This Row],[Colonne1]],5)</f>
        <v>255</v>
      </c>
      <c r="D36" s="115" t="str" cm="1">
        <f t="array" ref="D36">INDEX('Mineralogic Set-Up'!$C$1:$H$58,Tableau5[[#This Row],[Colonne1]],6)</f>
        <v>0</v>
      </c>
      <c r="E36" s="123"/>
      <c r="F36" s="124"/>
      <c r="G36" s="125"/>
      <c r="H36" s="124"/>
      <c r="I36" s="126" t="s">
        <v>128</v>
      </c>
      <c r="J36" s="126" t="s">
        <v>133</v>
      </c>
      <c r="K36" s="126" t="s">
        <v>23</v>
      </c>
      <c r="L36" s="128">
        <v>1.0864578678256799E-3</v>
      </c>
    </row>
    <row r="37" spans="1:12" x14ac:dyDescent="0.25">
      <c r="A37" s="147">
        <f>MATCH(Tableau5[[#This Row],[Mineral]],'Mineralogic Set-Up'!D$29:D$58,0)+28</f>
        <v>39</v>
      </c>
      <c r="B37" s="115" t="str" cm="1">
        <f t="array" ref="B37">INDEX('Mineralogic Set-Up'!$C$1:$H$58,Tableau5[[#This Row],[Colonne1]],4)</f>
        <v>155</v>
      </c>
      <c r="C37" s="115" t="str" cm="1">
        <f t="array" ref="C37">INDEX('Mineralogic Set-Up'!$C$1:$H$58,Tableau5[[#This Row],[Colonne1]],5)</f>
        <v>200</v>
      </c>
      <c r="D37" s="115" t="str" cm="1">
        <f t="array" ref="D37">INDEX('Mineralogic Set-Up'!$C$1:$H$58,Tableau5[[#This Row],[Colonne1]],6)</f>
        <v>100</v>
      </c>
      <c r="E37" s="123"/>
      <c r="F37" s="124"/>
      <c r="G37" s="125"/>
      <c r="H37" s="124"/>
      <c r="I37" s="126" t="s">
        <v>128</v>
      </c>
      <c r="J37" s="126" t="s">
        <v>133</v>
      </c>
      <c r="K37" s="126" t="s">
        <v>25</v>
      </c>
      <c r="L37" s="128">
        <v>4.6597606131112801E-2</v>
      </c>
    </row>
    <row r="38" spans="1:12" x14ac:dyDescent="0.25">
      <c r="A38" s="147">
        <f>MATCH(Tableau5[[#This Row],[Mineral]],'Mineralogic Set-Up'!D$29:D$58,0)+28</f>
        <v>40</v>
      </c>
      <c r="B38" s="115" t="str" cm="1">
        <f t="array" ref="B38">INDEX('Mineralogic Set-Up'!$C$1:$H$58,Tableau5[[#This Row],[Colonne1]],4)</f>
        <v>14</v>
      </c>
      <c r="C38" s="115" t="str" cm="1">
        <f t="array" ref="C38">INDEX('Mineralogic Set-Up'!$C$1:$H$58,Tableau5[[#This Row],[Colonne1]],5)</f>
        <v>177</v>
      </c>
      <c r="D38" s="115" t="str" cm="1">
        <f t="array" ref="D38">INDEX('Mineralogic Set-Up'!$C$1:$H$58,Tableau5[[#This Row],[Colonne1]],6)</f>
        <v>27</v>
      </c>
      <c r="E38" s="123"/>
      <c r="F38" s="124"/>
      <c r="G38" s="125"/>
      <c r="H38" s="124"/>
      <c r="I38" s="126" t="s">
        <v>128</v>
      </c>
      <c r="J38" s="126" t="s">
        <v>133</v>
      </c>
      <c r="K38" s="126" t="s">
        <v>27</v>
      </c>
      <c r="L38" s="128">
        <v>0.52435887620851396</v>
      </c>
    </row>
    <row r="39" spans="1:12" x14ac:dyDescent="0.25">
      <c r="A39" s="147">
        <f>MATCH(Tableau5[[#This Row],[Mineral]],'Mineralogic Set-Up'!D$29:D$58,0)+28</f>
        <v>41</v>
      </c>
      <c r="B39" s="115" t="str" cm="1">
        <f t="array" ref="B39">INDEX('Mineralogic Set-Up'!$C$1:$H$58,Tableau5[[#This Row],[Colonne1]],4)</f>
        <v>0</v>
      </c>
      <c r="C39" s="115" t="str" cm="1">
        <f t="array" ref="C39">INDEX('Mineralogic Set-Up'!$C$1:$H$58,Tableau5[[#This Row],[Colonne1]],5)</f>
        <v>64</v>
      </c>
      <c r="D39" s="115" t="str" cm="1">
        <f t="array" ref="D39">INDEX('Mineralogic Set-Up'!$C$1:$H$58,Tableau5[[#This Row],[Colonne1]],6)</f>
        <v>64</v>
      </c>
      <c r="E39" s="123"/>
      <c r="F39" s="124"/>
      <c r="G39" s="125"/>
      <c r="H39" s="124"/>
      <c r="I39" s="126" t="s">
        <v>128</v>
      </c>
      <c r="J39" s="126" t="s">
        <v>133</v>
      </c>
      <c r="K39" s="126" t="s">
        <v>29</v>
      </c>
      <c r="L39" s="128">
        <v>6.9533303540843097E-2</v>
      </c>
    </row>
    <row r="40" spans="1:12" x14ac:dyDescent="0.25">
      <c r="A40" s="147">
        <f>MATCH(Tableau5[[#This Row],[Mineral]],'Mineralogic Set-Up'!D$29:D$58,0)+28</f>
        <v>42</v>
      </c>
      <c r="B40" s="115" t="str" cm="1">
        <f t="array" ref="B40">INDEX('Mineralogic Set-Up'!$C$1:$H$58,Tableau5[[#This Row],[Colonne1]],4)</f>
        <v>154</v>
      </c>
      <c r="C40" s="115" t="str" cm="1">
        <f t="array" ref="C40">INDEX('Mineralogic Set-Up'!$C$1:$H$58,Tableau5[[#This Row],[Colonne1]],5)</f>
        <v>30</v>
      </c>
      <c r="D40" s="115" t="str" cm="1">
        <f t="array" ref="D40">INDEX('Mineralogic Set-Up'!$C$1:$H$58,Tableau5[[#This Row],[Colonne1]],6)</f>
        <v>200</v>
      </c>
      <c r="E40" s="123"/>
      <c r="F40" s="124"/>
      <c r="G40" s="125"/>
      <c r="H40" s="124"/>
      <c r="I40" s="126" t="s">
        <v>128</v>
      </c>
      <c r="J40" s="126" t="s">
        <v>133</v>
      </c>
      <c r="K40" s="126" t="s">
        <v>31</v>
      </c>
      <c r="L40" s="128">
        <v>4.1571156457285801</v>
      </c>
    </row>
    <row r="41" spans="1:12" x14ac:dyDescent="0.25">
      <c r="A41" s="147">
        <f>MATCH(Tableau5[[#This Row],[Mineral]],'Mineralogic Set-Up'!D$29:D$58,0)+28</f>
        <v>43</v>
      </c>
      <c r="B41" s="115" t="str" cm="1">
        <f t="array" ref="B41">INDEX('Mineralogic Set-Up'!$C$1:$H$58,Tableau5[[#This Row],[Colonne1]],4)</f>
        <v>112</v>
      </c>
      <c r="C41" s="115" t="str" cm="1">
        <f t="array" ref="C41">INDEX('Mineralogic Set-Up'!$C$1:$H$58,Tableau5[[#This Row],[Colonne1]],5)</f>
        <v>85</v>
      </c>
      <c r="D41" s="115" t="str" cm="1">
        <f t="array" ref="D41">INDEX('Mineralogic Set-Up'!$C$1:$H$58,Tableau5[[#This Row],[Colonne1]],6)</f>
        <v>255</v>
      </c>
      <c r="E41" s="123"/>
      <c r="F41" s="124"/>
      <c r="G41" s="125"/>
      <c r="H41" s="124"/>
      <c r="I41" s="126" t="s">
        <v>128</v>
      </c>
      <c r="J41" s="126" t="s">
        <v>133</v>
      </c>
      <c r="K41" s="126" t="s">
        <v>33</v>
      </c>
      <c r="L41" s="128">
        <v>3.9740341525340401</v>
      </c>
    </row>
    <row r="42" spans="1:12" x14ac:dyDescent="0.25">
      <c r="A42" s="147">
        <f>MATCH(Tableau5[[#This Row],[Mineral]],'Mineralogic Set-Up'!D$29:D$58,0)+28</f>
        <v>44</v>
      </c>
      <c r="B42" s="115" t="str" cm="1">
        <f t="array" ref="B42">INDEX('Mineralogic Set-Up'!$C$1:$H$58,Tableau5[[#This Row],[Colonne1]],4)</f>
        <v>255</v>
      </c>
      <c r="C42" s="115" t="str" cm="1">
        <f t="array" ref="C42">INDEX('Mineralogic Set-Up'!$C$1:$H$58,Tableau5[[#This Row],[Colonne1]],5)</f>
        <v>128</v>
      </c>
      <c r="D42" s="115" t="str" cm="1">
        <f t="array" ref="D42">INDEX('Mineralogic Set-Up'!$C$1:$H$58,Tableau5[[#This Row],[Colonne1]],6)</f>
        <v>0</v>
      </c>
      <c r="E42" s="123"/>
      <c r="F42" s="124"/>
      <c r="G42" s="125"/>
      <c r="H42" s="124"/>
      <c r="I42" s="126" t="s">
        <v>128</v>
      </c>
      <c r="J42" s="126" t="s">
        <v>133</v>
      </c>
      <c r="K42" s="126" t="s">
        <v>35</v>
      </c>
      <c r="L42" s="128">
        <v>0.91474987304833799</v>
      </c>
    </row>
    <row r="43" spans="1:12" x14ac:dyDescent="0.25">
      <c r="A43" s="147">
        <f>MATCH(Tableau5[[#This Row],[Mineral]],'Mineralogic Set-Up'!D$29:D$58,0)+28</f>
        <v>45</v>
      </c>
      <c r="B43" s="115" t="str" cm="1">
        <f t="array" ref="B43">INDEX('Mineralogic Set-Up'!$C$1:$H$58,Tableau5[[#This Row],[Colonne1]],4)</f>
        <v>200</v>
      </c>
      <c r="C43" s="115" t="str" cm="1">
        <f t="array" ref="C43">INDEX('Mineralogic Set-Up'!$C$1:$H$58,Tableau5[[#This Row],[Colonne1]],5)</f>
        <v>24</v>
      </c>
      <c r="D43" s="115" t="str" cm="1">
        <f t="array" ref="D43">INDEX('Mineralogic Set-Up'!$C$1:$H$58,Tableau5[[#This Row],[Colonne1]],6)</f>
        <v>14</v>
      </c>
      <c r="E43" s="123"/>
      <c r="F43" s="124"/>
      <c r="G43" s="125"/>
      <c r="H43" s="124"/>
      <c r="I43" s="126" t="s">
        <v>128</v>
      </c>
      <c r="J43" s="126" t="s">
        <v>133</v>
      </c>
      <c r="K43" s="126" t="s">
        <v>37</v>
      </c>
      <c r="L43" s="128">
        <v>1.3132797735647199E-2</v>
      </c>
    </row>
    <row r="44" spans="1:12" x14ac:dyDescent="0.25">
      <c r="A44" s="147">
        <f>MATCH(Tableau5[[#This Row],[Mineral]],'Mineralogic Set-Up'!D$29:D$58,0)+28</f>
        <v>46</v>
      </c>
      <c r="B44" s="115" t="str" cm="1">
        <f t="array" ref="B44">INDEX('Mineralogic Set-Up'!$C$1:$H$58,Tableau5[[#This Row],[Colonne1]],4)</f>
        <v>255</v>
      </c>
      <c r="C44" s="115" t="str" cm="1">
        <f t="array" ref="C44">INDEX('Mineralogic Set-Up'!$C$1:$H$58,Tableau5[[#This Row],[Colonne1]],5)</f>
        <v>13</v>
      </c>
      <c r="D44" s="115" t="str" cm="1">
        <f t="array" ref="D44">INDEX('Mineralogic Set-Up'!$C$1:$H$58,Tableau5[[#This Row],[Colonne1]],6)</f>
        <v>13</v>
      </c>
      <c r="E44" s="123"/>
      <c r="F44" s="124"/>
      <c r="G44" s="125"/>
      <c r="H44" s="124"/>
      <c r="I44" s="126" t="s">
        <v>128</v>
      </c>
      <c r="J44" s="126" t="s">
        <v>133</v>
      </c>
      <c r="K44" s="126" t="s">
        <v>39</v>
      </c>
      <c r="L44" s="128">
        <v>5.55618365738921E-3</v>
      </c>
    </row>
    <row r="45" spans="1:12" x14ac:dyDescent="0.25">
      <c r="A45" s="147">
        <f>MATCH(Tableau5[[#This Row],[Mineral]],'Mineralogic Set-Up'!D$29:D$58,0)+28</f>
        <v>47</v>
      </c>
      <c r="B45" s="115" t="str" cm="1">
        <f t="array" ref="B45">INDEX('Mineralogic Set-Up'!$C$1:$H$58,Tableau5[[#This Row],[Colonne1]],4)</f>
        <v>240</v>
      </c>
      <c r="C45" s="115" t="str" cm="1">
        <f t="array" ref="C45">INDEX('Mineralogic Set-Up'!$C$1:$H$58,Tableau5[[#This Row],[Colonne1]],5)</f>
        <v>163</v>
      </c>
      <c r="D45" s="115" t="str" cm="1">
        <f t="array" ref="D45">INDEX('Mineralogic Set-Up'!$C$1:$H$58,Tableau5[[#This Row],[Colonne1]],6)</f>
        <v>51</v>
      </c>
      <c r="E45" s="123"/>
      <c r="F45" s="124"/>
      <c r="G45" s="125"/>
      <c r="H45" s="124"/>
      <c r="I45" s="126" t="s">
        <v>128</v>
      </c>
      <c r="J45" s="126" t="s">
        <v>133</v>
      </c>
      <c r="K45" s="126" t="s">
        <v>41</v>
      </c>
      <c r="L45" s="128">
        <v>0.401560546147671</v>
      </c>
    </row>
    <row r="46" spans="1:12" x14ac:dyDescent="0.25">
      <c r="A46" s="147">
        <f>MATCH(Tableau5[[#This Row],[Mineral]],'Mineralogic Set-Up'!D$29:D$58,0)+28</f>
        <v>48</v>
      </c>
      <c r="B46" s="115" t="str" cm="1">
        <f t="array" ref="B46">INDEX('Mineralogic Set-Up'!$C$1:$H$58,Tableau5[[#This Row],[Colonne1]],4)</f>
        <v>245</v>
      </c>
      <c r="C46" s="115" t="str" cm="1">
        <f t="array" ref="C46">INDEX('Mineralogic Set-Up'!$C$1:$H$58,Tableau5[[#This Row],[Colonne1]],5)</f>
        <v>188</v>
      </c>
      <c r="D46" s="115" t="str" cm="1">
        <f t="array" ref="D46">INDEX('Mineralogic Set-Up'!$C$1:$H$58,Tableau5[[#This Row],[Colonne1]],6)</f>
        <v>100</v>
      </c>
      <c r="E46" s="123"/>
      <c r="F46" s="124"/>
      <c r="G46" s="125"/>
      <c r="H46" s="124"/>
      <c r="I46" s="126" t="s">
        <v>128</v>
      </c>
      <c r="J46" s="126" t="s">
        <v>133</v>
      </c>
      <c r="K46" s="126" t="s">
        <v>43</v>
      </c>
      <c r="L46" s="128">
        <v>0.800595554269252</v>
      </c>
    </row>
    <row r="47" spans="1:12" x14ac:dyDescent="0.25">
      <c r="A47" s="147">
        <f>MATCH(Tableau5[[#This Row],[Mineral]],'Mineralogic Set-Up'!D$29:D$58,0)+28</f>
        <v>49</v>
      </c>
      <c r="B47" s="115" t="str" cm="1">
        <f t="array" ref="B47">INDEX('Mineralogic Set-Up'!$C$1:$H$58,Tableau5[[#This Row],[Colonne1]],4)</f>
        <v>231</v>
      </c>
      <c r="C47" s="115" t="str" cm="1">
        <f t="array" ref="C47">INDEX('Mineralogic Set-Up'!$C$1:$H$58,Tableau5[[#This Row],[Colonne1]],5)</f>
        <v>219</v>
      </c>
      <c r="D47" s="115" t="str" cm="1">
        <f t="array" ref="D47">INDEX('Mineralogic Set-Up'!$C$1:$H$58,Tableau5[[#This Row],[Colonne1]],6)</f>
        <v>3</v>
      </c>
      <c r="E47" s="123"/>
      <c r="F47" s="124"/>
      <c r="G47" s="125"/>
      <c r="H47" s="124"/>
      <c r="I47" s="126" t="s">
        <v>128</v>
      </c>
      <c r="J47" s="126" t="s">
        <v>133</v>
      </c>
      <c r="K47" s="126" t="s">
        <v>45</v>
      </c>
      <c r="L47" s="128">
        <v>0.37971702480508202</v>
      </c>
    </row>
    <row r="48" spans="1:12" x14ac:dyDescent="0.25">
      <c r="A48" s="147">
        <f>MATCH(Tableau5[[#This Row],[Mineral]],'Mineralogic Set-Up'!D$29:D$58,0)+28</f>
        <v>50</v>
      </c>
      <c r="B48" s="115" t="str" cm="1">
        <f t="array" ref="B48">INDEX('Mineralogic Set-Up'!$C$1:$H$58,Tableau5[[#This Row],[Colonne1]],4)</f>
        <v>8</v>
      </c>
      <c r="C48" s="115" t="str" cm="1">
        <f t="array" ref="C48">INDEX('Mineralogic Set-Up'!$C$1:$H$58,Tableau5[[#This Row],[Colonne1]],5)</f>
        <v>8</v>
      </c>
      <c r="D48" s="115" t="str" cm="1">
        <f t="array" ref="D48">INDEX('Mineralogic Set-Up'!$C$1:$H$58,Tableau5[[#This Row],[Colonne1]],6)</f>
        <v>8</v>
      </c>
      <c r="E48" s="123"/>
      <c r="F48" s="124"/>
      <c r="G48" s="125"/>
      <c r="H48" s="124"/>
      <c r="I48" s="126" t="s">
        <v>128</v>
      </c>
      <c r="J48" s="126" t="s">
        <v>133</v>
      </c>
      <c r="K48" s="126" t="s">
        <v>47</v>
      </c>
      <c r="L48" s="128">
        <v>2.0403488151122799E-2</v>
      </c>
    </row>
    <row r="49" spans="1:12" x14ac:dyDescent="0.25">
      <c r="A49" s="147">
        <f>MATCH(Tableau5[[#This Row],[Mineral]],'Mineralogic Set-Up'!D$29:D$58,0)+28</f>
        <v>51</v>
      </c>
      <c r="B49" s="115" t="str" cm="1">
        <f t="array" ref="B49">INDEX('Mineralogic Set-Up'!$C$1:$H$58,Tableau5[[#This Row],[Colonne1]],4)</f>
        <v>0</v>
      </c>
      <c r="C49" s="115" t="str" cm="1">
        <f t="array" ref="C49">INDEX('Mineralogic Set-Up'!$C$1:$H$58,Tableau5[[#This Row],[Colonne1]],5)</f>
        <v>255</v>
      </c>
      <c r="D49" s="115" t="str" cm="1">
        <f t="array" ref="D49">INDEX('Mineralogic Set-Up'!$C$1:$H$58,Tableau5[[#This Row],[Colonne1]],6)</f>
        <v>255</v>
      </c>
      <c r="E49" s="123"/>
      <c r="F49" s="124"/>
      <c r="G49" s="125"/>
      <c r="H49" s="124"/>
      <c r="I49" s="126" t="s">
        <v>128</v>
      </c>
      <c r="J49" s="126" t="s">
        <v>133</v>
      </c>
      <c r="K49" s="126" t="s">
        <v>49</v>
      </c>
      <c r="L49" s="128">
        <v>1.6787680124341502E-2</v>
      </c>
    </row>
    <row r="50" spans="1:12" x14ac:dyDescent="0.25">
      <c r="A50" s="147">
        <f>MATCH(Tableau5[[#This Row],[Mineral]],'Mineralogic Set-Up'!D$29:D$58,0)+28</f>
        <v>53</v>
      </c>
      <c r="B50" s="115" t="str" cm="1">
        <f t="array" ref="B50">INDEX('Mineralogic Set-Up'!$C$1:$H$58,Tableau5[[#This Row],[Colonne1]],4)</f>
        <v>116</v>
      </c>
      <c r="C50" s="115" t="str" cm="1">
        <f t="array" ref="C50">INDEX('Mineralogic Set-Up'!$C$1:$H$58,Tableau5[[#This Row],[Colonne1]],5)</f>
        <v>120</v>
      </c>
      <c r="D50" s="115" t="str" cm="1">
        <f t="array" ref="D50">INDEX('Mineralogic Set-Up'!$C$1:$H$58,Tableau5[[#This Row],[Colonne1]],6)</f>
        <v>38</v>
      </c>
      <c r="E50" s="123"/>
      <c r="F50" s="124"/>
      <c r="G50" s="125"/>
      <c r="H50" s="124"/>
      <c r="I50" s="126" t="s">
        <v>128</v>
      </c>
      <c r="J50" s="126" t="s">
        <v>133</v>
      </c>
      <c r="K50" s="126" t="s">
        <v>53</v>
      </c>
      <c r="L50" s="128">
        <v>1.75358111999934E-3</v>
      </c>
    </row>
    <row r="51" spans="1:12" x14ac:dyDescent="0.25">
      <c r="A51" s="147">
        <f>MATCH(Tableau5[[#This Row],[Mineral]],'Mineralogic Set-Up'!D$29:D$58,0)+28</f>
        <v>54</v>
      </c>
      <c r="B51" s="115" t="str" cm="1">
        <f t="array" ref="B51">INDEX('Mineralogic Set-Up'!$C$1:$H$58,Tableau5[[#This Row],[Colonne1]],4)</f>
        <v>255</v>
      </c>
      <c r="C51" s="115" t="str" cm="1">
        <f t="array" ref="C51">INDEX('Mineralogic Set-Up'!$C$1:$H$58,Tableau5[[#This Row],[Colonne1]],5)</f>
        <v>255</v>
      </c>
      <c r="D51" s="115" t="str" cm="1">
        <f t="array" ref="D51">INDEX('Mineralogic Set-Up'!$C$1:$H$58,Tableau5[[#This Row],[Colonne1]],6)</f>
        <v>0</v>
      </c>
      <c r="E51" s="123"/>
      <c r="F51" s="124"/>
      <c r="G51" s="125"/>
      <c r="H51" s="124"/>
      <c r="I51" s="126" t="s">
        <v>128</v>
      </c>
      <c r="J51" s="126" t="s">
        <v>133</v>
      </c>
      <c r="K51" s="126" t="s">
        <v>55</v>
      </c>
      <c r="L51" s="128">
        <v>0.40956602517375701</v>
      </c>
    </row>
    <row r="52" spans="1:12" x14ac:dyDescent="0.25">
      <c r="A52" s="147">
        <f>MATCH(Tableau5[[#This Row],[Mineral]],'Mineralogic Set-Up'!D$29:D$58,0)+28</f>
        <v>55</v>
      </c>
      <c r="B52" s="115" t="str" cm="1">
        <f t="array" ref="B52">INDEX('Mineralogic Set-Up'!$C$1:$H$58,Tableau5[[#This Row],[Colonne1]],4)</f>
        <v>166</v>
      </c>
      <c r="C52" s="115" t="str" cm="1">
        <f t="array" ref="C52">INDEX('Mineralogic Set-Up'!$C$1:$H$58,Tableau5[[#This Row],[Colonne1]],5)</f>
        <v>117</v>
      </c>
      <c r="D52" s="115" t="str" cm="1">
        <f t="array" ref="D52">INDEX('Mineralogic Set-Up'!$C$1:$H$58,Tableau5[[#This Row],[Colonne1]],6)</f>
        <v>115</v>
      </c>
      <c r="E52" s="123"/>
      <c r="F52" s="124"/>
      <c r="G52" s="125"/>
      <c r="H52" s="124"/>
      <c r="I52" s="126" t="s">
        <v>128</v>
      </c>
      <c r="J52" s="126" t="s">
        <v>133</v>
      </c>
      <c r="K52" s="126" t="s">
        <v>57</v>
      </c>
      <c r="L52" s="128">
        <v>3.8655027297376597E-2</v>
      </c>
    </row>
    <row r="53" spans="1:12" x14ac:dyDescent="0.25">
      <c r="A53" s="147">
        <f>MATCH(Tableau5[[#This Row],[Mineral]],'Mineralogic Set-Up'!D$29:D$58,0)+28</f>
        <v>56</v>
      </c>
      <c r="B53" s="115" t="str" cm="1">
        <f t="array" ref="B53">INDEX('Mineralogic Set-Up'!$C$1:$H$58,Tableau5[[#This Row],[Colonne1]],4)</f>
        <v>194</v>
      </c>
      <c r="C53" s="115" t="str" cm="1">
        <f t="array" ref="C53">INDEX('Mineralogic Set-Up'!$C$1:$H$58,Tableau5[[#This Row],[Colonne1]],5)</f>
        <v>83</v>
      </c>
      <c r="D53" s="115" t="str" cm="1">
        <f t="array" ref="D53">INDEX('Mineralogic Set-Up'!$C$1:$H$58,Tableau5[[#This Row],[Colonne1]],6)</f>
        <v>50</v>
      </c>
      <c r="E53" s="123"/>
      <c r="F53" s="124"/>
      <c r="G53" s="125"/>
      <c r="H53" s="124"/>
      <c r="I53" s="126" t="s">
        <v>128</v>
      </c>
      <c r="J53" s="126" t="s">
        <v>133</v>
      </c>
      <c r="K53" s="126" t="s">
        <v>59</v>
      </c>
      <c r="L53" s="128">
        <v>0.423222991178972</v>
      </c>
    </row>
    <row r="54" spans="1:12" x14ac:dyDescent="0.25">
      <c r="A54" s="147">
        <f>MATCH(Tableau5[[#This Row],[Mineral]],'Mineralogic Set-Up'!D$29:D$58,0)+28</f>
        <v>57</v>
      </c>
      <c r="B54" s="115" t="str" cm="1">
        <f t="array" ref="B54">INDEX('Mineralogic Set-Up'!$C$1:$H$58,Tableau5[[#This Row],[Colonne1]],4)</f>
        <v>200</v>
      </c>
      <c r="C54" s="115" t="str" cm="1">
        <f t="array" ref="C54">INDEX('Mineralogic Set-Up'!$C$1:$H$58,Tableau5[[#This Row],[Colonne1]],5)</f>
        <v>200</v>
      </c>
      <c r="D54" s="115" t="str" cm="1">
        <f t="array" ref="D54">INDEX('Mineralogic Set-Up'!$C$1:$H$58,Tableau5[[#This Row],[Colonne1]],6)</f>
        <v>44</v>
      </c>
      <c r="E54" s="123"/>
      <c r="F54" s="124"/>
      <c r="G54" s="125"/>
      <c r="H54" s="124"/>
      <c r="I54" s="126" t="s">
        <v>128</v>
      </c>
      <c r="J54" s="126" t="s">
        <v>133</v>
      </c>
      <c r="K54" s="126" t="s">
        <v>61</v>
      </c>
      <c r="L54" s="128">
        <v>85.379348724772996</v>
      </c>
    </row>
    <row r="55" spans="1:12" ht="15.75" thickBot="1" x14ac:dyDescent="0.3">
      <c r="A55" s="147">
        <f>MATCH(Tableau5[[#This Row],[Mineral]],'Mineralogic Set-Up'!D$29:D$58,0)+28</f>
        <v>58</v>
      </c>
      <c r="B55" s="115" t="str" cm="1">
        <f t="array" ref="B55">INDEX('Mineralogic Set-Up'!$C$1:$H$58,Tableau5[[#This Row],[Colonne1]],4)</f>
        <v>128</v>
      </c>
      <c r="C55" s="115" t="str" cm="1">
        <f t="array" ref="C55">INDEX('Mineralogic Set-Up'!$C$1:$H$58,Tableau5[[#This Row],[Colonne1]],5)</f>
        <v>64</v>
      </c>
      <c r="D55" s="115" t="str" cm="1">
        <f t="array" ref="D55">INDEX('Mineralogic Set-Up'!$C$1:$H$58,Tableau5[[#This Row],[Colonne1]],6)</f>
        <v>64</v>
      </c>
      <c r="E55" s="123"/>
      <c r="F55" s="124"/>
      <c r="G55" s="125"/>
      <c r="H55" s="124"/>
      <c r="I55" s="126" t="s">
        <v>128</v>
      </c>
      <c r="J55" s="126" t="s">
        <v>133</v>
      </c>
      <c r="K55" s="126" t="s">
        <v>63</v>
      </c>
      <c r="L55" s="128">
        <v>1.26726732982905</v>
      </c>
    </row>
    <row r="56" spans="1:12" x14ac:dyDescent="0.25">
      <c r="A56" s="147">
        <f>MATCH(Tableau5[[#This Row],[Mineral]],'Mineralogic Set-Up'!D$29:D$58,0)+28</f>
        <v>29</v>
      </c>
      <c r="B56" s="115" t="str" cm="1">
        <f t="array" ref="B56">INDEX('Mineralogic Set-Up'!$C$1:$H$58,Tableau5[[#This Row],[Colonne1]],4)</f>
        <v>20</v>
      </c>
      <c r="C56" s="115" t="str" cm="1">
        <f t="array" ref="C56">INDEX('Mineralogic Set-Up'!$C$1:$H$58,Tableau5[[#This Row],[Colonne1]],5)</f>
        <v>150</v>
      </c>
      <c r="D56" s="115" t="str" cm="1">
        <f t="array" ref="D56">INDEX('Mineralogic Set-Up'!$C$1:$H$58,Tableau5[[#This Row],[Colonne1]],6)</f>
        <v>230</v>
      </c>
      <c r="E56" s="117"/>
      <c r="F56" s="118"/>
      <c r="G56" s="119"/>
      <c r="H56" s="118"/>
      <c r="I56" s="120" t="s">
        <v>128</v>
      </c>
      <c r="J56" s="121" t="s">
        <v>134</v>
      </c>
      <c r="K56" s="120" t="s">
        <v>5</v>
      </c>
      <c r="L56" s="122">
        <v>8.0291847065071906E-2</v>
      </c>
    </row>
    <row r="57" spans="1:12" x14ac:dyDescent="0.25">
      <c r="A57" s="147">
        <f>MATCH(Tableau5[[#This Row],[Mineral]],'Mineralogic Set-Up'!D$29:D$58,0)+28</f>
        <v>30</v>
      </c>
      <c r="B57" s="115" t="str" cm="1">
        <f t="array" ref="B57">INDEX('Mineralogic Set-Up'!$C$1:$H$58,Tableau5[[#This Row],[Colonne1]],4)</f>
        <v>48</v>
      </c>
      <c r="C57" s="115" t="str" cm="1">
        <f t="array" ref="C57">INDEX('Mineralogic Set-Up'!$C$1:$H$58,Tableau5[[#This Row],[Colonne1]],5)</f>
        <v>80</v>
      </c>
      <c r="D57" s="115" t="str" cm="1">
        <f t="array" ref="D57">INDEX('Mineralogic Set-Up'!$C$1:$H$58,Tableau5[[#This Row],[Colonne1]],6)</f>
        <v>248</v>
      </c>
      <c r="E57" s="123"/>
      <c r="F57" s="124"/>
      <c r="G57" s="125"/>
      <c r="H57" s="124"/>
      <c r="I57" s="126" t="s">
        <v>128</v>
      </c>
      <c r="J57" s="126" t="s">
        <v>134</v>
      </c>
      <c r="K57" s="126" t="s">
        <v>7</v>
      </c>
      <c r="L57" s="128">
        <v>0.314925617921891</v>
      </c>
    </row>
    <row r="58" spans="1:12" x14ac:dyDescent="0.25">
      <c r="A58" s="147">
        <f>MATCH(Tableau5[[#This Row],[Mineral]],'Mineralogic Set-Up'!D$29:D$58,0)+28</f>
        <v>31</v>
      </c>
      <c r="B58" s="115" t="str" cm="1">
        <f t="array" ref="B58">INDEX('Mineralogic Set-Up'!$C$1:$H$58,Tableau5[[#This Row],[Colonne1]],4)</f>
        <v>0</v>
      </c>
      <c r="C58" s="115" t="str" cm="1">
        <f t="array" ref="C58">INDEX('Mineralogic Set-Up'!$C$1:$H$58,Tableau5[[#This Row],[Colonne1]],5)</f>
        <v>105</v>
      </c>
      <c r="D58" s="115" t="str" cm="1">
        <f t="array" ref="D58">INDEX('Mineralogic Set-Up'!$C$1:$H$58,Tableau5[[#This Row],[Colonne1]],6)</f>
        <v>133</v>
      </c>
      <c r="E58" s="123"/>
      <c r="F58" s="124"/>
      <c r="G58" s="125"/>
      <c r="H58" s="124"/>
      <c r="I58" s="126" t="s">
        <v>128</v>
      </c>
      <c r="J58" s="126" t="s">
        <v>134</v>
      </c>
      <c r="K58" s="126" t="s">
        <v>9</v>
      </c>
      <c r="L58" s="128">
        <v>5.1352734986518198E-2</v>
      </c>
    </row>
    <row r="59" spans="1:12" x14ac:dyDescent="0.25">
      <c r="A59" s="147">
        <f>MATCH(Tableau5[[#This Row],[Mineral]],'Mineralogic Set-Up'!D$29:D$58,0)+28</f>
        <v>32</v>
      </c>
      <c r="B59" s="115" t="str" cm="1">
        <f t="array" ref="B59">INDEX('Mineralogic Set-Up'!$C$1:$H$58,Tableau5[[#This Row],[Colonne1]],4)</f>
        <v>102</v>
      </c>
      <c r="C59" s="115" t="str" cm="1">
        <f t="array" ref="C59">INDEX('Mineralogic Set-Up'!$C$1:$H$58,Tableau5[[#This Row],[Colonne1]],5)</f>
        <v>143</v>
      </c>
      <c r="D59" s="115" t="str" cm="1">
        <f t="array" ref="D59">INDEX('Mineralogic Set-Up'!$C$1:$H$58,Tableau5[[#This Row],[Colonne1]],6)</f>
        <v>143</v>
      </c>
      <c r="E59" s="123"/>
      <c r="F59" s="124"/>
      <c r="G59" s="125"/>
      <c r="H59" s="124"/>
      <c r="I59" s="126" t="s">
        <v>128</v>
      </c>
      <c r="J59" s="126" t="s">
        <v>134</v>
      </c>
      <c r="K59" s="126" t="s">
        <v>11</v>
      </c>
      <c r="L59" s="128">
        <v>3.3551157318058001E-3</v>
      </c>
    </row>
    <row r="60" spans="1:12" x14ac:dyDescent="0.25">
      <c r="A60" s="147">
        <f>MATCH(Tableau5[[#This Row],[Mineral]],'Mineralogic Set-Up'!D$29:D$58,0)+28</f>
        <v>33</v>
      </c>
      <c r="B60" s="115" t="str" cm="1">
        <f t="array" ref="B60">INDEX('Mineralogic Set-Up'!$C$1:$H$58,Tableau5[[#This Row],[Colonne1]],4)</f>
        <v>48</v>
      </c>
      <c r="C60" s="115" t="str" cm="1">
        <f t="array" ref="C60">INDEX('Mineralogic Set-Up'!$C$1:$H$58,Tableau5[[#This Row],[Colonne1]],5)</f>
        <v>255</v>
      </c>
      <c r="D60" s="115" t="str" cm="1">
        <f t="array" ref="D60">INDEX('Mineralogic Set-Up'!$C$1:$H$58,Tableau5[[#This Row],[Colonne1]],6)</f>
        <v>199</v>
      </c>
      <c r="E60" s="123"/>
      <c r="F60" s="124"/>
      <c r="G60" s="125"/>
      <c r="H60" s="124"/>
      <c r="I60" s="126" t="s">
        <v>128</v>
      </c>
      <c r="J60" s="126" t="s">
        <v>134</v>
      </c>
      <c r="K60" s="126" t="s">
        <v>13</v>
      </c>
      <c r="L60" s="128">
        <v>0.34635879100377198</v>
      </c>
    </row>
    <row r="61" spans="1:12" x14ac:dyDescent="0.25">
      <c r="A61" s="147">
        <f>MATCH(Tableau5[[#This Row],[Mineral]],'Mineralogic Set-Up'!D$29:D$58,0)+28</f>
        <v>34</v>
      </c>
      <c r="B61" s="115" t="str" cm="1">
        <f t="array" ref="B61">INDEX('Mineralogic Set-Up'!$C$1:$H$58,Tableau5[[#This Row],[Colonne1]],4)</f>
        <v>255</v>
      </c>
      <c r="C61" s="115" t="str" cm="1">
        <f t="array" ref="C61">INDEX('Mineralogic Set-Up'!$C$1:$H$58,Tableau5[[#This Row],[Colonne1]],5)</f>
        <v>0</v>
      </c>
      <c r="D61" s="115" t="str" cm="1">
        <f t="array" ref="D61">INDEX('Mineralogic Set-Up'!$C$1:$H$58,Tableau5[[#This Row],[Colonne1]],6)</f>
        <v>255</v>
      </c>
      <c r="E61" s="123"/>
      <c r="F61" s="124"/>
      <c r="G61" s="125"/>
      <c r="H61" s="124"/>
      <c r="I61" s="126" t="s">
        <v>128</v>
      </c>
      <c r="J61" s="126" t="s">
        <v>134</v>
      </c>
      <c r="K61" s="126" t="s">
        <v>15</v>
      </c>
      <c r="L61" s="128">
        <v>0.27354255280622602</v>
      </c>
    </row>
    <row r="62" spans="1:12" x14ac:dyDescent="0.25">
      <c r="A62" s="147">
        <f>MATCH(Tableau5[[#This Row],[Mineral]],'Mineralogic Set-Up'!D$29:D$58,0)+28</f>
        <v>35</v>
      </c>
      <c r="B62" s="115" t="str" cm="1">
        <f t="array" ref="B62">INDEX('Mineralogic Set-Up'!$C$1:$H$58,Tableau5[[#This Row],[Colonne1]],4)</f>
        <v>0</v>
      </c>
      <c r="C62" s="115" t="str" cm="1">
        <f t="array" ref="C62">INDEX('Mineralogic Set-Up'!$C$1:$H$58,Tableau5[[#This Row],[Colonne1]],5)</f>
        <v>0</v>
      </c>
      <c r="D62" s="115" t="str" cm="1">
        <f t="array" ref="D62">INDEX('Mineralogic Set-Up'!$C$1:$H$58,Tableau5[[#This Row],[Colonne1]],6)</f>
        <v>255</v>
      </c>
      <c r="E62" s="123"/>
      <c r="F62" s="124"/>
      <c r="G62" s="125"/>
      <c r="H62" s="124"/>
      <c r="I62" s="126" t="s">
        <v>128</v>
      </c>
      <c r="J62" s="126" t="s">
        <v>134</v>
      </c>
      <c r="K62" s="126" t="s">
        <v>17</v>
      </c>
      <c r="L62" s="128">
        <v>1.29500209568456</v>
      </c>
    </row>
    <row r="63" spans="1:12" x14ac:dyDescent="0.25">
      <c r="A63" s="147">
        <f>MATCH(Tableau5[[#This Row],[Mineral]],'Mineralogic Set-Up'!D$29:D$58,0)+28</f>
        <v>38</v>
      </c>
      <c r="B63" s="115" t="str" cm="1">
        <f t="array" ref="B63">INDEX('Mineralogic Set-Up'!$C$1:$H$58,Tableau5[[#This Row],[Colonne1]],4)</f>
        <v>0</v>
      </c>
      <c r="C63" s="115" t="str" cm="1">
        <f t="array" ref="C63">INDEX('Mineralogic Set-Up'!$C$1:$H$58,Tableau5[[#This Row],[Colonne1]],5)</f>
        <v>255</v>
      </c>
      <c r="D63" s="115" t="str" cm="1">
        <f t="array" ref="D63">INDEX('Mineralogic Set-Up'!$C$1:$H$58,Tableau5[[#This Row],[Colonne1]],6)</f>
        <v>0</v>
      </c>
      <c r="E63" s="123"/>
      <c r="F63" s="124"/>
      <c r="G63" s="125"/>
      <c r="H63" s="124"/>
      <c r="I63" s="126" t="s">
        <v>128</v>
      </c>
      <c r="J63" s="126" t="s">
        <v>134</v>
      </c>
      <c r="K63" s="126" t="s">
        <v>23</v>
      </c>
      <c r="L63" s="128">
        <v>2.8206725178898402E-3</v>
      </c>
    </row>
    <row r="64" spans="1:12" x14ac:dyDescent="0.25">
      <c r="A64" s="147">
        <f>MATCH(Tableau5[[#This Row],[Mineral]],'Mineralogic Set-Up'!D$29:D$58,0)+28</f>
        <v>39</v>
      </c>
      <c r="B64" s="115" t="str" cm="1">
        <f t="array" ref="B64">INDEX('Mineralogic Set-Up'!$C$1:$H$58,Tableau5[[#This Row],[Colonne1]],4)</f>
        <v>155</v>
      </c>
      <c r="C64" s="115" t="str" cm="1">
        <f t="array" ref="C64">INDEX('Mineralogic Set-Up'!$C$1:$H$58,Tableau5[[#This Row],[Colonne1]],5)</f>
        <v>200</v>
      </c>
      <c r="D64" s="115" t="str" cm="1">
        <f t="array" ref="D64">INDEX('Mineralogic Set-Up'!$C$1:$H$58,Tableau5[[#This Row],[Colonne1]],6)</f>
        <v>100</v>
      </c>
      <c r="E64" s="123"/>
      <c r="F64" s="124"/>
      <c r="G64" s="125"/>
      <c r="H64" s="124"/>
      <c r="I64" s="126" t="s">
        <v>128</v>
      </c>
      <c r="J64" s="126" t="s">
        <v>134</v>
      </c>
      <c r="K64" s="126" t="s">
        <v>25</v>
      </c>
      <c r="L64" s="128">
        <v>3.5041660193990402E-2</v>
      </c>
    </row>
    <row r="65" spans="1:12" x14ac:dyDescent="0.25">
      <c r="A65" s="147">
        <f>MATCH(Tableau5[[#This Row],[Mineral]],'Mineralogic Set-Up'!D$29:D$58,0)+28</f>
        <v>40</v>
      </c>
      <c r="B65" s="115" t="str" cm="1">
        <f t="array" ref="B65">INDEX('Mineralogic Set-Up'!$C$1:$H$58,Tableau5[[#This Row],[Colonne1]],4)</f>
        <v>14</v>
      </c>
      <c r="C65" s="115" t="str" cm="1">
        <f t="array" ref="C65">INDEX('Mineralogic Set-Up'!$C$1:$H$58,Tableau5[[#This Row],[Colonne1]],5)</f>
        <v>177</v>
      </c>
      <c r="D65" s="115" t="str" cm="1">
        <f t="array" ref="D65">INDEX('Mineralogic Set-Up'!$C$1:$H$58,Tableau5[[#This Row],[Colonne1]],6)</f>
        <v>27</v>
      </c>
      <c r="E65" s="123"/>
      <c r="F65" s="124"/>
      <c r="G65" s="125"/>
      <c r="H65" s="124"/>
      <c r="I65" s="126" t="s">
        <v>128</v>
      </c>
      <c r="J65" s="126" t="s">
        <v>134</v>
      </c>
      <c r="K65" s="126" t="s">
        <v>27</v>
      </c>
      <c r="L65" s="128">
        <v>0.27414957728219203</v>
      </c>
    </row>
    <row r="66" spans="1:12" x14ac:dyDescent="0.25">
      <c r="A66" s="147">
        <f>MATCH(Tableau5[[#This Row],[Mineral]],'Mineralogic Set-Up'!D$29:D$58,0)+28</f>
        <v>41</v>
      </c>
      <c r="B66" s="115" t="str" cm="1">
        <f t="array" ref="B66">INDEX('Mineralogic Set-Up'!$C$1:$H$58,Tableau5[[#This Row],[Colonne1]],4)</f>
        <v>0</v>
      </c>
      <c r="C66" s="115" t="str" cm="1">
        <f t="array" ref="C66">INDEX('Mineralogic Set-Up'!$C$1:$H$58,Tableau5[[#This Row],[Colonne1]],5)</f>
        <v>64</v>
      </c>
      <c r="D66" s="115" t="str" cm="1">
        <f t="array" ref="D66">INDEX('Mineralogic Set-Up'!$C$1:$H$58,Tableau5[[#This Row],[Colonne1]],6)</f>
        <v>64</v>
      </c>
      <c r="E66" s="123"/>
      <c r="F66" s="124"/>
      <c r="G66" s="125"/>
      <c r="H66" s="124"/>
      <c r="I66" s="126" t="s">
        <v>128</v>
      </c>
      <c r="J66" s="126" t="s">
        <v>134</v>
      </c>
      <c r="K66" s="126" t="s">
        <v>29</v>
      </c>
      <c r="L66" s="128">
        <v>0.107469272447694</v>
      </c>
    </row>
    <row r="67" spans="1:12" x14ac:dyDescent="0.25">
      <c r="A67" s="147">
        <f>MATCH(Tableau5[[#This Row],[Mineral]],'Mineralogic Set-Up'!D$29:D$58,0)+28</f>
        <v>42</v>
      </c>
      <c r="B67" s="115" t="str" cm="1">
        <f t="array" ref="B67">INDEX('Mineralogic Set-Up'!$C$1:$H$58,Tableau5[[#This Row],[Colonne1]],4)</f>
        <v>154</v>
      </c>
      <c r="C67" s="115" t="str" cm="1">
        <f t="array" ref="C67">INDEX('Mineralogic Set-Up'!$C$1:$H$58,Tableau5[[#This Row],[Colonne1]],5)</f>
        <v>30</v>
      </c>
      <c r="D67" s="115" t="str" cm="1">
        <f t="array" ref="D67">INDEX('Mineralogic Set-Up'!$C$1:$H$58,Tableau5[[#This Row],[Colonne1]],6)</f>
        <v>200</v>
      </c>
      <c r="E67" s="123"/>
      <c r="F67" s="124"/>
      <c r="G67" s="125"/>
      <c r="H67" s="124"/>
      <c r="I67" s="126" t="s">
        <v>128</v>
      </c>
      <c r="J67" s="126" t="s">
        <v>134</v>
      </c>
      <c r="K67" s="126" t="s">
        <v>31</v>
      </c>
      <c r="L67" s="128">
        <v>2.9035706373396701</v>
      </c>
    </row>
    <row r="68" spans="1:12" x14ac:dyDescent="0.25">
      <c r="A68" s="147">
        <f>MATCH(Tableau5[[#This Row],[Mineral]],'Mineralogic Set-Up'!D$29:D$58,0)+28</f>
        <v>43</v>
      </c>
      <c r="B68" s="115" t="str" cm="1">
        <f t="array" ref="B68">INDEX('Mineralogic Set-Up'!$C$1:$H$58,Tableau5[[#This Row],[Colonne1]],4)</f>
        <v>112</v>
      </c>
      <c r="C68" s="115" t="str" cm="1">
        <f t="array" ref="C68">INDEX('Mineralogic Set-Up'!$C$1:$H$58,Tableau5[[#This Row],[Colonne1]],5)</f>
        <v>85</v>
      </c>
      <c r="D68" s="115" t="str" cm="1">
        <f t="array" ref="D68">INDEX('Mineralogic Set-Up'!$C$1:$H$58,Tableau5[[#This Row],[Colonne1]],6)</f>
        <v>255</v>
      </c>
      <c r="E68" s="123"/>
      <c r="F68" s="124"/>
      <c r="G68" s="125"/>
      <c r="H68" s="124"/>
      <c r="I68" s="126" t="s">
        <v>128</v>
      </c>
      <c r="J68" s="126" t="s">
        <v>134</v>
      </c>
      <c r="K68" s="126" t="s">
        <v>33</v>
      </c>
      <c r="L68" s="128">
        <v>4.4761598953599799</v>
      </c>
    </row>
    <row r="69" spans="1:12" x14ac:dyDescent="0.25">
      <c r="A69" s="147">
        <f>MATCH(Tableau5[[#This Row],[Mineral]],'Mineralogic Set-Up'!D$29:D$58,0)+28</f>
        <v>44</v>
      </c>
      <c r="B69" s="115" t="str" cm="1">
        <f t="array" ref="B69">INDEX('Mineralogic Set-Up'!$C$1:$H$58,Tableau5[[#This Row],[Colonne1]],4)</f>
        <v>255</v>
      </c>
      <c r="C69" s="115" t="str" cm="1">
        <f t="array" ref="C69">INDEX('Mineralogic Set-Up'!$C$1:$H$58,Tableau5[[#This Row],[Colonne1]],5)</f>
        <v>128</v>
      </c>
      <c r="D69" s="115" t="str" cm="1">
        <f t="array" ref="D69">INDEX('Mineralogic Set-Up'!$C$1:$H$58,Tableau5[[#This Row],[Colonne1]],6)</f>
        <v>0</v>
      </c>
      <c r="E69" s="123"/>
      <c r="F69" s="124"/>
      <c r="G69" s="125"/>
      <c r="H69" s="124"/>
      <c r="I69" s="126" t="s">
        <v>128</v>
      </c>
      <c r="J69" s="126" t="s">
        <v>134</v>
      </c>
      <c r="K69" s="126" t="s">
        <v>35</v>
      </c>
      <c r="L69" s="128">
        <v>1.1043444537409199</v>
      </c>
    </row>
    <row r="70" spans="1:12" x14ac:dyDescent="0.25">
      <c r="A70" s="147">
        <f>MATCH(Tableau5[[#This Row],[Mineral]],'Mineralogic Set-Up'!D$29:D$58,0)+28</f>
        <v>45</v>
      </c>
      <c r="B70" s="115" t="str" cm="1">
        <f t="array" ref="B70">INDEX('Mineralogic Set-Up'!$C$1:$H$58,Tableau5[[#This Row],[Colonne1]],4)</f>
        <v>200</v>
      </c>
      <c r="C70" s="115" t="str" cm="1">
        <f t="array" ref="C70">INDEX('Mineralogic Set-Up'!$C$1:$H$58,Tableau5[[#This Row],[Colonne1]],5)</f>
        <v>24</v>
      </c>
      <c r="D70" s="115" t="str" cm="1">
        <f t="array" ref="D70">INDEX('Mineralogic Set-Up'!$C$1:$H$58,Tableau5[[#This Row],[Colonne1]],6)</f>
        <v>14</v>
      </c>
      <c r="E70" s="123"/>
      <c r="F70" s="124"/>
      <c r="G70" s="125"/>
      <c r="H70" s="124"/>
      <c r="I70" s="126" t="s">
        <v>128</v>
      </c>
      <c r="J70" s="126" t="s">
        <v>134</v>
      </c>
      <c r="K70" s="126" t="s">
        <v>37</v>
      </c>
      <c r="L70" s="128">
        <v>2.6227305868098499E-2</v>
      </c>
    </row>
    <row r="71" spans="1:12" x14ac:dyDescent="0.25">
      <c r="A71" s="147">
        <f>MATCH(Tableau5[[#This Row],[Mineral]],'Mineralogic Set-Up'!D$29:D$58,0)+28</f>
        <v>46</v>
      </c>
      <c r="B71" s="115" t="str" cm="1">
        <f t="array" ref="B71">INDEX('Mineralogic Set-Up'!$C$1:$H$58,Tableau5[[#This Row],[Colonne1]],4)</f>
        <v>255</v>
      </c>
      <c r="C71" s="115" t="str" cm="1">
        <f t="array" ref="C71">INDEX('Mineralogic Set-Up'!$C$1:$H$58,Tableau5[[#This Row],[Colonne1]],5)</f>
        <v>13</v>
      </c>
      <c r="D71" s="115" t="str" cm="1">
        <f t="array" ref="D71">INDEX('Mineralogic Set-Up'!$C$1:$H$58,Tableau5[[#This Row],[Colonne1]],6)</f>
        <v>13</v>
      </c>
      <c r="E71" s="123"/>
      <c r="F71" s="124"/>
      <c r="G71" s="125"/>
      <c r="H71" s="124"/>
      <c r="I71" s="126" t="s">
        <v>128</v>
      </c>
      <c r="J71" s="126" t="s">
        <v>134</v>
      </c>
      <c r="K71" s="126" t="s">
        <v>39</v>
      </c>
      <c r="L71" s="128">
        <v>1.3987896462985899E-2</v>
      </c>
    </row>
    <row r="72" spans="1:12" x14ac:dyDescent="0.25">
      <c r="A72" s="147">
        <f>MATCH(Tableau5[[#This Row],[Mineral]],'Mineralogic Set-Up'!D$29:D$58,0)+28</f>
        <v>47</v>
      </c>
      <c r="B72" s="115" t="str" cm="1">
        <f t="array" ref="B72">INDEX('Mineralogic Set-Up'!$C$1:$H$58,Tableau5[[#This Row],[Colonne1]],4)</f>
        <v>240</v>
      </c>
      <c r="C72" s="115" t="str" cm="1">
        <f t="array" ref="C72">INDEX('Mineralogic Set-Up'!$C$1:$H$58,Tableau5[[#This Row],[Colonne1]],5)</f>
        <v>163</v>
      </c>
      <c r="D72" s="115" t="str" cm="1">
        <f t="array" ref="D72">INDEX('Mineralogic Set-Up'!$C$1:$H$58,Tableau5[[#This Row],[Colonne1]],6)</f>
        <v>51</v>
      </c>
      <c r="E72" s="123"/>
      <c r="F72" s="124"/>
      <c r="G72" s="125"/>
      <c r="H72" s="124"/>
      <c r="I72" s="126" t="s">
        <v>128</v>
      </c>
      <c r="J72" s="126" t="s">
        <v>134</v>
      </c>
      <c r="K72" s="126" t="s">
        <v>41</v>
      </c>
      <c r="L72" s="128">
        <v>0.45390724276826899</v>
      </c>
    </row>
    <row r="73" spans="1:12" x14ac:dyDescent="0.25">
      <c r="A73" s="147">
        <f>MATCH(Tableau5[[#This Row],[Mineral]],'Mineralogic Set-Up'!D$29:D$58,0)+28</f>
        <v>48</v>
      </c>
      <c r="B73" s="115" t="str" cm="1">
        <f t="array" ref="B73">INDEX('Mineralogic Set-Up'!$C$1:$H$58,Tableau5[[#This Row],[Colonne1]],4)</f>
        <v>245</v>
      </c>
      <c r="C73" s="115" t="str" cm="1">
        <f t="array" ref="C73">INDEX('Mineralogic Set-Up'!$C$1:$H$58,Tableau5[[#This Row],[Colonne1]],5)</f>
        <v>188</v>
      </c>
      <c r="D73" s="115" t="str" cm="1">
        <f t="array" ref="D73">INDEX('Mineralogic Set-Up'!$C$1:$H$58,Tableau5[[#This Row],[Colonne1]],6)</f>
        <v>100</v>
      </c>
      <c r="E73" s="123"/>
      <c r="F73" s="124"/>
      <c r="G73" s="125"/>
      <c r="H73" s="124"/>
      <c r="I73" s="126" t="s">
        <v>128</v>
      </c>
      <c r="J73" s="126" t="s">
        <v>134</v>
      </c>
      <c r="K73" s="126" t="s">
        <v>43</v>
      </c>
      <c r="L73" s="128">
        <v>0.52524552503421995</v>
      </c>
    </row>
    <row r="74" spans="1:12" x14ac:dyDescent="0.25">
      <c r="A74" s="147">
        <f>MATCH(Tableau5[[#This Row],[Mineral]],'Mineralogic Set-Up'!D$29:D$58,0)+28</f>
        <v>49</v>
      </c>
      <c r="B74" s="115" t="str" cm="1">
        <f t="array" ref="B74">INDEX('Mineralogic Set-Up'!$C$1:$H$58,Tableau5[[#This Row],[Colonne1]],4)</f>
        <v>231</v>
      </c>
      <c r="C74" s="115" t="str" cm="1">
        <f t="array" ref="C74">INDEX('Mineralogic Set-Up'!$C$1:$H$58,Tableau5[[#This Row],[Colonne1]],5)</f>
        <v>219</v>
      </c>
      <c r="D74" s="115" t="str" cm="1">
        <f t="array" ref="D74">INDEX('Mineralogic Set-Up'!$C$1:$H$58,Tableau5[[#This Row],[Colonne1]],6)</f>
        <v>3</v>
      </c>
      <c r="E74" s="123"/>
      <c r="F74" s="124"/>
      <c r="G74" s="125"/>
      <c r="H74" s="124"/>
      <c r="I74" s="126" t="s">
        <v>128</v>
      </c>
      <c r="J74" s="126" t="s">
        <v>134</v>
      </c>
      <c r="K74" s="126" t="s">
        <v>45</v>
      </c>
      <c r="L74" s="128">
        <v>0.59723039999577299</v>
      </c>
    </row>
    <row r="75" spans="1:12" x14ac:dyDescent="0.25">
      <c r="A75" s="147">
        <f>MATCH(Tableau5[[#This Row],[Mineral]],'Mineralogic Set-Up'!D$29:D$58,0)+28</f>
        <v>50</v>
      </c>
      <c r="B75" s="115" t="str" cm="1">
        <f t="array" ref="B75">INDEX('Mineralogic Set-Up'!$C$1:$H$58,Tableau5[[#This Row],[Colonne1]],4)</f>
        <v>8</v>
      </c>
      <c r="C75" s="115" t="str" cm="1">
        <f t="array" ref="C75">INDEX('Mineralogic Set-Up'!$C$1:$H$58,Tableau5[[#This Row],[Colonne1]],5)</f>
        <v>8</v>
      </c>
      <c r="D75" s="115" t="str" cm="1">
        <f t="array" ref="D75">INDEX('Mineralogic Set-Up'!$C$1:$H$58,Tableau5[[#This Row],[Colonne1]],6)</f>
        <v>8</v>
      </c>
      <c r="E75" s="123"/>
      <c r="F75" s="124"/>
      <c r="G75" s="125"/>
      <c r="H75" s="124"/>
      <c r="I75" s="126" t="s">
        <v>128</v>
      </c>
      <c r="J75" s="126" t="s">
        <v>134</v>
      </c>
      <c r="K75" s="126" t="s">
        <v>47</v>
      </c>
      <c r="L75" s="128">
        <v>4.1125735214052302E-3</v>
      </c>
    </row>
    <row r="76" spans="1:12" x14ac:dyDescent="0.25">
      <c r="A76" s="147">
        <f>MATCH(Tableau5[[#This Row],[Mineral]],'Mineralogic Set-Up'!D$29:D$58,0)+28</f>
        <v>51</v>
      </c>
      <c r="B76" s="115" t="str" cm="1">
        <f t="array" ref="B76">INDEX('Mineralogic Set-Up'!$C$1:$H$58,Tableau5[[#This Row],[Colonne1]],4)</f>
        <v>0</v>
      </c>
      <c r="C76" s="115" t="str" cm="1">
        <f t="array" ref="C76">INDEX('Mineralogic Set-Up'!$C$1:$H$58,Tableau5[[#This Row],[Colonne1]],5)</f>
        <v>255</v>
      </c>
      <c r="D76" s="115" t="str" cm="1">
        <f t="array" ref="D76">INDEX('Mineralogic Set-Up'!$C$1:$H$58,Tableau5[[#This Row],[Colonne1]],6)</f>
        <v>255</v>
      </c>
      <c r="E76" s="123"/>
      <c r="F76" s="124"/>
      <c r="G76" s="125"/>
      <c r="H76" s="124"/>
      <c r="I76" s="126" t="s">
        <v>128</v>
      </c>
      <c r="J76" s="126" t="s">
        <v>134</v>
      </c>
      <c r="K76" s="126" t="s">
        <v>49</v>
      </c>
      <c r="L76" s="128">
        <v>3.0397282549516902E-3</v>
      </c>
    </row>
    <row r="77" spans="1:12" x14ac:dyDescent="0.25">
      <c r="A77" s="147">
        <f>MATCH(Tableau5[[#This Row],[Mineral]],'Mineralogic Set-Up'!D$29:D$58,0)+28</f>
        <v>53</v>
      </c>
      <c r="B77" s="115" t="str" cm="1">
        <f t="array" ref="B77">INDEX('Mineralogic Set-Up'!$C$1:$H$58,Tableau5[[#This Row],[Colonne1]],4)</f>
        <v>116</v>
      </c>
      <c r="C77" s="115" t="str" cm="1">
        <f t="array" ref="C77">INDEX('Mineralogic Set-Up'!$C$1:$H$58,Tableau5[[#This Row],[Colonne1]],5)</f>
        <v>120</v>
      </c>
      <c r="D77" s="115" t="str" cm="1">
        <f t="array" ref="D77">INDEX('Mineralogic Set-Up'!$C$1:$H$58,Tableau5[[#This Row],[Colonne1]],6)</f>
        <v>38</v>
      </c>
      <c r="E77" s="123"/>
      <c r="F77" s="124"/>
      <c r="G77" s="125"/>
      <c r="H77" s="124"/>
      <c r="I77" s="126" t="s">
        <v>128</v>
      </c>
      <c r="J77" s="126" t="s">
        <v>134</v>
      </c>
      <c r="K77" s="126" t="s">
        <v>53</v>
      </c>
      <c r="L77" s="128">
        <v>3.1868651455959798E-3</v>
      </c>
    </row>
    <row r="78" spans="1:12" x14ac:dyDescent="0.25">
      <c r="A78" s="147">
        <f>MATCH(Tableau5[[#This Row],[Mineral]],'Mineralogic Set-Up'!D$29:D$58,0)+28</f>
        <v>54</v>
      </c>
      <c r="B78" s="115" t="str" cm="1">
        <f t="array" ref="B78">INDEX('Mineralogic Set-Up'!$C$1:$H$58,Tableau5[[#This Row],[Colonne1]],4)</f>
        <v>255</v>
      </c>
      <c r="C78" s="115" t="str" cm="1">
        <f t="array" ref="C78">INDEX('Mineralogic Set-Up'!$C$1:$H$58,Tableau5[[#This Row],[Colonne1]],5)</f>
        <v>255</v>
      </c>
      <c r="D78" s="115" t="str" cm="1">
        <f t="array" ref="D78">INDEX('Mineralogic Set-Up'!$C$1:$H$58,Tableau5[[#This Row],[Colonne1]],6)</f>
        <v>0</v>
      </c>
      <c r="E78" s="123"/>
      <c r="F78" s="124"/>
      <c r="G78" s="125"/>
      <c r="H78" s="124"/>
      <c r="I78" s="126" t="s">
        <v>128</v>
      </c>
      <c r="J78" s="126" t="s">
        <v>134</v>
      </c>
      <c r="K78" s="126" t="s">
        <v>55</v>
      </c>
      <c r="L78" s="128">
        <v>0.29542833364910898</v>
      </c>
    </row>
    <row r="79" spans="1:12" x14ac:dyDescent="0.25">
      <c r="A79" s="147">
        <f>MATCH(Tableau5[[#This Row],[Mineral]],'Mineralogic Set-Up'!D$29:D$58,0)+28</f>
        <v>55</v>
      </c>
      <c r="B79" s="115" t="str" cm="1">
        <f t="array" ref="B79">INDEX('Mineralogic Set-Up'!$C$1:$H$58,Tableau5[[#This Row],[Colonne1]],4)</f>
        <v>166</v>
      </c>
      <c r="C79" s="115" t="str" cm="1">
        <f t="array" ref="C79">INDEX('Mineralogic Set-Up'!$C$1:$H$58,Tableau5[[#This Row],[Colonne1]],5)</f>
        <v>117</v>
      </c>
      <c r="D79" s="115" t="str" cm="1">
        <f t="array" ref="D79">INDEX('Mineralogic Set-Up'!$C$1:$H$58,Tableau5[[#This Row],[Colonne1]],6)</f>
        <v>115</v>
      </c>
      <c r="E79" s="123"/>
      <c r="F79" s="124"/>
      <c r="G79" s="125"/>
      <c r="H79" s="124"/>
      <c r="I79" s="126" t="s">
        <v>128</v>
      </c>
      <c r="J79" s="126" t="s">
        <v>134</v>
      </c>
      <c r="K79" s="126" t="s">
        <v>57</v>
      </c>
      <c r="L79" s="128">
        <v>3.8598676685416E-2</v>
      </c>
    </row>
    <row r="80" spans="1:12" x14ac:dyDescent="0.25">
      <c r="A80" s="147">
        <f>MATCH(Tableau5[[#This Row],[Mineral]],'Mineralogic Set-Up'!D$29:D$58,0)+28</f>
        <v>56</v>
      </c>
      <c r="B80" s="115" t="str" cm="1">
        <f t="array" ref="B80">INDEX('Mineralogic Set-Up'!$C$1:$H$58,Tableau5[[#This Row],[Colonne1]],4)</f>
        <v>194</v>
      </c>
      <c r="C80" s="115" t="str" cm="1">
        <f t="array" ref="C80">INDEX('Mineralogic Set-Up'!$C$1:$H$58,Tableau5[[#This Row],[Colonne1]],5)</f>
        <v>83</v>
      </c>
      <c r="D80" s="115" t="str" cm="1">
        <f t="array" ref="D80">INDEX('Mineralogic Set-Up'!$C$1:$H$58,Tableau5[[#This Row],[Colonne1]],6)</f>
        <v>50</v>
      </c>
      <c r="E80" s="123"/>
      <c r="F80" s="124"/>
      <c r="G80" s="125"/>
      <c r="H80" s="124"/>
      <c r="I80" s="126" t="s">
        <v>128</v>
      </c>
      <c r="J80" s="126" t="s">
        <v>134</v>
      </c>
      <c r="K80" s="126" t="s">
        <v>59</v>
      </c>
      <c r="L80" s="128">
        <v>0.32302803813981701</v>
      </c>
    </row>
    <row r="81" spans="1:12" x14ac:dyDescent="0.25">
      <c r="A81" s="147">
        <f>MATCH(Tableau5[[#This Row],[Mineral]],'Mineralogic Set-Up'!D$29:D$58,0)+28</f>
        <v>57</v>
      </c>
      <c r="B81" s="115" t="str" cm="1">
        <f t="array" ref="B81">INDEX('Mineralogic Set-Up'!$C$1:$H$58,Tableau5[[#This Row],[Colonne1]],4)</f>
        <v>200</v>
      </c>
      <c r="C81" s="115" t="str" cm="1">
        <f t="array" ref="C81">INDEX('Mineralogic Set-Up'!$C$1:$H$58,Tableau5[[#This Row],[Colonne1]],5)</f>
        <v>200</v>
      </c>
      <c r="D81" s="115" t="str" cm="1">
        <f t="array" ref="D81">INDEX('Mineralogic Set-Up'!$C$1:$H$58,Tableau5[[#This Row],[Colonne1]],6)</f>
        <v>44</v>
      </c>
      <c r="E81" s="123"/>
      <c r="F81" s="124"/>
      <c r="G81" s="125"/>
      <c r="H81" s="124"/>
      <c r="I81" s="126" t="s">
        <v>128</v>
      </c>
      <c r="J81" s="126" t="s">
        <v>134</v>
      </c>
      <c r="K81" s="126" t="s">
        <v>61</v>
      </c>
      <c r="L81" s="128">
        <v>85.152369658384799</v>
      </c>
    </row>
    <row r="82" spans="1:12" ht="15.75" thickBot="1" x14ac:dyDescent="0.3">
      <c r="A82" s="147">
        <f>MATCH(Tableau5[[#This Row],[Mineral]],'Mineralogic Set-Up'!D$29:D$58,0)+28</f>
        <v>58</v>
      </c>
      <c r="B82" s="115" t="str" cm="1">
        <f t="array" ref="B82">INDEX('Mineralogic Set-Up'!$C$1:$H$58,Tableau5[[#This Row],[Colonne1]],4)</f>
        <v>128</v>
      </c>
      <c r="C82" s="115" t="str" cm="1">
        <f t="array" ref="C82">INDEX('Mineralogic Set-Up'!$C$1:$H$58,Tableau5[[#This Row],[Colonne1]],5)</f>
        <v>64</v>
      </c>
      <c r="D82" s="115" t="str" cm="1">
        <f t="array" ref="D82">INDEX('Mineralogic Set-Up'!$C$1:$H$58,Tableau5[[#This Row],[Colonne1]],6)</f>
        <v>64</v>
      </c>
      <c r="E82" s="123"/>
      <c r="F82" s="124"/>
      <c r="G82" s="125"/>
      <c r="H82" s="124"/>
      <c r="I82" s="126" t="s">
        <v>128</v>
      </c>
      <c r="J82" s="126" t="s">
        <v>134</v>
      </c>
      <c r="K82" s="126" t="s">
        <v>63</v>
      </c>
      <c r="L82" s="128">
        <v>1.2952528319093399</v>
      </c>
    </row>
    <row r="83" spans="1:12" x14ac:dyDescent="0.25">
      <c r="A83" s="147">
        <f>MATCH(Tableau5[[#This Row],[Mineral]],'Mineralogic Set-Up'!D$29:D$58,0)+28</f>
        <v>29</v>
      </c>
      <c r="B83" s="115" t="str" cm="1">
        <f t="array" ref="B83">INDEX('Mineralogic Set-Up'!$C$1:$H$58,Tableau5[[#This Row],[Colonne1]],4)</f>
        <v>20</v>
      </c>
      <c r="C83" s="115" t="str" cm="1">
        <f t="array" ref="C83">INDEX('Mineralogic Set-Up'!$C$1:$H$58,Tableau5[[#This Row],[Colonne1]],5)</f>
        <v>150</v>
      </c>
      <c r="D83" s="115" t="str" cm="1">
        <f t="array" ref="D83">INDEX('Mineralogic Set-Up'!$C$1:$H$58,Tableau5[[#This Row],[Colonne1]],6)</f>
        <v>230</v>
      </c>
      <c r="E83" s="117"/>
      <c r="F83" s="118"/>
      <c r="G83" s="119"/>
      <c r="H83" s="118"/>
      <c r="I83" s="120" t="s">
        <v>128</v>
      </c>
      <c r="J83" s="121" t="s">
        <v>109</v>
      </c>
      <c r="K83" s="120" t="s">
        <v>5</v>
      </c>
      <c r="L83" s="122">
        <v>5.6546518108294003E-2</v>
      </c>
    </row>
    <row r="84" spans="1:12" x14ac:dyDescent="0.25">
      <c r="A84" s="147">
        <f>MATCH(Tableau5[[#This Row],[Mineral]],'Mineralogic Set-Up'!D$29:D$58,0)+28</f>
        <v>30</v>
      </c>
      <c r="B84" s="115" t="str" cm="1">
        <f t="array" ref="B84">INDEX('Mineralogic Set-Up'!$C$1:$H$58,Tableau5[[#This Row],[Colonne1]],4)</f>
        <v>48</v>
      </c>
      <c r="C84" s="115" t="str" cm="1">
        <f t="array" ref="C84">INDEX('Mineralogic Set-Up'!$C$1:$H$58,Tableau5[[#This Row],[Colonne1]],5)</f>
        <v>80</v>
      </c>
      <c r="D84" s="115" t="str" cm="1">
        <f t="array" ref="D84">INDEX('Mineralogic Set-Up'!$C$1:$H$58,Tableau5[[#This Row],[Colonne1]],6)</f>
        <v>248</v>
      </c>
      <c r="E84" s="123"/>
      <c r="F84" s="124"/>
      <c r="G84" s="125"/>
      <c r="H84" s="124"/>
      <c r="I84" s="126" t="s">
        <v>128</v>
      </c>
      <c r="J84" s="126" t="s">
        <v>109</v>
      </c>
      <c r="K84" s="126" t="s">
        <v>7</v>
      </c>
      <c r="L84" s="128">
        <v>0.46420196037019101</v>
      </c>
    </row>
    <row r="85" spans="1:12" x14ac:dyDescent="0.25">
      <c r="A85" s="147">
        <f>MATCH(Tableau5[[#This Row],[Mineral]],'Mineralogic Set-Up'!D$29:D$58,0)+28</f>
        <v>31</v>
      </c>
      <c r="B85" s="115" t="str" cm="1">
        <f t="array" ref="B85">INDEX('Mineralogic Set-Up'!$C$1:$H$58,Tableau5[[#This Row],[Colonne1]],4)</f>
        <v>0</v>
      </c>
      <c r="C85" s="115" t="str" cm="1">
        <f t="array" ref="C85">INDEX('Mineralogic Set-Up'!$C$1:$H$58,Tableau5[[#This Row],[Colonne1]],5)</f>
        <v>105</v>
      </c>
      <c r="D85" s="115" t="str" cm="1">
        <f t="array" ref="D85">INDEX('Mineralogic Set-Up'!$C$1:$H$58,Tableau5[[#This Row],[Colonne1]],6)</f>
        <v>133</v>
      </c>
      <c r="E85" s="123"/>
      <c r="F85" s="124"/>
      <c r="G85" s="125"/>
      <c r="H85" s="124"/>
      <c r="I85" s="126" t="s">
        <v>128</v>
      </c>
      <c r="J85" s="126" t="s">
        <v>109</v>
      </c>
      <c r="K85" s="126" t="s">
        <v>9</v>
      </c>
      <c r="L85" s="128">
        <v>1.6325145395281501E-2</v>
      </c>
    </row>
    <row r="86" spans="1:12" x14ac:dyDescent="0.25">
      <c r="A86" s="147">
        <f>MATCH(Tableau5[[#This Row],[Mineral]],'Mineralogic Set-Up'!D$29:D$58,0)+28</f>
        <v>32</v>
      </c>
      <c r="B86" s="115" t="str" cm="1">
        <f t="array" ref="B86">INDEX('Mineralogic Set-Up'!$C$1:$H$58,Tableau5[[#This Row],[Colonne1]],4)</f>
        <v>102</v>
      </c>
      <c r="C86" s="115" t="str" cm="1">
        <f t="array" ref="C86">INDEX('Mineralogic Set-Up'!$C$1:$H$58,Tableau5[[#This Row],[Colonne1]],5)</f>
        <v>143</v>
      </c>
      <c r="D86" s="115" t="str" cm="1">
        <f t="array" ref="D86">INDEX('Mineralogic Set-Up'!$C$1:$H$58,Tableau5[[#This Row],[Colonne1]],6)</f>
        <v>143</v>
      </c>
      <c r="E86" s="123"/>
      <c r="F86" s="124"/>
      <c r="G86" s="125"/>
      <c r="H86" s="124"/>
      <c r="I86" s="126" t="s">
        <v>128</v>
      </c>
      <c r="J86" s="126" t="s">
        <v>109</v>
      </c>
      <c r="K86" s="126" t="s">
        <v>11</v>
      </c>
      <c r="L86" s="128">
        <v>1.5232950801090901E-2</v>
      </c>
    </row>
    <row r="87" spans="1:12" x14ac:dyDescent="0.25">
      <c r="A87" s="147">
        <f>MATCH(Tableau5[[#This Row],[Mineral]],'Mineralogic Set-Up'!D$29:D$58,0)+28</f>
        <v>33</v>
      </c>
      <c r="B87" s="115" t="str" cm="1">
        <f t="array" ref="B87">INDEX('Mineralogic Set-Up'!$C$1:$H$58,Tableau5[[#This Row],[Colonne1]],4)</f>
        <v>48</v>
      </c>
      <c r="C87" s="115" t="str" cm="1">
        <f t="array" ref="C87">INDEX('Mineralogic Set-Up'!$C$1:$H$58,Tableau5[[#This Row],[Colonne1]],5)</f>
        <v>255</v>
      </c>
      <c r="D87" s="115" t="str" cm="1">
        <f t="array" ref="D87">INDEX('Mineralogic Set-Up'!$C$1:$H$58,Tableau5[[#This Row],[Colonne1]],6)</f>
        <v>199</v>
      </c>
      <c r="E87" s="123"/>
      <c r="F87" s="124"/>
      <c r="G87" s="125"/>
      <c r="H87" s="124"/>
      <c r="I87" s="126" t="s">
        <v>128</v>
      </c>
      <c r="J87" s="126" t="s">
        <v>109</v>
      </c>
      <c r="K87" s="126" t="s">
        <v>13</v>
      </c>
      <c r="L87" s="128">
        <v>0.521661850280142</v>
      </c>
    </row>
    <row r="88" spans="1:12" x14ac:dyDescent="0.25">
      <c r="A88" s="147">
        <f>MATCH(Tableau5[[#This Row],[Mineral]],'Mineralogic Set-Up'!D$29:D$58,0)+28</f>
        <v>34</v>
      </c>
      <c r="B88" s="115" t="str" cm="1">
        <f t="array" ref="B88">INDEX('Mineralogic Set-Up'!$C$1:$H$58,Tableau5[[#This Row],[Colonne1]],4)</f>
        <v>255</v>
      </c>
      <c r="C88" s="115" t="str" cm="1">
        <f t="array" ref="C88">INDEX('Mineralogic Set-Up'!$C$1:$H$58,Tableau5[[#This Row],[Colonne1]],5)</f>
        <v>0</v>
      </c>
      <c r="D88" s="115" t="str" cm="1">
        <f t="array" ref="D88">INDEX('Mineralogic Set-Up'!$C$1:$H$58,Tableau5[[#This Row],[Colonne1]],6)</f>
        <v>255</v>
      </c>
      <c r="E88" s="123"/>
      <c r="F88" s="124"/>
      <c r="G88" s="125"/>
      <c r="H88" s="124"/>
      <c r="I88" s="126" t="s">
        <v>128</v>
      </c>
      <c r="J88" s="126" t="s">
        <v>109</v>
      </c>
      <c r="K88" s="126" t="s">
        <v>15</v>
      </c>
      <c r="L88" s="128">
        <v>0.38095307266184902</v>
      </c>
    </row>
    <row r="89" spans="1:12" x14ac:dyDescent="0.25">
      <c r="A89" s="147">
        <f>MATCH(Tableau5[[#This Row],[Mineral]],'Mineralogic Set-Up'!D$29:D$58,0)+28</f>
        <v>35</v>
      </c>
      <c r="B89" s="115" t="str" cm="1">
        <f t="array" ref="B89">INDEX('Mineralogic Set-Up'!$C$1:$H$58,Tableau5[[#This Row],[Colonne1]],4)</f>
        <v>0</v>
      </c>
      <c r="C89" s="115" t="str" cm="1">
        <f t="array" ref="C89">INDEX('Mineralogic Set-Up'!$C$1:$H$58,Tableau5[[#This Row],[Colonne1]],5)</f>
        <v>0</v>
      </c>
      <c r="D89" s="115" t="str" cm="1">
        <f t="array" ref="D89">INDEX('Mineralogic Set-Up'!$C$1:$H$58,Tableau5[[#This Row],[Colonne1]],6)</f>
        <v>255</v>
      </c>
      <c r="E89" s="123"/>
      <c r="F89" s="124"/>
      <c r="G89" s="125"/>
      <c r="H89" s="124"/>
      <c r="I89" s="126" t="s">
        <v>128</v>
      </c>
      <c r="J89" s="126" t="s">
        <v>109</v>
      </c>
      <c r="K89" s="126" t="s">
        <v>17</v>
      </c>
      <c r="L89" s="128">
        <v>2.6399086143961701</v>
      </c>
    </row>
    <row r="90" spans="1:12" x14ac:dyDescent="0.25">
      <c r="A90" s="147">
        <f>MATCH(Tableau5[[#This Row],[Mineral]],'Mineralogic Set-Up'!D$29:D$58,0)+28</f>
        <v>38</v>
      </c>
      <c r="B90" s="115" t="str" cm="1">
        <f t="array" ref="B90">INDEX('Mineralogic Set-Up'!$C$1:$H$58,Tableau5[[#This Row],[Colonne1]],4)</f>
        <v>0</v>
      </c>
      <c r="C90" s="115" t="str" cm="1">
        <f t="array" ref="C90">INDEX('Mineralogic Set-Up'!$C$1:$H$58,Tableau5[[#This Row],[Colonne1]],5)</f>
        <v>255</v>
      </c>
      <c r="D90" s="115" t="str" cm="1">
        <f t="array" ref="D90">INDEX('Mineralogic Set-Up'!$C$1:$H$58,Tableau5[[#This Row],[Colonne1]],6)</f>
        <v>0</v>
      </c>
      <c r="E90" s="123"/>
      <c r="F90" s="124"/>
      <c r="G90" s="125"/>
      <c r="H90" s="124"/>
      <c r="I90" s="126" t="s">
        <v>128</v>
      </c>
      <c r="J90" s="126" t="s">
        <v>109</v>
      </c>
      <c r="K90" s="126" t="s">
        <v>23</v>
      </c>
      <c r="L90" s="128">
        <v>5.33167033637606E-3</v>
      </c>
    </row>
    <row r="91" spans="1:12" x14ac:dyDescent="0.25">
      <c r="A91" s="147">
        <f>MATCH(Tableau5[[#This Row],[Mineral]],'Mineralogic Set-Up'!D$29:D$58,0)+28</f>
        <v>39</v>
      </c>
      <c r="B91" s="115" t="str" cm="1">
        <f t="array" ref="B91">INDEX('Mineralogic Set-Up'!$C$1:$H$58,Tableau5[[#This Row],[Colonne1]],4)</f>
        <v>155</v>
      </c>
      <c r="C91" s="115" t="str" cm="1">
        <f t="array" ref="C91">INDEX('Mineralogic Set-Up'!$C$1:$H$58,Tableau5[[#This Row],[Colonne1]],5)</f>
        <v>200</v>
      </c>
      <c r="D91" s="115" t="str" cm="1">
        <f t="array" ref="D91">INDEX('Mineralogic Set-Up'!$C$1:$H$58,Tableau5[[#This Row],[Colonne1]],6)</f>
        <v>100</v>
      </c>
      <c r="E91" s="123"/>
      <c r="F91" s="124"/>
      <c r="G91" s="125"/>
      <c r="H91" s="124"/>
      <c r="I91" s="126" t="s">
        <v>128</v>
      </c>
      <c r="J91" s="126" t="s">
        <v>109</v>
      </c>
      <c r="K91" s="126" t="s">
        <v>25</v>
      </c>
      <c r="L91" s="128">
        <v>7.1585790069508201E-2</v>
      </c>
    </row>
    <row r="92" spans="1:12" x14ac:dyDescent="0.25">
      <c r="A92" s="147">
        <f>MATCH(Tableau5[[#This Row],[Mineral]],'Mineralogic Set-Up'!D$29:D$58,0)+28</f>
        <v>40</v>
      </c>
      <c r="B92" s="115" t="str" cm="1">
        <f t="array" ref="B92">INDEX('Mineralogic Set-Up'!$C$1:$H$58,Tableau5[[#This Row],[Colonne1]],4)</f>
        <v>14</v>
      </c>
      <c r="C92" s="115" t="str" cm="1">
        <f t="array" ref="C92">INDEX('Mineralogic Set-Up'!$C$1:$H$58,Tableau5[[#This Row],[Colonne1]],5)</f>
        <v>177</v>
      </c>
      <c r="D92" s="115" t="str" cm="1">
        <f t="array" ref="D92">INDEX('Mineralogic Set-Up'!$C$1:$H$58,Tableau5[[#This Row],[Colonne1]],6)</f>
        <v>27</v>
      </c>
      <c r="E92" s="123"/>
      <c r="F92" s="124"/>
      <c r="G92" s="125"/>
      <c r="H92" s="124"/>
      <c r="I92" s="126" t="s">
        <v>128</v>
      </c>
      <c r="J92" s="126" t="s">
        <v>109</v>
      </c>
      <c r="K92" s="126" t="s">
        <v>27</v>
      </c>
      <c r="L92" s="128">
        <v>0.42801923164775602</v>
      </c>
    </row>
    <row r="93" spans="1:12" x14ac:dyDescent="0.25">
      <c r="A93" s="147">
        <f>MATCH(Tableau5[[#This Row],[Mineral]],'Mineralogic Set-Up'!D$29:D$58,0)+28</f>
        <v>41</v>
      </c>
      <c r="B93" s="115" t="str" cm="1">
        <f t="array" ref="B93">INDEX('Mineralogic Set-Up'!$C$1:$H$58,Tableau5[[#This Row],[Colonne1]],4)</f>
        <v>0</v>
      </c>
      <c r="C93" s="115" t="str" cm="1">
        <f t="array" ref="C93">INDEX('Mineralogic Set-Up'!$C$1:$H$58,Tableau5[[#This Row],[Colonne1]],5)</f>
        <v>64</v>
      </c>
      <c r="D93" s="115" t="str" cm="1">
        <f t="array" ref="D93">INDEX('Mineralogic Set-Up'!$C$1:$H$58,Tableau5[[#This Row],[Colonne1]],6)</f>
        <v>64</v>
      </c>
      <c r="E93" s="123"/>
      <c r="F93" s="124"/>
      <c r="G93" s="125"/>
      <c r="H93" s="124"/>
      <c r="I93" s="126" t="s">
        <v>128</v>
      </c>
      <c r="J93" s="126" t="s">
        <v>109</v>
      </c>
      <c r="K93" s="126" t="s">
        <v>29</v>
      </c>
      <c r="L93" s="128">
        <v>4.1024699719318998E-2</v>
      </c>
    </row>
    <row r="94" spans="1:12" x14ac:dyDescent="0.25">
      <c r="A94" s="147">
        <f>MATCH(Tableau5[[#This Row],[Mineral]],'Mineralogic Set-Up'!D$29:D$58,0)+28</f>
        <v>42</v>
      </c>
      <c r="B94" s="115" t="str" cm="1">
        <f t="array" ref="B94">INDEX('Mineralogic Set-Up'!$C$1:$H$58,Tableau5[[#This Row],[Colonne1]],4)</f>
        <v>154</v>
      </c>
      <c r="C94" s="115" t="str" cm="1">
        <f t="array" ref="C94">INDEX('Mineralogic Set-Up'!$C$1:$H$58,Tableau5[[#This Row],[Colonne1]],5)</f>
        <v>30</v>
      </c>
      <c r="D94" s="115" t="str" cm="1">
        <f t="array" ref="D94">INDEX('Mineralogic Set-Up'!$C$1:$H$58,Tableau5[[#This Row],[Colonne1]],6)</f>
        <v>200</v>
      </c>
      <c r="E94" s="123"/>
      <c r="F94" s="124"/>
      <c r="G94" s="125"/>
      <c r="H94" s="124"/>
      <c r="I94" s="126" t="s">
        <v>128</v>
      </c>
      <c r="J94" s="126" t="s">
        <v>109</v>
      </c>
      <c r="K94" s="126" t="s">
        <v>31</v>
      </c>
      <c r="L94" s="128">
        <v>2.8547556711136202</v>
      </c>
    </row>
    <row r="95" spans="1:12" x14ac:dyDescent="0.25">
      <c r="A95" s="147">
        <f>MATCH(Tableau5[[#This Row],[Mineral]],'Mineralogic Set-Up'!D$29:D$58,0)+28</f>
        <v>43</v>
      </c>
      <c r="B95" s="115" t="str" cm="1">
        <f t="array" ref="B95">INDEX('Mineralogic Set-Up'!$C$1:$H$58,Tableau5[[#This Row],[Colonne1]],4)</f>
        <v>112</v>
      </c>
      <c r="C95" s="115" t="str" cm="1">
        <f t="array" ref="C95">INDEX('Mineralogic Set-Up'!$C$1:$H$58,Tableau5[[#This Row],[Colonne1]],5)</f>
        <v>85</v>
      </c>
      <c r="D95" s="115" t="str" cm="1">
        <f t="array" ref="D95">INDEX('Mineralogic Set-Up'!$C$1:$H$58,Tableau5[[#This Row],[Colonne1]],6)</f>
        <v>255</v>
      </c>
      <c r="E95" s="123"/>
      <c r="F95" s="124"/>
      <c r="G95" s="125"/>
      <c r="H95" s="124"/>
      <c r="I95" s="126" t="s">
        <v>128</v>
      </c>
      <c r="J95" s="126" t="s">
        <v>109</v>
      </c>
      <c r="K95" s="126" t="s">
        <v>33</v>
      </c>
      <c r="L95" s="128">
        <v>5.8657452395779304</v>
      </c>
    </row>
    <row r="96" spans="1:12" x14ac:dyDescent="0.25">
      <c r="A96" s="147">
        <f>MATCH(Tableau5[[#This Row],[Mineral]],'Mineralogic Set-Up'!D$29:D$58,0)+28</f>
        <v>44</v>
      </c>
      <c r="B96" s="115" t="str" cm="1">
        <f t="array" ref="B96">INDEX('Mineralogic Set-Up'!$C$1:$H$58,Tableau5[[#This Row],[Colonne1]],4)</f>
        <v>255</v>
      </c>
      <c r="C96" s="115" t="str" cm="1">
        <f t="array" ref="C96">INDEX('Mineralogic Set-Up'!$C$1:$H$58,Tableau5[[#This Row],[Colonne1]],5)</f>
        <v>128</v>
      </c>
      <c r="D96" s="115" t="str" cm="1">
        <f t="array" ref="D96">INDEX('Mineralogic Set-Up'!$C$1:$H$58,Tableau5[[#This Row],[Colonne1]],6)</f>
        <v>0</v>
      </c>
      <c r="E96" s="123"/>
      <c r="F96" s="124"/>
      <c r="G96" s="125"/>
      <c r="H96" s="124"/>
      <c r="I96" s="126" t="s">
        <v>128</v>
      </c>
      <c r="J96" s="126" t="s">
        <v>109</v>
      </c>
      <c r="K96" s="126" t="s">
        <v>35</v>
      </c>
      <c r="L96" s="128">
        <v>0.36889766532748802</v>
      </c>
    </row>
    <row r="97" spans="1:12" x14ac:dyDescent="0.25">
      <c r="A97" s="147">
        <f>MATCH(Tableau5[[#This Row],[Mineral]],'Mineralogic Set-Up'!D$29:D$58,0)+28</f>
        <v>45</v>
      </c>
      <c r="B97" s="115" t="str" cm="1">
        <f t="array" ref="B97">INDEX('Mineralogic Set-Up'!$C$1:$H$58,Tableau5[[#This Row],[Colonne1]],4)</f>
        <v>200</v>
      </c>
      <c r="C97" s="115" t="str" cm="1">
        <f t="array" ref="C97">INDEX('Mineralogic Set-Up'!$C$1:$H$58,Tableau5[[#This Row],[Colonne1]],5)</f>
        <v>24</v>
      </c>
      <c r="D97" s="115" t="str" cm="1">
        <f t="array" ref="D97">INDEX('Mineralogic Set-Up'!$C$1:$H$58,Tableau5[[#This Row],[Colonne1]],6)</f>
        <v>14</v>
      </c>
      <c r="E97" s="123"/>
      <c r="F97" s="124"/>
      <c r="G97" s="125"/>
      <c r="H97" s="124"/>
      <c r="I97" s="126" t="s">
        <v>128</v>
      </c>
      <c r="J97" s="126" t="s">
        <v>109</v>
      </c>
      <c r="K97" s="126" t="s">
        <v>37</v>
      </c>
      <c r="L97" s="128">
        <v>5.4241079644990003E-2</v>
      </c>
    </row>
    <row r="98" spans="1:12" x14ac:dyDescent="0.25">
      <c r="A98" s="147">
        <f>MATCH(Tableau5[[#This Row],[Mineral]],'Mineralogic Set-Up'!D$29:D$58,0)+28</f>
        <v>46</v>
      </c>
      <c r="B98" s="115" t="str" cm="1">
        <f t="array" ref="B98">INDEX('Mineralogic Set-Up'!$C$1:$H$58,Tableau5[[#This Row],[Colonne1]],4)</f>
        <v>255</v>
      </c>
      <c r="C98" s="115" t="str" cm="1">
        <f t="array" ref="C98">INDEX('Mineralogic Set-Up'!$C$1:$H$58,Tableau5[[#This Row],[Colonne1]],5)</f>
        <v>13</v>
      </c>
      <c r="D98" s="115" t="str" cm="1">
        <f t="array" ref="D98">INDEX('Mineralogic Set-Up'!$C$1:$H$58,Tableau5[[#This Row],[Colonne1]],6)</f>
        <v>13</v>
      </c>
      <c r="E98" s="123"/>
      <c r="F98" s="124"/>
      <c r="G98" s="125"/>
      <c r="H98" s="124"/>
      <c r="I98" s="126" t="s">
        <v>128</v>
      </c>
      <c r="J98" s="126" t="s">
        <v>109</v>
      </c>
      <c r="K98" s="126" t="s">
        <v>39</v>
      </c>
      <c r="L98" s="128">
        <v>1.19563670185193E-2</v>
      </c>
    </row>
    <row r="99" spans="1:12" x14ac:dyDescent="0.25">
      <c r="A99" s="147">
        <f>MATCH(Tableau5[[#This Row],[Mineral]],'Mineralogic Set-Up'!D$29:D$58,0)+28</f>
        <v>47</v>
      </c>
      <c r="B99" s="115" t="str" cm="1">
        <f t="array" ref="B99">INDEX('Mineralogic Set-Up'!$C$1:$H$58,Tableau5[[#This Row],[Colonne1]],4)</f>
        <v>240</v>
      </c>
      <c r="C99" s="115" t="str" cm="1">
        <f t="array" ref="C99">INDEX('Mineralogic Set-Up'!$C$1:$H$58,Tableau5[[#This Row],[Colonne1]],5)</f>
        <v>163</v>
      </c>
      <c r="D99" s="115" t="str" cm="1">
        <f t="array" ref="D99">INDEX('Mineralogic Set-Up'!$C$1:$H$58,Tableau5[[#This Row],[Colonne1]],6)</f>
        <v>51</v>
      </c>
      <c r="E99" s="123"/>
      <c r="F99" s="124"/>
      <c r="G99" s="125"/>
      <c r="H99" s="124"/>
      <c r="I99" s="126" t="s">
        <v>128</v>
      </c>
      <c r="J99" s="126" t="s">
        <v>109</v>
      </c>
      <c r="K99" s="126" t="s">
        <v>41</v>
      </c>
      <c r="L99" s="128">
        <v>0.29220194518430198</v>
      </c>
    </row>
    <row r="100" spans="1:12" x14ac:dyDescent="0.25">
      <c r="A100" s="147">
        <f>MATCH(Tableau5[[#This Row],[Mineral]],'Mineralogic Set-Up'!D$29:D$58,0)+28</f>
        <v>48</v>
      </c>
      <c r="B100" s="115" t="str" cm="1">
        <f t="array" ref="B100">INDEX('Mineralogic Set-Up'!$C$1:$H$58,Tableau5[[#This Row],[Colonne1]],4)</f>
        <v>245</v>
      </c>
      <c r="C100" s="115" t="str" cm="1">
        <f t="array" ref="C100">INDEX('Mineralogic Set-Up'!$C$1:$H$58,Tableau5[[#This Row],[Colonne1]],5)</f>
        <v>188</v>
      </c>
      <c r="D100" s="115" t="str" cm="1">
        <f t="array" ref="D100">INDEX('Mineralogic Set-Up'!$C$1:$H$58,Tableau5[[#This Row],[Colonne1]],6)</f>
        <v>100</v>
      </c>
      <c r="E100" s="123"/>
      <c r="F100" s="124"/>
      <c r="G100" s="125"/>
      <c r="H100" s="124"/>
      <c r="I100" s="126" t="s">
        <v>128</v>
      </c>
      <c r="J100" s="126" t="s">
        <v>109</v>
      </c>
      <c r="K100" s="126" t="s">
        <v>43</v>
      </c>
      <c r="L100" s="128">
        <v>0.52170586819832099</v>
      </c>
    </row>
    <row r="101" spans="1:12" x14ac:dyDescent="0.25">
      <c r="A101" s="147">
        <f>MATCH(Tableau5[[#This Row],[Mineral]],'Mineralogic Set-Up'!D$29:D$58,0)+28</f>
        <v>49</v>
      </c>
      <c r="B101" s="115" t="str" cm="1">
        <f t="array" ref="B101">INDEX('Mineralogic Set-Up'!$C$1:$H$58,Tableau5[[#This Row],[Colonne1]],4)</f>
        <v>231</v>
      </c>
      <c r="C101" s="115" t="str" cm="1">
        <f t="array" ref="C101">INDEX('Mineralogic Set-Up'!$C$1:$H$58,Tableau5[[#This Row],[Colonne1]],5)</f>
        <v>219</v>
      </c>
      <c r="D101" s="115" t="str" cm="1">
        <f t="array" ref="D101">INDEX('Mineralogic Set-Up'!$C$1:$H$58,Tableau5[[#This Row],[Colonne1]],6)</f>
        <v>3</v>
      </c>
      <c r="E101" s="123"/>
      <c r="F101" s="124"/>
      <c r="G101" s="125"/>
      <c r="H101" s="124"/>
      <c r="I101" s="126" t="s">
        <v>128</v>
      </c>
      <c r="J101" s="126" t="s">
        <v>109</v>
      </c>
      <c r="K101" s="126" t="s">
        <v>45</v>
      </c>
      <c r="L101" s="128">
        <v>0.45240790942486397</v>
      </c>
    </row>
    <row r="102" spans="1:12" x14ac:dyDescent="0.25">
      <c r="A102" s="147">
        <f>MATCH(Tableau5[[#This Row],[Mineral]],'Mineralogic Set-Up'!D$29:D$58,0)+28</f>
        <v>50</v>
      </c>
      <c r="B102" s="115" t="str" cm="1">
        <f t="array" ref="B102">INDEX('Mineralogic Set-Up'!$C$1:$H$58,Tableau5[[#This Row],[Colonne1]],4)</f>
        <v>8</v>
      </c>
      <c r="C102" s="115" t="str" cm="1">
        <f t="array" ref="C102">INDEX('Mineralogic Set-Up'!$C$1:$H$58,Tableau5[[#This Row],[Colonne1]],5)</f>
        <v>8</v>
      </c>
      <c r="D102" s="115" t="str" cm="1">
        <f t="array" ref="D102">INDEX('Mineralogic Set-Up'!$C$1:$H$58,Tableau5[[#This Row],[Colonne1]],6)</f>
        <v>8</v>
      </c>
      <c r="E102" s="123"/>
      <c r="F102" s="124"/>
      <c r="G102" s="125"/>
      <c r="H102" s="124"/>
      <c r="I102" s="126" t="s">
        <v>128</v>
      </c>
      <c r="J102" s="126" t="s">
        <v>109</v>
      </c>
      <c r="K102" s="126" t="s">
        <v>47</v>
      </c>
      <c r="L102" s="128">
        <v>8.3501990737712192E-3</v>
      </c>
    </row>
    <row r="103" spans="1:12" x14ac:dyDescent="0.25">
      <c r="A103" s="147">
        <f>MATCH(Tableau5[[#This Row],[Mineral]],'Mineralogic Set-Up'!D$29:D$58,0)+28</f>
        <v>51</v>
      </c>
      <c r="B103" s="115" t="str" cm="1">
        <f t="array" ref="B103">INDEX('Mineralogic Set-Up'!$C$1:$H$58,Tableau5[[#This Row],[Colonne1]],4)</f>
        <v>0</v>
      </c>
      <c r="C103" s="115" t="str" cm="1">
        <f t="array" ref="C103">INDEX('Mineralogic Set-Up'!$C$1:$H$58,Tableau5[[#This Row],[Colonne1]],5)</f>
        <v>255</v>
      </c>
      <c r="D103" s="115" t="str" cm="1">
        <f t="array" ref="D103">INDEX('Mineralogic Set-Up'!$C$1:$H$58,Tableau5[[#This Row],[Colonne1]],6)</f>
        <v>255</v>
      </c>
      <c r="E103" s="123"/>
      <c r="F103" s="124"/>
      <c r="G103" s="125"/>
      <c r="H103" s="124"/>
      <c r="I103" s="126" t="s">
        <v>128</v>
      </c>
      <c r="J103" s="126" t="s">
        <v>109</v>
      </c>
      <c r="K103" s="126" t="s">
        <v>49</v>
      </c>
      <c r="L103" s="128">
        <v>5.96442790983658E-4</v>
      </c>
    </row>
    <row r="104" spans="1:12" x14ac:dyDescent="0.25">
      <c r="A104" s="147">
        <f>MATCH(Tableau5[[#This Row],[Mineral]],'Mineralogic Set-Up'!D$29:D$58,0)+28</f>
        <v>53</v>
      </c>
      <c r="B104" s="115" t="str" cm="1">
        <f t="array" ref="B104">INDEX('Mineralogic Set-Up'!$C$1:$H$58,Tableau5[[#This Row],[Colonne1]],4)</f>
        <v>116</v>
      </c>
      <c r="C104" s="115" t="str" cm="1">
        <f t="array" ref="C104">INDEX('Mineralogic Set-Up'!$C$1:$H$58,Tableau5[[#This Row],[Colonne1]],5)</f>
        <v>120</v>
      </c>
      <c r="D104" s="115" t="str" cm="1">
        <f t="array" ref="D104">INDEX('Mineralogic Set-Up'!$C$1:$H$58,Tableau5[[#This Row],[Colonne1]],6)</f>
        <v>38</v>
      </c>
      <c r="E104" s="123"/>
      <c r="F104" s="124"/>
      <c r="G104" s="125"/>
      <c r="H104" s="124"/>
      <c r="I104" s="126" t="s">
        <v>128</v>
      </c>
      <c r="J104" s="126" t="s">
        <v>109</v>
      </c>
      <c r="K104" s="126" t="s">
        <v>53</v>
      </c>
      <c r="L104" s="128">
        <v>3.7965454407631401E-3</v>
      </c>
    </row>
    <row r="105" spans="1:12" x14ac:dyDescent="0.25">
      <c r="A105" s="147">
        <f>MATCH(Tableau5[[#This Row],[Mineral]],'Mineralogic Set-Up'!D$29:D$58,0)+28</f>
        <v>54</v>
      </c>
      <c r="B105" s="115" t="str" cm="1">
        <f t="array" ref="B105">INDEX('Mineralogic Set-Up'!$C$1:$H$58,Tableau5[[#This Row],[Colonne1]],4)</f>
        <v>255</v>
      </c>
      <c r="C105" s="115" t="str" cm="1">
        <f t="array" ref="C105">INDEX('Mineralogic Set-Up'!$C$1:$H$58,Tableau5[[#This Row],[Colonne1]],5)</f>
        <v>255</v>
      </c>
      <c r="D105" s="115" t="str" cm="1">
        <f t="array" ref="D105">INDEX('Mineralogic Set-Up'!$C$1:$H$58,Tableau5[[#This Row],[Colonne1]],6)</f>
        <v>0</v>
      </c>
      <c r="E105" s="123"/>
      <c r="F105" s="124"/>
      <c r="G105" s="125"/>
      <c r="H105" s="124"/>
      <c r="I105" s="126" t="s">
        <v>128</v>
      </c>
      <c r="J105" s="126" t="s">
        <v>109</v>
      </c>
      <c r="K105" s="126" t="s">
        <v>55</v>
      </c>
      <c r="L105" s="128">
        <v>0.27236086857648301</v>
      </c>
    </row>
    <row r="106" spans="1:12" x14ac:dyDescent="0.25">
      <c r="A106" s="147">
        <f>MATCH(Tableau5[[#This Row],[Mineral]],'Mineralogic Set-Up'!D$29:D$58,0)+28</f>
        <v>55</v>
      </c>
      <c r="B106" s="115" t="str" cm="1">
        <f t="array" ref="B106">INDEX('Mineralogic Set-Up'!$C$1:$H$58,Tableau5[[#This Row],[Colonne1]],4)</f>
        <v>166</v>
      </c>
      <c r="C106" s="115" t="str" cm="1">
        <f t="array" ref="C106">INDEX('Mineralogic Set-Up'!$C$1:$H$58,Tableau5[[#This Row],[Colonne1]],5)</f>
        <v>117</v>
      </c>
      <c r="D106" s="115" t="str" cm="1">
        <f t="array" ref="D106">INDEX('Mineralogic Set-Up'!$C$1:$H$58,Tableau5[[#This Row],[Colonne1]],6)</f>
        <v>115</v>
      </c>
      <c r="E106" s="123"/>
      <c r="F106" s="124"/>
      <c r="G106" s="125"/>
      <c r="H106" s="124"/>
      <c r="I106" s="126" t="s">
        <v>128</v>
      </c>
      <c r="J106" s="126" t="s">
        <v>109</v>
      </c>
      <c r="K106" s="126" t="s">
        <v>57</v>
      </c>
      <c r="L106" s="128">
        <v>6.6808195277892293E-2</v>
      </c>
    </row>
    <row r="107" spans="1:12" x14ac:dyDescent="0.25">
      <c r="A107" s="147">
        <f>MATCH(Tableau5[[#This Row],[Mineral]],'Mineralogic Set-Up'!D$29:D$58,0)+28</f>
        <v>56</v>
      </c>
      <c r="B107" s="115" t="str" cm="1">
        <f t="array" ref="B107">INDEX('Mineralogic Set-Up'!$C$1:$H$58,Tableau5[[#This Row],[Colonne1]],4)</f>
        <v>194</v>
      </c>
      <c r="C107" s="115" t="str" cm="1">
        <f t="array" ref="C107">INDEX('Mineralogic Set-Up'!$C$1:$H$58,Tableau5[[#This Row],[Colonne1]],5)</f>
        <v>83</v>
      </c>
      <c r="D107" s="115" t="str" cm="1">
        <f t="array" ref="D107">INDEX('Mineralogic Set-Up'!$C$1:$H$58,Tableau5[[#This Row],[Colonne1]],6)</f>
        <v>50</v>
      </c>
      <c r="E107" s="123"/>
      <c r="F107" s="124"/>
      <c r="G107" s="125"/>
      <c r="H107" s="124"/>
      <c r="I107" s="126" t="s">
        <v>128</v>
      </c>
      <c r="J107" s="126" t="s">
        <v>109</v>
      </c>
      <c r="K107" s="126" t="s">
        <v>59</v>
      </c>
      <c r="L107" s="128">
        <v>0.39069203705338301</v>
      </c>
    </row>
    <row r="108" spans="1:12" x14ac:dyDescent="0.25">
      <c r="A108" s="147">
        <f>MATCH(Tableau5[[#This Row],[Mineral]],'Mineralogic Set-Up'!D$29:D$58,0)+28</f>
        <v>57</v>
      </c>
      <c r="B108" s="115" t="str" cm="1">
        <f t="array" ref="B108">INDEX('Mineralogic Set-Up'!$C$1:$H$58,Tableau5[[#This Row],[Colonne1]],4)</f>
        <v>200</v>
      </c>
      <c r="C108" s="115" t="str" cm="1">
        <f t="array" ref="C108">INDEX('Mineralogic Set-Up'!$C$1:$H$58,Tableau5[[#This Row],[Colonne1]],5)</f>
        <v>200</v>
      </c>
      <c r="D108" s="115" t="str" cm="1">
        <f t="array" ref="D108">INDEX('Mineralogic Set-Up'!$C$1:$H$58,Tableau5[[#This Row],[Colonne1]],6)</f>
        <v>44</v>
      </c>
      <c r="E108" s="123"/>
      <c r="F108" s="124"/>
      <c r="G108" s="125"/>
      <c r="H108" s="124"/>
      <c r="I108" s="126" t="s">
        <v>128</v>
      </c>
      <c r="J108" s="126" t="s">
        <v>109</v>
      </c>
      <c r="K108" s="126" t="s">
        <v>61</v>
      </c>
      <c r="L108" s="128">
        <v>82.858352485343701</v>
      </c>
    </row>
    <row r="109" spans="1:12" ht="15.75" thickBot="1" x14ac:dyDescent="0.3">
      <c r="A109" s="147">
        <f>MATCH(Tableau5[[#This Row],[Mineral]],'Mineralogic Set-Up'!D$29:D$58,0)+28</f>
        <v>58</v>
      </c>
      <c r="B109" s="115" t="str" cm="1">
        <f t="array" ref="B109">INDEX('Mineralogic Set-Up'!$C$1:$H$58,Tableau5[[#This Row],[Colonne1]],4)</f>
        <v>128</v>
      </c>
      <c r="C109" s="115" t="str" cm="1">
        <f t="array" ref="C109">INDEX('Mineralogic Set-Up'!$C$1:$H$58,Tableau5[[#This Row],[Colonne1]],5)</f>
        <v>64</v>
      </c>
      <c r="D109" s="115" t="str" cm="1">
        <f t="array" ref="D109">INDEX('Mineralogic Set-Up'!$C$1:$H$58,Tableau5[[#This Row],[Colonne1]],6)</f>
        <v>64</v>
      </c>
      <c r="E109" s="123"/>
      <c r="F109" s="124"/>
      <c r="G109" s="125"/>
      <c r="H109" s="124"/>
      <c r="I109" s="126" t="s">
        <v>128</v>
      </c>
      <c r="J109" s="126" t="s">
        <v>109</v>
      </c>
      <c r="K109" s="126" t="s">
        <v>63</v>
      </c>
      <c r="L109" s="128">
        <v>1.3363399772307101</v>
      </c>
    </row>
    <row r="110" spans="1:12" x14ac:dyDescent="0.25">
      <c r="A110" s="147">
        <f>MATCH(Tableau5[[#This Row],[Mineral]],'Mineralogic Set-Up'!D$29:D$58,0)+28</f>
        <v>29</v>
      </c>
      <c r="B110" s="115" t="str" cm="1">
        <f t="array" ref="B110">INDEX('Mineralogic Set-Up'!$C$1:$H$58,Tableau5[[#This Row],[Colonne1]],4)</f>
        <v>20</v>
      </c>
      <c r="C110" s="115" t="str" cm="1">
        <f t="array" ref="C110">INDEX('Mineralogic Set-Up'!$C$1:$H$58,Tableau5[[#This Row],[Colonne1]],5)</f>
        <v>150</v>
      </c>
      <c r="D110" s="115" t="str" cm="1">
        <f t="array" ref="D110">INDEX('Mineralogic Set-Up'!$C$1:$H$58,Tableau5[[#This Row],[Colonne1]],6)</f>
        <v>230</v>
      </c>
      <c r="E110" s="131"/>
      <c r="F110" s="132"/>
      <c r="G110" s="133"/>
      <c r="H110" s="132"/>
      <c r="I110" s="134" t="s">
        <v>68</v>
      </c>
      <c r="J110" s="134" t="s">
        <v>112</v>
      </c>
      <c r="K110" s="134" t="s">
        <v>5</v>
      </c>
      <c r="L110" s="135">
        <v>4.06145313884217E-2</v>
      </c>
    </row>
    <row r="111" spans="1:12" x14ac:dyDescent="0.25">
      <c r="A111" s="147">
        <f>MATCH(Tableau5[[#This Row],[Mineral]],'Mineralogic Set-Up'!D$29:D$58,0)+28</f>
        <v>30</v>
      </c>
      <c r="B111" s="115" t="str" cm="1">
        <f t="array" ref="B111">INDEX('Mineralogic Set-Up'!$C$1:$H$58,Tableau5[[#This Row],[Colonne1]],4)</f>
        <v>48</v>
      </c>
      <c r="C111" s="115" t="str" cm="1">
        <f t="array" ref="C111">INDEX('Mineralogic Set-Up'!$C$1:$H$58,Tableau5[[#This Row],[Colonne1]],5)</f>
        <v>80</v>
      </c>
      <c r="D111" s="115" t="str" cm="1">
        <f t="array" ref="D111">INDEX('Mineralogic Set-Up'!$C$1:$H$58,Tableau5[[#This Row],[Colonne1]],6)</f>
        <v>248</v>
      </c>
      <c r="E111" s="136"/>
      <c r="F111" s="137"/>
      <c r="G111" s="138"/>
      <c r="H111" s="137"/>
      <c r="I111" s="139" t="s">
        <v>68</v>
      </c>
      <c r="J111" s="139" t="s">
        <v>112</v>
      </c>
      <c r="K111" s="139" t="s">
        <v>7</v>
      </c>
      <c r="L111" s="140">
        <v>0.25062137661635803</v>
      </c>
    </row>
    <row r="112" spans="1:12" x14ac:dyDescent="0.25">
      <c r="A112" s="147">
        <f>MATCH(Tableau5[[#This Row],[Mineral]],'Mineralogic Set-Up'!D$29:D$58,0)+28</f>
        <v>31</v>
      </c>
      <c r="B112" s="115" t="str" cm="1">
        <f t="array" ref="B112">INDEX('Mineralogic Set-Up'!$C$1:$H$58,Tableau5[[#This Row],[Colonne1]],4)</f>
        <v>0</v>
      </c>
      <c r="C112" s="115" t="str" cm="1">
        <f t="array" ref="C112">INDEX('Mineralogic Set-Up'!$C$1:$H$58,Tableau5[[#This Row],[Colonne1]],5)</f>
        <v>105</v>
      </c>
      <c r="D112" s="115" t="str" cm="1">
        <f t="array" ref="D112">INDEX('Mineralogic Set-Up'!$C$1:$H$58,Tableau5[[#This Row],[Colonne1]],6)</f>
        <v>133</v>
      </c>
      <c r="E112" s="136"/>
      <c r="F112" s="137"/>
      <c r="G112" s="138"/>
      <c r="H112" s="137"/>
      <c r="I112" s="139" t="s">
        <v>68</v>
      </c>
      <c r="J112" s="139" t="s">
        <v>112</v>
      </c>
      <c r="K112" s="139" t="s">
        <v>9</v>
      </c>
      <c r="L112" s="140">
        <v>2.3774359837124899E-2</v>
      </c>
    </row>
    <row r="113" spans="1:12" x14ac:dyDescent="0.25">
      <c r="A113" s="147">
        <f>MATCH(Tableau5[[#This Row],[Mineral]],'Mineralogic Set-Up'!D$29:D$58,0)+28</f>
        <v>32</v>
      </c>
      <c r="B113" s="115" t="str" cm="1">
        <f t="array" ref="B113">INDEX('Mineralogic Set-Up'!$C$1:$H$58,Tableau5[[#This Row],[Colonne1]],4)</f>
        <v>102</v>
      </c>
      <c r="C113" s="115" t="str" cm="1">
        <f t="array" ref="C113">INDEX('Mineralogic Set-Up'!$C$1:$H$58,Tableau5[[#This Row],[Colonne1]],5)</f>
        <v>143</v>
      </c>
      <c r="D113" s="115" t="str" cm="1">
        <f t="array" ref="D113">INDEX('Mineralogic Set-Up'!$C$1:$H$58,Tableau5[[#This Row],[Colonne1]],6)</f>
        <v>143</v>
      </c>
      <c r="E113" s="136"/>
      <c r="F113" s="137"/>
      <c r="G113" s="138"/>
      <c r="H113" s="137"/>
      <c r="I113" s="139" t="s">
        <v>68</v>
      </c>
      <c r="J113" s="139" t="s">
        <v>112</v>
      </c>
      <c r="K113" s="139" t="s">
        <v>11</v>
      </c>
      <c r="L113" s="140">
        <v>7.8096007604509304E-3</v>
      </c>
    </row>
    <row r="114" spans="1:12" x14ac:dyDescent="0.25">
      <c r="A114" s="147">
        <f>MATCH(Tableau5[[#This Row],[Mineral]],'Mineralogic Set-Up'!D$29:D$58,0)+28</f>
        <v>33</v>
      </c>
      <c r="B114" s="115" t="str" cm="1">
        <f t="array" ref="B114">INDEX('Mineralogic Set-Up'!$C$1:$H$58,Tableau5[[#This Row],[Colonne1]],4)</f>
        <v>48</v>
      </c>
      <c r="C114" s="115" t="str" cm="1">
        <f t="array" ref="C114">INDEX('Mineralogic Set-Up'!$C$1:$H$58,Tableau5[[#This Row],[Colonne1]],5)</f>
        <v>255</v>
      </c>
      <c r="D114" s="115" t="str" cm="1">
        <f t="array" ref="D114">INDEX('Mineralogic Set-Up'!$C$1:$H$58,Tableau5[[#This Row],[Colonne1]],6)</f>
        <v>199</v>
      </c>
      <c r="E114" s="136"/>
      <c r="F114" s="137"/>
      <c r="G114" s="138"/>
      <c r="H114" s="137"/>
      <c r="I114" s="139" t="s">
        <v>68</v>
      </c>
      <c r="J114" s="139" t="s">
        <v>112</v>
      </c>
      <c r="K114" s="139" t="s">
        <v>13</v>
      </c>
      <c r="L114" s="140">
        <v>2.8750387959300301E-2</v>
      </c>
    </row>
    <row r="115" spans="1:12" x14ac:dyDescent="0.25">
      <c r="A115" s="147">
        <f>MATCH(Tableau5[[#This Row],[Mineral]],'Mineralogic Set-Up'!D$29:D$58,0)+28</f>
        <v>34</v>
      </c>
      <c r="B115" s="115" t="str" cm="1">
        <f t="array" ref="B115">INDEX('Mineralogic Set-Up'!$C$1:$H$58,Tableau5[[#This Row],[Colonne1]],4)</f>
        <v>255</v>
      </c>
      <c r="C115" s="115" t="str" cm="1">
        <f t="array" ref="C115">INDEX('Mineralogic Set-Up'!$C$1:$H$58,Tableau5[[#This Row],[Colonne1]],5)</f>
        <v>0</v>
      </c>
      <c r="D115" s="115" t="str" cm="1">
        <f t="array" ref="D115">INDEX('Mineralogic Set-Up'!$C$1:$H$58,Tableau5[[#This Row],[Colonne1]],6)</f>
        <v>255</v>
      </c>
      <c r="E115" s="136"/>
      <c r="F115" s="137"/>
      <c r="G115" s="138"/>
      <c r="H115" s="137"/>
      <c r="I115" s="139" t="s">
        <v>68</v>
      </c>
      <c r="J115" s="139" t="s">
        <v>112</v>
      </c>
      <c r="K115" s="139" t="s">
        <v>15</v>
      </c>
      <c r="L115" s="140">
        <v>5.1649336002746203E-2</v>
      </c>
    </row>
    <row r="116" spans="1:12" x14ac:dyDescent="0.25">
      <c r="A116" s="147">
        <f>MATCH(Tableau5[[#This Row],[Mineral]],'Mineralogic Set-Up'!D$29:D$58,0)+28</f>
        <v>35</v>
      </c>
      <c r="B116" s="115" t="str" cm="1">
        <f t="array" ref="B116">INDEX('Mineralogic Set-Up'!$C$1:$H$58,Tableau5[[#This Row],[Colonne1]],4)</f>
        <v>0</v>
      </c>
      <c r="C116" s="115" t="str" cm="1">
        <f t="array" ref="C116">INDEX('Mineralogic Set-Up'!$C$1:$H$58,Tableau5[[#This Row],[Colonne1]],5)</f>
        <v>0</v>
      </c>
      <c r="D116" s="115" t="str" cm="1">
        <f t="array" ref="D116">INDEX('Mineralogic Set-Up'!$C$1:$H$58,Tableau5[[#This Row],[Colonne1]],6)</f>
        <v>255</v>
      </c>
      <c r="E116" s="136"/>
      <c r="F116" s="137"/>
      <c r="G116" s="138"/>
      <c r="H116" s="137"/>
      <c r="I116" s="139" t="s">
        <v>68</v>
      </c>
      <c r="J116" s="139" t="s">
        <v>112</v>
      </c>
      <c r="K116" s="139" t="s">
        <v>17</v>
      </c>
      <c r="L116" s="140">
        <v>0.41407009956771201</v>
      </c>
    </row>
    <row r="117" spans="1:12" x14ac:dyDescent="0.25">
      <c r="A117" s="147">
        <f>MATCH(Tableau5[[#This Row],[Mineral]],'Mineralogic Set-Up'!D$29:D$58,0)+28</f>
        <v>38</v>
      </c>
      <c r="B117" s="115" t="str" cm="1">
        <f t="array" ref="B117">INDEX('Mineralogic Set-Up'!$C$1:$H$58,Tableau5[[#This Row],[Colonne1]],4)</f>
        <v>0</v>
      </c>
      <c r="C117" s="115" t="str" cm="1">
        <f t="array" ref="C117">INDEX('Mineralogic Set-Up'!$C$1:$H$58,Tableau5[[#This Row],[Colonne1]],5)</f>
        <v>255</v>
      </c>
      <c r="D117" s="115" t="str" cm="1">
        <f t="array" ref="D117">INDEX('Mineralogic Set-Up'!$C$1:$H$58,Tableau5[[#This Row],[Colonne1]],6)</f>
        <v>0</v>
      </c>
      <c r="E117" s="136"/>
      <c r="F117" s="137"/>
      <c r="G117" s="138"/>
      <c r="H117" s="137"/>
      <c r="I117" s="139" t="s">
        <v>68</v>
      </c>
      <c r="J117" s="139" t="s">
        <v>112</v>
      </c>
      <c r="K117" s="139" t="s">
        <v>23</v>
      </c>
      <c r="L117" s="140">
        <v>7.8787122716053593E-3</v>
      </c>
    </row>
    <row r="118" spans="1:12" x14ac:dyDescent="0.25">
      <c r="A118" s="147">
        <f>MATCH(Tableau5[[#This Row],[Mineral]],'Mineralogic Set-Up'!D$29:D$58,0)+28</f>
        <v>39</v>
      </c>
      <c r="B118" s="115" t="str" cm="1">
        <f t="array" ref="B118">INDEX('Mineralogic Set-Up'!$C$1:$H$58,Tableau5[[#This Row],[Colonne1]],4)</f>
        <v>155</v>
      </c>
      <c r="C118" s="115" t="str" cm="1">
        <f t="array" ref="C118">INDEX('Mineralogic Set-Up'!$C$1:$H$58,Tableau5[[#This Row],[Colonne1]],5)</f>
        <v>200</v>
      </c>
      <c r="D118" s="115" t="str" cm="1">
        <f t="array" ref="D118">INDEX('Mineralogic Set-Up'!$C$1:$H$58,Tableau5[[#This Row],[Colonne1]],6)</f>
        <v>100</v>
      </c>
      <c r="E118" s="136"/>
      <c r="F118" s="137"/>
      <c r="G118" s="138"/>
      <c r="H118" s="137"/>
      <c r="I118" s="139" t="s">
        <v>68</v>
      </c>
      <c r="J118" s="139" t="s">
        <v>112</v>
      </c>
      <c r="K118" s="139" t="s">
        <v>25</v>
      </c>
      <c r="L118" s="140">
        <v>5.82610039031871E-2</v>
      </c>
    </row>
    <row r="119" spans="1:12" x14ac:dyDescent="0.25">
      <c r="A119" s="147">
        <f>MATCH(Tableau5[[#This Row],[Mineral]],'Mineralogic Set-Up'!D$29:D$58,0)+28</f>
        <v>40</v>
      </c>
      <c r="B119" s="115" t="str" cm="1">
        <f t="array" ref="B119">INDEX('Mineralogic Set-Up'!$C$1:$H$58,Tableau5[[#This Row],[Colonne1]],4)</f>
        <v>14</v>
      </c>
      <c r="C119" s="115" t="str" cm="1">
        <f t="array" ref="C119">INDEX('Mineralogic Set-Up'!$C$1:$H$58,Tableau5[[#This Row],[Colonne1]],5)</f>
        <v>177</v>
      </c>
      <c r="D119" s="115" t="str" cm="1">
        <f t="array" ref="D119">INDEX('Mineralogic Set-Up'!$C$1:$H$58,Tableau5[[#This Row],[Colonne1]],6)</f>
        <v>27</v>
      </c>
      <c r="E119" s="136"/>
      <c r="F119" s="137"/>
      <c r="G119" s="138"/>
      <c r="H119" s="137"/>
      <c r="I119" s="139" t="s">
        <v>68</v>
      </c>
      <c r="J119" s="139" t="s">
        <v>112</v>
      </c>
      <c r="K119" s="139" t="s">
        <v>27</v>
      </c>
      <c r="L119" s="140">
        <v>0.55634766447890704</v>
      </c>
    </row>
    <row r="120" spans="1:12" x14ac:dyDescent="0.25">
      <c r="A120" s="147">
        <f>MATCH(Tableau5[[#This Row],[Mineral]],'Mineralogic Set-Up'!D$29:D$58,0)+28</f>
        <v>41</v>
      </c>
      <c r="B120" s="115" t="str" cm="1">
        <f t="array" ref="B120">INDEX('Mineralogic Set-Up'!$C$1:$H$58,Tableau5[[#This Row],[Colonne1]],4)</f>
        <v>0</v>
      </c>
      <c r="C120" s="115" t="str" cm="1">
        <f t="array" ref="C120">INDEX('Mineralogic Set-Up'!$C$1:$H$58,Tableau5[[#This Row],[Colonne1]],5)</f>
        <v>64</v>
      </c>
      <c r="D120" s="115" t="str" cm="1">
        <f t="array" ref="D120">INDEX('Mineralogic Set-Up'!$C$1:$H$58,Tableau5[[#This Row],[Colonne1]],6)</f>
        <v>64</v>
      </c>
      <c r="E120" s="136"/>
      <c r="F120" s="137"/>
      <c r="G120" s="138"/>
      <c r="H120" s="137"/>
      <c r="I120" s="139" t="s">
        <v>68</v>
      </c>
      <c r="J120" s="139" t="s">
        <v>112</v>
      </c>
      <c r="K120" s="139" t="s">
        <v>29</v>
      </c>
      <c r="L120" s="140">
        <v>0.244746898168231</v>
      </c>
    </row>
    <row r="121" spans="1:12" x14ac:dyDescent="0.25">
      <c r="A121" s="147">
        <f>MATCH(Tableau5[[#This Row],[Mineral]],'Mineralogic Set-Up'!D$29:D$58,0)+28</f>
        <v>42</v>
      </c>
      <c r="B121" s="115" t="str" cm="1">
        <f t="array" ref="B121">INDEX('Mineralogic Set-Up'!$C$1:$H$58,Tableau5[[#This Row],[Colonne1]],4)</f>
        <v>154</v>
      </c>
      <c r="C121" s="115" t="str" cm="1">
        <f t="array" ref="C121">INDEX('Mineralogic Set-Up'!$C$1:$H$58,Tableau5[[#This Row],[Colonne1]],5)</f>
        <v>30</v>
      </c>
      <c r="D121" s="115" t="str" cm="1">
        <f t="array" ref="D121">INDEX('Mineralogic Set-Up'!$C$1:$H$58,Tableau5[[#This Row],[Colonne1]],6)</f>
        <v>200</v>
      </c>
      <c r="E121" s="136"/>
      <c r="F121" s="137"/>
      <c r="G121" s="138"/>
      <c r="H121" s="137"/>
      <c r="I121" s="139" t="s">
        <v>68</v>
      </c>
      <c r="J121" s="139" t="s">
        <v>112</v>
      </c>
      <c r="K121" s="139" t="s">
        <v>31</v>
      </c>
      <c r="L121" s="140">
        <v>10.066469378756301</v>
      </c>
    </row>
    <row r="122" spans="1:12" x14ac:dyDescent="0.25">
      <c r="A122" s="147">
        <f>MATCH(Tableau5[[#This Row],[Mineral]],'Mineralogic Set-Up'!D$29:D$58,0)+28</f>
        <v>43</v>
      </c>
      <c r="B122" s="115" t="str" cm="1">
        <f t="array" ref="B122">INDEX('Mineralogic Set-Up'!$C$1:$H$58,Tableau5[[#This Row],[Colonne1]],4)</f>
        <v>112</v>
      </c>
      <c r="C122" s="115" t="str" cm="1">
        <f t="array" ref="C122">INDEX('Mineralogic Set-Up'!$C$1:$H$58,Tableau5[[#This Row],[Colonne1]],5)</f>
        <v>85</v>
      </c>
      <c r="D122" s="115" t="str" cm="1">
        <f t="array" ref="D122">INDEX('Mineralogic Set-Up'!$C$1:$H$58,Tableau5[[#This Row],[Colonne1]],6)</f>
        <v>255</v>
      </c>
      <c r="E122" s="136"/>
      <c r="F122" s="137"/>
      <c r="G122" s="138"/>
      <c r="H122" s="137"/>
      <c r="I122" s="139" t="s">
        <v>68</v>
      </c>
      <c r="J122" s="139" t="s">
        <v>112</v>
      </c>
      <c r="K122" s="139" t="s">
        <v>33</v>
      </c>
      <c r="L122" s="140">
        <v>4.5946714789856404</v>
      </c>
    </row>
    <row r="123" spans="1:12" x14ac:dyDescent="0.25">
      <c r="A123" s="147">
        <f>MATCH(Tableau5[[#This Row],[Mineral]],'Mineralogic Set-Up'!D$29:D$58,0)+28</f>
        <v>44</v>
      </c>
      <c r="B123" s="115" t="str" cm="1">
        <f t="array" ref="B123">INDEX('Mineralogic Set-Up'!$C$1:$H$58,Tableau5[[#This Row],[Colonne1]],4)</f>
        <v>255</v>
      </c>
      <c r="C123" s="115" t="str" cm="1">
        <f t="array" ref="C123">INDEX('Mineralogic Set-Up'!$C$1:$H$58,Tableau5[[#This Row],[Colonne1]],5)</f>
        <v>128</v>
      </c>
      <c r="D123" s="115" t="str" cm="1">
        <f t="array" ref="D123">INDEX('Mineralogic Set-Up'!$C$1:$H$58,Tableau5[[#This Row],[Colonne1]],6)</f>
        <v>0</v>
      </c>
      <c r="E123" s="136"/>
      <c r="F123" s="137"/>
      <c r="G123" s="138"/>
      <c r="H123" s="137"/>
      <c r="I123" s="139" t="s">
        <v>68</v>
      </c>
      <c r="J123" s="139" t="s">
        <v>112</v>
      </c>
      <c r="K123" s="139" t="s">
        <v>35</v>
      </c>
      <c r="L123" s="140">
        <v>0.84735319665227504</v>
      </c>
    </row>
    <row r="124" spans="1:12" x14ac:dyDescent="0.25">
      <c r="A124" s="147">
        <f>MATCH(Tableau5[[#This Row],[Mineral]],'Mineralogic Set-Up'!D$29:D$58,0)+28</f>
        <v>45</v>
      </c>
      <c r="B124" s="115" t="str" cm="1">
        <f t="array" ref="B124">INDEX('Mineralogic Set-Up'!$C$1:$H$58,Tableau5[[#This Row],[Colonne1]],4)</f>
        <v>200</v>
      </c>
      <c r="C124" s="115" t="str" cm="1">
        <f t="array" ref="C124">INDEX('Mineralogic Set-Up'!$C$1:$H$58,Tableau5[[#This Row],[Colonne1]],5)</f>
        <v>24</v>
      </c>
      <c r="D124" s="115" t="str" cm="1">
        <f t="array" ref="D124">INDEX('Mineralogic Set-Up'!$C$1:$H$58,Tableau5[[#This Row],[Colonne1]],6)</f>
        <v>14</v>
      </c>
      <c r="E124" s="136"/>
      <c r="F124" s="137"/>
      <c r="G124" s="138"/>
      <c r="H124" s="137"/>
      <c r="I124" s="139" t="s">
        <v>68</v>
      </c>
      <c r="J124" s="139" t="s">
        <v>112</v>
      </c>
      <c r="K124" s="139" t="s">
        <v>37</v>
      </c>
      <c r="L124" s="140">
        <v>4.3954921094219397E-2</v>
      </c>
    </row>
    <row r="125" spans="1:12" x14ac:dyDescent="0.25">
      <c r="A125" s="147">
        <f>MATCH(Tableau5[[#This Row],[Mineral]],'Mineralogic Set-Up'!D$29:D$58,0)+28</f>
        <v>46</v>
      </c>
      <c r="B125" s="115" t="str" cm="1">
        <f t="array" ref="B125">INDEX('Mineralogic Set-Up'!$C$1:$H$58,Tableau5[[#This Row],[Colonne1]],4)</f>
        <v>255</v>
      </c>
      <c r="C125" s="115" t="str" cm="1">
        <f t="array" ref="C125">INDEX('Mineralogic Set-Up'!$C$1:$H$58,Tableau5[[#This Row],[Colonne1]],5)</f>
        <v>13</v>
      </c>
      <c r="D125" s="115" t="str" cm="1">
        <f t="array" ref="D125">INDEX('Mineralogic Set-Up'!$C$1:$H$58,Tableau5[[#This Row],[Colonne1]],6)</f>
        <v>13</v>
      </c>
      <c r="E125" s="136"/>
      <c r="F125" s="137"/>
      <c r="G125" s="138"/>
      <c r="H125" s="137"/>
      <c r="I125" s="139" t="s">
        <v>68</v>
      </c>
      <c r="J125" s="139" t="s">
        <v>112</v>
      </c>
      <c r="K125" s="139" t="s">
        <v>39</v>
      </c>
      <c r="L125" s="140">
        <v>4.8838801215799303E-3</v>
      </c>
    </row>
    <row r="126" spans="1:12" x14ac:dyDescent="0.25">
      <c r="A126" s="147">
        <f>MATCH(Tableau5[[#This Row],[Mineral]],'Mineralogic Set-Up'!D$29:D$58,0)+28</f>
        <v>47</v>
      </c>
      <c r="B126" s="115" t="str" cm="1">
        <f t="array" ref="B126">INDEX('Mineralogic Set-Up'!$C$1:$H$58,Tableau5[[#This Row],[Colonne1]],4)</f>
        <v>240</v>
      </c>
      <c r="C126" s="115" t="str" cm="1">
        <f t="array" ref="C126">INDEX('Mineralogic Set-Up'!$C$1:$H$58,Tableau5[[#This Row],[Colonne1]],5)</f>
        <v>163</v>
      </c>
      <c r="D126" s="115" t="str" cm="1">
        <f t="array" ref="D126">INDEX('Mineralogic Set-Up'!$C$1:$H$58,Tableau5[[#This Row],[Colonne1]],6)</f>
        <v>51</v>
      </c>
      <c r="E126" s="136"/>
      <c r="F126" s="137"/>
      <c r="G126" s="138"/>
      <c r="H126" s="137"/>
      <c r="I126" s="139" t="s">
        <v>68</v>
      </c>
      <c r="J126" s="139" t="s">
        <v>112</v>
      </c>
      <c r="K126" s="139" t="s">
        <v>41</v>
      </c>
      <c r="L126" s="140">
        <v>0.59827530823077302</v>
      </c>
    </row>
    <row r="127" spans="1:12" x14ac:dyDescent="0.25">
      <c r="A127" s="147">
        <f>MATCH(Tableau5[[#This Row],[Mineral]],'Mineralogic Set-Up'!D$29:D$58,0)+28</f>
        <v>48</v>
      </c>
      <c r="B127" s="115" t="str" cm="1">
        <f t="array" ref="B127">INDEX('Mineralogic Set-Up'!$C$1:$H$58,Tableau5[[#This Row],[Colonne1]],4)</f>
        <v>245</v>
      </c>
      <c r="C127" s="115" t="str" cm="1">
        <f t="array" ref="C127">INDEX('Mineralogic Set-Up'!$C$1:$H$58,Tableau5[[#This Row],[Colonne1]],5)</f>
        <v>188</v>
      </c>
      <c r="D127" s="115" t="str" cm="1">
        <f t="array" ref="D127">INDEX('Mineralogic Set-Up'!$C$1:$H$58,Tableau5[[#This Row],[Colonne1]],6)</f>
        <v>100</v>
      </c>
      <c r="E127" s="136"/>
      <c r="F127" s="137"/>
      <c r="G127" s="138"/>
      <c r="H127" s="137"/>
      <c r="I127" s="139" t="s">
        <v>68</v>
      </c>
      <c r="J127" s="139" t="s">
        <v>112</v>
      </c>
      <c r="K127" s="139" t="s">
        <v>43</v>
      </c>
      <c r="L127" s="140">
        <v>0.73136104672598601</v>
      </c>
    </row>
    <row r="128" spans="1:12" x14ac:dyDescent="0.25">
      <c r="A128" s="147">
        <f>MATCH(Tableau5[[#This Row],[Mineral]],'Mineralogic Set-Up'!D$29:D$58,0)+28</f>
        <v>49</v>
      </c>
      <c r="B128" s="115" t="str" cm="1">
        <f t="array" ref="B128">INDEX('Mineralogic Set-Up'!$C$1:$H$58,Tableau5[[#This Row],[Colonne1]],4)</f>
        <v>231</v>
      </c>
      <c r="C128" s="115" t="str" cm="1">
        <f t="array" ref="C128">INDEX('Mineralogic Set-Up'!$C$1:$H$58,Tableau5[[#This Row],[Colonne1]],5)</f>
        <v>219</v>
      </c>
      <c r="D128" s="115" t="str" cm="1">
        <f t="array" ref="D128">INDEX('Mineralogic Set-Up'!$C$1:$H$58,Tableau5[[#This Row],[Colonne1]],6)</f>
        <v>3</v>
      </c>
      <c r="E128" s="136"/>
      <c r="F128" s="137"/>
      <c r="G128" s="138"/>
      <c r="H128" s="137"/>
      <c r="I128" s="139" t="s">
        <v>68</v>
      </c>
      <c r="J128" s="139" t="s">
        <v>112</v>
      </c>
      <c r="K128" s="139" t="s">
        <v>45</v>
      </c>
      <c r="L128" s="140">
        <v>0.57777223225584196</v>
      </c>
    </row>
    <row r="129" spans="1:12" x14ac:dyDescent="0.25">
      <c r="A129" s="147">
        <f>MATCH(Tableau5[[#This Row],[Mineral]],'Mineralogic Set-Up'!D$29:D$58,0)+28</f>
        <v>50</v>
      </c>
      <c r="B129" s="115" t="str" cm="1">
        <f t="array" ref="B129">INDEX('Mineralogic Set-Up'!$C$1:$H$58,Tableau5[[#This Row],[Colonne1]],4)</f>
        <v>8</v>
      </c>
      <c r="C129" s="115" t="str" cm="1">
        <f t="array" ref="C129">INDEX('Mineralogic Set-Up'!$C$1:$H$58,Tableau5[[#This Row],[Colonne1]],5)</f>
        <v>8</v>
      </c>
      <c r="D129" s="115" t="str" cm="1">
        <f t="array" ref="D129">INDEX('Mineralogic Set-Up'!$C$1:$H$58,Tableau5[[#This Row],[Colonne1]],6)</f>
        <v>8</v>
      </c>
      <c r="E129" s="136"/>
      <c r="F129" s="137"/>
      <c r="G129" s="138"/>
      <c r="H129" s="137"/>
      <c r="I129" s="139" t="s">
        <v>68</v>
      </c>
      <c r="J129" s="139" t="s">
        <v>112</v>
      </c>
      <c r="K129" s="139" t="s">
        <v>47</v>
      </c>
      <c r="L129" s="140">
        <v>7.4916878091405396E-3</v>
      </c>
    </row>
    <row r="130" spans="1:12" x14ac:dyDescent="0.25">
      <c r="A130" s="147">
        <f>MATCH(Tableau5[[#This Row],[Mineral]],'Mineralogic Set-Up'!D$29:D$58,0)+28</f>
        <v>51</v>
      </c>
      <c r="B130" s="115" t="str" cm="1">
        <f t="array" ref="B130">INDEX('Mineralogic Set-Up'!$C$1:$H$58,Tableau5[[#This Row],[Colonne1]],4)</f>
        <v>0</v>
      </c>
      <c r="C130" s="115" t="str" cm="1">
        <f t="array" ref="C130">INDEX('Mineralogic Set-Up'!$C$1:$H$58,Tableau5[[#This Row],[Colonne1]],5)</f>
        <v>255</v>
      </c>
      <c r="D130" s="115" t="str" cm="1">
        <f t="array" ref="D130">INDEX('Mineralogic Set-Up'!$C$1:$H$58,Tableau5[[#This Row],[Colonne1]],6)</f>
        <v>255</v>
      </c>
      <c r="E130" s="136"/>
      <c r="F130" s="137"/>
      <c r="G130" s="138"/>
      <c r="H130" s="137"/>
      <c r="I130" s="139" t="s">
        <v>68</v>
      </c>
      <c r="J130" s="139" t="s">
        <v>112</v>
      </c>
      <c r="K130" s="139" t="s">
        <v>49</v>
      </c>
      <c r="L130" s="140">
        <v>1.1237531713710801E-2</v>
      </c>
    </row>
    <row r="131" spans="1:12" x14ac:dyDescent="0.25">
      <c r="A131" s="147">
        <f>MATCH(Tableau5[[#This Row],[Mineral]],'Mineralogic Set-Up'!D$29:D$58,0)+28</f>
        <v>53</v>
      </c>
      <c r="B131" s="115" t="str" cm="1">
        <f t="array" ref="B131">INDEX('Mineralogic Set-Up'!$C$1:$H$58,Tableau5[[#This Row],[Colonne1]],4)</f>
        <v>116</v>
      </c>
      <c r="C131" s="115" t="str" cm="1">
        <f t="array" ref="C131">INDEX('Mineralogic Set-Up'!$C$1:$H$58,Tableau5[[#This Row],[Colonne1]],5)</f>
        <v>120</v>
      </c>
      <c r="D131" s="115" t="str" cm="1">
        <f t="array" ref="D131">INDEX('Mineralogic Set-Up'!$C$1:$H$58,Tableau5[[#This Row],[Colonne1]],6)</f>
        <v>38</v>
      </c>
      <c r="E131" s="136"/>
      <c r="F131" s="137"/>
      <c r="G131" s="138"/>
      <c r="H131" s="137"/>
      <c r="I131" s="139" t="s">
        <v>68</v>
      </c>
      <c r="J131" s="139" t="s">
        <v>112</v>
      </c>
      <c r="K131" s="139" t="s">
        <v>53</v>
      </c>
      <c r="L131" s="140"/>
    </row>
    <row r="132" spans="1:12" x14ac:dyDescent="0.25">
      <c r="A132" s="147">
        <f>MATCH(Tableau5[[#This Row],[Mineral]],'Mineralogic Set-Up'!D$29:D$58,0)+28</f>
        <v>54</v>
      </c>
      <c r="B132" s="115" t="str" cm="1">
        <f t="array" ref="B132">INDEX('Mineralogic Set-Up'!$C$1:$H$58,Tableau5[[#This Row],[Colonne1]],4)</f>
        <v>255</v>
      </c>
      <c r="C132" s="115" t="str" cm="1">
        <f t="array" ref="C132">INDEX('Mineralogic Set-Up'!$C$1:$H$58,Tableau5[[#This Row],[Colonne1]],5)</f>
        <v>255</v>
      </c>
      <c r="D132" s="115" t="str" cm="1">
        <f t="array" ref="D132">INDEX('Mineralogic Set-Up'!$C$1:$H$58,Tableau5[[#This Row],[Colonne1]],6)</f>
        <v>0</v>
      </c>
      <c r="E132" s="136"/>
      <c r="F132" s="137"/>
      <c r="G132" s="138"/>
      <c r="H132" s="137"/>
      <c r="I132" s="139" t="s">
        <v>68</v>
      </c>
      <c r="J132" s="139" t="s">
        <v>112</v>
      </c>
      <c r="K132" s="139" t="s">
        <v>55</v>
      </c>
      <c r="L132" s="140">
        <v>0.53595976884549201</v>
      </c>
    </row>
    <row r="133" spans="1:12" x14ac:dyDescent="0.25">
      <c r="A133" s="147">
        <f>MATCH(Tableau5[[#This Row],[Mineral]],'Mineralogic Set-Up'!D$29:D$58,0)+28</f>
        <v>55</v>
      </c>
      <c r="B133" s="115" t="str" cm="1">
        <f t="array" ref="B133">INDEX('Mineralogic Set-Up'!$C$1:$H$58,Tableau5[[#This Row],[Colonne1]],4)</f>
        <v>166</v>
      </c>
      <c r="C133" s="115" t="str" cm="1">
        <f t="array" ref="C133">INDEX('Mineralogic Set-Up'!$C$1:$H$58,Tableau5[[#This Row],[Colonne1]],5)</f>
        <v>117</v>
      </c>
      <c r="D133" s="115" t="str" cm="1">
        <f t="array" ref="D133">INDEX('Mineralogic Set-Up'!$C$1:$H$58,Tableau5[[#This Row],[Colonne1]],6)</f>
        <v>115</v>
      </c>
      <c r="E133" s="136"/>
      <c r="F133" s="137"/>
      <c r="G133" s="138"/>
      <c r="H133" s="137"/>
      <c r="I133" s="139" t="s">
        <v>68</v>
      </c>
      <c r="J133" s="139" t="s">
        <v>112</v>
      </c>
      <c r="K133" s="139" t="s">
        <v>57</v>
      </c>
      <c r="L133" s="140">
        <v>6.1094575860518703E-2</v>
      </c>
    </row>
    <row r="134" spans="1:12" x14ac:dyDescent="0.25">
      <c r="A134" s="147">
        <f>MATCH(Tableau5[[#This Row],[Mineral]],'Mineralogic Set-Up'!D$29:D$58,0)+28</f>
        <v>56</v>
      </c>
      <c r="B134" s="115" t="str" cm="1">
        <f t="array" ref="B134">INDEX('Mineralogic Set-Up'!$C$1:$H$58,Tableau5[[#This Row],[Colonne1]],4)</f>
        <v>194</v>
      </c>
      <c r="C134" s="115" t="str" cm="1">
        <f t="array" ref="C134">INDEX('Mineralogic Set-Up'!$C$1:$H$58,Tableau5[[#This Row],[Colonne1]],5)</f>
        <v>83</v>
      </c>
      <c r="D134" s="115" t="str" cm="1">
        <f t="array" ref="D134">INDEX('Mineralogic Set-Up'!$C$1:$H$58,Tableau5[[#This Row],[Colonne1]],6)</f>
        <v>50</v>
      </c>
      <c r="E134" s="136"/>
      <c r="F134" s="137"/>
      <c r="G134" s="138"/>
      <c r="H134" s="137"/>
      <c r="I134" s="139" t="s">
        <v>68</v>
      </c>
      <c r="J134" s="139" t="s">
        <v>112</v>
      </c>
      <c r="K134" s="139" t="s">
        <v>59</v>
      </c>
      <c r="L134" s="140">
        <v>0.35099432707505202</v>
      </c>
    </row>
    <row r="135" spans="1:12" x14ac:dyDescent="0.25">
      <c r="A135" s="147">
        <f>MATCH(Tableau5[[#This Row],[Mineral]],'Mineralogic Set-Up'!D$29:D$58,0)+28</f>
        <v>57</v>
      </c>
      <c r="B135" s="115" t="str" cm="1">
        <f t="array" ref="B135">INDEX('Mineralogic Set-Up'!$C$1:$H$58,Tableau5[[#This Row],[Colonne1]],4)</f>
        <v>200</v>
      </c>
      <c r="C135" s="115" t="str" cm="1">
        <f t="array" ref="C135">INDEX('Mineralogic Set-Up'!$C$1:$H$58,Tableau5[[#This Row],[Colonne1]],5)</f>
        <v>200</v>
      </c>
      <c r="D135" s="115" t="str" cm="1">
        <f t="array" ref="D135">INDEX('Mineralogic Set-Up'!$C$1:$H$58,Tableau5[[#This Row],[Colonne1]],6)</f>
        <v>44</v>
      </c>
      <c r="E135" s="136"/>
      <c r="F135" s="137"/>
      <c r="G135" s="138"/>
      <c r="H135" s="137"/>
      <c r="I135" s="139" t="s">
        <v>68</v>
      </c>
      <c r="J135" s="139" t="s">
        <v>112</v>
      </c>
      <c r="K135" s="139" t="s">
        <v>61</v>
      </c>
      <c r="L135" s="140">
        <v>77.943674061917406</v>
      </c>
    </row>
    <row r="136" spans="1:12" ht="15.75" thickBot="1" x14ac:dyDescent="0.3">
      <c r="A136" s="147">
        <f>MATCH(Tableau5[[#This Row],[Mineral]],'Mineralogic Set-Up'!D$29:D$58,0)+28</f>
        <v>58</v>
      </c>
      <c r="B136" s="115" t="str" cm="1">
        <f t="array" ref="B136">INDEX('Mineralogic Set-Up'!$C$1:$H$58,Tableau5[[#This Row],[Colonne1]],4)</f>
        <v>128</v>
      </c>
      <c r="C136" s="115" t="str" cm="1">
        <f t="array" ref="C136">INDEX('Mineralogic Set-Up'!$C$1:$H$58,Tableau5[[#This Row],[Colonne1]],5)</f>
        <v>64</v>
      </c>
      <c r="D136" s="115" t="str" cm="1">
        <f t="array" ref="D136">INDEX('Mineralogic Set-Up'!$C$1:$H$58,Tableau5[[#This Row],[Colonne1]],6)</f>
        <v>64</v>
      </c>
      <c r="E136" s="136"/>
      <c r="F136" s="137"/>
      <c r="G136" s="138"/>
      <c r="H136" s="137"/>
      <c r="I136" s="139" t="s">
        <v>68</v>
      </c>
      <c r="J136" s="139" t="s">
        <v>112</v>
      </c>
      <c r="K136" s="139" t="s">
        <v>63</v>
      </c>
      <c r="L136" s="140">
        <v>1.9402826330149501</v>
      </c>
    </row>
    <row r="137" spans="1:12" x14ac:dyDescent="0.25">
      <c r="A137" s="147">
        <f>MATCH(Tableau5[[#This Row],[Mineral]],'Mineralogic Set-Up'!D$29:D$58,0)+28</f>
        <v>29</v>
      </c>
      <c r="B137" s="115" t="str" cm="1">
        <f t="array" ref="B137">INDEX('Mineralogic Set-Up'!$C$1:$H$58,Tableau5[[#This Row],[Colonne1]],4)</f>
        <v>20</v>
      </c>
      <c r="C137" s="115" t="str" cm="1">
        <f t="array" ref="C137">INDEX('Mineralogic Set-Up'!$C$1:$H$58,Tableau5[[#This Row],[Colonne1]],5)</f>
        <v>150</v>
      </c>
      <c r="D137" s="115" t="str" cm="1">
        <f t="array" ref="D137">INDEX('Mineralogic Set-Up'!$C$1:$H$58,Tableau5[[#This Row],[Colonne1]],6)</f>
        <v>230</v>
      </c>
      <c r="E137" s="131"/>
      <c r="F137" s="132"/>
      <c r="G137" s="133"/>
      <c r="H137" s="132"/>
      <c r="I137" s="134" t="s">
        <v>68</v>
      </c>
      <c r="J137" s="134" t="s">
        <v>133</v>
      </c>
      <c r="K137" s="134" t="s">
        <v>5</v>
      </c>
      <c r="L137" s="135">
        <v>4.5563022195967799E-2</v>
      </c>
    </row>
    <row r="138" spans="1:12" x14ac:dyDescent="0.25">
      <c r="A138" s="147">
        <f>MATCH(Tableau5[[#This Row],[Mineral]],'Mineralogic Set-Up'!D$29:D$58,0)+28</f>
        <v>30</v>
      </c>
      <c r="B138" s="115" t="str" cm="1">
        <f t="array" ref="B138">INDEX('Mineralogic Set-Up'!$C$1:$H$58,Tableau5[[#This Row],[Colonne1]],4)</f>
        <v>48</v>
      </c>
      <c r="C138" s="115" t="str" cm="1">
        <f t="array" ref="C138">INDEX('Mineralogic Set-Up'!$C$1:$H$58,Tableau5[[#This Row],[Colonne1]],5)</f>
        <v>80</v>
      </c>
      <c r="D138" s="115" t="str" cm="1">
        <f t="array" ref="D138">INDEX('Mineralogic Set-Up'!$C$1:$H$58,Tableau5[[#This Row],[Colonne1]],6)</f>
        <v>248</v>
      </c>
      <c r="E138" s="136"/>
      <c r="F138" s="137"/>
      <c r="G138" s="138"/>
      <c r="H138" s="137"/>
      <c r="I138" s="139" t="s">
        <v>68</v>
      </c>
      <c r="J138" s="139" t="s">
        <v>133</v>
      </c>
      <c r="K138" s="139" t="s">
        <v>7</v>
      </c>
      <c r="L138" s="140">
        <v>0.12646932329161201</v>
      </c>
    </row>
    <row r="139" spans="1:12" x14ac:dyDescent="0.25">
      <c r="A139" s="147">
        <f>MATCH(Tableau5[[#This Row],[Mineral]],'Mineralogic Set-Up'!D$29:D$58,0)+28</f>
        <v>31</v>
      </c>
      <c r="B139" s="115" t="str" cm="1">
        <f t="array" ref="B139">INDEX('Mineralogic Set-Up'!$C$1:$H$58,Tableau5[[#This Row],[Colonne1]],4)</f>
        <v>0</v>
      </c>
      <c r="C139" s="115" t="str" cm="1">
        <f t="array" ref="C139">INDEX('Mineralogic Set-Up'!$C$1:$H$58,Tableau5[[#This Row],[Colonne1]],5)</f>
        <v>105</v>
      </c>
      <c r="D139" s="115" t="str" cm="1">
        <f t="array" ref="D139">INDEX('Mineralogic Set-Up'!$C$1:$H$58,Tableau5[[#This Row],[Colonne1]],6)</f>
        <v>133</v>
      </c>
      <c r="E139" s="136"/>
      <c r="F139" s="137"/>
      <c r="G139" s="138"/>
      <c r="H139" s="137"/>
      <c r="I139" s="139" t="s">
        <v>68</v>
      </c>
      <c r="J139" s="139" t="s">
        <v>133</v>
      </c>
      <c r="K139" s="139" t="s">
        <v>9</v>
      </c>
      <c r="L139" s="140">
        <v>6.3873395601824002E-3</v>
      </c>
    </row>
    <row r="140" spans="1:12" x14ac:dyDescent="0.25">
      <c r="A140" s="147">
        <f>MATCH(Tableau5[[#This Row],[Mineral]],'Mineralogic Set-Up'!D$29:D$58,0)+28</f>
        <v>32</v>
      </c>
      <c r="B140" s="115" t="str" cm="1">
        <f t="array" ref="B140">INDEX('Mineralogic Set-Up'!$C$1:$H$58,Tableau5[[#This Row],[Colonne1]],4)</f>
        <v>102</v>
      </c>
      <c r="C140" s="115" t="str" cm="1">
        <f t="array" ref="C140">INDEX('Mineralogic Set-Up'!$C$1:$H$58,Tableau5[[#This Row],[Colonne1]],5)</f>
        <v>143</v>
      </c>
      <c r="D140" s="115" t="str" cm="1">
        <f t="array" ref="D140">INDEX('Mineralogic Set-Up'!$C$1:$H$58,Tableau5[[#This Row],[Colonne1]],6)</f>
        <v>143</v>
      </c>
      <c r="E140" s="136"/>
      <c r="F140" s="137"/>
      <c r="G140" s="138"/>
      <c r="H140" s="137"/>
      <c r="I140" s="139" t="s">
        <v>68</v>
      </c>
      <c r="J140" s="139" t="s">
        <v>133</v>
      </c>
      <c r="K140" s="139" t="s">
        <v>11</v>
      </c>
      <c r="L140" s="140">
        <v>2.29399567304845E-2</v>
      </c>
    </row>
    <row r="141" spans="1:12" x14ac:dyDescent="0.25">
      <c r="A141" s="147">
        <f>MATCH(Tableau5[[#This Row],[Mineral]],'Mineralogic Set-Up'!D$29:D$58,0)+28</f>
        <v>33</v>
      </c>
      <c r="B141" s="115" t="str" cm="1">
        <f t="array" ref="B141">INDEX('Mineralogic Set-Up'!$C$1:$H$58,Tableau5[[#This Row],[Colonne1]],4)</f>
        <v>48</v>
      </c>
      <c r="C141" s="115" t="str" cm="1">
        <f t="array" ref="C141">INDEX('Mineralogic Set-Up'!$C$1:$H$58,Tableau5[[#This Row],[Colonne1]],5)</f>
        <v>255</v>
      </c>
      <c r="D141" s="115" t="str" cm="1">
        <f t="array" ref="D141">INDEX('Mineralogic Set-Up'!$C$1:$H$58,Tableau5[[#This Row],[Colonne1]],6)</f>
        <v>199</v>
      </c>
      <c r="E141" s="136"/>
      <c r="F141" s="137"/>
      <c r="G141" s="138"/>
      <c r="H141" s="137"/>
      <c r="I141" s="139" t="s">
        <v>68</v>
      </c>
      <c r="J141" s="139" t="s">
        <v>133</v>
      </c>
      <c r="K141" s="139" t="s">
        <v>13</v>
      </c>
      <c r="L141" s="140">
        <v>5.0207459798643E-3</v>
      </c>
    </row>
    <row r="142" spans="1:12" x14ac:dyDescent="0.25">
      <c r="A142" s="147">
        <f>MATCH(Tableau5[[#This Row],[Mineral]],'Mineralogic Set-Up'!D$29:D$58,0)+28</f>
        <v>34</v>
      </c>
      <c r="B142" s="115" t="str" cm="1">
        <f t="array" ref="B142">INDEX('Mineralogic Set-Up'!$C$1:$H$58,Tableau5[[#This Row],[Colonne1]],4)</f>
        <v>255</v>
      </c>
      <c r="C142" s="115" t="str" cm="1">
        <f t="array" ref="C142">INDEX('Mineralogic Set-Up'!$C$1:$H$58,Tableau5[[#This Row],[Colonne1]],5)</f>
        <v>0</v>
      </c>
      <c r="D142" s="115" t="str" cm="1">
        <f t="array" ref="D142">INDEX('Mineralogic Set-Up'!$C$1:$H$58,Tableau5[[#This Row],[Colonne1]],6)</f>
        <v>255</v>
      </c>
      <c r="E142" s="136"/>
      <c r="F142" s="137"/>
      <c r="G142" s="138"/>
      <c r="H142" s="137"/>
      <c r="I142" s="139" t="s">
        <v>68</v>
      </c>
      <c r="J142" s="139" t="s">
        <v>133</v>
      </c>
      <c r="K142" s="139" t="s">
        <v>15</v>
      </c>
      <c r="L142" s="140">
        <v>5.5693639823978201E-2</v>
      </c>
    </row>
    <row r="143" spans="1:12" x14ac:dyDescent="0.25">
      <c r="A143" s="147">
        <f>MATCH(Tableau5[[#This Row],[Mineral]],'Mineralogic Set-Up'!D$29:D$58,0)+28</f>
        <v>35</v>
      </c>
      <c r="B143" s="115" t="str" cm="1">
        <f t="array" ref="B143">INDEX('Mineralogic Set-Up'!$C$1:$H$58,Tableau5[[#This Row],[Colonne1]],4)</f>
        <v>0</v>
      </c>
      <c r="C143" s="115" t="str" cm="1">
        <f t="array" ref="C143">INDEX('Mineralogic Set-Up'!$C$1:$H$58,Tableau5[[#This Row],[Colonne1]],5)</f>
        <v>0</v>
      </c>
      <c r="D143" s="115" t="str" cm="1">
        <f t="array" ref="D143">INDEX('Mineralogic Set-Up'!$C$1:$H$58,Tableau5[[#This Row],[Colonne1]],6)</f>
        <v>255</v>
      </c>
      <c r="E143" s="136"/>
      <c r="F143" s="137"/>
      <c r="G143" s="138"/>
      <c r="H143" s="137"/>
      <c r="I143" s="139" t="s">
        <v>68</v>
      </c>
      <c r="J143" s="139" t="s">
        <v>133</v>
      </c>
      <c r="K143" s="139" t="s">
        <v>17</v>
      </c>
      <c r="L143" s="140">
        <v>0.40039211332913799</v>
      </c>
    </row>
    <row r="144" spans="1:12" x14ac:dyDescent="0.25">
      <c r="A144" s="147">
        <f>MATCH(Tableau5[[#This Row],[Mineral]],'Mineralogic Set-Up'!D$29:D$58,0)+28</f>
        <v>38</v>
      </c>
      <c r="B144" s="115" t="str" cm="1">
        <f t="array" ref="B144">INDEX('Mineralogic Set-Up'!$C$1:$H$58,Tableau5[[#This Row],[Colonne1]],4)</f>
        <v>0</v>
      </c>
      <c r="C144" s="115" t="str" cm="1">
        <f t="array" ref="C144">INDEX('Mineralogic Set-Up'!$C$1:$H$58,Tableau5[[#This Row],[Colonne1]],5)</f>
        <v>255</v>
      </c>
      <c r="D144" s="115" t="str" cm="1">
        <f t="array" ref="D144">INDEX('Mineralogic Set-Up'!$C$1:$H$58,Tableau5[[#This Row],[Colonne1]],6)</f>
        <v>0</v>
      </c>
      <c r="E144" s="136"/>
      <c r="F144" s="137"/>
      <c r="G144" s="138"/>
      <c r="H144" s="137"/>
      <c r="I144" s="139" t="s">
        <v>68</v>
      </c>
      <c r="J144" s="139" t="s">
        <v>133</v>
      </c>
      <c r="K144" s="139" t="s">
        <v>23</v>
      </c>
      <c r="L144" s="140">
        <v>1.69338769735068E-3</v>
      </c>
    </row>
    <row r="145" spans="1:12" x14ac:dyDescent="0.25">
      <c r="A145" s="147">
        <f>MATCH(Tableau5[[#This Row],[Mineral]],'Mineralogic Set-Up'!D$29:D$58,0)+28</f>
        <v>39</v>
      </c>
      <c r="B145" s="115" t="str" cm="1">
        <f t="array" ref="B145">INDEX('Mineralogic Set-Up'!$C$1:$H$58,Tableau5[[#This Row],[Colonne1]],4)</f>
        <v>155</v>
      </c>
      <c r="C145" s="115" t="str" cm="1">
        <f t="array" ref="C145">INDEX('Mineralogic Set-Up'!$C$1:$H$58,Tableau5[[#This Row],[Colonne1]],5)</f>
        <v>200</v>
      </c>
      <c r="D145" s="115" t="str" cm="1">
        <f t="array" ref="D145">INDEX('Mineralogic Set-Up'!$C$1:$H$58,Tableau5[[#This Row],[Colonne1]],6)</f>
        <v>100</v>
      </c>
      <c r="E145" s="136"/>
      <c r="F145" s="137"/>
      <c r="G145" s="138"/>
      <c r="H145" s="137"/>
      <c r="I145" s="139" t="s">
        <v>68</v>
      </c>
      <c r="J145" s="139" t="s">
        <v>133</v>
      </c>
      <c r="K145" s="139" t="s">
        <v>25</v>
      </c>
      <c r="L145" s="140">
        <v>3.7009928896541998E-2</v>
      </c>
    </row>
    <row r="146" spans="1:12" x14ac:dyDescent="0.25">
      <c r="A146" s="147">
        <f>MATCH(Tableau5[[#This Row],[Mineral]],'Mineralogic Set-Up'!D$29:D$58,0)+28</f>
        <v>40</v>
      </c>
      <c r="B146" s="115" t="str" cm="1">
        <f t="array" ref="B146">INDEX('Mineralogic Set-Up'!$C$1:$H$58,Tableau5[[#This Row],[Colonne1]],4)</f>
        <v>14</v>
      </c>
      <c r="C146" s="115" t="str" cm="1">
        <f t="array" ref="C146">INDEX('Mineralogic Set-Up'!$C$1:$H$58,Tableau5[[#This Row],[Colonne1]],5)</f>
        <v>177</v>
      </c>
      <c r="D146" s="115" t="str" cm="1">
        <f t="array" ref="D146">INDEX('Mineralogic Set-Up'!$C$1:$H$58,Tableau5[[#This Row],[Colonne1]],6)</f>
        <v>27</v>
      </c>
      <c r="E146" s="136"/>
      <c r="F146" s="137"/>
      <c r="G146" s="138"/>
      <c r="H146" s="137"/>
      <c r="I146" s="139" t="s">
        <v>68</v>
      </c>
      <c r="J146" s="139" t="s">
        <v>133</v>
      </c>
      <c r="K146" s="139" t="s">
        <v>27</v>
      </c>
      <c r="L146" s="140">
        <v>0.42453526658142998</v>
      </c>
    </row>
    <row r="147" spans="1:12" x14ac:dyDescent="0.25">
      <c r="A147" s="147">
        <f>MATCH(Tableau5[[#This Row],[Mineral]],'Mineralogic Set-Up'!D$29:D$58,0)+28</f>
        <v>41</v>
      </c>
      <c r="B147" s="115" t="str" cm="1">
        <f t="array" ref="B147">INDEX('Mineralogic Set-Up'!$C$1:$H$58,Tableau5[[#This Row],[Colonne1]],4)</f>
        <v>0</v>
      </c>
      <c r="C147" s="115" t="str" cm="1">
        <f t="array" ref="C147">INDEX('Mineralogic Set-Up'!$C$1:$H$58,Tableau5[[#This Row],[Colonne1]],5)</f>
        <v>64</v>
      </c>
      <c r="D147" s="115" t="str" cm="1">
        <f t="array" ref="D147">INDEX('Mineralogic Set-Up'!$C$1:$H$58,Tableau5[[#This Row],[Colonne1]],6)</f>
        <v>64</v>
      </c>
      <c r="E147" s="136"/>
      <c r="F147" s="137"/>
      <c r="G147" s="138"/>
      <c r="H147" s="137"/>
      <c r="I147" s="139" t="s">
        <v>68</v>
      </c>
      <c r="J147" s="139" t="s">
        <v>133</v>
      </c>
      <c r="K147" s="139" t="s">
        <v>29</v>
      </c>
      <c r="L147" s="140">
        <v>0.33907365355138602</v>
      </c>
    </row>
    <row r="148" spans="1:12" x14ac:dyDescent="0.25">
      <c r="A148" s="147">
        <f>MATCH(Tableau5[[#This Row],[Mineral]],'Mineralogic Set-Up'!D$29:D$58,0)+28</f>
        <v>42</v>
      </c>
      <c r="B148" s="115" t="str" cm="1">
        <f t="array" ref="B148">INDEX('Mineralogic Set-Up'!$C$1:$H$58,Tableau5[[#This Row],[Colonne1]],4)</f>
        <v>154</v>
      </c>
      <c r="C148" s="115" t="str" cm="1">
        <f t="array" ref="C148">INDEX('Mineralogic Set-Up'!$C$1:$H$58,Tableau5[[#This Row],[Colonne1]],5)</f>
        <v>30</v>
      </c>
      <c r="D148" s="115" t="str" cm="1">
        <f t="array" ref="D148">INDEX('Mineralogic Set-Up'!$C$1:$H$58,Tableau5[[#This Row],[Colonne1]],6)</f>
        <v>200</v>
      </c>
      <c r="E148" s="136"/>
      <c r="F148" s="137"/>
      <c r="G148" s="138"/>
      <c r="H148" s="137"/>
      <c r="I148" s="139" t="s">
        <v>68</v>
      </c>
      <c r="J148" s="139" t="s">
        <v>133</v>
      </c>
      <c r="K148" s="139" t="s">
        <v>31</v>
      </c>
      <c r="L148" s="140">
        <v>7.4155091140438296</v>
      </c>
    </row>
    <row r="149" spans="1:12" x14ac:dyDescent="0.25">
      <c r="A149" s="147">
        <f>MATCH(Tableau5[[#This Row],[Mineral]],'Mineralogic Set-Up'!D$29:D$58,0)+28</f>
        <v>43</v>
      </c>
      <c r="B149" s="115" t="str" cm="1">
        <f t="array" ref="B149">INDEX('Mineralogic Set-Up'!$C$1:$H$58,Tableau5[[#This Row],[Colonne1]],4)</f>
        <v>112</v>
      </c>
      <c r="C149" s="115" t="str" cm="1">
        <f t="array" ref="C149">INDEX('Mineralogic Set-Up'!$C$1:$H$58,Tableau5[[#This Row],[Colonne1]],5)</f>
        <v>85</v>
      </c>
      <c r="D149" s="115" t="str" cm="1">
        <f t="array" ref="D149">INDEX('Mineralogic Set-Up'!$C$1:$H$58,Tableau5[[#This Row],[Colonne1]],6)</f>
        <v>255</v>
      </c>
      <c r="E149" s="136"/>
      <c r="F149" s="137"/>
      <c r="G149" s="138"/>
      <c r="H149" s="137"/>
      <c r="I149" s="139" t="s">
        <v>68</v>
      </c>
      <c r="J149" s="139" t="s">
        <v>133</v>
      </c>
      <c r="K149" s="139" t="s">
        <v>33</v>
      </c>
      <c r="L149" s="140">
        <v>5.1667338245090599</v>
      </c>
    </row>
    <row r="150" spans="1:12" x14ac:dyDescent="0.25">
      <c r="A150" s="147">
        <f>MATCH(Tableau5[[#This Row],[Mineral]],'Mineralogic Set-Up'!D$29:D$58,0)+28</f>
        <v>44</v>
      </c>
      <c r="B150" s="115" t="str" cm="1">
        <f t="array" ref="B150">INDEX('Mineralogic Set-Up'!$C$1:$H$58,Tableau5[[#This Row],[Colonne1]],4)</f>
        <v>255</v>
      </c>
      <c r="C150" s="115" t="str" cm="1">
        <f t="array" ref="C150">INDEX('Mineralogic Set-Up'!$C$1:$H$58,Tableau5[[#This Row],[Colonne1]],5)</f>
        <v>128</v>
      </c>
      <c r="D150" s="115" t="str" cm="1">
        <f t="array" ref="D150">INDEX('Mineralogic Set-Up'!$C$1:$H$58,Tableau5[[#This Row],[Colonne1]],6)</f>
        <v>0</v>
      </c>
      <c r="E150" s="136"/>
      <c r="F150" s="137"/>
      <c r="G150" s="138"/>
      <c r="H150" s="137"/>
      <c r="I150" s="139" t="s">
        <v>68</v>
      </c>
      <c r="J150" s="139" t="s">
        <v>133</v>
      </c>
      <c r="K150" s="139" t="s">
        <v>35</v>
      </c>
      <c r="L150" s="140">
        <v>0.89854518191116495</v>
      </c>
    </row>
    <row r="151" spans="1:12" x14ac:dyDescent="0.25">
      <c r="A151" s="147">
        <f>MATCH(Tableau5[[#This Row],[Mineral]],'Mineralogic Set-Up'!D$29:D$58,0)+28</f>
        <v>45</v>
      </c>
      <c r="B151" s="115" t="str" cm="1">
        <f t="array" ref="B151">INDEX('Mineralogic Set-Up'!$C$1:$H$58,Tableau5[[#This Row],[Colonne1]],4)</f>
        <v>200</v>
      </c>
      <c r="C151" s="115" t="str" cm="1">
        <f t="array" ref="C151">INDEX('Mineralogic Set-Up'!$C$1:$H$58,Tableau5[[#This Row],[Colonne1]],5)</f>
        <v>24</v>
      </c>
      <c r="D151" s="115" t="str" cm="1">
        <f t="array" ref="D151">INDEX('Mineralogic Set-Up'!$C$1:$H$58,Tableau5[[#This Row],[Colonne1]],6)</f>
        <v>14</v>
      </c>
      <c r="E151" s="136"/>
      <c r="F151" s="137"/>
      <c r="G151" s="138"/>
      <c r="H151" s="137"/>
      <c r="I151" s="139" t="s">
        <v>68</v>
      </c>
      <c r="J151" s="139" t="s">
        <v>133</v>
      </c>
      <c r="K151" s="139" t="s">
        <v>37</v>
      </c>
      <c r="L151" s="140">
        <v>9.9721719955095708E-3</v>
      </c>
    </row>
    <row r="152" spans="1:12" x14ac:dyDescent="0.25">
      <c r="A152" s="147">
        <f>MATCH(Tableau5[[#This Row],[Mineral]],'Mineralogic Set-Up'!D$29:D$58,0)+28</f>
        <v>46</v>
      </c>
      <c r="B152" s="115" t="str" cm="1">
        <f t="array" ref="B152">INDEX('Mineralogic Set-Up'!$C$1:$H$58,Tableau5[[#This Row],[Colonne1]],4)</f>
        <v>255</v>
      </c>
      <c r="C152" s="115" t="str" cm="1">
        <f t="array" ref="C152">INDEX('Mineralogic Set-Up'!$C$1:$H$58,Tableau5[[#This Row],[Colonne1]],5)</f>
        <v>13</v>
      </c>
      <c r="D152" s="115" t="str" cm="1">
        <f t="array" ref="D152">INDEX('Mineralogic Set-Up'!$C$1:$H$58,Tableau5[[#This Row],[Colonne1]],6)</f>
        <v>13</v>
      </c>
      <c r="E152" s="136"/>
      <c r="F152" s="137"/>
      <c r="G152" s="138"/>
      <c r="H152" s="137"/>
      <c r="I152" s="139" t="s">
        <v>68</v>
      </c>
      <c r="J152" s="139" t="s">
        <v>133</v>
      </c>
      <c r="K152" s="139" t="s">
        <v>39</v>
      </c>
      <c r="L152" s="140">
        <v>9.9721719955095708E-3</v>
      </c>
    </row>
    <row r="153" spans="1:12" x14ac:dyDescent="0.25">
      <c r="A153" s="147">
        <f>MATCH(Tableau5[[#This Row],[Mineral]],'Mineralogic Set-Up'!D$29:D$58,0)+28</f>
        <v>47</v>
      </c>
      <c r="B153" s="115" t="str" cm="1">
        <f t="array" ref="B153">INDEX('Mineralogic Set-Up'!$C$1:$H$58,Tableau5[[#This Row],[Colonne1]],4)</f>
        <v>240</v>
      </c>
      <c r="C153" s="115" t="str" cm="1">
        <f t="array" ref="C153">INDEX('Mineralogic Set-Up'!$C$1:$H$58,Tableau5[[#This Row],[Colonne1]],5)</f>
        <v>163</v>
      </c>
      <c r="D153" s="115" t="str" cm="1">
        <f t="array" ref="D153">INDEX('Mineralogic Set-Up'!$C$1:$H$58,Tableau5[[#This Row],[Colonne1]],6)</f>
        <v>51</v>
      </c>
      <c r="E153" s="136"/>
      <c r="F153" s="137"/>
      <c r="G153" s="138"/>
      <c r="H153" s="137"/>
      <c r="I153" s="139" t="s">
        <v>68</v>
      </c>
      <c r="J153" s="139" t="s">
        <v>133</v>
      </c>
      <c r="K153" s="139" t="s">
        <v>41</v>
      </c>
      <c r="L153" s="140">
        <v>0.222012039689503</v>
      </c>
    </row>
    <row r="154" spans="1:12" x14ac:dyDescent="0.25">
      <c r="A154" s="147">
        <f>MATCH(Tableau5[[#This Row],[Mineral]],'Mineralogic Set-Up'!D$29:D$58,0)+28</f>
        <v>48</v>
      </c>
      <c r="B154" s="115" t="str" cm="1">
        <f t="array" ref="B154">INDEX('Mineralogic Set-Up'!$C$1:$H$58,Tableau5[[#This Row],[Colonne1]],4)</f>
        <v>245</v>
      </c>
      <c r="C154" s="115" t="str" cm="1">
        <f t="array" ref="C154">INDEX('Mineralogic Set-Up'!$C$1:$H$58,Tableau5[[#This Row],[Colonne1]],5)</f>
        <v>188</v>
      </c>
      <c r="D154" s="115" t="str" cm="1">
        <f t="array" ref="D154">INDEX('Mineralogic Set-Up'!$C$1:$H$58,Tableau5[[#This Row],[Colonne1]],6)</f>
        <v>100</v>
      </c>
      <c r="E154" s="136"/>
      <c r="F154" s="137"/>
      <c r="G154" s="138"/>
      <c r="H154" s="137"/>
      <c r="I154" s="139" t="s">
        <v>68</v>
      </c>
      <c r="J154" s="139" t="s">
        <v>133</v>
      </c>
      <c r="K154" s="139" t="s">
        <v>43</v>
      </c>
      <c r="L154" s="140">
        <v>0.414632414550131</v>
      </c>
    </row>
    <row r="155" spans="1:12" x14ac:dyDescent="0.25">
      <c r="A155" s="147">
        <f>MATCH(Tableau5[[#This Row],[Mineral]],'Mineralogic Set-Up'!D$29:D$58,0)+28</f>
        <v>49</v>
      </c>
      <c r="B155" s="115" t="str" cm="1">
        <f t="array" ref="B155">INDEX('Mineralogic Set-Up'!$C$1:$H$58,Tableau5[[#This Row],[Colonne1]],4)</f>
        <v>231</v>
      </c>
      <c r="C155" s="115" t="str" cm="1">
        <f t="array" ref="C155">INDEX('Mineralogic Set-Up'!$C$1:$H$58,Tableau5[[#This Row],[Colonne1]],5)</f>
        <v>219</v>
      </c>
      <c r="D155" s="115" t="str" cm="1">
        <f t="array" ref="D155">INDEX('Mineralogic Set-Up'!$C$1:$H$58,Tableau5[[#This Row],[Colonne1]],6)</f>
        <v>3</v>
      </c>
      <c r="E155" s="136"/>
      <c r="F155" s="137"/>
      <c r="G155" s="138"/>
      <c r="H155" s="137"/>
      <c r="I155" s="139" t="s">
        <v>68</v>
      </c>
      <c r="J155" s="139" t="s">
        <v>133</v>
      </c>
      <c r="K155" s="139" t="s">
        <v>45</v>
      </c>
      <c r="L155" s="140">
        <v>0.56164025295467201</v>
      </c>
    </row>
    <row r="156" spans="1:12" x14ac:dyDescent="0.25">
      <c r="A156" s="147">
        <f>MATCH(Tableau5[[#This Row],[Mineral]],'Mineralogic Set-Up'!D$29:D$58,0)+28</f>
        <v>50</v>
      </c>
      <c r="B156" s="115" t="str" cm="1">
        <f t="array" ref="B156">INDEX('Mineralogic Set-Up'!$C$1:$H$58,Tableau5[[#This Row],[Colonne1]],4)</f>
        <v>8</v>
      </c>
      <c r="C156" s="115" t="str" cm="1">
        <f t="array" ref="C156">INDEX('Mineralogic Set-Up'!$C$1:$H$58,Tableau5[[#This Row],[Colonne1]],5)</f>
        <v>8</v>
      </c>
      <c r="D156" s="115" t="str" cm="1">
        <f t="array" ref="D156">INDEX('Mineralogic Set-Up'!$C$1:$H$58,Tableau5[[#This Row],[Colonne1]],6)</f>
        <v>8</v>
      </c>
      <c r="E156" s="136"/>
      <c r="F156" s="137"/>
      <c r="G156" s="138"/>
      <c r="H156" s="137"/>
      <c r="I156" s="139" t="s">
        <v>68</v>
      </c>
      <c r="J156" s="139" t="s">
        <v>133</v>
      </c>
      <c r="K156" s="139" t="s">
        <v>47</v>
      </c>
      <c r="L156" s="140">
        <v>2.44214233943656E-2</v>
      </c>
    </row>
    <row r="157" spans="1:12" x14ac:dyDescent="0.25">
      <c r="A157" s="147">
        <f>MATCH(Tableau5[[#This Row],[Mineral]],'Mineralogic Set-Up'!D$29:D$58,0)+28</f>
        <v>51</v>
      </c>
      <c r="B157" s="115" t="str" cm="1">
        <f t="array" ref="B157">INDEX('Mineralogic Set-Up'!$C$1:$H$58,Tableau5[[#This Row],[Colonne1]],4)</f>
        <v>0</v>
      </c>
      <c r="C157" s="115" t="str" cm="1">
        <f t="array" ref="C157">INDEX('Mineralogic Set-Up'!$C$1:$H$58,Tableau5[[#This Row],[Colonne1]],5)</f>
        <v>255</v>
      </c>
      <c r="D157" s="115" t="str" cm="1">
        <f t="array" ref="D157">INDEX('Mineralogic Set-Up'!$C$1:$H$58,Tableau5[[#This Row],[Colonne1]],6)</f>
        <v>255</v>
      </c>
      <c r="E157" s="136"/>
      <c r="F157" s="137"/>
      <c r="G157" s="138"/>
      <c r="H157" s="137"/>
      <c r="I157" s="139" t="s">
        <v>68</v>
      </c>
      <c r="J157" s="139" t="s">
        <v>133</v>
      </c>
      <c r="K157" s="139" t="s">
        <v>49</v>
      </c>
      <c r="L157" s="140">
        <v>4.9647948658875098E-2</v>
      </c>
    </row>
    <row r="158" spans="1:12" x14ac:dyDescent="0.25">
      <c r="A158" s="147">
        <f>MATCH(Tableau5[[#This Row],[Mineral]],'Mineralogic Set-Up'!D$29:D$58,0)+28</f>
        <v>53</v>
      </c>
      <c r="B158" s="115" t="str" cm="1">
        <f t="array" ref="B158">INDEX('Mineralogic Set-Up'!$C$1:$H$58,Tableau5[[#This Row],[Colonne1]],4)</f>
        <v>116</v>
      </c>
      <c r="C158" s="115" t="str" cm="1">
        <f t="array" ref="C158">INDEX('Mineralogic Set-Up'!$C$1:$H$58,Tableau5[[#This Row],[Colonne1]],5)</f>
        <v>120</v>
      </c>
      <c r="D158" s="115" t="str" cm="1">
        <f t="array" ref="D158">INDEX('Mineralogic Set-Up'!$C$1:$H$58,Tableau5[[#This Row],[Colonne1]],6)</f>
        <v>38</v>
      </c>
      <c r="E158" s="136"/>
      <c r="F158" s="137"/>
      <c r="G158" s="138"/>
      <c r="H158" s="137"/>
      <c r="I158" s="139" t="s">
        <v>68</v>
      </c>
      <c r="J158" s="139" t="s">
        <v>133</v>
      </c>
      <c r="K158" s="139" t="s">
        <v>53</v>
      </c>
      <c r="L158" s="140">
        <v>4.5553119343936502E-4</v>
      </c>
    </row>
    <row r="159" spans="1:12" x14ac:dyDescent="0.25">
      <c r="A159" s="147">
        <f>MATCH(Tableau5[[#This Row],[Mineral]],'Mineralogic Set-Up'!D$29:D$58,0)+28</f>
        <v>54</v>
      </c>
      <c r="B159" s="115" t="str" cm="1">
        <f t="array" ref="B159">INDEX('Mineralogic Set-Up'!$C$1:$H$58,Tableau5[[#This Row],[Colonne1]],4)</f>
        <v>255</v>
      </c>
      <c r="C159" s="115" t="str" cm="1">
        <f t="array" ref="C159">INDEX('Mineralogic Set-Up'!$C$1:$H$58,Tableau5[[#This Row],[Colonne1]],5)</f>
        <v>255</v>
      </c>
      <c r="D159" s="115" t="str" cm="1">
        <f t="array" ref="D159">INDEX('Mineralogic Set-Up'!$C$1:$H$58,Tableau5[[#This Row],[Colonne1]],6)</f>
        <v>0</v>
      </c>
      <c r="E159" s="136"/>
      <c r="F159" s="137"/>
      <c r="G159" s="138"/>
      <c r="H159" s="137"/>
      <c r="I159" s="139" t="s">
        <v>68</v>
      </c>
      <c r="J159" s="139" t="s">
        <v>133</v>
      </c>
      <c r="K159" s="139" t="s">
        <v>55</v>
      </c>
      <c r="L159" s="140">
        <v>0.39794610887741</v>
      </c>
    </row>
    <row r="160" spans="1:12" x14ac:dyDescent="0.25">
      <c r="A160" s="147">
        <f>MATCH(Tableau5[[#This Row],[Mineral]],'Mineralogic Set-Up'!D$29:D$58,0)+28</f>
        <v>55</v>
      </c>
      <c r="B160" s="115" t="str" cm="1">
        <f t="array" ref="B160">INDEX('Mineralogic Set-Up'!$C$1:$H$58,Tableau5[[#This Row],[Colonne1]],4)</f>
        <v>166</v>
      </c>
      <c r="C160" s="115" t="str" cm="1">
        <f t="array" ref="C160">INDEX('Mineralogic Set-Up'!$C$1:$H$58,Tableau5[[#This Row],[Colonne1]],5)</f>
        <v>117</v>
      </c>
      <c r="D160" s="115" t="str" cm="1">
        <f t="array" ref="D160">INDEX('Mineralogic Set-Up'!$C$1:$H$58,Tableau5[[#This Row],[Colonne1]],6)</f>
        <v>115</v>
      </c>
      <c r="E160" s="136"/>
      <c r="F160" s="137"/>
      <c r="G160" s="138"/>
      <c r="H160" s="137"/>
      <c r="I160" s="139" t="s">
        <v>68</v>
      </c>
      <c r="J160" s="139" t="s">
        <v>133</v>
      </c>
      <c r="K160" s="139" t="s">
        <v>57</v>
      </c>
      <c r="L160" s="140">
        <v>4.0423441991727899E-2</v>
      </c>
    </row>
    <row r="161" spans="1:12" x14ac:dyDescent="0.25">
      <c r="A161" s="147">
        <f>MATCH(Tableau5[[#This Row],[Mineral]],'Mineralogic Set-Up'!D$29:D$58,0)+28</f>
        <v>56</v>
      </c>
      <c r="B161" s="115" t="str" cm="1">
        <f t="array" ref="B161">INDEX('Mineralogic Set-Up'!$C$1:$H$58,Tableau5[[#This Row],[Colonne1]],4)</f>
        <v>194</v>
      </c>
      <c r="C161" s="115" t="str" cm="1">
        <f t="array" ref="C161">INDEX('Mineralogic Set-Up'!$C$1:$H$58,Tableau5[[#This Row],[Colonne1]],5)</f>
        <v>83</v>
      </c>
      <c r="D161" s="115" t="str" cm="1">
        <f t="array" ref="D161">INDEX('Mineralogic Set-Up'!$C$1:$H$58,Tableau5[[#This Row],[Colonne1]],6)</f>
        <v>50</v>
      </c>
      <c r="E161" s="136"/>
      <c r="F161" s="137"/>
      <c r="G161" s="138"/>
      <c r="H161" s="137"/>
      <c r="I161" s="139" t="s">
        <v>68</v>
      </c>
      <c r="J161" s="139" t="s">
        <v>133</v>
      </c>
      <c r="K161" s="139" t="s">
        <v>59</v>
      </c>
      <c r="L161" s="140">
        <v>0.40320452330602302</v>
      </c>
    </row>
    <row r="162" spans="1:12" x14ac:dyDescent="0.25">
      <c r="A162" s="147">
        <f>MATCH(Tableau5[[#This Row],[Mineral]],'Mineralogic Set-Up'!D$29:D$58,0)+28</f>
        <v>57</v>
      </c>
      <c r="B162" s="115" t="str" cm="1">
        <f t="array" ref="B162">INDEX('Mineralogic Set-Up'!$C$1:$H$58,Tableau5[[#This Row],[Colonne1]],4)</f>
        <v>200</v>
      </c>
      <c r="C162" s="115" t="str" cm="1">
        <f t="array" ref="C162">INDEX('Mineralogic Set-Up'!$C$1:$H$58,Tableau5[[#This Row],[Colonne1]],5)</f>
        <v>200</v>
      </c>
      <c r="D162" s="115" t="str" cm="1">
        <f t="array" ref="D162">INDEX('Mineralogic Set-Up'!$C$1:$H$58,Tableau5[[#This Row],[Colonne1]],6)</f>
        <v>44</v>
      </c>
      <c r="E162" s="136"/>
      <c r="F162" s="137"/>
      <c r="G162" s="138"/>
      <c r="H162" s="137"/>
      <c r="I162" s="139" t="s">
        <v>68</v>
      </c>
      <c r="J162" s="139" t="s">
        <v>133</v>
      </c>
      <c r="K162" s="139" t="s">
        <v>61</v>
      </c>
      <c r="L162" s="140">
        <v>81.309941344047502</v>
      </c>
    </row>
    <row r="163" spans="1:12" ht="15.75" thickBot="1" x14ac:dyDescent="0.3">
      <c r="A163" s="147">
        <f>MATCH(Tableau5[[#This Row],[Mineral]],'Mineralogic Set-Up'!D$29:D$58,0)+28</f>
        <v>58</v>
      </c>
      <c r="B163" s="115" t="str" cm="1">
        <f t="array" ref="B163">INDEX('Mineralogic Set-Up'!$C$1:$H$58,Tableau5[[#This Row],[Colonne1]],4)</f>
        <v>128</v>
      </c>
      <c r="C163" s="115" t="str" cm="1">
        <f t="array" ref="C163">INDEX('Mineralogic Set-Up'!$C$1:$H$58,Tableau5[[#This Row],[Colonne1]],5)</f>
        <v>64</v>
      </c>
      <c r="D163" s="115" t="str" cm="1">
        <f t="array" ref="D163">INDEX('Mineralogic Set-Up'!$C$1:$H$58,Tableau5[[#This Row],[Colonne1]],6)</f>
        <v>64</v>
      </c>
      <c r="E163" s="136"/>
      <c r="F163" s="137"/>
      <c r="G163" s="138"/>
      <c r="H163" s="137"/>
      <c r="I163" s="139" t="s">
        <v>68</v>
      </c>
      <c r="J163" s="139" t="s">
        <v>133</v>
      </c>
      <c r="K163" s="139" t="s">
        <v>63</v>
      </c>
      <c r="L163" s="140">
        <v>1.61016412887966</v>
      </c>
    </row>
    <row r="164" spans="1:12" x14ac:dyDescent="0.25">
      <c r="A164" s="147">
        <f>MATCH(Tableau5[[#This Row],[Mineral]],'Mineralogic Set-Up'!D$29:D$58,0)+28</f>
        <v>29</v>
      </c>
      <c r="B164" s="115" t="str" cm="1">
        <f t="array" ref="B164">INDEX('Mineralogic Set-Up'!$C$1:$H$58,Tableau5[[#This Row],[Colonne1]],4)</f>
        <v>20</v>
      </c>
      <c r="C164" s="115" t="str" cm="1">
        <f t="array" ref="C164">INDEX('Mineralogic Set-Up'!$C$1:$H$58,Tableau5[[#This Row],[Colonne1]],5)</f>
        <v>150</v>
      </c>
      <c r="D164" s="115" t="str" cm="1">
        <f t="array" ref="D164">INDEX('Mineralogic Set-Up'!$C$1:$H$58,Tableau5[[#This Row],[Colonne1]],6)</f>
        <v>230</v>
      </c>
      <c r="E164" s="131"/>
      <c r="F164" s="132"/>
      <c r="G164" s="133"/>
      <c r="H164" s="132"/>
      <c r="I164" s="134" t="s">
        <v>68</v>
      </c>
      <c r="J164" s="134" t="s">
        <v>134</v>
      </c>
      <c r="K164" s="134" t="s">
        <v>5</v>
      </c>
      <c r="L164" s="135">
        <v>2.5812519515134399E-2</v>
      </c>
    </row>
    <row r="165" spans="1:12" x14ac:dyDescent="0.25">
      <c r="A165" s="147">
        <f>MATCH(Tableau5[[#This Row],[Mineral]],'Mineralogic Set-Up'!D$29:D$58,0)+28</f>
        <v>30</v>
      </c>
      <c r="B165" s="115" t="str" cm="1">
        <f t="array" ref="B165">INDEX('Mineralogic Set-Up'!$C$1:$H$58,Tableau5[[#This Row],[Colonne1]],4)</f>
        <v>48</v>
      </c>
      <c r="C165" s="115" t="str" cm="1">
        <f t="array" ref="C165">INDEX('Mineralogic Set-Up'!$C$1:$H$58,Tableau5[[#This Row],[Colonne1]],5)</f>
        <v>80</v>
      </c>
      <c r="D165" s="115" t="str" cm="1">
        <f t="array" ref="D165">INDEX('Mineralogic Set-Up'!$C$1:$H$58,Tableau5[[#This Row],[Colonne1]],6)</f>
        <v>248</v>
      </c>
      <c r="E165" s="136"/>
      <c r="F165" s="137"/>
      <c r="G165" s="138"/>
      <c r="H165" s="137"/>
      <c r="I165" s="139" t="s">
        <v>68</v>
      </c>
      <c r="J165" s="139" t="s">
        <v>134</v>
      </c>
      <c r="K165" s="139" t="s">
        <v>7</v>
      </c>
      <c r="L165" s="140">
        <v>0.257831871812922</v>
      </c>
    </row>
    <row r="166" spans="1:12" x14ac:dyDescent="0.25">
      <c r="A166" s="147">
        <f>MATCH(Tableau5[[#This Row],[Mineral]],'Mineralogic Set-Up'!D$29:D$58,0)+28</f>
        <v>31</v>
      </c>
      <c r="B166" s="115" t="str" cm="1">
        <f t="array" ref="B166">INDEX('Mineralogic Set-Up'!$C$1:$H$58,Tableau5[[#This Row],[Colonne1]],4)</f>
        <v>0</v>
      </c>
      <c r="C166" s="115" t="str" cm="1">
        <f t="array" ref="C166">INDEX('Mineralogic Set-Up'!$C$1:$H$58,Tableau5[[#This Row],[Colonne1]],5)</f>
        <v>105</v>
      </c>
      <c r="D166" s="115" t="str" cm="1">
        <f t="array" ref="D166">INDEX('Mineralogic Set-Up'!$C$1:$H$58,Tableau5[[#This Row],[Colonne1]],6)</f>
        <v>133</v>
      </c>
      <c r="E166" s="136"/>
      <c r="F166" s="137"/>
      <c r="G166" s="138"/>
      <c r="H166" s="137"/>
      <c r="I166" s="139" t="s">
        <v>68</v>
      </c>
      <c r="J166" s="139" t="s">
        <v>134</v>
      </c>
      <c r="K166" s="139" t="s">
        <v>9</v>
      </c>
      <c r="L166" s="140">
        <v>1.8186093294753802E-2</v>
      </c>
    </row>
    <row r="167" spans="1:12" x14ac:dyDescent="0.25">
      <c r="A167" s="147">
        <f>MATCH(Tableau5[[#This Row],[Mineral]],'Mineralogic Set-Up'!D$29:D$58,0)+28</f>
        <v>32</v>
      </c>
      <c r="B167" s="115" t="str" cm="1">
        <f t="array" ref="B167">INDEX('Mineralogic Set-Up'!$C$1:$H$58,Tableau5[[#This Row],[Colonne1]],4)</f>
        <v>102</v>
      </c>
      <c r="C167" s="115" t="str" cm="1">
        <f t="array" ref="C167">INDEX('Mineralogic Set-Up'!$C$1:$H$58,Tableau5[[#This Row],[Colonne1]],5)</f>
        <v>143</v>
      </c>
      <c r="D167" s="115" t="str" cm="1">
        <f t="array" ref="D167">INDEX('Mineralogic Set-Up'!$C$1:$H$58,Tableau5[[#This Row],[Colonne1]],6)</f>
        <v>143</v>
      </c>
      <c r="E167" s="136"/>
      <c r="F167" s="137"/>
      <c r="G167" s="138"/>
      <c r="H167" s="137"/>
      <c r="I167" s="139" t="s">
        <v>68</v>
      </c>
      <c r="J167" s="139" t="s">
        <v>134</v>
      </c>
      <c r="K167" s="139" t="s">
        <v>11</v>
      </c>
      <c r="L167" s="140">
        <v>1.04061842423777E-2</v>
      </c>
    </row>
    <row r="168" spans="1:12" x14ac:dyDescent="0.25">
      <c r="A168" s="147">
        <f>MATCH(Tableau5[[#This Row],[Mineral]],'Mineralogic Set-Up'!D$29:D$58,0)+28</f>
        <v>33</v>
      </c>
      <c r="B168" s="115" t="str" cm="1">
        <f t="array" ref="B168">INDEX('Mineralogic Set-Up'!$C$1:$H$58,Tableau5[[#This Row],[Colonne1]],4)</f>
        <v>48</v>
      </c>
      <c r="C168" s="115" t="str" cm="1">
        <f t="array" ref="C168">INDEX('Mineralogic Set-Up'!$C$1:$H$58,Tableau5[[#This Row],[Colonne1]],5)</f>
        <v>255</v>
      </c>
      <c r="D168" s="115" t="str" cm="1">
        <f t="array" ref="D168">INDEX('Mineralogic Set-Up'!$C$1:$H$58,Tableau5[[#This Row],[Colonne1]],6)</f>
        <v>199</v>
      </c>
      <c r="E168" s="136"/>
      <c r="F168" s="137"/>
      <c r="G168" s="138"/>
      <c r="H168" s="137"/>
      <c r="I168" s="139" t="s">
        <v>68</v>
      </c>
      <c r="J168" s="139" t="s">
        <v>134</v>
      </c>
      <c r="K168" s="139" t="s">
        <v>13</v>
      </c>
      <c r="L168" s="140">
        <v>6.8371797859458697E-2</v>
      </c>
    </row>
    <row r="169" spans="1:12" x14ac:dyDescent="0.25">
      <c r="A169" s="147">
        <f>MATCH(Tableau5[[#This Row],[Mineral]],'Mineralogic Set-Up'!D$29:D$58,0)+28</f>
        <v>34</v>
      </c>
      <c r="B169" s="115" t="str" cm="1">
        <f t="array" ref="B169">INDEX('Mineralogic Set-Up'!$C$1:$H$58,Tableau5[[#This Row],[Colonne1]],4)</f>
        <v>255</v>
      </c>
      <c r="C169" s="115" t="str" cm="1">
        <f t="array" ref="C169">INDEX('Mineralogic Set-Up'!$C$1:$H$58,Tableau5[[#This Row],[Colonne1]],5)</f>
        <v>0</v>
      </c>
      <c r="D169" s="115" t="str" cm="1">
        <f t="array" ref="D169">INDEX('Mineralogic Set-Up'!$C$1:$H$58,Tableau5[[#This Row],[Colonne1]],6)</f>
        <v>255</v>
      </c>
      <c r="E169" s="136"/>
      <c r="F169" s="137"/>
      <c r="G169" s="138"/>
      <c r="H169" s="137"/>
      <c r="I169" s="139" t="s">
        <v>68</v>
      </c>
      <c r="J169" s="139" t="s">
        <v>134</v>
      </c>
      <c r="K169" s="139" t="s">
        <v>15</v>
      </c>
      <c r="L169" s="140">
        <v>0.11794357319564699</v>
      </c>
    </row>
    <row r="170" spans="1:12" x14ac:dyDescent="0.25">
      <c r="A170" s="147">
        <f>MATCH(Tableau5[[#This Row],[Mineral]],'Mineralogic Set-Up'!D$29:D$58,0)+28</f>
        <v>35</v>
      </c>
      <c r="B170" s="115" t="str" cm="1">
        <f t="array" ref="B170">INDEX('Mineralogic Set-Up'!$C$1:$H$58,Tableau5[[#This Row],[Colonne1]],4)</f>
        <v>0</v>
      </c>
      <c r="C170" s="115" t="str" cm="1">
        <f t="array" ref="C170">INDEX('Mineralogic Set-Up'!$C$1:$H$58,Tableau5[[#This Row],[Colonne1]],5)</f>
        <v>0</v>
      </c>
      <c r="D170" s="115" t="str" cm="1">
        <f t="array" ref="D170">INDEX('Mineralogic Set-Up'!$C$1:$H$58,Tableau5[[#This Row],[Colonne1]],6)</f>
        <v>255</v>
      </c>
      <c r="E170" s="136"/>
      <c r="F170" s="137"/>
      <c r="G170" s="138"/>
      <c r="H170" s="137"/>
      <c r="I170" s="139" t="s">
        <v>68</v>
      </c>
      <c r="J170" s="139" t="s">
        <v>134</v>
      </c>
      <c r="K170" s="139" t="s">
        <v>17</v>
      </c>
      <c r="L170" s="140">
        <v>0.71336418398956503</v>
      </c>
    </row>
    <row r="171" spans="1:12" x14ac:dyDescent="0.25">
      <c r="A171" s="147">
        <f>MATCH(Tableau5[[#This Row],[Mineral]],'Mineralogic Set-Up'!D$29:D$58,0)+28</f>
        <v>38</v>
      </c>
      <c r="B171" s="115" t="str" cm="1">
        <f t="array" ref="B171">INDEX('Mineralogic Set-Up'!$C$1:$H$58,Tableau5[[#This Row],[Colonne1]],4)</f>
        <v>0</v>
      </c>
      <c r="C171" s="115" t="str" cm="1">
        <f t="array" ref="C171">INDEX('Mineralogic Set-Up'!$C$1:$H$58,Tableau5[[#This Row],[Colonne1]],5)</f>
        <v>255</v>
      </c>
      <c r="D171" s="115" t="str" cm="1">
        <f t="array" ref="D171">INDEX('Mineralogic Set-Up'!$C$1:$H$58,Tableau5[[#This Row],[Colonne1]],6)</f>
        <v>0</v>
      </c>
      <c r="E171" s="136"/>
      <c r="F171" s="137"/>
      <c r="G171" s="138"/>
      <c r="H171" s="137"/>
      <c r="I171" s="139" t="s">
        <v>68</v>
      </c>
      <c r="J171" s="139" t="s">
        <v>134</v>
      </c>
      <c r="K171" s="139" t="s">
        <v>23</v>
      </c>
      <c r="L171" s="140">
        <v>2.3329497024777899E-3</v>
      </c>
    </row>
    <row r="172" spans="1:12" x14ac:dyDescent="0.25">
      <c r="A172" s="147">
        <f>MATCH(Tableau5[[#This Row],[Mineral]],'Mineralogic Set-Up'!D$29:D$58,0)+28</f>
        <v>39</v>
      </c>
      <c r="B172" s="115" t="str" cm="1">
        <f t="array" ref="B172">INDEX('Mineralogic Set-Up'!$C$1:$H$58,Tableau5[[#This Row],[Colonne1]],4)</f>
        <v>155</v>
      </c>
      <c r="C172" s="115" t="str" cm="1">
        <f t="array" ref="C172">INDEX('Mineralogic Set-Up'!$C$1:$H$58,Tableau5[[#This Row],[Colonne1]],5)</f>
        <v>200</v>
      </c>
      <c r="D172" s="115" t="str" cm="1">
        <f t="array" ref="D172">INDEX('Mineralogic Set-Up'!$C$1:$H$58,Tableau5[[#This Row],[Colonne1]],6)</f>
        <v>100</v>
      </c>
      <c r="E172" s="136"/>
      <c r="F172" s="137"/>
      <c r="G172" s="138"/>
      <c r="H172" s="137"/>
      <c r="I172" s="139" t="s">
        <v>68</v>
      </c>
      <c r="J172" s="139" t="s">
        <v>134</v>
      </c>
      <c r="K172" s="139" t="s">
        <v>25</v>
      </c>
      <c r="L172" s="140">
        <v>4.56207632867838E-2</v>
      </c>
    </row>
    <row r="173" spans="1:12" x14ac:dyDescent="0.25">
      <c r="A173" s="147">
        <f>MATCH(Tableau5[[#This Row],[Mineral]],'Mineralogic Set-Up'!D$29:D$58,0)+28</f>
        <v>40</v>
      </c>
      <c r="B173" s="115" t="str" cm="1">
        <f t="array" ref="B173">INDEX('Mineralogic Set-Up'!$C$1:$H$58,Tableau5[[#This Row],[Colonne1]],4)</f>
        <v>14</v>
      </c>
      <c r="C173" s="115" t="str" cm="1">
        <f t="array" ref="C173">INDEX('Mineralogic Set-Up'!$C$1:$H$58,Tableau5[[#This Row],[Colonne1]],5)</f>
        <v>177</v>
      </c>
      <c r="D173" s="115" t="str" cm="1">
        <f t="array" ref="D173">INDEX('Mineralogic Set-Up'!$C$1:$H$58,Tableau5[[#This Row],[Colonne1]],6)</f>
        <v>27</v>
      </c>
      <c r="E173" s="136"/>
      <c r="F173" s="137"/>
      <c r="G173" s="138"/>
      <c r="H173" s="137"/>
      <c r="I173" s="139" t="s">
        <v>68</v>
      </c>
      <c r="J173" s="139" t="s">
        <v>134</v>
      </c>
      <c r="K173" s="139" t="s">
        <v>27</v>
      </c>
      <c r="L173" s="140">
        <v>0.56134044514343795</v>
      </c>
    </row>
    <row r="174" spans="1:12" x14ac:dyDescent="0.25">
      <c r="A174" s="147">
        <f>MATCH(Tableau5[[#This Row],[Mineral]],'Mineralogic Set-Up'!D$29:D$58,0)+28</f>
        <v>41</v>
      </c>
      <c r="B174" s="115" t="str" cm="1">
        <f t="array" ref="B174">INDEX('Mineralogic Set-Up'!$C$1:$H$58,Tableau5[[#This Row],[Colonne1]],4)</f>
        <v>0</v>
      </c>
      <c r="C174" s="115" t="str" cm="1">
        <f t="array" ref="C174">INDEX('Mineralogic Set-Up'!$C$1:$H$58,Tableau5[[#This Row],[Colonne1]],5)</f>
        <v>64</v>
      </c>
      <c r="D174" s="115" t="str" cm="1">
        <f t="array" ref="D174">INDEX('Mineralogic Set-Up'!$C$1:$H$58,Tableau5[[#This Row],[Colonne1]],6)</f>
        <v>64</v>
      </c>
      <c r="E174" s="136"/>
      <c r="F174" s="137"/>
      <c r="G174" s="138"/>
      <c r="H174" s="137"/>
      <c r="I174" s="139" t="s">
        <v>68</v>
      </c>
      <c r="J174" s="139" t="s">
        <v>134</v>
      </c>
      <c r="K174" s="139" t="s">
        <v>29</v>
      </c>
      <c r="L174" s="140">
        <v>7.6182404319508096E-2</v>
      </c>
    </row>
    <row r="175" spans="1:12" x14ac:dyDescent="0.25">
      <c r="A175" s="147">
        <f>MATCH(Tableau5[[#This Row],[Mineral]],'Mineralogic Set-Up'!D$29:D$58,0)+28</f>
        <v>42</v>
      </c>
      <c r="B175" s="115" t="str" cm="1">
        <f t="array" ref="B175">INDEX('Mineralogic Set-Up'!$C$1:$H$58,Tableau5[[#This Row],[Colonne1]],4)</f>
        <v>154</v>
      </c>
      <c r="C175" s="115" t="str" cm="1">
        <f t="array" ref="C175">INDEX('Mineralogic Set-Up'!$C$1:$H$58,Tableau5[[#This Row],[Colonne1]],5)</f>
        <v>30</v>
      </c>
      <c r="D175" s="115" t="str" cm="1">
        <f t="array" ref="D175">INDEX('Mineralogic Set-Up'!$C$1:$H$58,Tableau5[[#This Row],[Colonne1]],6)</f>
        <v>200</v>
      </c>
      <c r="E175" s="136"/>
      <c r="F175" s="137"/>
      <c r="G175" s="138"/>
      <c r="H175" s="137"/>
      <c r="I175" s="139" t="s">
        <v>68</v>
      </c>
      <c r="J175" s="139" t="s">
        <v>134</v>
      </c>
      <c r="K175" s="139" t="s">
        <v>31</v>
      </c>
      <c r="L175" s="140">
        <v>5.8350919619706598</v>
      </c>
    </row>
    <row r="176" spans="1:12" x14ac:dyDescent="0.25">
      <c r="A176" s="147">
        <f>MATCH(Tableau5[[#This Row],[Mineral]],'Mineralogic Set-Up'!D$29:D$58,0)+28</f>
        <v>43</v>
      </c>
      <c r="B176" s="115" t="str" cm="1">
        <f t="array" ref="B176">INDEX('Mineralogic Set-Up'!$C$1:$H$58,Tableau5[[#This Row],[Colonne1]],4)</f>
        <v>112</v>
      </c>
      <c r="C176" s="115" t="str" cm="1">
        <f t="array" ref="C176">INDEX('Mineralogic Set-Up'!$C$1:$H$58,Tableau5[[#This Row],[Colonne1]],5)</f>
        <v>85</v>
      </c>
      <c r="D176" s="115" t="str" cm="1">
        <f t="array" ref="D176">INDEX('Mineralogic Set-Up'!$C$1:$H$58,Tableau5[[#This Row],[Colonne1]],6)</f>
        <v>255</v>
      </c>
      <c r="E176" s="136"/>
      <c r="F176" s="137"/>
      <c r="G176" s="138"/>
      <c r="H176" s="137"/>
      <c r="I176" s="139" t="s">
        <v>68</v>
      </c>
      <c r="J176" s="139" t="s">
        <v>134</v>
      </c>
      <c r="K176" s="139" t="s">
        <v>33</v>
      </c>
      <c r="L176" s="140">
        <v>6.3356979444290902</v>
      </c>
    </row>
    <row r="177" spans="1:12" x14ac:dyDescent="0.25">
      <c r="A177" s="147">
        <f>MATCH(Tableau5[[#This Row],[Mineral]],'Mineralogic Set-Up'!D$29:D$58,0)+28</f>
        <v>44</v>
      </c>
      <c r="B177" s="115" t="str" cm="1">
        <f t="array" ref="B177">INDEX('Mineralogic Set-Up'!$C$1:$H$58,Tableau5[[#This Row],[Colonne1]],4)</f>
        <v>255</v>
      </c>
      <c r="C177" s="115" t="str" cm="1">
        <f t="array" ref="C177">INDEX('Mineralogic Set-Up'!$C$1:$H$58,Tableau5[[#This Row],[Colonne1]],5)</f>
        <v>128</v>
      </c>
      <c r="D177" s="115" t="str" cm="1">
        <f t="array" ref="D177">INDEX('Mineralogic Set-Up'!$C$1:$H$58,Tableau5[[#This Row],[Colonne1]],6)</f>
        <v>0</v>
      </c>
      <c r="E177" s="136"/>
      <c r="F177" s="137"/>
      <c r="G177" s="138"/>
      <c r="H177" s="137"/>
      <c r="I177" s="139" t="s">
        <v>68</v>
      </c>
      <c r="J177" s="139" t="s">
        <v>134</v>
      </c>
      <c r="K177" s="139" t="s">
        <v>35</v>
      </c>
      <c r="L177" s="140">
        <v>0.66812405163593502</v>
      </c>
    </row>
    <row r="178" spans="1:12" x14ac:dyDescent="0.25">
      <c r="A178" s="147">
        <f>MATCH(Tableau5[[#This Row],[Mineral]],'Mineralogic Set-Up'!D$29:D$58,0)+28</f>
        <v>45</v>
      </c>
      <c r="B178" s="115" t="str" cm="1">
        <f t="array" ref="B178">INDEX('Mineralogic Set-Up'!$C$1:$H$58,Tableau5[[#This Row],[Colonne1]],4)</f>
        <v>200</v>
      </c>
      <c r="C178" s="115" t="str" cm="1">
        <f t="array" ref="C178">INDEX('Mineralogic Set-Up'!$C$1:$H$58,Tableau5[[#This Row],[Colonne1]],5)</f>
        <v>24</v>
      </c>
      <c r="D178" s="115" t="str" cm="1">
        <f t="array" ref="D178">INDEX('Mineralogic Set-Up'!$C$1:$H$58,Tableau5[[#This Row],[Colonne1]],6)</f>
        <v>14</v>
      </c>
      <c r="E178" s="136"/>
      <c r="F178" s="137"/>
      <c r="G178" s="138"/>
      <c r="H178" s="137"/>
      <c r="I178" s="139" t="s">
        <v>68</v>
      </c>
      <c r="J178" s="139" t="s">
        <v>134</v>
      </c>
      <c r="K178" s="139" t="s">
        <v>37</v>
      </c>
      <c r="L178" s="140">
        <v>1.9161566415965298E-2</v>
      </c>
    </row>
    <row r="179" spans="1:12" x14ac:dyDescent="0.25">
      <c r="A179" s="147">
        <f>MATCH(Tableau5[[#This Row],[Mineral]],'Mineralogic Set-Up'!D$29:D$58,0)+28</f>
        <v>46</v>
      </c>
      <c r="B179" s="115" t="str" cm="1">
        <f t="array" ref="B179">INDEX('Mineralogic Set-Up'!$C$1:$H$58,Tableau5[[#This Row],[Colonne1]],4)</f>
        <v>255</v>
      </c>
      <c r="C179" s="115" t="str" cm="1">
        <f t="array" ref="C179">INDEX('Mineralogic Set-Up'!$C$1:$H$58,Tableau5[[#This Row],[Colonne1]],5)</f>
        <v>13</v>
      </c>
      <c r="D179" s="115" t="str" cm="1">
        <f t="array" ref="D179">INDEX('Mineralogic Set-Up'!$C$1:$H$58,Tableau5[[#This Row],[Colonne1]],6)</f>
        <v>13</v>
      </c>
      <c r="E179" s="136"/>
      <c r="F179" s="137"/>
      <c r="G179" s="138"/>
      <c r="H179" s="137"/>
      <c r="I179" s="139" t="s">
        <v>68</v>
      </c>
      <c r="J179" s="139" t="s">
        <v>134</v>
      </c>
      <c r="K179" s="139" t="s">
        <v>39</v>
      </c>
      <c r="L179" s="140">
        <v>6.1461628126680996E-3</v>
      </c>
    </row>
    <row r="180" spans="1:12" x14ac:dyDescent="0.25">
      <c r="A180" s="147">
        <f>MATCH(Tableau5[[#This Row],[Mineral]],'Mineralogic Set-Up'!D$29:D$58,0)+28</f>
        <v>47</v>
      </c>
      <c r="B180" s="115" t="str" cm="1">
        <f t="array" ref="B180">INDEX('Mineralogic Set-Up'!$C$1:$H$58,Tableau5[[#This Row],[Colonne1]],4)</f>
        <v>240</v>
      </c>
      <c r="C180" s="115" t="str" cm="1">
        <f t="array" ref="C180">INDEX('Mineralogic Set-Up'!$C$1:$H$58,Tableau5[[#This Row],[Colonne1]],5)</f>
        <v>163</v>
      </c>
      <c r="D180" s="115" t="str" cm="1">
        <f t="array" ref="D180">INDEX('Mineralogic Set-Up'!$C$1:$H$58,Tableau5[[#This Row],[Colonne1]],6)</f>
        <v>51</v>
      </c>
      <c r="E180" s="136"/>
      <c r="F180" s="137"/>
      <c r="G180" s="138"/>
      <c r="H180" s="137"/>
      <c r="I180" s="139" t="s">
        <v>68</v>
      </c>
      <c r="J180" s="139" t="s">
        <v>134</v>
      </c>
      <c r="K180" s="139" t="s">
        <v>41</v>
      </c>
      <c r="L180" s="140">
        <v>0.261031150175428</v>
      </c>
    </row>
    <row r="181" spans="1:12" x14ac:dyDescent="0.25">
      <c r="A181" s="147">
        <f>MATCH(Tableau5[[#This Row],[Mineral]],'Mineralogic Set-Up'!D$29:D$58,0)+28</f>
        <v>48</v>
      </c>
      <c r="B181" s="115" t="str" cm="1">
        <f t="array" ref="B181">INDEX('Mineralogic Set-Up'!$C$1:$H$58,Tableau5[[#This Row],[Colonne1]],4)</f>
        <v>245</v>
      </c>
      <c r="C181" s="115" t="str" cm="1">
        <f t="array" ref="C181">INDEX('Mineralogic Set-Up'!$C$1:$H$58,Tableau5[[#This Row],[Colonne1]],5)</f>
        <v>188</v>
      </c>
      <c r="D181" s="115" t="str" cm="1">
        <f t="array" ref="D181">INDEX('Mineralogic Set-Up'!$C$1:$H$58,Tableau5[[#This Row],[Colonne1]],6)</f>
        <v>100</v>
      </c>
      <c r="E181" s="136"/>
      <c r="F181" s="137"/>
      <c r="G181" s="138"/>
      <c r="H181" s="137"/>
      <c r="I181" s="139" t="s">
        <v>68</v>
      </c>
      <c r="J181" s="139" t="s">
        <v>134</v>
      </c>
      <c r="K181" s="139" t="s">
        <v>43</v>
      </c>
      <c r="L181" s="140">
        <v>0.78815499650356702</v>
      </c>
    </row>
    <row r="182" spans="1:12" x14ac:dyDescent="0.25">
      <c r="A182" s="147">
        <f>MATCH(Tableau5[[#This Row],[Mineral]],'Mineralogic Set-Up'!D$29:D$58,0)+28</f>
        <v>49</v>
      </c>
      <c r="B182" s="115" t="str" cm="1">
        <f t="array" ref="B182">INDEX('Mineralogic Set-Up'!$C$1:$H$58,Tableau5[[#This Row],[Colonne1]],4)</f>
        <v>231</v>
      </c>
      <c r="C182" s="115" t="str" cm="1">
        <f t="array" ref="C182">INDEX('Mineralogic Set-Up'!$C$1:$H$58,Tableau5[[#This Row],[Colonne1]],5)</f>
        <v>219</v>
      </c>
      <c r="D182" s="115" t="str" cm="1">
        <f t="array" ref="D182">INDEX('Mineralogic Set-Up'!$C$1:$H$58,Tableau5[[#This Row],[Colonne1]],6)</f>
        <v>3</v>
      </c>
      <c r="E182" s="136"/>
      <c r="F182" s="137"/>
      <c r="G182" s="138"/>
      <c r="H182" s="137"/>
      <c r="I182" s="139" t="s">
        <v>68</v>
      </c>
      <c r="J182" s="139" t="s">
        <v>134</v>
      </c>
      <c r="K182" s="139" t="s">
        <v>45</v>
      </c>
      <c r="L182" s="140">
        <v>0.260901541939285</v>
      </c>
    </row>
    <row r="183" spans="1:12" x14ac:dyDescent="0.25">
      <c r="A183" s="147">
        <f>MATCH(Tableau5[[#This Row],[Mineral]],'Mineralogic Set-Up'!D$29:D$58,0)+28</f>
        <v>50</v>
      </c>
      <c r="B183" s="115" t="str" cm="1">
        <f t="array" ref="B183">INDEX('Mineralogic Set-Up'!$C$1:$H$58,Tableau5[[#This Row],[Colonne1]],4)</f>
        <v>8</v>
      </c>
      <c r="C183" s="115" t="str" cm="1">
        <f t="array" ref="C183">INDEX('Mineralogic Set-Up'!$C$1:$H$58,Tableau5[[#This Row],[Colonne1]],5)</f>
        <v>8</v>
      </c>
      <c r="D183" s="115" t="str" cm="1">
        <f t="array" ref="D183">INDEX('Mineralogic Set-Up'!$C$1:$H$58,Tableau5[[#This Row],[Colonne1]],6)</f>
        <v>8</v>
      </c>
      <c r="E183" s="136"/>
      <c r="F183" s="137"/>
      <c r="G183" s="138"/>
      <c r="H183" s="137"/>
      <c r="I183" s="139" t="s">
        <v>68</v>
      </c>
      <c r="J183" s="139" t="s">
        <v>134</v>
      </c>
      <c r="K183" s="139" t="s">
        <v>47</v>
      </c>
      <c r="L183" s="140">
        <v>1.6267890206049799E-2</v>
      </c>
    </row>
    <row r="184" spans="1:12" x14ac:dyDescent="0.25">
      <c r="A184" s="147">
        <f>MATCH(Tableau5[[#This Row],[Mineral]],'Mineralogic Set-Up'!D$29:D$58,0)+28</f>
        <v>51</v>
      </c>
      <c r="B184" s="115" t="str" cm="1">
        <f t="array" ref="B184">INDEX('Mineralogic Set-Up'!$C$1:$H$58,Tableau5[[#This Row],[Colonne1]],4)</f>
        <v>0</v>
      </c>
      <c r="C184" s="115" t="str" cm="1">
        <f t="array" ref="C184">INDEX('Mineralogic Set-Up'!$C$1:$H$58,Tableau5[[#This Row],[Colonne1]],5)</f>
        <v>255</v>
      </c>
      <c r="D184" s="115" t="str" cm="1">
        <f t="array" ref="D184">INDEX('Mineralogic Set-Up'!$C$1:$H$58,Tableau5[[#This Row],[Colonne1]],6)</f>
        <v>255</v>
      </c>
      <c r="E184" s="136"/>
      <c r="F184" s="137"/>
      <c r="G184" s="138"/>
      <c r="H184" s="137"/>
      <c r="I184" s="139" t="s">
        <v>68</v>
      </c>
      <c r="J184" s="139" t="s">
        <v>134</v>
      </c>
      <c r="K184" s="139" t="s">
        <v>49</v>
      </c>
      <c r="L184" s="140">
        <v>6.4701836046788998E-3</v>
      </c>
    </row>
    <row r="185" spans="1:12" x14ac:dyDescent="0.25">
      <c r="A185" s="147">
        <f>MATCH(Tableau5[[#This Row],[Mineral]],'Mineralogic Set-Up'!D$29:D$58,0)+28</f>
        <v>53</v>
      </c>
      <c r="B185" s="115" t="str" cm="1">
        <f t="array" ref="B185">INDEX('Mineralogic Set-Up'!$C$1:$H$58,Tableau5[[#This Row],[Colonne1]],4)</f>
        <v>116</v>
      </c>
      <c r="C185" s="115" t="str" cm="1">
        <f t="array" ref="C185">INDEX('Mineralogic Set-Up'!$C$1:$H$58,Tableau5[[#This Row],[Colonne1]],5)</f>
        <v>120</v>
      </c>
      <c r="D185" s="115" t="str" cm="1">
        <f t="array" ref="D185">INDEX('Mineralogic Set-Up'!$C$1:$H$58,Tableau5[[#This Row],[Colonne1]],6)</f>
        <v>38</v>
      </c>
      <c r="E185" s="136"/>
      <c r="F185" s="137"/>
      <c r="G185" s="138"/>
      <c r="H185" s="137"/>
      <c r="I185" s="139" t="s">
        <v>68</v>
      </c>
      <c r="J185" s="139" t="s">
        <v>134</v>
      </c>
      <c r="K185" s="139" t="s">
        <v>53</v>
      </c>
      <c r="L185" s="140">
        <v>7.0602425206564698E-3</v>
      </c>
    </row>
    <row r="186" spans="1:12" x14ac:dyDescent="0.25">
      <c r="A186" s="147">
        <f>MATCH(Tableau5[[#This Row],[Mineral]],'Mineralogic Set-Up'!D$29:D$58,0)+28</f>
        <v>54</v>
      </c>
      <c r="B186" s="115" t="str" cm="1">
        <f t="array" ref="B186">INDEX('Mineralogic Set-Up'!$C$1:$H$58,Tableau5[[#This Row],[Colonne1]],4)</f>
        <v>255</v>
      </c>
      <c r="C186" s="115" t="str" cm="1">
        <f t="array" ref="C186">INDEX('Mineralogic Set-Up'!$C$1:$H$58,Tableau5[[#This Row],[Colonne1]],5)</f>
        <v>255</v>
      </c>
      <c r="D186" s="115" t="str" cm="1">
        <f t="array" ref="D186">INDEX('Mineralogic Set-Up'!$C$1:$H$58,Tableau5[[#This Row],[Colonne1]],6)</f>
        <v>0</v>
      </c>
      <c r="E186" s="136"/>
      <c r="F186" s="137"/>
      <c r="G186" s="138"/>
      <c r="H186" s="137"/>
      <c r="I186" s="139" t="s">
        <v>68</v>
      </c>
      <c r="J186" s="139" t="s">
        <v>134</v>
      </c>
      <c r="K186" s="139" t="s">
        <v>55</v>
      </c>
      <c r="L186" s="140">
        <v>0.38862030637226003</v>
      </c>
    </row>
    <row r="187" spans="1:12" x14ac:dyDescent="0.25">
      <c r="A187" s="147">
        <f>MATCH(Tableau5[[#This Row],[Mineral]],'Mineralogic Set-Up'!D$29:D$58,0)+28</f>
        <v>55</v>
      </c>
      <c r="B187" s="115" t="str" cm="1">
        <f t="array" ref="B187">INDEX('Mineralogic Set-Up'!$C$1:$H$58,Tableau5[[#This Row],[Colonne1]],4)</f>
        <v>166</v>
      </c>
      <c r="C187" s="115" t="str" cm="1">
        <f t="array" ref="C187">INDEX('Mineralogic Set-Up'!$C$1:$H$58,Tableau5[[#This Row],[Colonne1]],5)</f>
        <v>117</v>
      </c>
      <c r="D187" s="115" t="str" cm="1">
        <f t="array" ref="D187">INDEX('Mineralogic Set-Up'!$C$1:$H$58,Tableau5[[#This Row],[Colonne1]],6)</f>
        <v>115</v>
      </c>
      <c r="E187" s="136"/>
      <c r="F187" s="137"/>
      <c r="G187" s="138"/>
      <c r="H187" s="137"/>
      <c r="I187" s="139" t="s">
        <v>68</v>
      </c>
      <c r="J187" s="139" t="s">
        <v>134</v>
      </c>
      <c r="K187" s="139" t="s">
        <v>57</v>
      </c>
      <c r="L187" s="140">
        <v>8.0698231452766403E-2</v>
      </c>
    </row>
    <row r="188" spans="1:12" x14ac:dyDescent="0.25">
      <c r="A188" s="147">
        <f>MATCH(Tableau5[[#This Row],[Mineral]],'Mineralogic Set-Up'!D$29:D$58,0)+28</f>
        <v>56</v>
      </c>
      <c r="B188" s="115" t="str" cm="1">
        <f t="array" ref="B188">INDEX('Mineralogic Set-Up'!$C$1:$H$58,Tableau5[[#This Row],[Colonne1]],4)</f>
        <v>194</v>
      </c>
      <c r="C188" s="115" t="str" cm="1">
        <f t="array" ref="C188">INDEX('Mineralogic Set-Up'!$C$1:$H$58,Tableau5[[#This Row],[Colonne1]],5)</f>
        <v>83</v>
      </c>
      <c r="D188" s="115" t="str" cm="1">
        <f t="array" ref="D188">INDEX('Mineralogic Set-Up'!$C$1:$H$58,Tableau5[[#This Row],[Colonne1]],6)</f>
        <v>50</v>
      </c>
      <c r="E188" s="136"/>
      <c r="F188" s="137"/>
      <c r="G188" s="138"/>
      <c r="H188" s="137"/>
      <c r="I188" s="139" t="s">
        <v>68</v>
      </c>
      <c r="J188" s="139" t="s">
        <v>134</v>
      </c>
      <c r="K188" s="139" t="s">
        <v>59</v>
      </c>
      <c r="L188" s="140">
        <v>0.38930245557683901</v>
      </c>
    </row>
    <row r="189" spans="1:12" x14ac:dyDescent="0.25">
      <c r="A189" s="147">
        <f>MATCH(Tableau5[[#This Row],[Mineral]],'Mineralogic Set-Up'!D$29:D$58,0)+28</f>
        <v>57</v>
      </c>
      <c r="B189" s="115" t="str" cm="1">
        <f t="array" ref="B189">INDEX('Mineralogic Set-Up'!$C$1:$H$58,Tableau5[[#This Row],[Colonne1]],4)</f>
        <v>200</v>
      </c>
      <c r="C189" s="115" t="str" cm="1">
        <f t="array" ref="C189">INDEX('Mineralogic Set-Up'!$C$1:$H$58,Tableau5[[#This Row],[Colonne1]],5)</f>
        <v>200</v>
      </c>
      <c r="D189" s="115" t="str" cm="1">
        <f t="array" ref="D189">INDEX('Mineralogic Set-Up'!$C$1:$H$58,Tableau5[[#This Row],[Colonne1]],6)</f>
        <v>44</v>
      </c>
      <c r="E189" s="136"/>
      <c r="F189" s="137"/>
      <c r="G189" s="138"/>
      <c r="H189" s="137"/>
      <c r="I189" s="139" t="s">
        <v>68</v>
      </c>
      <c r="J189" s="139" t="s">
        <v>134</v>
      </c>
      <c r="K189" s="139" t="s">
        <v>61</v>
      </c>
      <c r="L189" s="140">
        <v>81.251911326584505</v>
      </c>
    </row>
    <row r="190" spans="1:12" ht="15.75" thickBot="1" x14ac:dyDescent="0.3">
      <c r="A190" s="147">
        <f>MATCH(Tableau5[[#This Row],[Mineral]],'Mineralogic Set-Up'!D$29:D$58,0)+28</f>
        <v>58</v>
      </c>
      <c r="B190" s="115" t="str" cm="1">
        <f t="array" ref="B190">INDEX('Mineralogic Set-Up'!$C$1:$H$58,Tableau5[[#This Row],[Colonne1]],4)</f>
        <v>128</v>
      </c>
      <c r="C190" s="115" t="str" cm="1">
        <f t="array" ref="C190">INDEX('Mineralogic Set-Up'!$C$1:$H$58,Tableau5[[#This Row],[Colonne1]],5)</f>
        <v>64</v>
      </c>
      <c r="D190" s="115" t="str" cm="1">
        <f t="array" ref="D190">INDEX('Mineralogic Set-Up'!$C$1:$H$58,Tableau5[[#This Row],[Colonne1]],6)</f>
        <v>64</v>
      </c>
      <c r="E190" s="136"/>
      <c r="F190" s="137"/>
      <c r="G190" s="141"/>
      <c r="H190" s="142"/>
      <c r="I190" s="143" t="s">
        <v>68</v>
      </c>
      <c r="J190" s="143" t="s">
        <v>134</v>
      </c>
      <c r="K190" s="143" t="s">
        <v>63</v>
      </c>
      <c r="L190" s="144">
        <v>1.7879672013874801</v>
      </c>
    </row>
    <row r="191" spans="1:12" x14ac:dyDescent="0.25">
      <c r="A191" s="147">
        <f>MATCH(Tableau5[[#This Row],[Mineral]],'Mineralogic Set-Up'!D$29:D$58,0)+28</f>
        <v>29</v>
      </c>
      <c r="B191" s="115" t="str" cm="1">
        <f t="array" ref="B191">INDEX('Mineralogic Set-Up'!$C$1:$H$58,Tableau5[[#This Row],[Colonne1]],4)</f>
        <v>20</v>
      </c>
      <c r="C191" s="115" t="str" cm="1">
        <f t="array" ref="C191">INDEX('Mineralogic Set-Up'!$C$1:$H$58,Tableau5[[#This Row],[Colonne1]],5)</f>
        <v>150</v>
      </c>
      <c r="D191" s="115" t="str" cm="1">
        <f t="array" ref="D191">INDEX('Mineralogic Set-Up'!$C$1:$H$58,Tableau5[[#This Row],[Colonne1]],6)</f>
        <v>230</v>
      </c>
      <c r="E191" s="139"/>
      <c r="F191" s="139"/>
      <c r="G191" s="139"/>
      <c r="H191" s="139"/>
      <c r="I191" s="139" t="s">
        <v>68</v>
      </c>
      <c r="J191" s="139" t="s">
        <v>109</v>
      </c>
      <c r="K191" s="139" t="s">
        <v>5</v>
      </c>
      <c r="L191" s="139">
        <v>0.16221293427293501</v>
      </c>
    </row>
    <row r="192" spans="1:12" x14ac:dyDescent="0.25">
      <c r="A192" s="147">
        <f>MATCH(Tableau5[[#This Row],[Mineral]],'Mineralogic Set-Up'!D$29:D$58,0)+28</f>
        <v>30</v>
      </c>
      <c r="B192" s="115" t="str" cm="1">
        <f t="array" ref="B192">INDEX('Mineralogic Set-Up'!$C$1:$H$58,Tableau5[[#This Row],[Colonne1]],4)</f>
        <v>48</v>
      </c>
      <c r="C192" s="115" t="str" cm="1">
        <f t="array" ref="C192">INDEX('Mineralogic Set-Up'!$C$1:$H$58,Tableau5[[#This Row],[Colonne1]],5)</f>
        <v>80</v>
      </c>
      <c r="D192" s="115" t="str" cm="1">
        <f t="array" ref="D192">INDEX('Mineralogic Set-Up'!$C$1:$H$58,Tableau5[[#This Row],[Colonne1]],6)</f>
        <v>248</v>
      </c>
      <c r="E192" s="139"/>
      <c r="F192" s="139"/>
      <c r="G192" s="139"/>
      <c r="H192" s="139"/>
      <c r="I192" s="139" t="s">
        <v>68</v>
      </c>
      <c r="J192" s="139" t="s">
        <v>109</v>
      </c>
      <c r="K192" s="139" t="s">
        <v>7</v>
      </c>
      <c r="L192" s="139">
        <v>0.63114921197066098</v>
      </c>
    </row>
    <row r="193" spans="1:12" x14ac:dyDescent="0.25">
      <c r="A193" s="147">
        <f>MATCH(Tableau5[[#This Row],[Mineral]],'Mineralogic Set-Up'!D$29:D$58,0)+28</f>
        <v>31</v>
      </c>
      <c r="B193" s="115" t="str" cm="1">
        <f t="array" ref="B193">INDEX('Mineralogic Set-Up'!$C$1:$H$58,Tableau5[[#This Row],[Colonne1]],4)</f>
        <v>0</v>
      </c>
      <c r="C193" s="115" t="str" cm="1">
        <f t="array" ref="C193">INDEX('Mineralogic Set-Up'!$C$1:$H$58,Tableau5[[#This Row],[Colonne1]],5)</f>
        <v>105</v>
      </c>
      <c r="D193" s="115" t="str" cm="1">
        <f t="array" ref="D193">INDEX('Mineralogic Set-Up'!$C$1:$H$58,Tableau5[[#This Row],[Colonne1]],6)</f>
        <v>133</v>
      </c>
      <c r="E193" s="139"/>
      <c r="F193" s="139"/>
      <c r="G193" s="139"/>
      <c r="H193" s="139"/>
      <c r="I193" s="139" t="s">
        <v>68</v>
      </c>
      <c r="J193" s="139" t="s">
        <v>109</v>
      </c>
      <c r="K193" s="139" t="s">
        <v>9</v>
      </c>
      <c r="L193" s="139">
        <v>1.5896145006702E-2</v>
      </c>
    </row>
    <row r="194" spans="1:12" x14ac:dyDescent="0.25">
      <c r="A194" s="147">
        <f>MATCH(Tableau5[[#This Row],[Mineral]],'Mineralogic Set-Up'!D$29:D$58,0)+28</f>
        <v>32</v>
      </c>
      <c r="B194" s="115" t="str" cm="1">
        <f t="array" ref="B194">INDEX('Mineralogic Set-Up'!$C$1:$H$58,Tableau5[[#This Row],[Colonne1]],4)</f>
        <v>102</v>
      </c>
      <c r="C194" s="115" t="str" cm="1">
        <f t="array" ref="C194">INDEX('Mineralogic Set-Up'!$C$1:$H$58,Tableau5[[#This Row],[Colonne1]],5)</f>
        <v>143</v>
      </c>
      <c r="D194" s="115" t="str" cm="1">
        <f t="array" ref="D194">INDEX('Mineralogic Set-Up'!$C$1:$H$58,Tableau5[[#This Row],[Colonne1]],6)</f>
        <v>143</v>
      </c>
      <c r="E194" s="139"/>
      <c r="F194" s="139"/>
      <c r="G194" s="139"/>
      <c r="H194" s="139"/>
      <c r="I194" s="139" t="s">
        <v>68</v>
      </c>
      <c r="J194" s="139" t="s">
        <v>109</v>
      </c>
      <c r="K194" s="139" t="s">
        <v>11</v>
      </c>
      <c r="L194" s="139">
        <v>2.0886795183224699E-2</v>
      </c>
    </row>
    <row r="195" spans="1:12" x14ac:dyDescent="0.25">
      <c r="A195" s="147">
        <f>MATCH(Tableau5[[#This Row],[Mineral]],'Mineralogic Set-Up'!D$29:D$58,0)+28</f>
        <v>33</v>
      </c>
      <c r="B195" s="115" t="str" cm="1">
        <f t="array" ref="B195">INDEX('Mineralogic Set-Up'!$C$1:$H$58,Tableau5[[#This Row],[Colonne1]],4)</f>
        <v>48</v>
      </c>
      <c r="C195" s="115" t="str" cm="1">
        <f t="array" ref="C195">INDEX('Mineralogic Set-Up'!$C$1:$H$58,Tableau5[[#This Row],[Colonne1]],5)</f>
        <v>255</v>
      </c>
      <c r="D195" s="115" t="str" cm="1">
        <f t="array" ref="D195">INDEX('Mineralogic Set-Up'!$C$1:$H$58,Tableau5[[#This Row],[Colonne1]],6)</f>
        <v>199</v>
      </c>
      <c r="E195" s="139"/>
      <c r="F195" s="139"/>
      <c r="G195" s="139"/>
      <c r="H195" s="139"/>
      <c r="I195" s="139" t="s">
        <v>68</v>
      </c>
      <c r="J195" s="139" t="s">
        <v>109</v>
      </c>
      <c r="K195" s="139" t="s">
        <v>13</v>
      </c>
      <c r="L195" s="139">
        <v>3.4077570902316702E-2</v>
      </c>
    </row>
    <row r="196" spans="1:12" x14ac:dyDescent="0.25">
      <c r="A196" s="147">
        <f>MATCH(Tableau5[[#This Row],[Mineral]],'Mineralogic Set-Up'!D$29:D$58,0)+28</f>
        <v>34</v>
      </c>
      <c r="B196" s="115" t="str" cm="1">
        <f t="array" ref="B196">INDEX('Mineralogic Set-Up'!$C$1:$H$58,Tableau5[[#This Row],[Colonne1]],4)</f>
        <v>255</v>
      </c>
      <c r="C196" s="115" t="str" cm="1">
        <f t="array" ref="C196">INDEX('Mineralogic Set-Up'!$C$1:$H$58,Tableau5[[#This Row],[Colonne1]],5)</f>
        <v>0</v>
      </c>
      <c r="D196" s="115" t="str" cm="1">
        <f t="array" ref="D196">INDEX('Mineralogic Set-Up'!$C$1:$H$58,Tableau5[[#This Row],[Colonne1]],6)</f>
        <v>255</v>
      </c>
      <c r="E196" s="139"/>
      <c r="F196" s="139"/>
      <c r="G196" s="139"/>
      <c r="H196" s="139"/>
      <c r="I196" s="139" t="s">
        <v>68</v>
      </c>
      <c r="J196" s="139" t="s">
        <v>109</v>
      </c>
      <c r="K196" s="139" t="s">
        <v>15</v>
      </c>
      <c r="L196" s="139">
        <v>0.30905063315356102</v>
      </c>
    </row>
    <row r="197" spans="1:12" x14ac:dyDescent="0.25">
      <c r="A197" s="147">
        <f>MATCH(Tableau5[[#This Row],[Mineral]],'Mineralogic Set-Up'!D$29:D$58,0)+28</f>
        <v>35</v>
      </c>
      <c r="B197" s="115" t="str" cm="1">
        <f t="array" ref="B197">INDEX('Mineralogic Set-Up'!$C$1:$H$58,Tableau5[[#This Row],[Colonne1]],4)</f>
        <v>0</v>
      </c>
      <c r="C197" s="115" t="str" cm="1">
        <f t="array" ref="C197">INDEX('Mineralogic Set-Up'!$C$1:$H$58,Tableau5[[#This Row],[Colonne1]],5)</f>
        <v>0</v>
      </c>
      <c r="D197" s="115" t="str" cm="1">
        <f t="array" ref="D197">INDEX('Mineralogic Set-Up'!$C$1:$H$58,Tableau5[[#This Row],[Colonne1]],6)</f>
        <v>255</v>
      </c>
      <c r="E197" s="139"/>
      <c r="F197" s="139"/>
      <c r="G197" s="139"/>
      <c r="H197" s="139"/>
      <c r="I197" s="139" t="s">
        <v>68</v>
      </c>
      <c r="J197" s="139" t="s">
        <v>109</v>
      </c>
      <c r="K197" s="139" t="s">
        <v>17</v>
      </c>
      <c r="L197" s="139">
        <v>2.5477521204191498</v>
      </c>
    </row>
    <row r="198" spans="1:12" x14ac:dyDescent="0.25">
      <c r="A198" s="147">
        <f>MATCH(Tableau5[[#This Row],[Mineral]],'Mineralogic Set-Up'!D$29:D$58,0)+28</f>
        <v>38</v>
      </c>
      <c r="B198" s="115" t="str" cm="1">
        <f t="array" ref="B198">INDEX('Mineralogic Set-Up'!$C$1:$H$58,Tableau5[[#This Row],[Colonne1]],4)</f>
        <v>0</v>
      </c>
      <c r="C198" s="115" t="str" cm="1">
        <f t="array" ref="C198">INDEX('Mineralogic Set-Up'!$C$1:$H$58,Tableau5[[#This Row],[Colonne1]],5)</f>
        <v>255</v>
      </c>
      <c r="D198" s="115" t="str" cm="1">
        <f t="array" ref="D198">INDEX('Mineralogic Set-Up'!$C$1:$H$58,Tableau5[[#This Row],[Colonne1]],6)</f>
        <v>0</v>
      </c>
      <c r="E198" s="139"/>
      <c r="F198" s="139"/>
      <c r="G198" s="139"/>
      <c r="H198" s="139"/>
      <c r="I198" s="139" t="s">
        <v>68</v>
      </c>
      <c r="J198" s="139" t="s">
        <v>109</v>
      </c>
      <c r="K198" s="139" t="s">
        <v>23</v>
      </c>
      <c r="L198" s="139">
        <v>3.59175580886105E-3</v>
      </c>
    </row>
    <row r="199" spans="1:12" x14ac:dyDescent="0.25">
      <c r="A199" s="147">
        <f>MATCH(Tableau5[[#This Row],[Mineral]],'Mineralogic Set-Up'!D$29:D$58,0)+28</f>
        <v>39</v>
      </c>
      <c r="B199" s="115" t="str" cm="1">
        <f t="array" ref="B199">INDEX('Mineralogic Set-Up'!$C$1:$H$58,Tableau5[[#This Row],[Colonne1]],4)</f>
        <v>155</v>
      </c>
      <c r="C199" s="115" t="str" cm="1">
        <f t="array" ref="C199">INDEX('Mineralogic Set-Up'!$C$1:$H$58,Tableau5[[#This Row],[Colonne1]],5)</f>
        <v>200</v>
      </c>
      <c r="D199" s="115" t="str" cm="1">
        <f t="array" ref="D199">INDEX('Mineralogic Set-Up'!$C$1:$H$58,Tableau5[[#This Row],[Colonne1]],6)</f>
        <v>100</v>
      </c>
      <c r="E199" s="139"/>
      <c r="F199" s="139"/>
      <c r="G199" s="139"/>
      <c r="H199" s="139"/>
      <c r="I199" s="139" t="s">
        <v>68</v>
      </c>
      <c r="J199" s="139" t="s">
        <v>109</v>
      </c>
      <c r="K199" s="139" t="s">
        <v>25</v>
      </c>
      <c r="L199" s="139">
        <v>4.9342743134175603E-2</v>
      </c>
    </row>
    <row r="200" spans="1:12" x14ac:dyDescent="0.25">
      <c r="A200" s="147">
        <f>MATCH(Tableau5[[#This Row],[Mineral]],'Mineralogic Set-Up'!D$29:D$58,0)+28</f>
        <v>40</v>
      </c>
      <c r="B200" s="115" t="str" cm="1">
        <f t="array" ref="B200">INDEX('Mineralogic Set-Up'!$C$1:$H$58,Tableau5[[#This Row],[Colonne1]],4)</f>
        <v>14</v>
      </c>
      <c r="C200" s="115" t="str" cm="1">
        <f t="array" ref="C200">INDEX('Mineralogic Set-Up'!$C$1:$H$58,Tableau5[[#This Row],[Colonne1]],5)</f>
        <v>177</v>
      </c>
      <c r="D200" s="115" t="str" cm="1">
        <f t="array" ref="D200">INDEX('Mineralogic Set-Up'!$C$1:$H$58,Tableau5[[#This Row],[Colonne1]],6)</f>
        <v>27</v>
      </c>
      <c r="E200" s="139"/>
      <c r="F200" s="139"/>
      <c r="G200" s="139"/>
      <c r="H200" s="139"/>
      <c r="I200" s="139" t="s">
        <v>68</v>
      </c>
      <c r="J200" s="139" t="s">
        <v>109</v>
      </c>
      <c r="K200" s="139" t="s">
        <v>27</v>
      </c>
      <c r="L200" s="139">
        <v>0.58955205873162797</v>
      </c>
    </row>
    <row r="201" spans="1:12" x14ac:dyDescent="0.25">
      <c r="A201" s="147">
        <f>MATCH(Tableau5[[#This Row],[Mineral]],'Mineralogic Set-Up'!D$29:D$58,0)+28</f>
        <v>41</v>
      </c>
      <c r="B201" s="115" t="str" cm="1">
        <f t="array" ref="B201">INDEX('Mineralogic Set-Up'!$C$1:$H$58,Tableau5[[#This Row],[Colonne1]],4)</f>
        <v>0</v>
      </c>
      <c r="C201" s="115" t="str" cm="1">
        <f t="array" ref="C201">INDEX('Mineralogic Set-Up'!$C$1:$H$58,Tableau5[[#This Row],[Colonne1]],5)</f>
        <v>64</v>
      </c>
      <c r="D201" s="115" t="str" cm="1">
        <f t="array" ref="D201">INDEX('Mineralogic Set-Up'!$C$1:$H$58,Tableau5[[#This Row],[Colonne1]],6)</f>
        <v>64</v>
      </c>
      <c r="E201" s="139"/>
      <c r="F201" s="139"/>
      <c r="G201" s="139"/>
      <c r="H201" s="139"/>
      <c r="I201" s="139" t="s">
        <v>68</v>
      </c>
      <c r="J201" s="139" t="s">
        <v>109</v>
      </c>
      <c r="K201" s="139" t="s">
        <v>29</v>
      </c>
      <c r="L201" s="139">
        <v>0.116414897046968</v>
      </c>
    </row>
    <row r="202" spans="1:12" x14ac:dyDescent="0.25">
      <c r="A202" s="147">
        <f>MATCH(Tableau5[[#This Row],[Mineral]],'Mineralogic Set-Up'!D$29:D$58,0)+28</f>
        <v>42</v>
      </c>
      <c r="B202" s="115" t="str" cm="1">
        <f t="array" ref="B202">INDEX('Mineralogic Set-Up'!$C$1:$H$58,Tableau5[[#This Row],[Colonne1]],4)</f>
        <v>154</v>
      </c>
      <c r="C202" s="115" t="str" cm="1">
        <f t="array" ref="C202">INDEX('Mineralogic Set-Up'!$C$1:$H$58,Tableau5[[#This Row],[Colonne1]],5)</f>
        <v>30</v>
      </c>
      <c r="D202" s="115" t="str" cm="1">
        <f t="array" ref="D202">INDEX('Mineralogic Set-Up'!$C$1:$H$58,Tableau5[[#This Row],[Colonne1]],6)</f>
        <v>200</v>
      </c>
      <c r="E202" s="139"/>
      <c r="F202" s="139"/>
      <c r="G202" s="139"/>
      <c r="H202" s="139"/>
      <c r="I202" s="139" t="s">
        <v>68</v>
      </c>
      <c r="J202" s="139" t="s">
        <v>109</v>
      </c>
      <c r="K202" s="139" t="s">
        <v>31</v>
      </c>
      <c r="L202" s="139">
        <v>4.8131779512580097</v>
      </c>
    </row>
    <row r="203" spans="1:12" x14ac:dyDescent="0.25">
      <c r="A203" s="147">
        <f>MATCH(Tableau5[[#This Row],[Mineral]],'Mineralogic Set-Up'!D$29:D$58,0)+28</f>
        <v>43</v>
      </c>
      <c r="B203" s="115" t="str" cm="1">
        <f t="array" ref="B203">INDEX('Mineralogic Set-Up'!$C$1:$H$58,Tableau5[[#This Row],[Colonne1]],4)</f>
        <v>112</v>
      </c>
      <c r="C203" s="115" t="str" cm="1">
        <f t="array" ref="C203">INDEX('Mineralogic Set-Up'!$C$1:$H$58,Tableau5[[#This Row],[Colonne1]],5)</f>
        <v>85</v>
      </c>
      <c r="D203" s="115" t="str" cm="1">
        <f t="array" ref="D203">INDEX('Mineralogic Set-Up'!$C$1:$H$58,Tableau5[[#This Row],[Colonne1]],6)</f>
        <v>255</v>
      </c>
      <c r="E203" s="139"/>
      <c r="F203" s="139"/>
      <c r="G203" s="139"/>
      <c r="H203" s="139"/>
      <c r="I203" s="139" t="s">
        <v>68</v>
      </c>
      <c r="J203" s="139" t="s">
        <v>109</v>
      </c>
      <c r="K203" s="139" t="s">
        <v>33</v>
      </c>
      <c r="L203" s="139">
        <v>7.4865801920807398</v>
      </c>
    </row>
    <row r="204" spans="1:12" x14ac:dyDescent="0.25">
      <c r="A204" s="147">
        <f>MATCH(Tableau5[[#This Row],[Mineral]],'Mineralogic Set-Up'!D$29:D$58,0)+28</f>
        <v>44</v>
      </c>
      <c r="B204" s="115" t="str" cm="1">
        <f t="array" ref="B204">INDEX('Mineralogic Set-Up'!$C$1:$H$58,Tableau5[[#This Row],[Colonne1]],4)</f>
        <v>255</v>
      </c>
      <c r="C204" s="115" t="str" cm="1">
        <f t="array" ref="C204">INDEX('Mineralogic Set-Up'!$C$1:$H$58,Tableau5[[#This Row],[Colonne1]],5)</f>
        <v>128</v>
      </c>
      <c r="D204" s="115" t="str" cm="1">
        <f t="array" ref="D204">INDEX('Mineralogic Set-Up'!$C$1:$H$58,Tableau5[[#This Row],[Colonne1]],6)</f>
        <v>0</v>
      </c>
      <c r="E204" s="139"/>
      <c r="F204" s="139"/>
      <c r="G204" s="139"/>
      <c r="H204" s="139"/>
      <c r="I204" s="139" t="s">
        <v>68</v>
      </c>
      <c r="J204" s="139" t="s">
        <v>109</v>
      </c>
      <c r="K204" s="139" t="s">
        <v>35</v>
      </c>
      <c r="L204" s="139">
        <v>0.756554000749739</v>
      </c>
    </row>
    <row r="205" spans="1:12" x14ac:dyDescent="0.25">
      <c r="A205" s="147">
        <f>MATCH(Tableau5[[#This Row],[Mineral]],'Mineralogic Set-Up'!D$29:D$58,0)+28</f>
        <v>45</v>
      </c>
      <c r="B205" s="115" t="str" cm="1">
        <f t="array" ref="B205">INDEX('Mineralogic Set-Up'!$C$1:$H$58,Tableau5[[#This Row],[Colonne1]],4)</f>
        <v>200</v>
      </c>
      <c r="C205" s="115" t="str" cm="1">
        <f t="array" ref="C205">INDEX('Mineralogic Set-Up'!$C$1:$H$58,Tableau5[[#This Row],[Colonne1]],5)</f>
        <v>24</v>
      </c>
      <c r="D205" s="115" t="str" cm="1">
        <f t="array" ref="D205">INDEX('Mineralogic Set-Up'!$C$1:$H$58,Tableau5[[#This Row],[Colonne1]],6)</f>
        <v>14</v>
      </c>
      <c r="E205" s="139"/>
      <c r="F205" s="139"/>
      <c r="G205" s="139"/>
      <c r="H205" s="139"/>
      <c r="I205" s="139" t="s">
        <v>68</v>
      </c>
      <c r="J205" s="139" t="s">
        <v>109</v>
      </c>
      <c r="K205" s="139" t="s">
        <v>37</v>
      </c>
      <c r="L205" s="139">
        <v>7.0801698716425901E-2</v>
      </c>
    </row>
    <row r="206" spans="1:12" x14ac:dyDescent="0.25">
      <c r="A206" s="147">
        <f>MATCH(Tableau5[[#This Row],[Mineral]],'Mineralogic Set-Up'!D$29:D$58,0)+28</f>
        <v>46</v>
      </c>
      <c r="B206" s="115" t="str" cm="1">
        <f t="array" ref="B206">INDEX('Mineralogic Set-Up'!$C$1:$H$58,Tableau5[[#This Row],[Colonne1]],4)</f>
        <v>255</v>
      </c>
      <c r="C206" s="115" t="str" cm="1">
        <f t="array" ref="C206">INDEX('Mineralogic Set-Up'!$C$1:$H$58,Tableau5[[#This Row],[Colonne1]],5)</f>
        <v>13</v>
      </c>
      <c r="D206" s="115" t="str" cm="1">
        <f t="array" ref="D206">INDEX('Mineralogic Set-Up'!$C$1:$H$58,Tableau5[[#This Row],[Colonne1]],6)</f>
        <v>13</v>
      </c>
      <c r="E206" s="139"/>
      <c r="F206" s="139"/>
      <c r="G206" s="139"/>
      <c r="H206" s="139"/>
      <c r="I206" s="139" t="s">
        <v>68</v>
      </c>
      <c r="J206" s="139" t="s">
        <v>109</v>
      </c>
      <c r="K206" s="139" t="s">
        <v>39</v>
      </c>
      <c r="L206" s="139">
        <v>3.2506440291189202E-2</v>
      </c>
    </row>
    <row r="207" spans="1:12" x14ac:dyDescent="0.25">
      <c r="A207" s="147">
        <f>MATCH(Tableau5[[#This Row],[Mineral]],'Mineralogic Set-Up'!D$29:D$58,0)+28</f>
        <v>47</v>
      </c>
      <c r="B207" s="115" t="str" cm="1">
        <f t="array" ref="B207">INDEX('Mineralogic Set-Up'!$C$1:$H$58,Tableau5[[#This Row],[Colonne1]],4)</f>
        <v>240</v>
      </c>
      <c r="C207" s="115" t="str" cm="1">
        <f t="array" ref="C207">INDEX('Mineralogic Set-Up'!$C$1:$H$58,Tableau5[[#This Row],[Colonne1]],5)</f>
        <v>163</v>
      </c>
      <c r="D207" s="115" t="str" cm="1">
        <f t="array" ref="D207">INDEX('Mineralogic Set-Up'!$C$1:$H$58,Tableau5[[#This Row],[Colonne1]],6)</f>
        <v>51</v>
      </c>
      <c r="E207" s="139"/>
      <c r="F207" s="139"/>
      <c r="G207" s="139"/>
      <c r="H207" s="139"/>
      <c r="I207" s="139" t="s">
        <v>68</v>
      </c>
      <c r="J207" s="139" t="s">
        <v>109</v>
      </c>
      <c r="K207" s="139" t="s">
        <v>41</v>
      </c>
      <c r="L207" s="139">
        <v>0.30324501148356198</v>
      </c>
    </row>
    <row r="208" spans="1:12" x14ac:dyDescent="0.25">
      <c r="A208" s="147">
        <f>MATCH(Tableau5[[#This Row],[Mineral]],'Mineralogic Set-Up'!D$29:D$58,0)+28</f>
        <v>48</v>
      </c>
      <c r="B208" s="115" t="str" cm="1">
        <f t="array" ref="B208">INDEX('Mineralogic Set-Up'!$C$1:$H$58,Tableau5[[#This Row],[Colonne1]],4)</f>
        <v>245</v>
      </c>
      <c r="C208" s="115" t="str" cm="1">
        <f t="array" ref="C208">INDEX('Mineralogic Set-Up'!$C$1:$H$58,Tableau5[[#This Row],[Colonne1]],5)</f>
        <v>188</v>
      </c>
      <c r="D208" s="115" t="str" cm="1">
        <f t="array" ref="D208">INDEX('Mineralogic Set-Up'!$C$1:$H$58,Tableau5[[#This Row],[Colonne1]],6)</f>
        <v>100</v>
      </c>
      <c r="E208" s="139"/>
      <c r="F208" s="139"/>
      <c r="G208" s="139"/>
      <c r="H208" s="139"/>
      <c r="I208" s="139" t="s">
        <v>68</v>
      </c>
      <c r="J208" s="139" t="s">
        <v>109</v>
      </c>
      <c r="K208" s="139" t="s">
        <v>43</v>
      </c>
      <c r="L208" s="139">
        <v>0.65858938617355101</v>
      </c>
    </row>
    <row r="209" spans="1:12" x14ac:dyDescent="0.25">
      <c r="A209" s="147">
        <f>MATCH(Tableau5[[#This Row],[Mineral]],'Mineralogic Set-Up'!D$29:D$58,0)+28</f>
        <v>49</v>
      </c>
      <c r="B209" s="115" t="str" cm="1">
        <f t="array" ref="B209">INDEX('Mineralogic Set-Up'!$C$1:$H$58,Tableau5[[#This Row],[Colonne1]],4)</f>
        <v>231</v>
      </c>
      <c r="C209" s="115" t="str" cm="1">
        <f t="array" ref="C209">INDEX('Mineralogic Set-Up'!$C$1:$H$58,Tableau5[[#This Row],[Colonne1]],5)</f>
        <v>219</v>
      </c>
      <c r="D209" s="115" t="str" cm="1">
        <f t="array" ref="D209">INDEX('Mineralogic Set-Up'!$C$1:$H$58,Tableau5[[#This Row],[Colonne1]],6)</f>
        <v>3</v>
      </c>
      <c r="E209" s="139"/>
      <c r="F209" s="139"/>
      <c r="G209" s="139"/>
      <c r="H209" s="139"/>
      <c r="I209" s="139" t="s">
        <v>68</v>
      </c>
      <c r="J209" s="139" t="s">
        <v>109</v>
      </c>
      <c r="K209" s="139" t="s">
        <v>45</v>
      </c>
      <c r="L209" s="139">
        <v>0.26531102908120002</v>
      </c>
    </row>
    <row r="210" spans="1:12" x14ac:dyDescent="0.25">
      <c r="A210" s="147">
        <f>MATCH(Tableau5[[#This Row],[Mineral]],'Mineralogic Set-Up'!D$29:D$58,0)+28</f>
        <v>50</v>
      </c>
      <c r="B210" s="115" t="str" cm="1">
        <f t="array" ref="B210">INDEX('Mineralogic Set-Up'!$C$1:$H$58,Tableau5[[#This Row],[Colonne1]],4)</f>
        <v>8</v>
      </c>
      <c r="C210" s="115" t="str" cm="1">
        <f t="array" ref="C210">INDEX('Mineralogic Set-Up'!$C$1:$H$58,Tableau5[[#This Row],[Colonne1]],5)</f>
        <v>8</v>
      </c>
      <c r="D210" s="115" t="str" cm="1">
        <f t="array" ref="D210">INDEX('Mineralogic Set-Up'!$C$1:$H$58,Tableau5[[#This Row],[Colonne1]],6)</f>
        <v>8</v>
      </c>
      <c r="E210" s="139"/>
      <c r="F210" s="139"/>
      <c r="G210" s="139"/>
      <c r="H210" s="139"/>
      <c r="I210" s="139" t="s">
        <v>68</v>
      </c>
      <c r="J210" s="139" t="s">
        <v>109</v>
      </c>
      <c r="K210" s="139" t="s">
        <v>47</v>
      </c>
      <c r="L210" s="139">
        <v>1.1612083516788E-2</v>
      </c>
    </row>
    <row r="211" spans="1:12" x14ac:dyDescent="0.25">
      <c r="A211" s="147">
        <f>MATCH(Tableau5[[#This Row],[Mineral]],'Mineralogic Set-Up'!D$29:D$58,0)+28</f>
        <v>51</v>
      </c>
      <c r="B211" s="115" t="str" cm="1">
        <f t="array" ref="B211">INDEX('Mineralogic Set-Up'!$C$1:$H$58,Tableau5[[#This Row],[Colonne1]],4)</f>
        <v>0</v>
      </c>
      <c r="C211" s="115" t="str" cm="1">
        <f t="array" ref="C211">INDEX('Mineralogic Set-Up'!$C$1:$H$58,Tableau5[[#This Row],[Colonne1]],5)</f>
        <v>255</v>
      </c>
      <c r="D211" s="115" t="str" cm="1">
        <f t="array" ref="D211">INDEX('Mineralogic Set-Up'!$C$1:$H$58,Tableau5[[#This Row],[Colonne1]],6)</f>
        <v>255</v>
      </c>
      <c r="E211" s="139"/>
      <c r="F211" s="139"/>
      <c r="G211" s="139"/>
      <c r="H211" s="139"/>
      <c r="I211" s="139" t="s">
        <v>68</v>
      </c>
      <c r="J211" s="139" t="s">
        <v>109</v>
      </c>
      <c r="K211" s="139" t="s">
        <v>49</v>
      </c>
      <c r="L211" s="139"/>
    </row>
    <row r="212" spans="1:12" x14ac:dyDescent="0.25">
      <c r="A212" s="147">
        <f>MATCH(Tableau5[[#This Row],[Mineral]],'Mineralogic Set-Up'!D$29:D$58,0)+28</f>
        <v>53</v>
      </c>
      <c r="B212" s="115" t="str" cm="1">
        <f t="array" ref="B212">INDEX('Mineralogic Set-Up'!$C$1:$H$58,Tableau5[[#This Row],[Colonne1]],4)</f>
        <v>116</v>
      </c>
      <c r="C212" s="115" t="str" cm="1">
        <f t="array" ref="C212">INDEX('Mineralogic Set-Up'!$C$1:$H$58,Tableau5[[#This Row],[Colonne1]],5)</f>
        <v>120</v>
      </c>
      <c r="D212" s="115" t="str" cm="1">
        <f t="array" ref="D212">INDEX('Mineralogic Set-Up'!$C$1:$H$58,Tableau5[[#This Row],[Colonne1]],6)</f>
        <v>38</v>
      </c>
      <c r="E212" s="139"/>
      <c r="F212" s="139"/>
      <c r="G212" s="139"/>
      <c r="H212" s="139"/>
      <c r="I212" s="139" t="s">
        <v>68</v>
      </c>
      <c r="J212" s="139" t="s">
        <v>109</v>
      </c>
      <c r="K212" s="139" t="s">
        <v>53</v>
      </c>
      <c r="L212" s="139">
        <v>2.3188879608085299E-3</v>
      </c>
    </row>
    <row r="213" spans="1:12" x14ac:dyDescent="0.25">
      <c r="A213" s="147">
        <f>MATCH(Tableau5[[#This Row],[Mineral]],'Mineralogic Set-Up'!D$29:D$58,0)+28</f>
        <v>54</v>
      </c>
      <c r="B213" s="115" t="str" cm="1">
        <f t="array" ref="B213">INDEX('Mineralogic Set-Up'!$C$1:$H$58,Tableau5[[#This Row],[Colonne1]],4)</f>
        <v>255</v>
      </c>
      <c r="C213" s="115" t="str" cm="1">
        <f t="array" ref="C213">INDEX('Mineralogic Set-Up'!$C$1:$H$58,Tableau5[[#This Row],[Colonne1]],5)</f>
        <v>255</v>
      </c>
      <c r="D213" s="115" t="str" cm="1">
        <f t="array" ref="D213">INDEX('Mineralogic Set-Up'!$C$1:$H$58,Tableau5[[#This Row],[Colonne1]],6)</f>
        <v>0</v>
      </c>
      <c r="E213" s="139"/>
      <c r="F213" s="139"/>
      <c r="G213" s="139"/>
      <c r="H213" s="139"/>
      <c r="I213" s="139" t="s">
        <v>68</v>
      </c>
      <c r="J213" s="139" t="s">
        <v>109</v>
      </c>
      <c r="K213" s="139" t="s">
        <v>55</v>
      </c>
      <c r="L213" s="139">
        <v>0.38828770691581599</v>
      </c>
    </row>
    <row r="214" spans="1:12" x14ac:dyDescent="0.25">
      <c r="A214" s="147">
        <f>MATCH(Tableau5[[#This Row],[Mineral]],'Mineralogic Set-Up'!D$29:D$58,0)+28</f>
        <v>55</v>
      </c>
      <c r="B214" s="115" t="str" cm="1">
        <f t="array" ref="B214">INDEX('Mineralogic Set-Up'!$C$1:$H$58,Tableau5[[#This Row],[Colonne1]],4)</f>
        <v>166</v>
      </c>
      <c r="C214" s="115" t="str" cm="1">
        <f t="array" ref="C214">INDEX('Mineralogic Set-Up'!$C$1:$H$58,Tableau5[[#This Row],[Colonne1]],5)</f>
        <v>117</v>
      </c>
      <c r="D214" s="115" t="str" cm="1">
        <f t="array" ref="D214">INDEX('Mineralogic Set-Up'!$C$1:$H$58,Tableau5[[#This Row],[Colonne1]],6)</f>
        <v>115</v>
      </c>
      <c r="E214" s="139"/>
      <c r="F214" s="139"/>
      <c r="G214" s="139"/>
      <c r="H214" s="139"/>
      <c r="I214" s="139" t="s">
        <v>68</v>
      </c>
      <c r="J214" s="139" t="s">
        <v>109</v>
      </c>
      <c r="K214" s="139" t="s">
        <v>57</v>
      </c>
      <c r="L214" s="139">
        <v>0.107475415922691</v>
      </c>
    </row>
    <row r="215" spans="1:12" x14ac:dyDescent="0.25">
      <c r="A215" s="147">
        <f>MATCH(Tableau5[[#This Row],[Mineral]],'Mineralogic Set-Up'!D$29:D$58,0)+28</f>
        <v>56</v>
      </c>
      <c r="B215" s="115" t="str" cm="1">
        <f t="array" ref="B215">INDEX('Mineralogic Set-Up'!$C$1:$H$58,Tableau5[[#This Row],[Colonne1]],4)</f>
        <v>194</v>
      </c>
      <c r="C215" s="115" t="str" cm="1">
        <f t="array" ref="C215">INDEX('Mineralogic Set-Up'!$C$1:$H$58,Tableau5[[#This Row],[Colonne1]],5)</f>
        <v>83</v>
      </c>
      <c r="D215" s="115" t="str" cm="1">
        <f t="array" ref="D215">INDEX('Mineralogic Set-Up'!$C$1:$H$58,Tableau5[[#This Row],[Colonne1]],6)</f>
        <v>50</v>
      </c>
      <c r="E215" s="139"/>
      <c r="F215" s="139"/>
      <c r="G215" s="139"/>
      <c r="H215" s="139"/>
      <c r="I215" s="139" t="s">
        <v>68</v>
      </c>
      <c r="J215" s="139" t="s">
        <v>109</v>
      </c>
      <c r="K215" s="139" t="s">
        <v>59</v>
      </c>
      <c r="L215" s="139">
        <v>0.50766842805760204</v>
      </c>
    </row>
    <row r="216" spans="1:12" x14ac:dyDescent="0.25">
      <c r="A216" s="147">
        <f>MATCH(Tableau5[[#This Row],[Mineral]],'Mineralogic Set-Up'!D$29:D$58,0)+28</f>
        <v>57</v>
      </c>
      <c r="B216" s="115" t="str" cm="1">
        <f t="array" ref="B216">INDEX('Mineralogic Set-Up'!$C$1:$H$58,Tableau5[[#This Row],[Colonne1]],4)</f>
        <v>200</v>
      </c>
      <c r="C216" s="115" t="str" cm="1">
        <f t="array" ref="C216">INDEX('Mineralogic Set-Up'!$C$1:$H$58,Tableau5[[#This Row],[Colonne1]],5)</f>
        <v>200</v>
      </c>
      <c r="D216" s="115" t="str" cm="1">
        <f t="array" ref="D216">INDEX('Mineralogic Set-Up'!$C$1:$H$58,Tableau5[[#This Row],[Colonne1]],6)</f>
        <v>44</v>
      </c>
      <c r="E216" s="139"/>
      <c r="F216" s="139"/>
      <c r="G216" s="139"/>
      <c r="H216" s="139"/>
      <c r="I216" s="139" t="s">
        <v>68</v>
      </c>
      <c r="J216" s="139" t="s">
        <v>109</v>
      </c>
      <c r="K216" s="139" t="s">
        <v>61</v>
      </c>
      <c r="L216" s="139">
        <v>78.382156063176097</v>
      </c>
    </row>
    <row r="217" spans="1:12" x14ac:dyDescent="0.25">
      <c r="A217" s="147">
        <f>MATCH(Tableau5[[#This Row],[Mineral]],'Mineralogic Set-Up'!D$29:D$58,0)+28</f>
        <v>58</v>
      </c>
      <c r="B217" s="115" t="str" cm="1">
        <f t="array" ref="B217">INDEX('Mineralogic Set-Up'!$C$1:$H$58,Tableau5[[#This Row],[Colonne1]],4)</f>
        <v>128</v>
      </c>
      <c r="C217" s="115" t="str" cm="1">
        <f t="array" ref="C217">INDEX('Mineralogic Set-Up'!$C$1:$H$58,Tableau5[[#This Row],[Colonne1]],5)</f>
        <v>64</v>
      </c>
      <c r="D217" s="115" t="str" cm="1">
        <f t="array" ref="D217">INDEX('Mineralogic Set-Up'!$C$1:$H$58,Tableau5[[#This Row],[Colonne1]],6)</f>
        <v>64</v>
      </c>
      <c r="E217" s="139"/>
      <c r="F217" s="139"/>
      <c r="G217" s="139"/>
      <c r="H217" s="139"/>
      <c r="I217" s="139" t="s">
        <v>68</v>
      </c>
      <c r="J217" s="139" t="s">
        <v>109</v>
      </c>
      <c r="K217" s="139" t="s">
        <v>63</v>
      </c>
      <c r="L217" s="139">
        <v>1.73378883910335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1">
              <controlPr defaultSize="0" autoFill="0" autoLine="0" autoPict="0">
                <anchor moveWithCells="1">
                  <from>
                    <xdr:col>13</xdr:col>
                    <xdr:colOff>704850</xdr:colOff>
                    <xdr:row>0</xdr:row>
                    <xdr:rowOff>0</xdr:rowOff>
                  </from>
                  <to>
                    <xdr:col>15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6E2F-6BDD-4D76-866C-329B0134C362}">
  <sheetPr codeName="Feuil21">
    <tabColor rgb="FF00B050"/>
  </sheetPr>
  <dimension ref="A21:AH66"/>
  <sheetViews>
    <sheetView topLeftCell="A19" zoomScale="50" zoomScaleNormal="50" workbookViewId="0">
      <selection activeCell="U66" sqref="U66"/>
    </sheetView>
  </sheetViews>
  <sheetFormatPr baseColWidth="10" defaultColWidth="11.5703125" defaultRowHeight="15" x14ac:dyDescent="0.25"/>
  <cols>
    <col min="1" max="1" width="11.5703125" style="60"/>
    <col min="2" max="2" width="5.5703125" style="14" customWidth="1"/>
    <col min="3" max="16384" width="11.5703125" style="14"/>
  </cols>
  <sheetData>
    <row r="21" spans="3:34" ht="18.75" x14ac:dyDescent="0.3">
      <c r="C21" s="114"/>
    </row>
    <row r="22" spans="3:34" ht="18.75" x14ac:dyDescent="0.3">
      <c r="C22" s="114"/>
    </row>
    <row r="24" spans="3:34" ht="14.45" customHeight="1" x14ac:dyDescent="0.25">
      <c r="V24" s="157" t="s">
        <v>135</v>
      </c>
      <c r="W24" s="157"/>
      <c r="X24" s="157"/>
      <c r="Y24" s="157"/>
      <c r="Z24" s="157"/>
      <c r="AA24" s="157"/>
      <c r="AB24" s="157"/>
      <c r="AC24" s="157"/>
      <c r="AD24" s="157"/>
      <c r="AE24" s="157"/>
      <c r="AF24" s="157"/>
      <c r="AG24" s="157"/>
      <c r="AH24" s="157"/>
    </row>
    <row r="25" spans="3:34" ht="14.45" customHeight="1" x14ac:dyDescent="0.25"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</row>
    <row r="26" spans="3:34" ht="14.45" customHeight="1" x14ac:dyDescent="0.25"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</row>
    <row r="27" spans="3:34" ht="14.45" customHeight="1" x14ac:dyDescent="0.25"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</row>
    <row r="28" spans="3:34" ht="14.45" customHeight="1" x14ac:dyDescent="0.25"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57"/>
      <c r="AG28" s="157"/>
      <c r="AH28" s="157"/>
    </row>
    <row r="29" spans="3:34" ht="14.45" customHeight="1" x14ac:dyDescent="0.25"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</row>
    <row r="30" spans="3:34" ht="14.45" customHeight="1" x14ac:dyDescent="0.25">
      <c r="V30" s="157"/>
      <c r="W30" s="157"/>
      <c r="X30" s="157"/>
      <c r="Y30" s="157"/>
      <c r="Z30" s="157"/>
      <c r="AA30" s="157"/>
      <c r="AB30" s="157"/>
      <c r="AC30" s="157"/>
      <c r="AD30" s="157"/>
      <c r="AE30" s="157"/>
      <c r="AF30" s="157"/>
      <c r="AG30" s="157"/>
      <c r="AH30" s="157"/>
    </row>
    <row r="31" spans="3:34" ht="14.45" customHeight="1" x14ac:dyDescent="0.25">
      <c r="V31" s="157"/>
      <c r="W31" s="157"/>
      <c r="X31" s="157"/>
      <c r="Y31" s="157"/>
      <c r="Z31" s="157"/>
      <c r="AA31" s="157"/>
      <c r="AB31" s="157"/>
      <c r="AC31" s="157"/>
      <c r="AD31" s="157"/>
      <c r="AE31" s="157"/>
      <c r="AF31" s="157"/>
      <c r="AG31" s="157"/>
      <c r="AH31" s="157"/>
    </row>
    <row r="32" spans="3:34" ht="14.45" customHeight="1" x14ac:dyDescent="0.25"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</row>
    <row r="33" spans="22:34" ht="14.45" customHeight="1" x14ac:dyDescent="0.25"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</row>
    <row r="34" spans="22:34" ht="14.45" customHeight="1" x14ac:dyDescent="0.25"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157"/>
      <c r="AG34" s="157"/>
      <c r="AH34" s="157"/>
    </row>
    <row r="35" spans="22:34" ht="14.45" customHeight="1" x14ac:dyDescent="0.25"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</row>
    <row r="36" spans="22:34" ht="14.45" customHeight="1" x14ac:dyDescent="0.25"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7"/>
      <c r="AG36" s="157"/>
      <c r="AH36" s="157"/>
    </row>
    <row r="37" spans="22:34" ht="14.45" customHeight="1" x14ac:dyDescent="0.25"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</row>
    <row r="38" spans="22:34" ht="14.45" customHeight="1" x14ac:dyDescent="0.25">
      <c r="V38" s="157"/>
      <c r="W38" s="157"/>
      <c r="X38" s="157"/>
      <c r="Y38" s="157"/>
      <c r="Z38" s="157"/>
      <c r="AA38" s="157"/>
      <c r="AB38" s="157"/>
      <c r="AC38" s="157"/>
      <c r="AD38" s="157"/>
      <c r="AE38" s="157"/>
      <c r="AF38" s="157"/>
      <c r="AG38" s="157"/>
      <c r="AH38" s="157"/>
    </row>
    <row r="39" spans="22:34" ht="14.45" customHeight="1" x14ac:dyDescent="0.25"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</row>
    <row r="40" spans="22:34" ht="14.45" customHeight="1" x14ac:dyDescent="0.25"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157"/>
      <c r="AG40" s="157"/>
      <c r="AH40" s="157"/>
    </row>
    <row r="41" spans="22:34" ht="14.45" customHeight="1" x14ac:dyDescent="0.25"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157"/>
      <c r="AG41" s="157"/>
      <c r="AH41" s="157"/>
    </row>
    <row r="42" spans="22:34" ht="14.45" customHeight="1" x14ac:dyDescent="0.25">
      <c r="V42" s="157"/>
      <c r="W42" s="157"/>
      <c r="X42" s="157"/>
      <c r="Y42" s="157"/>
      <c r="Z42" s="157"/>
      <c r="AA42" s="157"/>
      <c r="AB42" s="157"/>
      <c r="AC42" s="157"/>
      <c r="AD42" s="157"/>
      <c r="AE42" s="157"/>
      <c r="AF42" s="157"/>
      <c r="AG42" s="157"/>
      <c r="AH42" s="157"/>
    </row>
    <row r="43" spans="22:34" ht="14.45" customHeight="1" x14ac:dyDescent="0.25"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</row>
    <row r="44" spans="22:34" ht="14.45" customHeight="1" x14ac:dyDescent="0.25">
      <c r="V44" s="157"/>
      <c r="W44" s="157"/>
      <c r="X44" s="157"/>
      <c r="Y44" s="157"/>
      <c r="Z44" s="157"/>
      <c r="AA44" s="157"/>
      <c r="AB44" s="157"/>
      <c r="AC44" s="157"/>
      <c r="AD44" s="157"/>
      <c r="AE44" s="157"/>
      <c r="AF44" s="157"/>
      <c r="AG44" s="157"/>
      <c r="AH44" s="157"/>
    </row>
    <row r="45" spans="22:34" ht="14.45" customHeight="1" x14ac:dyDescent="0.25"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</row>
    <row r="46" spans="22:34" ht="14.45" customHeight="1" x14ac:dyDescent="0.25">
      <c r="V46" s="157"/>
      <c r="W46" s="157"/>
      <c r="X46" s="157"/>
      <c r="Y46" s="157"/>
      <c r="Z46" s="157"/>
      <c r="AA46" s="157"/>
      <c r="AB46" s="157"/>
      <c r="AC46" s="157"/>
      <c r="AD46" s="157"/>
      <c r="AE46" s="157"/>
      <c r="AF46" s="157"/>
      <c r="AG46" s="157"/>
      <c r="AH46" s="157"/>
    </row>
    <row r="47" spans="22:34" ht="14.45" customHeight="1" x14ac:dyDescent="0.25"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</row>
    <row r="48" spans="22:34" ht="14.45" customHeight="1" x14ac:dyDescent="0.25">
      <c r="V48" s="157"/>
      <c r="W48" s="157"/>
      <c r="X48" s="157"/>
      <c r="Y48" s="157"/>
      <c r="Z48" s="157"/>
      <c r="AA48" s="157"/>
      <c r="AB48" s="157"/>
      <c r="AC48" s="157"/>
      <c r="AD48" s="157"/>
      <c r="AE48" s="157"/>
      <c r="AF48" s="157"/>
      <c r="AG48" s="157"/>
      <c r="AH48" s="157"/>
    </row>
    <row r="49" spans="22:34" ht="14.45" customHeight="1" x14ac:dyDescent="0.25">
      <c r="V49" s="157"/>
      <c r="W49" s="15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</row>
    <row r="50" spans="22:34" ht="14.45" customHeight="1" x14ac:dyDescent="0.25">
      <c r="V50" s="157"/>
      <c r="W50" s="157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H50" s="157"/>
    </row>
    <row r="51" spans="22:34" ht="14.45" customHeight="1" x14ac:dyDescent="0.25">
      <c r="V51" s="157"/>
      <c r="W51" s="157"/>
      <c r="X51" s="157"/>
      <c r="Y51" s="157"/>
      <c r="Z51" s="157"/>
      <c r="AA51" s="157"/>
      <c r="AB51" s="157"/>
      <c r="AC51" s="157"/>
      <c r="AD51" s="157"/>
      <c r="AE51" s="157"/>
      <c r="AF51" s="157"/>
      <c r="AG51" s="157"/>
      <c r="AH51" s="157"/>
    </row>
    <row r="52" spans="22:34" ht="14.45" customHeight="1" x14ac:dyDescent="0.25">
      <c r="V52" s="157"/>
      <c r="W52" s="157"/>
      <c r="X52" s="157"/>
      <c r="Y52" s="157"/>
      <c r="Z52" s="157"/>
      <c r="AA52" s="157"/>
      <c r="AB52" s="157"/>
      <c r="AC52" s="157"/>
      <c r="AD52" s="157"/>
      <c r="AE52" s="157"/>
      <c r="AF52" s="157"/>
      <c r="AG52" s="157"/>
      <c r="AH52" s="157"/>
    </row>
    <row r="53" spans="22:34" ht="14.45" customHeight="1" x14ac:dyDescent="0.25">
      <c r="V53" s="157"/>
      <c r="W53" s="157"/>
      <c r="X53" s="157"/>
      <c r="Y53" s="157"/>
      <c r="Z53" s="157"/>
      <c r="AA53" s="157"/>
      <c r="AB53" s="157"/>
      <c r="AC53" s="157"/>
      <c r="AD53" s="157"/>
      <c r="AE53" s="157"/>
      <c r="AF53" s="157"/>
      <c r="AG53" s="157"/>
      <c r="AH53" s="157"/>
    </row>
    <row r="54" spans="22:34" ht="14.45" customHeight="1" x14ac:dyDescent="0.25">
      <c r="V54" s="157"/>
      <c r="W54" s="157"/>
      <c r="X54" s="157"/>
      <c r="Y54" s="157"/>
      <c r="Z54" s="157"/>
      <c r="AA54" s="157"/>
      <c r="AB54" s="157"/>
      <c r="AC54" s="157"/>
      <c r="AD54" s="157"/>
      <c r="AE54" s="157"/>
      <c r="AF54" s="157"/>
      <c r="AG54" s="157"/>
      <c r="AH54" s="157"/>
    </row>
    <row r="55" spans="22:34" ht="14.45" customHeight="1" x14ac:dyDescent="0.25"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H55" s="157"/>
    </row>
    <row r="56" spans="22:34" ht="14.45" customHeight="1" x14ac:dyDescent="0.25">
      <c r="V56" s="157"/>
      <c r="W56" s="157"/>
      <c r="X56" s="157"/>
      <c r="Y56" s="157"/>
      <c r="Z56" s="157"/>
      <c r="AA56" s="157"/>
      <c r="AB56" s="157"/>
      <c r="AC56" s="157"/>
      <c r="AD56" s="157"/>
      <c r="AE56" s="157"/>
      <c r="AF56" s="157"/>
      <c r="AG56" s="157"/>
      <c r="AH56" s="157"/>
    </row>
    <row r="57" spans="22:34" ht="14.45" customHeight="1" x14ac:dyDescent="0.25"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</row>
    <row r="58" spans="22:34" ht="14.45" customHeight="1" x14ac:dyDescent="0.25">
      <c r="V58" s="157"/>
      <c r="W58" s="157"/>
      <c r="X58" s="157"/>
      <c r="Y58" s="157"/>
      <c r="Z58" s="157"/>
      <c r="AA58" s="157"/>
      <c r="AB58" s="157"/>
      <c r="AC58" s="157"/>
      <c r="AD58" s="157"/>
      <c r="AE58" s="157"/>
      <c r="AF58" s="157"/>
      <c r="AG58" s="157"/>
      <c r="AH58" s="157"/>
    </row>
    <row r="59" spans="22:34" ht="14.45" customHeight="1" x14ac:dyDescent="0.25">
      <c r="V59" s="157"/>
      <c r="W59" s="157"/>
      <c r="X59" s="157"/>
      <c r="Y59" s="157"/>
      <c r="Z59" s="157"/>
      <c r="AA59" s="157"/>
      <c r="AB59" s="157"/>
      <c r="AC59" s="157"/>
      <c r="AD59" s="157"/>
      <c r="AE59" s="157"/>
      <c r="AF59" s="157"/>
      <c r="AG59" s="157"/>
      <c r="AH59" s="157"/>
    </row>
    <row r="60" spans="22:34" ht="14.45" customHeight="1" x14ac:dyDescent="0.25"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  <c r="AG60" s="157"/>
      <c r="AH60" s="157"/>
    </row>
    <row r="61" spans="22:34" ht="14.45" customHeight="1" x14ac:dyDescent="0.25">
      <c r="V61" s="157"/>
      <c r="W61" s="157"/>
      <c r="X61" s="157"/>
      <c r="Y61" s="157"/>
      <c r="Z61" s="157"/>
      <c r="AA61" s="157"/>
      <c r="AB61" s="157"/>
      <c r="AC61" s="157"/>
      <c r="AD61" s="157"/>
      <c r="AE61" s="157"/>
      <c r="AF61" s="157"/>
      <c r="AG61" s="157"/>
      <c r="AH61" s="157"/>
    </row>
    <row r="62" spans="22:34" ht="14.45" customHeight="1" x14ac:dyDescent="0.25">
      <c r="V62" s="157"/>
      <c r="W62" s="157"/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</row>
    <row r="63" spans="22:34" ht="14.45" customHeight="1" x14ac:dyDescent="0.25">
      <c r="V63" s="157"/>
      <c r="W63" s="157"/>
      <c r="X63" s="157"/>
      <c r="Y63" s="157"/>
      <c r="Z63" s="157"/>
      <c r="AA63" s="157"/>
      <c r="AB63" s="157"/>
      <c r="AC63" s="157"/>
      <c r="AD63" s="157"/>
      <c r="AE63" s="157"/>
      <c r="AF63" s="157"/>
      <c r="AG63" s="157"/>
      <c r="AH63" s="157"/>
    </row>
    <row r="64" spans="22:34" ht="14.45" customHeight="1" x14ac:dyDescent="0.25">
      <c r="V64" s="157"/>
      <c r="W64" s="157"/>
      <c r="X64" s="157"/>
      <c r="Y64" s="157"/>
      <c r="Z64" s="157"/>
      <c r="AA64" s="157"/>
      <c r="AB64" s="157"/>
      <c r="AC64" s="157"/>
      <c r="AD64" s="157"/>
      <c r="AE64" s="157"/>
      <c r="AF64" s="157"/>
      <c r="AG64" s="157"/>
      <c r="AH64" s="157"/>
    </row>
    <row r="65" spans="22:34" ht="14.45" customHeight="1" x14ac:dyDescent="0.25"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7"/>
      <c r="AG65" s="157"/>
      <c r="AH65" s="157"/>
    </row>
    <row r="66" spans="22:34" ht="14.45" customHeight="1" x14ac:dyDescent="0.25">
      <c r="V66" s="157"/>
      <c r="W66" s="157"/>
      <c r="X66" s="157"/>
      <c r="Y66" s="157"/>
      <c r="Z66" s="157"/>
      <c r="AA66" s="157"/>
      <c r="AB66" s="157"/>
      <c r="AC66" s="157"/>
      <c r="AD66" s="157"/>
      <c r="AE66" s="157"/>
      <c r="AF66" s="157"/>
      <c r="AG66" s="157"/>
      <c r="AH66" s="157"/>
    </row>
  </sheetData>
  <mergeCells count="1">
    <mergeCell ref="V24:AH6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Mineralogic Set-Up</vt:lpstr>
      <vt:lpstr>Mineral abundance-Raw data</vt:lpstr>
      <vt:lpstr>Mineralogy Pivot Table</vt:lpstr>
      <vt:lpstr>Mineral abundance-Graphic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X Cellus</cp:lastModifiedBy>
  <dcterms:created xsi:type="dcterms:W3CDTF">2022-02-12T20:35:36Z</dcterms:created>
  <dcterms:modified xsi:type="dcterms:W3CDTF">2022-02-13T21:29:57Z</dcterms:modified>
</cp:coreProperties>
</file>