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ables/table11.xml" ContentType="application/vnd.openxmlformats-officedocument.spreadsheetml.table+xml"/>
  <Override PartName="/xl/tables/table1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19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220" windowHeight="7550" activeTab="6"/>
  </bookViews>
  <sheets>
    <sheet name="Liste Bénéficiaires" sheetId="1" r:id="rId1"/>
    <sheet name="Liste Projets" sheetId="6" r:id="rId2"/>
    <sheet name="Rédaction" sheetId="7" r:id="rId3"/>
    <sheet name="BP1" sheetId="2" r:id="rId4"/>
    <sheet name="BP2" sheetId="3" r:id="rId5"/>
    <sheet name="BP3" sheetId="5" r:id="rId6"/>
    <sheet name="BP4" sheetId="4" r:id="rId7"/>
  </sheets>
  <calcPr calcId="124519"/>
</workbook>
</file>

<file path=xl/calcChain.xml><?xml version="1.0" encoding="utf-8"?>
<calcChain xmlns="http://schemas.openxmlformats.org/spreadsheetml/2006/main">
  <c r="G30" i="5"/>
  <c r="G30" i="3"/>
  <c r="C4" i="4"/>
  <c r="C1" i="5"/>
  <c r="C1" i="3"/>
  <c r="C1" i="2"/>
  <c r="B6" i="4"/>
  <c r="B5"/>
  <c r="B4"/>
  <c r="B3"/>
  <c r="B2"/>
  <c r="B6" i="5"/>
  <c r="B5"/>
  <c r="B4"/>
  <c r="B3"/>
  <c r="B2"/>
  <c r="B6" i="3"/>
  <c r="B5"/>
  <c r="B4"/>
  <c r="B3"/>
  <c r="B2"/>
  <c r="H61" i="4"/>
  <c r="J61" s="1"/>
  <c r="H60"/>
  <c r="J60" s="1"/>
  <c r="H59"/>
  <c r="J59" s="1"/>
  <c r="H58"/>
  <c r="K58" s="1"/>
  <c r="H57"/>
  <c r="K57" s="1"/>
  <c r="H56"/>
  <c r="J56" s="1"/>
  <c r="H55"/>
  <c r="K55" s="1"/>
  <c r="B53"/>
  <c r="I47"/>
  <c r="H47"/>
  <c r="G47"/>
  <c r="D46"/>
  <c r="C46"/>
  <c r="G43"/>
  <c r="H42"/>
  <c r="I42" s="1"/>
  <c r="H41"/>
  <c r="H43" s="1"/>
  <c r="B41"/>
  <c r="C41" s="1"/>
  <c r="H38"/>
  <c r="I38" s="1"/>
  <c r="C38"/>
  <c r="H36"/>
  <c r="I36" s="1"/>
  <c r="H35"/>
  <c r="I35" s="1"/>
  <c r="C35"/>
  <c r="H34"/>
  <c r="I34" s="1"/>
  <c r="C34"/>
  <c r="I33"/>
  <c r="H33"/>
  <c r="H32"/>
  <c r="I32" s="1"/>
  <c r="H31"/>
  <c r="I31" s="1"/>
  <c r="C31"/>
  <c r="H30"/>
  <c r="I30" s="1"/>
  <c r="C30"/>
  <c r="G29"/>
  <c r="C29"/>
  <c r="I28"/>
  <c r="H28"/>
  <c r="H27"/>
  <c r="I27" s="1"/>
  <c r="B27"/>
  <c r="B49" s="1"/>
  <c r="H26"/>
  <c r="I26" s="1"/>
  <c r="I25" s="1"/>
  <c r="G25"/>
  <c r="I24"/>
  <c r="H24"/>
  <c r="B48"/>
  <c r="C23"/>
  <c r="H22"/>
  <c r="I22" s="1"/>
  <c r="H21"/>
  <c r="I21" s="1"/>
  <c r="I20"/>
  <c r="H20"/>
  <c r="C20"/>
  <c r="G19"/>
  <c r="B19"/>
  <c r="H54" s="1"/>
  <c r="C13"/>
  <c r="C12"/>
  <c r="G11"/>
  <c r="B11"/>
  <c r="B55" s="1"/>
  <c r="G4"/>
  <c r="H61" i="5"/>
  <c r="J61" s="1"/>
  <c r="H60"/>
  <c r="J60" s="1"/>
  <c r="H59"/>
  <c r="J59" s="1"/>
  <c r="H58"/>
  <c r="K58" s="1"/>
  <c r="H57"/>
  <c r="K57" s="1"/>
  <c r="H56"/>
  <c r="J56" s="1"/>
  <c r="H55"/>
  <c r="K55" s="1"/>
  <c r="B53"/>
  <c r="I47"/>
  <c r="H47"/>
  <c r="G47"/>
  <c r="D46"/>
  <c r="C46"/>
  <c r="G43"/>
  <c r="H42"/>
  <c r="I42" s="1"/>
  <c r="H41"/>
  <c r="H43" s="1"/>
  <c r="C41"/>
  <c r="B41"/>
  <c r="H38"/>
  <c r="I38" s="1"/>
  <c r="C38"/>
  <c r="C37"/>
  <c r="H36"/>
  <c r="I36" s="1"/>
  <c r="C36"/>
  <c r="H35"/>
  <c r="I35" s="1"/>
  <c r="C35"/>
  <c r="I34"/>
  <c r="H34"/>
  <c r="C34"/>
  <c r="H33"/>
  <c r="I33" s="1"/>
  <c r="C33"/>
  <c r="H32"/>
  <c r="I32" s="1"/>
  <c r="C32"/>
  <c r="H31"/>
  <c r="I31" s="1"/>
  <c r="C31"/>
  <c r="I30"/>
  <c r="H30"/>
  <c r="C30"/>
  <c r="H29"/>
  <c r="G29"/>
  <c r="C29"/>
  <c r="H28"/>
  <c r="I28" s="1"/>
  <c r="C28"/>
  <c r="I27"/>
  <c r="H27"/>
  <c r="B27"/>
  <c r="B49" s="1"/>
  <c r="H26"/>
  <c r="I26" s="1"/>
  <c r="I25" s="1"/>
  <c r="C26"/>
  <c r="H25"/>
  <c r="G25"/>
  <c r="C25"/>
  <c r="H24"/>
  <c r="I24" s="1"/>
  <c r="B24"/>
  <c r="C24" s="1"/>
  <c r="C23"/>
  <c r="H22"/>
  <c r="I22" s="1"/>
  <c r="C22"/>
  <c r="I21"/>
  <c r="H21"/>
  <c r="C21"/>
  <c r="H20"/>
  <c r="I20" s="1"/>
  <c r="I19" s="1"/>
  <c r="C20"/>
  <c r="G19"/>
  <c r="G11" s="1"/>
  <c r="B19"/>
  <c r="H54" s="1"/>
  <c r="C13"/>
  <c r="C12"/>
  <c r="B11"/>
  <c r="B55" s="1"/>
  <c r="G4"/>
  <c r="I61" i="3"/>
  <c r="H61"/>
  <c r="J61" s="1"/>
  <c r="I60"/>
  <c r="H60"/>
  <c r="J60" s="1"/>
  <c r="H59"/>
  <c r="J59" s="1"/>
  <c r="H58"/>
  <c r="K58" s="1"/>
  <c r="H57"/>
  <c r="K57" s="1"/>
  <c r="H56"/>
  <c r="J56" s="1"/>
  <c r="H55"/>
  <c r="K55" s="1"/>
  <c r="B53"/>
  <c r="I47"/>
  <c r="H47"/>
  <c r="G47"/>
  <c r="D46"/>
  <c r="C46"/>
  <c r="G43"/>
  <c r="H42"/>
  <c r="I42" s="1"/>
  <c r="H41"/>
  <c r="H43" s="1"/>
  <c r="C41"/>
  <c r="B41"/>
  <c r="H38"/>
  <c r="I38" s="1"/>
  <c r="C38"/>
  <c r="C37"/>
  <c r="H36"/>
  <c r="I36" s="1"/>
  <c r="C36"/>
  <c r="H35"/>
  <c r="I35" s="1"/>
  <c r="C35"/>
  <c r="I34"/>
  <c r="H34"/>
  <c r="C34"/>
  <c r="H33"/>
  <c r="I33" s="1"/>
  <c r="C33"/>
  <c r="H32"/>
  <c r="I32" s="1"/>
  <c r="C32"/>
  <c r="H31"/>
  <c r="I31" s="1"/>
  <c r="C31"/>
  <c r="H30"/>
  <c r="I30" s="1"/>
  <c r="C30"/>
  <c r="G29"/>
  <c r="C29"/>
  <c r="H28"/>
  <c r="I28" s="1"/>
  <c r="C28"/>
  <c r="H27"/>
  <c r="I27" s="1"/>
  <c r="B27"/>
  <c r="C27" s="1"/>
  <c r="H26"/>
  <c r="I26" s="1"/>
  <c r="I25" s="1"/>
  <c r="C26"/>
  <c r="G25"/>
  <c r="C25"/>
  <c r="H24"/>
  <c r="I24" s="1"/>
  <c r="B24"/>
  <c r="C24" s="1"/>
  <c r="C23"/>
  <c r="H22"/>
  <c r="I22" s="1"/>
  <c r="C22"/>
  <c r="H21"/>
  <c r="I21" s="1"/>
  <c r="C21"/>
  <c r="H20"/>
  <c r="I20" s="1"/>
  <c r="C20"/>
  <c r="G19"/>
  <c r="G11" s="1"/>
  <c r="B19"/>
  <c r="H54" s="1"/>
  <c r="C13"/>
  <c r="C12"/>
  <c r="B11"/>
  <c r="B55" s="1"/>
  <c r="G4"/>
  <c r="B6" i="2"/>
  <c r="B5"/>
  <c r="B4"/>
  <c r="B3"/>
  <c r="B2"/>
  <c r="C24" i="4" l="1"/>
  <c r="C27" i="5"/>
  <c r="I56"/>
  <c r="C11"/>
  <c r="K61" i="3"/>
  <c r="K60"/>
  <c r="B49"/>
  <c r="I56"/>
  <c r="K56"/>
  <c r="C11"/>
  <c r="H19" i="4"/>
  <c r="H11" s="1"/>
  <c r="H12" s="1"/>
  <c r="I19"/>
  <c r="I11" s="1"/>
  <c r="I29"/>
  <c r="I29" i="5"/>
  <c r="I41"/>
  <c r="I43" s="1"/>
  <c r="C19" i="4"/>
  <c r="C21"/>
  <c r="C22"/>
  <c r="C25"/>
  <c r="C26"/>
  <c r="C28"/>
  <c r="C32"/>
  <c r="C33"/>
  <c r="C36"/>
  <c r="C37"/>
  <c r="H25" i="3"/>
  <c r="H29"/>
  <c r="I41"/>
  <c r="I43" s="1"/>
  <c r="H62" i="4"/>
  <c r="J54"/>
  <c r="K54"/>
  <c r="I54"/>
  <c r="C11"/>
  <c r="H25"/>
  <c r="C27"/>
  <c r="H29"/>
  <c r="I41"/>
  <c r="I43" s="1"/>
  <c r="B47"/>
  <c r="J55"/>
  <c r="I56"/>
  <c r="K56"/>
  <c r="J57"/>
  <c r="J58"/>
  <c r="K59"/>
  <c r="I60"/>
  <c r="K60"/>
  <c r="I61"/>
  <c r="K61"/>
  <c r="B39"/>
  <c r="C39" s="1"/>
  <c r="I55"/>
  <c r="I57"/>
  <c r="I58"/>
  <c r="I11" i="5"/>
  <c r="H62"/>
  <c r="J54"/>
  <c r="K54"/>
  <c r="I54"/>
  <c r="B47"/>
  <c r="B48"/>
  <c r="J55"/>
  <c r="K56"/>
  <c r="J57"/>
  <c r="J58"/>
  <c r="K59"/>
  <c r="I60"/>
  <c r="K60"/>
  <c r="I61"/>
  <c r="K61"/>
  <c r="C19"/>
  <c r="H19"/>
  <c r="B39"/>
  <c r="C39" s="1"/>
  <c r="I55"/>
  <c r="I57"/>
  <c r="I58"/>
  <c r="H62" i="3"/>
  <c r="J54"/>
  <c r="K54"/>
  <c r="I54"/>
  <c r="I19"/>
  <c r="I29"/>
  <c r="B47"/>
  <c r="B48"/>
  <c r="J55"/>
  <c r="J57"/>
  <c r="J58"/>
  <c r="K59"/>
  <c r="C19"/>
  <c r="H19"/>
  <c r="B39"/>
  <c r="C39" s="1"/>
  <c r="I55"/>
  <c r="I57"/>
  <c r="I58"/>
  <c r="E2" i="6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I42" i="2"/>
  <c r="H42"/>
  <c r="H41"/>
  <c r="H43" s="1"/>
  <c r="H38"/>
  <c r="I38" s="1"/>
  <c r="H36"/>
  <c r="I36" s="1"/>
  <c r="H35"/>
  <c r="I35" s="1"/>
  <c r="H34"/>
  <c r="I34" s="1"/>
  <c r="H33"/>
  <c r="I33" s="1"/>
  <c r="H32"/>
  <c r="I32" s="1"/>
  <c r="H31"/>
  <c r="I31" s="1"/>
  <c r="H30"/>
  <c r="I30" s="1"/>
  <c r="I28"/>
  <c r="I26"/>
  <c r="H28"/>
  <c r="H27"/>
  <c r="I27" s="1"/>
  <c r="H26"/>
  <c r="I24"/>
  <c r="H24"/>
  <c r="H21"/>
  <c r="I21" s="1"/>
  <c r="H22"/>
  <c r="I22" s="1"/>
  <c r="H20"/>
  <c r="I20" s="1"/>
  <c r="C46"/>
  <c r="D46"/>
  <c r="B53"/>
  <c r="B41"/>
  <c r="C21" s="1"/>
  <c r="B19"/>
  <c r="H54" s="1"/>
  <c r="B48"/>
  <c r="B27"/>
  <c r="B49" s="1"/>
  <c r="H61"/>
  <c r="J61" s="1"/>
  <c r="H60"/>
  <c r="J60" s="1"/>
  <c r="H59"/>
  <c r="H58"/>
  <c r="I58" s="1"/>
  <c r="H57"/>
  <c r="K57" s="1"/>
  <c r="H56"/>
  <c r="I56" s="1"/>
  <c r="H55"/>
  <c r="H47"/>
  <c r="I47"/>
  <c r="G47"/>
  <c r="G43"/>
  <c r="G4"/>
  <c r="G19"/>
  <c r="G11" s="1"/>
  <c r="B11"/>
  <c r="B39" s="1"/>
  <c r="C39" s="1"/>
  <c r="K61"/>
  <c r="I61"/>
  <c r="I60"/>
  <c r="K59"/>
  <c r="J59"/>
  <c r="J58"/>
  <c r="J57"/>
  <c r="I57"/>
  <c r="J56"/>
  <c r="I12" i="4" l="1"/>
  <c r="K62"/>
  <c r="I39" s="1"/>
  <c r="I23" s="1"/>
  <c r="I40" s="1"/>
  <c r="I44" s="1"/>
  <c r="I48" s="1"/>
  <c r="I50" s="1"/>
  <c r="I62"/>
  <c r="G39" s="1"/>
  <c r="J62"/>
  <c r="H39" s="1"/>
  <c r="H23" s="1"/>
  <c r="H40" s="1"/>
  <c r="H44" s="1"/>
  <c r="H48" s="1"/>
  <c r="H50" s="1"/>
  <c r="K62" i="5"/>
  <c r="I39" s="1"/>
  <c r="I23" s="1"/>
  <c r="I40" s="1"/>
  <c r="I44" s="1"/>
  <c r="I48" s="1"/>
  <c r="I50" s="1"/>
  <c r="H11"/>
  <c r="H12" s="1"/>
  <c r="I62"/>
  <c r="G39" s="1"/>
  <c r="J62"/>
  <c r="H39" s="1"/>
  <c r="H23" s="1"/>
  <c r="H40" s="1"/>
  <c r="H44" s="1"/>
  <c r="H48" s="1"/>
  <c r="H50" s="1"/>
  <c r="H11" i="3"/>
  <c r="H12" s="1"/>
  <c r="I11"/>
  <c r="K62"/>
  <c r="I39" s="1"/>
  <c r="I23" s="1"/>
  <c r="I40" s="1"/>
  <c r="I44" s="1"/>
  <c r="I48" s="1"/>
  <c r="I50" s="1"/>
  <c r="I62"/>
  <c r="G39" s="1"/>
  <c r="J62"/>
  <c r="H39" s="1"/>
  <c r="H23" s="1"/>
  <c r="H40" s="1"/>
  <c r="H44" s="1"/>
  <c r="H48" s="1"/>
  <c r="H50" s="1"/>
  <c r="H19" i="2"/>
  <c r="H11" s="1"/>
  <c r="I41"/>
  <c r="I43" s="1"/>
  <c r="I19"/>
  <c r="I11" s="1"/>
  <c r="K56"/>
  <c r="K58"/>
  <c r="K60"/>
  <c r="C41"/>
  <c r="C38"/>
  <c r="C36"/>
  <c r="C34"/>
  <c r="C32"/>
  <c r="C30"/>
  <c r="C28"/>
  <c r="C26"/>
  <c r="C24"/>
  <c r="C22"/>
  <c r="C20"/>
  <c r="C19"/>
  <c r="C37"/>
  <c r="C35"/>
  <c r="C33"/>
  <c r="C31"/>
  <c r="C29"/>
  <c r="C27"/>
  <c r="C25"/>
  <c r="C23"/>
  <c r="B47"/>
  <c r="B55"/>
  <c r="J54"/>
  <c r="K54"/>
  <c r="I54"/>
  <c r="H62"/>
  <c r="I55"/>
  <c r="K55"/>
  <c r="J55"/>
  <c r="K62"/>
  <c r="I39" s="1"/>
  <c r="I12" i="3" l="1"/>
  <c r="C56" i="4"/>
  <c r="C52" s="1"/>
  <c r="C57" s="1"/>
  <c r="H13"/>
  <c r="H14" s="1"/>
  <c r="D56"/>
  <c r="D52" s="1"/>
  <c r="D57" s="1"/>
  <c r="I13"/>
  <c r="I14" s="1"/>
  <c r="G23"/>
  <c r="G40" s="1"/>
  <c r="G44" s="1"/>
  <c r="G48" s="1"/>
  <c r="G50" s="1"/>
  <c r="G5"/>
  <c r="G6" s="1"/>
  <c r="C56" i="5"/>
  <c r="C52" s="1"/>
  <c r="C57" s="1"/>
  <c r="H13"/>
  <c r="H14" s="1"/>
  <c r="D56"/>
  <c r="D52" s="1"/>
  <c r="D57" s="1"/>
  <c r="I13"/>
  <c r="I14" s="1"/>
  <c r="G23"/>
  <c r="G40" s="1"/>
  <c r="G44" s="1"/>
  <c r="G48" s="1"/>
  <c r="G50" s="1"/>
  <c r="G5"/>
  <c r="G6" s="1"/>
  <c r="I12"/>
  <c r="D56" i="3"/>
  <c r="D52" s="1"/>
  <c r="D57" s="1"/>
  <c r="I13"/>
  <c r="I14" s="1"/>
  <c r="G23"/>
  <c r="G40" s="1"/>
  <c r="G44" s="1"/>
  <c r="G48" s="1"/>
  <c r="G50" s="1"/>
  <c r="G5"/>
  <c r="G6" s="1"/>
  <c r="C56"/>
  <c r="C52" s="1"/>
  <c r="C57" s="1"/>
  <c r="H13"/>
  <c r="H14" s="1"/>
  <c r="J62" i="2"/>
  <c r="H39" s="1"/>
  <c r="I62"/>
  <c r="G39" s="1"/>
  <c r="I29"/>
  <c r="H29"/>
  <c r="G29"/>
  <c r="I25"/>
  <c r="H25"/>
  <c r="G25"/>
  <c r="G5" s="1"/>
  <c r="G6" s="1"/>
  <c r="B40" s="1"/>
  <c r="B56" i="4" l="1"/>
  <c r="G13"/>
  <c r="G14" s="1"/>
  <c r="B50"/>
  <c r="B46" s="1"/>
  <c r="B52" s="1"/>
  <c r="B57" s="1"/>
  <c r="B40"/>
  <c r="C40" s="1"/>
  <c r="B56" i="5"/>
  <c r="G13"/>
  <c r="G14" s="1"/>
  <c r="B50"/>
  <c r="B46" s="1"/>
  <c r="B52" s="1"/>
  <c r="B57" s="1"/>
  <c r="B40"/>
  <c r="C40" s="1"/>
  <c r="B56" i="3"/>
  <c r="G13"/>
  <c r="G14" s="1"/>
  <c r="B50"/>
  <c r="B46" s="1"/>
  <c r="B52" s="1"/>
  <c r="B57" s="1"/>
  <c r="B40"/>
  <c r="C40" s="1"/>
  <c r="I23" i="2"/>
  <c r="B50"/>
  <c r="B46" s="1"/>
  <c r="C40"/>
  <c r="H23"/>
  <c r="G23"/>
  <c r="I12"/>
  <c r="H12"/>
  <c r="H40" l="1"/>
  <c r="H44" s="1"/>
  <c r="H48" s="1"/>
  <c r="H50" s="1"/>
  <c r="G40"/>
  <c r="G44" s="1"/>
  <c r="G48" s="1"/>
  <c r="G50" s="1"/>
  <c r="H13" l="1"/>
  <c r="H14" s="1"/>
  <c r="C56"/>
  <c r="C52" s="1"/>
  <c r="C57" s="1"/>
  <c r="G13"/>
  <c r="G14" s="1"/>
  <c r="B56"/>
  <c r="I40"/>
  <c r="I44" s="1"/>
  <c r="I48" s="1"/>
  <c r="I50" s="1"/>
  <c r="I13" l="1"/>
  <c r="I14" s="1"/>
  <c r="D56"/>
  <c r="D52" s="1"/>
  <c r="D57" s="1"/>
  <c r="C13"/>
  <c r="C11" l="1"/>
  <c r="C12"/>
  <c r="B52"/>
  <c r="B57" s="1"/>
</calcChain>
</file>

<file path=xl/sharedStrings.xml><?xml version="1.0" encoding="utf-8"?>
<sst xmlns="http://schemas.openxmlformats.org/spreadsheetml/2006/main" count="678" uniqueCount="227">
  <si>
    <t>Ordre</t>
  </si>
  <si>
    <t>Nom</t>
  </si>
  <si>
    <t>Prénom</t>
  </si>
  <si>
    <t>CIN</t>
  </si>
  <si>
    <t>Civilité</t>
  </si>
  <si>
    <t>Intitulé du projet</t>
  </si>
  <si>
    <t>Adresse du projet</t>
  </si>
  <si>
    <t>Secteur</t>
  </si>
  <si>
    <t>Produits/services</t>
  </si>
  <si>
    <t>BP1</t>
  </si>
  <si>
    <t>BP2</t>
  </si>
  <si>
    <t>BP3</t>
  </si>
  <si>
    <t>BP4</t>
  </si>
  <si>
    <t>BP5</t>
  </si>
  <si>
    <t>BP6</t>
  </si>
  <si>
    <t>BP7</t>
  </si>
  <si>
    <t>BP8</t>
  </si>
  <si>
    <t>BP9</t>
  </si>
  <si>
    <t>BP10</t>
  </si>
  <si>
    <t>BP11</t>
  </si>
  <si>
    <t>BP12</t>
  </si>
  <si>
    <t>BP13</t>
  </si>
  <si>
    <t>BP14</t>
  </si>
  <si>
    <t>BP15</t>
  </si>
  <si>
    <t>BP16</t>
  </si>
  <si>
    <t>BP17</t>
  </si>
  <si>
    <t>BP18</t>
  </si>
  <si>
    <t>BP19</t>
  </si>
  <si>
    <t>BP20</t>
  </si>
  <si>
    <t>BP21</t>
  </si>
  <si>
    <t>BP22</t>
  </si>
  <si>
    <t>BP23</t>
  </si>
  <si>
    <t>BP24</t>
  </si>
  <si>
    <t>BP25</t>
  </si>
  <si>
    <t>BP26</t>
  </si>
  <si>
    <t>BP27</t>
  </si>
  <si>
    <t>BP28</t>
  </si>
  <si>
    <t>BP29</t>
  </si>
  <si>
    <t>BP30</t>
  </si>
  <si>
    <t>BP31</t>
  </si>
  <si>
    <t>BP32</t>
  </si>
  <si>
    <t>BP33</t>
  </si>
  <si>
    <t>BP34</t>
  </si>
  <si>
    <t>BP35</t>
  </si>
  <si>
    <t>BP36</t>
  </si>
  <si>
    <t>BP37</t>
  </si>
  <si>
    <t>BP38</t>
  </si>
  <si>
    <t>BP39</t>
  </si>
  <si>
    <t>BP40</t>
  </si>
  <si>
    <t>Rubrique</t>
  </si>
  <si>
    <t>Montant</t>
  </si>
  <si>
    <t>%</t>
  </si>
  <si>
    <t>Frais préliminaires</t>
  </si>
  <si>
    <t>Divers et imprévus</t>
  </si>
  <si>
    <t>Total Investissement</t>
  </si>
  <si>
    <t>Plan de financement initial</t>
  </si>
  <si>
    <t>Rubrique :</t>
  </si>
  <si>
    <t>Fonds propres</t>
  </si>
  <si>
    <t>Subvention OAPH</t>
  </si>
  <si>
    <t>Total Financement</t>
  </si>
  <si>
    <t>Année 1</t>
  </si>
  <si>
    <t>Année 2</t>
  </si>
  <si>
    <t>Année 3</t>
  </si>
  <si>
    <t>Charges</t>
  </si>
  <si>
    <t>Date de naissance</t>
  </si>
  <si>
    <t>Lieu de naissance</t>
  </si>
  <si>
    <t>Téléphone</t>
  </si>
  <si>
    <t>Durée d'expérience</t>
  </si>
  <si>
    <t>Adresse</t>
  </si>
  <si>
    <t>Nature Handicap</t>
  </si>
  <si>
    <t>Formation</t>
  </si>
  <si>
    <t>Type de local</t>
  </si>
  <si>
    <t>Superficie</t>
  </si>
  <si>
    <t>Frais de Location</t>
  </si>
  <si>
    <t>Année1</t>
  </si>
  <si>
    <t>Année2</t>
  </si>
  <si>
    <t>Année3</t>
  </si>
  <si>
    <t>Total</t>
  </si>
  <si>
    <t>PROGRAMME D'INVESTISSEMENT</t>
  </si>
  <si>
    <t>Nature du poste</t>
  </si>
  <si>
    <t>Frais de constitution</t>
  </si>
  <si>
    <t>Frais de prospection</t>
  </si>
  <si>
    <t>Frais de publicité de démarrage</t>
  </si>
  <si>
    <t>Autres frais préliminaires</t>
  </si>
  <si>
    <t xml:space="preserve"> Immobilisations incorporelles</t>
  </si>
  <si>
    <t xml:space="preserve"> Fonds de commerce</t>
  </si>
  <si>
    <t xml:space="preserve"> Autres immobilisations incorporelles</t>
  </si>
  <si>
    <t xml:space="preserve"> Immobilisations corporelles</t>
  </si>
  <si>
    <t>Terrains(Achat)</t>
  </si>
  <si>
    <t>Constructions</t>
  </si>
  <si>
    <t xml:space="preserve">Aménagement </t>
  </si>
  <si>
    <t>Installations techniques, matériel et outillage</t>
  </si>
  <si>
    <t xml:space="preserve">Matériel de transport </t>
  </si>
  <si>
    <t xml:space="preserve">Matériel informatique </t>
  </si>
  <si>
    <t xml:space="preserve">Mobilier de bureau </t>
  </si>
  <si>
    <t xml:space="preserve">Matériel de bureau </t>
  </si>
  <si>
    <t>Autres Immobilisation corporelles </t>
  </si>
  <si>
    <t>(A saisir)</t>
  </si>
  <si>
    <t xml:space="preserve"> Trésorerie</t>
  </si>
  <si>
    <t>Commentaires</t>
  </si>
  <si>
    <t>Marchandises</t>
  </si>
  <si>
    <t>PLAN DE FINANCEMENT A 3 ANS</t>
  </si>
  <si>
    <t>Emplois</t>
  </si>
  <si>
    <t xml:space="preserve"> Frais de premier établissement</t>
  </si>
  <si>
    <t xml:space="preserve"> Immobilisation corporelles</t>
  </si>
  <si>
    <t xml:space="preserve"> BFR : Provisions pour démarrage de l'activité</t>
  </si>
  <si>
    <t>BRF Annuel : Actif circulant (Stocks + Créances) – Passif circulant</t>
  </si>
  <si>
    <t>Ressources</t>
  </si>
  <si>
    <t>Subventions OAPH</t>
  </si>
  <si>
    <t xml:space="preserve"> Emprunt bancaire</t>
  </si>
  <si>
    <t>CAF</t>
  </si>
  <si>
    <t>COMPTES DE RESULTAT PREVISIONNELS</t>
  </si>
  <si>
    <t>Eléments</t>
  </si>
  <si>
    <t>Ventes de marchandises</t>
  </si>
  <si>
    <t>Vente de biens  produits</t>
  </si>
  <si>
    <t>Vente de services produits</t>
  </si>
  <si>
    <t xml:space="preserve">- Achats Matière Première  </t>
  </si>
  <si>
    <t xml:space="preserve">- Achat de fourniture non stockable </t>
  </si>
  <si>
    <t xml:space="preserve">-Achat de Fourniture stockable </t>
  </si>
  <si>
    <t>Locations et charges locatives</t>
  </si>
  <si>
    <t>Entretien et réparations</t>
  </si>
  <si>
    <t>Primes d'assurances</t>
  </si>
  <si>
    <t>Rémunération du personnel extérieur à l'entreprise</t>
  </si>
  <si>
    <t>Transports</t>
  </si>
  <si>
    <t xml:space="preserve">Déplacement, missions et réception </t>
  </si>
  <si>
    <t>Frais postaux et frais de télécommunications</t>
  </si>
  <si>
    <t>D. Impôts et taxes (TP+TSC+TI+TVA …)</t>
  </si>
  <si>
    <t>III. Résultat d'exploitation (I-II)</t>
  </si>
  <si>
    <t>IV. Produits financiers</t>
  </si>
  <si>
    <t>V. Charges financières</t>
  </si>
  <si>
    <t>VI. Résultat financier (IV-V)</t>
  </si>
  <si>
    <t>VII. Résultat courant (III+VI)</t>
  </si>
  <si>
    <t>VIII. Produits non courants</t>
  </si>
  <si>
    <t>IX. Charges non courantes</t>
  </si>
  <si>
    <t>X. Résultat non courant (VIII-IX)</t>
  </si>
  <si>
    <t>XI. Résultat avant impôt (VII+X)</t>
  </si>
  <si>
    <t>XII. Impôt sur le résultat</t>
  </si>
  <si>
    <t>Résultat net (XI-XII)</t>
  </si>
  <si>
    <t>Mobilier de bureau</t>
  </si>
  <si>
    <t>Matériel roulant</t>
  </si>
  <si>
    <t>Matériel informatique</t>
  </si>
  <si>
    <t>Matériel d’exploitation</t>
  </si>
  <si>
    <t>Aménagements</t>
  </si>
  <si>
    <t xml:space="preserve">Constructions </t>
  </si>
  <si>
    <t xml:space="preserve">Frais préliminaires </t>
  </si>
  <si>
    <t>Montant globale</t>
  </si>
  <si>
    <t>Durée/an</t>
  </si>
  <si>
    <t>Nature d'immobilisation</t>
  </si>
  <si>
    <r>
      <t>Tableau d’Amortissement</t>
    </r>
    <r>
      <rPr>
        <b/>
        <sz val="11"/>
        <color theme="1"/>
        <rFont val="Times New Roman"/>
        <family val="1"/>
      </rPr>
      <t xml:space="preserve"> </t>
    </r>
  </si>
  <si>
    <t>Chiffre d'affaire(CA)</t>
  </si>
  <si>
    <t>Ratio de variation de CA</t>
  </si>
  <si>
    <t>Résultat</t>
  </si>
  <si>
    <t>Ratio de rentabilité commerciale RRC</t>
  </si>
  <si>
    <t xml:space="preserve">      -BFR de démarrage :   Provisions pour démarrage de l'activité  </t>
  </si>
  <si>
    <t>Colonne1</t>
  </si>
  <si>
    <t>Ratio de variation du chiffre d'affaire</t>
  </si>
  <si>
    <t>Nom Bénéficiaire</t>
  </si>
  <si>
    <t>Prénom Bénéficiaire</t>
  </si>
  <si>
    <t>Autres charges de démarrage</t>
  </si>
  <si>
    <t>Provisions pour démarrage de l'activité pour 3 Mois</t>
  </si>
  <si>
    <t>II. Charges d’exploitation (A+B+C+D+E+F)</t>
  </si>
  <si>
    <t xml:space="preserve">I. Produits d'exploitation  </t>
  </si>
  <si>
    <t>A. Achats revendus de marchandises</t>
  </si>
  <si>
    <t>B. Achats consommés de matière et fournitures</t>
  </si>
  <si>
    <t>C. Autres charges externes</t>
  </si>
  <si>
    <t xml:space="preserve">E. Charges de personnel  </t>
  </si>
  <si>
    <t>F.  Dotations d'exploitation aux amortissements</t>
  </si>
  <si>
    <t>CAF = Résultat de l’exercice + dotation aux amortissements et provisions - reprise sur provision </t>
  </si>
  <si>
    <t>Taux d'évolution</t>
  </si>
  <si>
    <r>
      <t xml:space="preserve">Trésorerie disponible </t>
    </r>
    <r>
      <rPr>
        <b/>
        <sz val="12"/>
        <color rgb="FF000000"/>
        <rFont val="Times New Roman"/>
        <family val="1"/>
      </rPr>
      <t>= TR-TE</t>
    </r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</si>
  <si>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</si>
  <si>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</si>
  <si>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</si>
  <si>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</si>
  <si>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</si>
  <si>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</si>
  <si>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</si>
  <si>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</si>
  <si>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</si>
  <si>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</si>
  <si>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Mr</t>
  </si>
  <si>
    <t>BAHJA</t>
  </si>
  <si>
    <t>KARIM</t>
  </si>
  <si>
    <t>I3612</t>
  </si>
  <si>
    <t>Ifrane</t>
  </si>
  <si>
    <t>Moteur</t>
  </si>
  <si>
    <t>Mlle</t>
  </si>
  <si>
    <t>SAHRAOUI</t>
  </si>
  <si>
    <t>IMANE</t>
  </si>
  <si>
    <t>IN32514</t>
  </si>
  <si>
    <t>Casablanca</t>
  </si>
  <si>
    <t>Audition</t>
  </si>
  <si>
    <t>Mme</t>
  </si>
  <si>
    <t>ALAMI</t>
  </si>
  <si>
    <t>NAIMA</t>
  </si>
  <si>
    <t>M52146</t>
  </si>
  <si>
    <t>Salé</t>
  </si>
  <si>
    <t>AZROU</t>
  </si>
  <si>
    <t>MR</t>
  </si>
  <si>
    <t>NAJI</t>
  </si>
  <si>
    <t>SALIM</t>
  </si>
  <si>
    <t>U3564</t>
  </si>
  <si>
    <t>AZILAL</t>
  </si>
  <si>
    <t>KHENIFRA</t>
  </si>
  <si>
    <t>CASABLANCA</t>
  </si>
  <si>
    <t>AVEUGLE</t>
  </si>
  <si>
    <t>MOTEUR</t>
  </si>
  <si>
    <t>MENUISERIE</t>
  </si>
  <si>
    <t>COUTURE</t>
  </si>
  <si>
    <t>COMMERCE VETEMENTS</t>
  </si>
  <si>
    <t>GARAGE MECANIQUE</t>
  </si>
  <si>
    <t>SERVICE</t>
  </si>
  <si>
    <t>COMMERCE</t>
  </si>
  <si>
    <t>MOBILIER</t>
  </si>
  <si>
    <t>DIVERS</t>
  </si>
  <si>
    <t>VETEMENTS</t>
  </si>
  <si>
    <t>REPARATION</t>
  </si>
  <si>
    <t>PRIMAIRE</t>
  </si>
  <si>
    <t>BACCALAUREAT</t>
  </si>
  <si>
    <t>COLLEGE</t>
  </si>
  <si>
    <t>TECHNICIEN</t>
  </si>
  <si>
    <t>PROPRIETE</t>
  </si>
  <si>
    <t>LOCATION</t>
  </si>
  <si>
    <t>='Liste Projets'!D2</t>
  </si>
  <si>
    <t>='Liste Projets'!D3</t>
  </si>
  <si>
    <t>='Liste Projets'!D4</t>
  </si>
  <si>
    <t>='Liste Projets'!D5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</si>
</sst>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Cambria"/>
      <family val="1"/>
    </font>
    <font>
      <b/>
      <sz val="10"/>
      <color rgb="FF000000"/>
      <name val="Cambria"/>
      <family val="1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Cambria"/>
      <family val="1"/>
      <scheme val="major"/>
    </font>
    <font>
      <b/>
      <sz val="10"/>
      <color rgb="FF000000"/>
      <name val="Cambria"/>
      <family val="1"/>
      <scheme val="major"/>
    </font>
    <font>
      <b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9"/>
      <color rgb="FF000000"/>
      <name val="Times"/>
      <family val="1"/>
    </font>
    <font>
      <b/>
      <i/>
      <sz val="12"/>
      <color theme="1"/>
      <name val="Times New Roman"/>
      <family val="1"/>
    </font>
    <font>
      <b/>
      <sz val="9"/>
      <color rgb="FF26344D"/>
      <name val="Trebuchet MS"/>
      <family val="2"/>
    </font>
    <font>
      <b/>
      <u/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i/>
      <sz val="12"/>
      <color rgb="FF000000"/>
      <name val="Times New Roman"/>
      <family val="1"/>
    </font>
  </fonts>
  <fills count="18">
    <fill>
      <patternFill patternType="none"/>
    </fill>
    <fill>
      <patternFill patternType="gray125"/>
    </fill>
    <fill>
      <patternFill patternType="solid">
        <fgColor rgb="FFDFD8E8"/>
        <bgColor indexed="64"/>
      </patternFill>
    </fill>
    <fill>
      <patternFill patternType="solid">
        <fgColor rgb="FFBFB1D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medium">
        <color rgb="FF9F8AB9"/>
      </left>
      <right style="medium">
        <color rgb="FF9F8AB9"/>
      </right>
      <top/>
      <bottom style="medium">
        <color rgb="FF9F8AB9"/>
      </bottom>
      <diagonal/>
    </border>
    <border>
      <left/>
      <right style="medium">
        <color rgb="FF9F8AB9"/>
      </right>
      <top/>
      <bottom style="medium">
        <color rgb="FF9F8AB9"/>
      </bottom>
      <diagonal/>
    </border>
    <border>
      <left/>
      <right/>
      <top/>
      <bottom style="medium">
        <color rgb="FF9F8AB9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8064A2"/>
      </left>
      <right style="medium">
        <color rgb="FF8064A2"/>
      </right>
      <top/>
      <bottom style="medium">
        <color rgb="FF8064A2"/>
      </bottom>
      <diagonal/>
    </border>
    <border>
      <left/>
      <right style="medium">
        <color rgb="FF8064A2"/>
      </right>
      <top/>
      <bottom style="medium">
        <color rgb="FF8064A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7" tint="0.39997558519241921"/>
      </left>
      <right style="medium">
        <color theme="7" tint="0.39997558519241921"/>
      </right>
      <top style="medium">
        <color theme="7" tint="0.39997558519241921"/>
      </top>
      <bottom style="medium">
        <color theme="7" tint="0.39997558519241921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theme="7" tint="0.39997558519241921"/>
      </right>
      <top style="medium">
        <color theme="7" tint="0.39997558519241921"/>
      </top>
      <bottom style="medium">
        <color theme="7" tint="0.39997558519241921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theme="7" tint="0.39997558519241921"/>
      </right>
      <top/>
      <bottom style="medium">
        <color theme="7" tint="0.39997558519241921"/>
      </bottom>
      <diagonal/>
    </border>
    <border>
      <left style="medium">
        <color theme="7" tint="0.39997558519241921"/>
      </left>
      <right style="medium">
        <color theme="7" tint="0.39997558519241921"/>
      </right>
      <top/>
      <bottom style="medium">
        <color theme="7" tint="0.39997558519241921"/>
      </bottom>
      <diagonal/>
    </border>
    <border>
      <left/>
      <right style="medium">
        <color theme="7" tint="0.39997558519241921"/>
      </right>
      <top style="medium">
        <color theme="7" tint="0.39997558519241921"/>
      </top>
      <bottom/>
      <diagonal/>
    </border>
    <border>
      <left style="medium">
        <color theme="7" tint="0.39997558519241921"/>
      </left>
      <right style="medium">
        <color theme="7" tint="0.39997558519241921"/>
      </right>
      <top style="medium">
        <color theme="7" tint="0.39997558519241921"/>
      </top>
      <bottom/>
      <diagonal/>
    </border>
    <border>
      <left/>
      <right/>
      <top/>
      <bottom style="medium">
        <color rgb="FF8064A2"/>
      </bottom>
      <diagonal/>
    </border>
    <border>
      <left/>
      <right style="medium">
        <color rgb="FF8064A2"/>
      </right>
      <top/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0">
    <xf numFmtId="0" fontId="0" fillId="0" borderId="0" xfId="0"/>
    <xf numFmtId="0" fontId="3" fillId="3" borderId="2" xfId="0" applyFont="1" applyFill="1" applyBorder="1" applyAlignment="1">
      <alignment vertical="top" wrapText="1"/>
    </xf>
    <xf numFmtId="0" fontId="3" fillId="3" borderId="3" xfId="0" applyFont="1" applyFill="1" applyBorder="1" applyAlignment="1">
      <alignment vertical="top" wrapText="1"/>
    </xf>
    <xf numFmtId="0" fontId="4" fillId="5" borderId="7" xfId="0" applyFont="1" applyFill="1" applyBorder="1" applyAlignment="1">
      <alignment horizontal="center" wrapText="1"/>
    </xf>
    <xf numFmtId="9" fontId="5" fillId="0" borderId="7" xfId="0" applyNumberFormat="1" applyFont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5" fillId="8" borderId="9" xfId="0" applyFont="1" applyFill="1" applyBorder="1" applyAlignment="1">
      <alignment horizontal="center" vertical="top"/>
    </xf>
    <xf numFmtId="2" fontId="6" fillId="0" borderId="9" xfId="0" applyNumberFormat="1" applyFont="1" applyFill="1" applyBorder="1" applyAlignment="1">
      <alignment horizontal="center" vertical="top"/>
    </xf>
    <xf numFmtId="2" fontId="7" fillId="0" borderId="14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top" wrapText="1"/>
    </xf>
    <xf numFmtId="0" fontId="7" fillId="5" borderId="14" xfId="0" applyFont="1" applyFill="1" applyBorder="1" applyAlignment="1">
      <alignment horizontal="center" vertical="top" wrapText="1"/>
    </xf>
    <xf numFmtId="0" fontId="8" fillId="0" borderId="14" xfId="0" applyFont="1" applyBorder="1"/>
    <xf numFmtId="2" fontId="9" fillId="10" borderId="13" xfId="0" applyNumberFormat="1" applyFont="1" applyFill="1" applyBorder="1" applyAlignment="1">
      <alignment horizontal="center" vertical="top"/>
    </xf>
    <xf numFmtId="9" fontId="8" fillId="0" borderId="14" xfId="1" applyFont="1" applyBorder="1"/>
    <xf numFmtId="2" fontId="9" fillId="11" borderId="13" xfId="0" applyNumberFormat="1" applyFont="1" applyFill="1" applyBorder="1" applyAlignment="1">
      <alignment horizontal="center" vertical="top"/>
    </xf>
    <xf numFmtId="9" fontId="5" fillId="0" borderId="0" xfId="1" applyFont="1" applyBorder="1" applyAlignment="1">
      <alignment vertical="top" wrapText="1"/>
    </xf>
    <xf numFmtId="0" fontId="0" fillId="12" borderId="0" xfId="0" applyFill="1"/>
    <xf numFmtId="0" fontId="5" fillId="0" borderId="15" xfId="0" applyFont="1" applyBorder="1" applyAlignment="1">
      <alignment vertical="top" wrapText="1"/>
    </xf>
    <xf numFmtId="2" fontId="5" fillId="0" borderId="16" xfId="0" applyNumberFormat="1" applyFont="1" applyBorder="1" applyAlignment="1">
      <alignment vertical="top" wrapText="1"/>
    </xf>
    <xf numFmtId="0" fontId="8" fillId="6" borderId="0" xfId="0" applyFont="1" applyFill="1" applyBorder="1" applyAlignment="1"/>
    <xf numFmtId="0" fontId="4" fillId="4" borderId="4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top" wrapText="1"/>
    </xf>
    <xf numFmtId="2" fontId="6" fillId="0" borderId="7" xfId="0" applyNumberFormat="1" applyFont="1" applyBorder="1" applyAlignment="1">
      <alignment vertical="top" wrapText="1"/>
    </xf>
    <xf numFmtId="0" fontId="11" fillId="0" borderId="7" xfId="0" applyFont="1" applyBorder="1" applyAlignment="1">
      <alignment vertical="top" wrapText="1"/>
    </xf>
    <xf numFmtId="0" fontId="4" fillId="5" borderId="16" xfId="0" applyFont="1" applyFill="1" applyBorder="1" applyAlignment="1">
      <alignment horizontal="center" wrapText="1"/>
    </xf>
    <xf numFmtId="0" fontId="4" fillId="5" borderId="7" xfId="0" applyFont="1" applyFill="1" applyBorder="1" applyAlignment="1">
      <alignment wrapText="1"/>
    </xf>
    <xf numFmtId="9" fontId="6" fillId="0" borderId="16" xfId="1" applyFont="1" applyBorder="1" applyAlignment="1">
      <alignment vertical="top" wrapText="1"/>
    </xf>
    <xf numFmtId="0" fontId="5" fillId="0" borderId="18" xfId="0" applyFont="1" applyBorder="1" applyAlignment="1">
      <alignment vertical="top" wrapText="1"/>
    </xf>
    <xf numFmtId="2" fontId="5" fillId="0" borderId="18" xfId="0" applyNumberFormat="1" applyFont="1" applyBorder="1" applyAlignment="1">
      <alignment vertical="top" wrapText="1"/>
    </xf>
    <xf numFmtId="0" fontId="8" fillId="0" borderId="17" xfId="0" applyFont="1" applyBorder="1"/>
    <xf numFmtId="0" fontId="8" fillId="5" borderId="22" xfId="0" applyFont="1" applyFill="1" applyBorder="1" applyAlignment="1">
      <alignment horizontal="center"/>
    </xf>
    <xf numFmtId="0" fontId="8" fillId="5" borderId="23" xfId="0" applyFont="1" applyFill="1" applyBorder="1" applyAlignment="1">
      <alignment horizontal="center"/>
    </xf>
    <xf numFmtId="0" fontId="8" fillId="0" borderId="24" xfId="0" applyFont="1" applyBorder="1"/>
    <xf numFmtId="9" fontId="8" fillId="0" borderId="25" xfId="1" applyFont="1" applyBorder="1" applyAlignment="1"/>
    <xf numFmtId="0" fontId="5" fillId="8" borderId="9" xfId="0" applyFont="1" applyFill="1" applyBorder="1" applyAlignment="1">
      <alignment vertical="top" wrapText="1"/>
    </xf>
    <xf numFmtId="0" fontId="5" fillId="0" borderId="9" xfId="0" applyFont="1" applyFill="1" applyBorder="1" applyAlignment="1">
      <alignment vertical="top" wrapText="1"/>
    </xf>
    <xf numFmtId="0" fontId="5" fillId="8" borderId="26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vertical="top" wrapText="1"/>
    </xf>
    <xf numFmtId="0" fontId="5" fillId="0" borderId="27" xfId="0" applyFont="1" applyFill="1" applyBorder="1" applyAlignment="1">
      <alignment vertical="top" wrapText="1"/>
    </xf>
    <xf numFmtId="2" fontId="6" fillId="0" borderId="27" xfId="0" applyNumberFormat="1" applyFont="1" applyFill="1" applyBorder="1" applyAlignment="1">
      <alignment horizontal="center" vertical="top"/>
    </xf>
    <xf numFmtId="0" fontId="0" fillId="0" borderId="0" xfId="0" applyBorder="1"/>
    <xf numFmtId="0" fontId="12" fillId="3" borderId="2" xfId="0" applyFont="1" applyFill="1" applyBorder="1" applyAlignment="1">
      <alignment vertical="top" wrapText="1"/>
    </xf>
    <xf numFmtId="0" fontId="12" fillId="2" borderId="2" xfId="0" applyFont="1" applyFill="1" applyBorder="1" applyAlignment="1">
      <alignment vertical="top" wrapText="1"/>
    </xf>
    <xf numFmtId="0" fontId="4" fillId="0" borderId="27" xfId="0" applyFont="1" applyFill="1" applyBorder="1" applyAlignment="1">
      <alignment vertical="top" wrapText="1"/>
    </xf>
    <xf numFmtId="2" fontId="4" fillId="0" borderId="27" xfId="0" applyNumberFormat="1" applyFont="1" applyFill="1" applyBorder="1" applyAlignment="1">
      <alignment horizontal="center" vertical="top"/>
    </xf>
    <xf numFmtId="0" fontId="14" fillId="0" borderId="0" xfId="0" applyFont="1"/>
    <xf numFmtId="9" fontId="2" fillId="2" borderId="2" xfId="0" applyNumberFormat="1" applyFont="1" applyFill="1" applyBorder="1" applyAlignment="1">
      <alignment vertical="top" wrapText="1"/>
    </xf>
    <xf numFmtId="2" fontId="10" fillId="17" borderId="14" xfId="0" applyNumberFormat="1" applyFont="1" applyFill="1" applyBorder="1" applyAlignment="1">
      <alignment horizontal="center" vertical="top" wrapText="1"/>
    </xf>
    <xf numFmtId="2" fontId="4" fillId="13" borderId="30" xfId="0" applyNumberFormat="1" applyFont="1" applyFill="1" applyBorder="1" applyAlignment="1">
      <alignment horizontal="center" vertical="top" wrapText="1"/>
    </xf>
    <xf numFmtId="0" fontId="4" fillId="9" borderId="31" xfId="0" applyFont="1" applyFill="1" applyBorder="1" applyAlignment="1">
      <alignment horizontal="center" vertical="top"/>
    </xf>
    <xf numFmtId="2" fontId="4" fillId="16" borderId="31" xfId="0" applyNumberFormat="1" applyFont="1" applyFill="1" applyBorder="1" applyAlignment="1">
      <alignment horizontal="center" vertical="top"/>
    </xf>
    <xf numFmtId="2" fontId="4" fillId="6" borderId="31" xfId="0" applyNumberFormat="1" applyFont="1" applyFill="1" applyBorder="1" applyAlignment="1">
      <alignment horizontal="center" vertical="top"/>
    </xf>
    <xf numFmtId="2" fontId="4" fillId="13" borderId="31" xfId="0" applyNumberFormat="1" applyFont="1" applyFill="1" applyBorder="1" applyAlignment="1">
      <alignment horizontal="center" vertical="top" wrapText="1"/>
    </xf>
    <xf numFmtId="2" fontId="4" fillId="15" borderId="31" xfId="0" applyNumberFormat="1" applyFont="1" applyFill="1" applyBorder="1" applyAlignment="1">
      <alignment horizontal="center" vertical="top"/>
    </xf>
    <xf numFmtId="2" fontId="4" fillId="14" borderId="31" xfId="0" applyNumberFormat="1" applyFont="1" applyFill="1" applyBorder="1" applyAlignment="1">
      <alignment horizontal="center" vertical="top"/>
    </xf>
    <xf numFmtId="2" fontId="10" fillId="11" borderId="31" xfId="0" applyNumberFormat="1" applyFont="1" applyFill="1" applyBorder="1" applyAlignment="1">
      <alignment horizontal="center" vertical="top"/>
    </xf>
    <xf numFmtId="2" fontId="4" fillId="11" borderId="31" xfId="0" applyNumberFormat="1" applyFont="1" applyFill="1" applyBorder="1" applyAlignment="1">
      <alignment horizontal="center" vertical="top"/>
    </xf>
    <xf numFmtId="2" fontId="4" fillId="11" borderId="32" xfId="0" applyNumberFormat="1" applyFont="1" applyFill="1" applyBorder="1" applyAlignment="1">
      <alignment horizontal="center" vertical="top"/>
    </xf>
    <xf numFmtId="0" fontId="4" fillId="9" borderId="34" xfId="0" applyFont="1" applyFill="1" applyBorder="1" applyAlignment="1">
      <alignment horizontal="center" vertical="top"/>
    </xf>
    <xf numFmtId="2" fontId="4" fillId="16" borderId="30" xfId="0" applyNumberFormat="1" applyFont="1" applyFill="1" applyBorder="1" applyAlignment="1">
      <alignment horizontal="center" vertical="top"/>
    </xf>
    <xf numFmtId="2" fontId="4" fillId="6" borderId="30" xfId="0" applyNumberFormat="1" applyFont="1" applyFill="1" applyBorder="1" applyAlignment="1">
      <alignment horizontal="center" vertical="top"/>
    </xf>
    <xf numFmtId="2" fontId="4" fillId="15" borderId="30" xfId="0" applyNumberFormat="1" applyFont="1" applyFill="1" applyBorder="1" applyAlignment="1">
      <alignment horizontal="center" vertical="top"/>
    </xf>
    <xf numFmtId="2" fontId="4" fillId="14" borderId="30" xfId="0" applyNumberFormat="1" applyFont="1" applyFill="1" applyBorder="1" applyAlignment="1">
      <alignment horizontal="center" vertical="top"/>
    </xf>
    <xf numFmtId="2" fontId="10" fillId="11" borderId="30" xfId="0" applyNumberFormat="1" applyFont="1" applyFill="1" applyBorder="1" applyAlignment="1">
      <alignment horizontal="center" vertical="top"/>
    </xf>
    <xf numFmtId="2" fontId="4" fillId="11" borderId="30" xfId="0" applyNumberFormat="1" applyFont="1" applyFill="1" applyBorder="1" applyAlignment="1">
      <alignment horizontal="center" vertical="top"/>
    </xf>
    <xf numFmtId="2" fontId="4" fillId="11" borderId="35" xfId="0" applyNumberFormat="1" applyFont="1" applyFill="1" applyBorder="1" applyAlignment="1">
      <alignment horizontal="center" vertical="top"/>
    </xf>
    <xf numFmtId="0" fontId="4" fillId="9" borderId="36" xfId="0" applyFont="1" applyFill="1" applyBorder="1" applyAlignment="1">
      <alignment horizontal="center" vertical="top"/>
    </xf>
    <xf numFmtId="2" fontId="4" fillId="16" borderId="36" xfId="0" applyNumberFormat="1" applyFont="1" applyFill="1" applyBorder="1" applyAlignment="1">
      <alignment horizontal="center" vertical="top"/>
    </xf>
    <xf numFmtId="2" fontId="4" fillId="6" borderId="36" xfId="0" applyNumberFormat="1" applyFont="1" applyFill="1" applyBorder="1" applyAlignment="1">
      <alignment horizontal="center" vertical="top"/>
    </xf>
    <xf numFmtId="2" fontId="4" fillId="13" borderId="36" xfId="0" applyNumberFormat="1" applyFont="1" applyFill="1" applyBorder="1" applyAlignment="1">
      <alignment horizontal="center" vertical="top" wrapText="1"/>
    </xf>
    <xf numFmtId="2" fontId="4" fillId="15" borderId="36" xfId="0" applyNumberFormat="1" applyFont="1" applyFill="1" applyBorder="1" applyAlignment="1">
      <alignment horizontal="center" vertical="top"/>
    </xf>
    <xf numFmtId="2" fontId="4" fillId="14" borderId="36" xfId="0" applyNumberFormat="1" applyFont="1" applyFill="1" applyBorder="1" applyAlignment="1">
      <alignment horizontal="center" vertical="top"/>
    </xf>
    <xf numFmtId="2" fontId="10" fillId="11" borderId="36" xfId="0" applyNumberFormat="1" applyFont="1" applyFill="1" applyBorder="1" applyAlignment="1">
      <alignment horizontal="center" vertical="top"/>
    </xf>
    <xf numFmtId="2" fontId="4" fillId="11" borderId="36" xfId="0" applyNumberFormat="1" applyFont="1" applyFill="1" applyBorder="1" applyAlignment="1">
      <alignment horizontal="center" vertical="top"/>
    </xf>
    <xf numFmtId="2" fontId="4" fillId="11" borderId="37" xfId="0" applyNumberFormat="1" applyFont="1" applyFill="1" applyBorder="1" applyAlignment="1">
      <alignment horizontal="center" vertical="top"/>
    </xf>
    <xf numFmtId="0" fontId="4" fillId="9" borderId="34" xfId="0" applyFont="1" applyFill="1" applyBorder="1" applyAlignment="1">
      <alignment vertical="top" wrapText="1"/>
    </xf>
    <xf numFmtId="0" fontId="4" fillId="16" borderId="30" xfId="0" applyFont="1" applyFill="1" applyBorder="1" applyAlignment="1">
      <alignment vertical="top" wrapText="1"/>
    </xf>
    <xf numFmtId="0" fontId="13" fillId="6" borderId="30" xfId="0" applyFont="1" applyFill="1" applyBorder="1" applyAlignment="1">
      <alignment vertical="top" wrapText="1"/>
    </xf>
    <xf numFmtId="0" fontId="4" fillId="13" borderId="30" xfId="0" applyFont="1" applyFill="1" applyBorder="1" applyAlignment="1">
      <alignment vertical="top" wrapText="1"/>
    </xf>
    <xf numFmtId="0" fontId="10" fillId="6" borderId="30" xfId="0" applyFont="1" applyFill="1" applyBorder="1" applyAlignment="1">
      <alignment horizontal="left" vertical="top" wrapText="1" indent="1"/>
    </xf>
    <xf numFmtId="0" fontId="10" fillId="15" borderId="30" xfId="0" applyFont="1" applyFill="1" applyBorder="1" applyAlignment="1">
      <alignment horizontal="left" vertical="top" wrapText="1" indent="1"/>
    </xf>
    <xf numFmtId="0" fontId="10" fillId="6" borderId="30" xfId="0" applyFont="1" applyFill="1" applyBorder="1" applyAlignment="1">
      <alignment horizontal="left" vertical="top" wrapText="1" indent="5"/>
    </xf>
    <xf numFmtId="0" fontId="10" fillId="14" borderId="30" xfId="0" applyFont="1" applyFill="1" applyBorder="1" applyAlignment="1">
      <alignment vertical="top" wrapText="1"/>
    </xf>
    <xf numFmtId="0" fontId="10" fillId="6" borderId="30" xfId="0" applyFont="1" applyFill="1" applyBorder="1" applyAlignment="1">
      <alignment wrapText="1"/>
    </xf>
    <xf numFmtId="0" fontId="10" fillId="11" borderId="30" xfId="0" applyFont="1" applyFill="1" applyBorder="1" applyAlignment="1">
      <alignment wrapText="1"/>
    </xf>
    <xf numFmtId="0" fontId="10" fillId="11" borderId="35" xfId="0" applyFont="1" applyFill="1" applyBorder="1" applyAlignment="1">
      <alignment wrapText="1"/>
    </xf>
    <xf numFmtId="0" fontId="4" fillId="0" borderId="1" xfId="0" applyFont="1" applyFill="1" applyBorder="1" applyAlignment="1">
      <alignment vertical="top"/>
    </xf>
    <xf numFmtId="0" fontId="4" fillId="0" borderId="2" xfId="0" applyFont="1" applyFill="1" applyBorder="1" applyAlignment="1">
      <alignment horizontal="center" vertical="top"/>
    </xf>
    <xf numFmtId="0" fontId="15" fillId="0" borderId="1" xfId="0" applyFont="1" applyFill="1" applyBorder="1" applyAlignment="1">
      <alignment vertical="top"/>
    </xf>
    <xf numFmtId="2" fontId="4" fillId="0" borderId="2" xfId="0" applyNumberFormat="1" applyFont="1" applyFill="1" applyBorder="1" applyAlignment="1">
      <alignment horizontal="center" vertical="top"/>
    </xf>
    <xf numFmtId="0" fontId="16" fillId="0" borderId="2" xfId="0" applyFont="1" applyFill="1" applyBorder="1" applyAlignment="1">
      <alignment vertical="top"/>
    </xf>
    <xf numFmtId="2" fontId="16" fillId="0" borderId="2" xfId="0" applyNumberFormat="1" applyFont="1" applyFill="1" applyBorder="1" applyAlignment="1">
      <alignment vertical="top"/>
    </xf>
    <xf numFmtId="0" fontId="4" fillId="0" borderId="1" xfId="0" applyFont="1" applyFill="1" applyBorder="1" applyAlignment="1">
      <alignment vertical="top" wrapText="1"/>
    </xf>
    <xf numFmtId="2" fontId="16" fillId="7" borderId="2" xfId="0" applyNumberFormat="1" applyFont="1" applyFill="1" applyBorder="1" applyAlignment="1">
      <alignment vertical="top"/>
    </xf>
    <xf numFmtId="0" fontId="4" fillId="2" borderId="8" xfId="0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/>
    </xf>
    <xf numFmtId="0" fontId="4" fillId="5" borderId="8" xfId="0" applyFont="1" applyFill="1" applyBorder="1" applyAlignment="1">
      <alignment vertical="top"/>
    </xf>
    <xf numFmtId="2" fontId="11" fillId="5" borderId="9" xfId="0" applyNumberFormat="1" applyFont="1" applyFill="1" applyBorder="1" applyAlignment="1">
      <alignment vertical="top"/>
    </xf>
    <xf numFmtId="9" fontId="11" fillId="5" borderId="9" xfId="0" applyNumberFormat="1" applyFont="1" applyFill="1" applyBorder="1" applyAlignment="1">
      <alignment vertical="top"/>
    </xf>
    <xf numFmtId="0" fontId="11" fillId="6" borderId="8" xfId="0" applyFont="1" applyFill="1" applyBorder="1" applyAlignment="1">
      <alignment vertical="top"/>
    </xf>
    <xf numFmtId="2" fontId="11" fillId="6" borderId="9" xfId="0" applyNumberFormat="1" applyFont="1" applyFill="1" applyBorder="1" applyAlignment="1">
      <alignment vertical="top"/>
    </xf>
    <xf numFmtId="9" fontId="11" fillId="6" borderId="9" xfId="0" applyNumberFormat="1" applyFont="1" applyFill="1" applyBorder="1" applyAlignment="1">
      <alignment vertical="top"/>
    </xf>
    <xf numFmtId="0" fontId="11" fillId="6" borderId="10" xfId="0" applyFont="1" applyFill="1" applyBorder="1" applyAlignment="1">
      <alignment horizontal="justify" vertical="top"/>
    </xf>
    <xf numFmtId="2" fontId="11" fillId="6" borderId="11" xfId="0" applyNumberFormat="1" applyFont="1" applyFill="1" applyBorder="1" applyAlignment="1">
      <alignment vertical="top"/>
    </xf>
    <xf numFmtId="9" fontId="11" fillId="6" borderId="11" xfId="0" applyNumberFormat="1" applyFont="1" applyFill="1" applyBorder="1" applyAlignment="1">
      <alignment vertical="top"/>
    </xf>
    <xf numFmtId="2" fontId="16" fillId="6" borderId="11" xfId="0" applyNumberFormat="1" applyFont="1" applyFill="1" applyBorder="1" applyAlignment="1">
      <alignment vertical="top"/>
    </xf>
    <xf numFmtId="9" fontId="16" fillId="6" borderId="11" xfId="0" applyNumberFormat="1" applyFont="1" applyFill="1" applyBorder="1" applyAlignment="1">
      <alignment vertical="top"/>
    </xf>
    <xf numFmtId="0" fontId="4" fillId="6" borderId="10" xfId="0" applyFont="1" applyFill="1" applyBorder="1" applyAlignment="1">
      <alignment vertical="top"/>
    </xf>
    <xf numFmtId="0" fontId="17" fillId="6" borderId="8" xfId="0" applyFont="1" applyFill="1" applyBorder="1"/>
    <xf numFmtId="2" fontId="11" fillId="7" borderId="9" xfId="0" applyNumberFormat="1" applyFont="1" applyFill="1" applyBorder="1" applyAlignment="1">
      <alignment vertical="top"/>
    </xf>
    <xf numFmtId="0" fontId="11" fillId="6" borderId="12" xfId="0" applyFont="1" applyFill="1" applyBorder="1" applyAlignment="1">
      <alignment horizontal="center" vertical="center" wrapText="1"/>
    </xf>
    <xf numFmtId="2" fontId="11" fillId="7" borderId="13" xfId="0" applyNumberFormat="1" applyFont="1" applyFill="1" applyBorder="1" applyAlignment="1">
      <alignment horizontal="right" vertical="center"/>
    </xf>
    <xf numFmtId="9" fontId="11" fillId="6" borderId="13" xfId="0" applyNumberFormat="1" applyFont="1" applyFill="1" applyBorder="1" applyAlignment="1">
      <alignment horizontal="right" vertical="center"/>
    </xf>
    <xf numFmtId="0" fontId="4" fillId="4" borderId="4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top" wrapText="1"/>
    </xf>
    <xf numFmtId="0" fontId="4" fillId="4" borderId="19" xfId="0" applyFont="1" applyFill="1" applyBorder="1" applyAlignment="1">
      <alignment horizontal="center" vertical="top" wrapText="1"/>
    </xf>
    <xf numFmtId="0" fontId="4" fillId="4" borderId="20" xfId="0" applyFont="1" applyFill="1" applyBorder="1" applyAlignment="1">
      <alignment horizontal="center" vertical="top" wrapText="1"/>
    </xf>
    <xf numFmtId="0" fontId="4" fillId="4" borderId="21" xfId="0" applyFont="1" applyFill="1" applyBorder="1" applyAlignment="1">
      <alignment horizontal="center" vertical="top" wrapText="1"/>
    </xf>
    <xf numFmtId="0" fontId="4" fillId="4" borderId="4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top" wrapText="1"/>
    </xf>
    <xf numFmtId="0" fontId="4" fillId="4" borderId="38" xfId="0" applyFont="1" applyFill="1" applyBorder="1" applyAlignment="1">
      <alignment horizontal="center" vertical="top" wrapText="1"/>
    </xf>
    <xf numFmtId="0" fontId="4" fillId="4" borderId="28" xfId="0" applyFont="1" applyFill="1" applyBorder="1" applyAlignment="1">
      <alignment horizontal="center" vertical="top" wrapText="1"/>
    </xf>
    <xf numFmtId="0" fontId="4" fillId="4" borderId="33" xfId="0" applyFont="1" applyFill="1" applyBorder="1" applyAlignment="1">
      <alignment horizontal="center" vertical="top" wrapText="1"/>
    </xf>
    <xf numFmtId="0" fontId="4" fillId="4" borderId="29" xfId="0" applyFont="1" applyFill="1" applyBorder="1" applyAlignment="1">
      <alignment horizontal="center" vertical="top" wrapText="1"/>
    </xf>
    <xf numFmtId="0" fontId="10" fillId="17" borderId="14" xfId="0" applyFont="1" applyFill="1" applyBorder="1" applyAlignment="1">
      <alignment horizontal="center" vertical="top" wrapText="1"/>
    </xf>
    <xf numFmtId="0" fontId="4" fillId="4" borderId="6" xfId="0" applyFont="1" applyFill="1" applyBorder="1" applyAlignment="1">
      <alignment horizontal="center" vertical="top" wrapText="1"/>
    </xf>
    <xf numFmtId="14" fontId="0" fillId="0" borderId="0" xfId="0" applyNumberFormat="1"/>
    <xf numFmtId="0" fontId="0" fillId="0" borderId="0" xfId="0" applyNumberFormat="1"/>
    <xf numFmtId="49" fontId="2" fillId="2" borderId="2" xfId="0" applyNumberFormat="1" applyFont="1" applyFill="1" applyBorder="1" applyAlignment="1">
      <alignment vertical="top" wrapText="1"/>
    </xf>
  </cellXfs>
  <cellStyles count="2">
    <cellStyle name="Normal" xfId="0" builtinId="0"/>
    <cellStyle name="Pourcentage" xfId="1" builtinId="5"/>
  </cellStyles>
  <dxfs count="59">
    <dxf>
      <border outline="0">
        <bottom style="medium">
          <color rgb="FF9F8AB9"/>
        </bottom>
      </border>
    </dxf>
    <dxf>
      <border outline="0">
        <left style="medium">
          <color rgb="FF9F8AB9"/>
        </left>
        <right style="medium">
          <color rgb="FF9F8AB9"/>
        </right>
        <top style="medium">
          <color rgb="FF9F8AB9"/>
        </top>
        <bottom style="medium">
          <color rgb="FF9F8AB9"/>
        </bottom>
      </border>
    </dxf>
    <dxf>
      <border outline="0">
        <left style="medium">
          <color rgb="FF9F8AB9"/>
        </left>
      </border>
    </dxf>
    <dxf>
      <font>
        <strike val="0"/>
        <outline val="0"/>
        <shadow val="0"/>
        <u val="none"/>
        <vertAlign val="baseline"/>
        <sz val="9"/>
        <color rgb="FF000000"/>
        <name val="Times"/>
        <scheme val="none"/>
      </font>
    </dxf>
    <dxf>
      <border outline="0">
        <bottom style="medium">
          <color rgb="FF9F8AB9"/>
        </bottom>
      </border>
    </dxf>
    <dxf>
      <border outline="0">
        <left style="medium">
          <color rgb="FF9F8AB9"/>
        </left>
        <right style="medium">
          <color rgb="FF9F8AB9"/>
        </right>
        <top style="medium">
          <color rgb="FF9F8AB9"/>
        </top>
        <bottom style="medium">
          <color rgb="FF9F8AB9"/>
        </bottom>
      </border>
    </dxf>
    <dxf>
      <border outline="0">
        <left style="medium">
          <color rgb="FF9F8AB9"/>
        </left>
      </border>
    </dxf>
    <dxf>
      <font>
        <strike val="0"/>
        <outline val="0"/>
        <shadow val="0"/>
        <u val="none"/>
        <vertAlign val="baseline"/>
        <sz val="9"/>
        <color rgb="FF000000"/>
        <name val="Times"/>
        <scheme val="none"/>
      </font>
    </dxf>
    <dxf>
      <border outline="0">
        <bottom style="medium">
          <color rgb="FF9F8AB9"/>
        </bottom>
      </border>
    </dxf>
    <dxf>
      <border outline="0">
        <left style="medium">
          <color rgb="FF9F8AB9"/>
        </left>
        <right style="medium">
          <color rgb="FF9F8AB9"/>
        </right>
        <top style="medium">
          <color rgb="FF9F8AB9"/>
        </top>
        <bottom style="medium">
          <color rgb="FF9F8AB9"/>
        </bottom>
      </border>
    </dxf>
    <dxf>
      <border outline="0">
        <left style="medium">
          <color rgb="FF9F8AB9"/>
        </left>
      </border>
    </dxf>
    <dxf>
      <font>
        <strike val="0"/>
        <outline val="0"/>
        <shadow val="0"/>
        <u val="none"/>
        <vertAlign val="baseline"/>
        <sz val="9"/>
        <color rgb="FF000000"/>
        <name val="Times"/>
        <scheme val="none"/>
      </font>
    </dxf>
    <dxf>
      <border outline="0">
        <bottom style="medium">
          <color rgb="FF9F8AB9"/>
        </bottom>
      </border>
    </dxf>
    <dxf>
      <border outline="0">
        <left style="medium">
          <color rgb="FF9F8AB9"/>
        </left>
        <right style="medium">
          <color rgb="FF9F8AB9"/>
        </right>
        <top style="medium">
          <color rgb="FF9F8AB9"/>
        </top>
        <bottom style="medium">
          <color rgb="FF9F8AB9"/>
        </bottom>
      </border>
    </dxf>
    <dxf>
      <border outline="0">
        <left style="medium">
          <color rgb="FF9F8AB9"/>
        </left>
      </border>
    </dxf>
    <dxf>
      <font>
        <strike val="0"/>
        <outline val="0"/>
        <shadow val="0"/>
        <u val="none"/>
        <vertAlign val="baseline"/>
        <sz val="9"/>
        <color rgb="FF000000"/>
        <name val="Times"/>
        <scheme val="none"/>
      </font>
    </dxf>
    <dxf>
      <border outline="0">
        <bottom style="medium">
          <color rgb="FF8064A2"/>
        </bottom>
      </border>
    </dxf>
    <dxf>
      <border outline="0">
        <left style="medium">
          <color rgb="FF8064A2"/>
        </left>
        <right style="medium">
          <color rgb="FF8064A2"/>
        </right>
        <top style="medium">
          <color rgb="FF000000"/>
        </top>
        <bottom style="medium">
          <color rgb="FF8064A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border diagonalUp="0" diagonalDown="0" outline="0">
        <left/>
        <right style="medium">
          <color rgb="FF8064A2"/>
        </right>
        <top/>
        <bottom style="medium">
          <color rgb="FF8064A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  <border diagonalUp="0" diagonalDown="0">
        <left/>
        <right style="medium">
          <color rgb="FF8064A2"/>
        </right>
        <top/>
        <bottom style="medium">
          <color rgb="FF8064A2"/>
        </bottom>
        <vertical/>
        <horizontal/>
      </border>
    </dxf>
    <dxf>
      <border outline="0">
        <bottom style="medium">
          <color theme="7" tint="0.39997558519241921"/>
        </bottom>
      </border>
    </dxf>
    <dxf>
      <border outline="0">
        <left style="medium">
          <color theme="7" tint="0.39997558519241921"/>
        </left>
        <top style="medium">
          <color theme="7" tint="0.39997558519241921"/>
        </top>
        <bottom style="medium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fill>
        <patternFill patternType="solid">
          <fgColor indexed="64"/>
          <bgColor rgb="FFFFC000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medium">
          <color theme="7" tint="0.39997558519241921"/>
        </left>
        <right style="medium">
          <color theme="7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border diagonalUp="0" diagonalDown="0">
        <left/>
        <right style="medium">
          <color theme="7" tint="0.39997558519241921"/>
        </right>
        <top style="medium">
          <color theme="7" tint="0.39997558519241921"/>
        </top>
        <bottom style="medium">
          <color theme="7" tint="0.39997558519241921"/>
        </bottom>
        <vertical/>
        <horizontal/>
      </border>
    </dxf>
    <dxf>
      <border outline="0"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8064A2"/>
        </bottom>
      </border>
    </dxf>
    <dxf>
      <border outline="0">
        <left style="medium">
          <color rgb="FF8064A2"/>
        </left>
        <right style="medium">
          <color rgb="FF8064A2"/>
        </right>
        <top style="medium">
          <color rgb="FF000000"/>
        </top>
        <bottom style="medium">
          <color rgb="FF8064A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border diagonalUp="0" diagonalDown="0" outline="0">
        <left/>
        <right style="medium">
          <color rgb="FF8064A2"/>
        </right>
        <top/>
        <bottom style="medium">
          <color rgb="FF8064A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  <border diagonalUp="0" diagonalDown="0">
        <left/>
        <right style="medium">
          <color rgb="FF8064A2"/>
        </right>
        <top/>
        <bottom style="medium">
          <color rgb="FF8064A2"/>
        </bottom>
        <vertical/>
        <horizontal/>
      </border>
    </dxf>
    <dxf>
      <border outline="0">
        <bottom style="medium">
          <color theme="7" tint="0.39997558519241921"/>
        </bottom>
      </border>
    </dxf>
    <dxf>
      <border outline="0">
        <left style="medium">
          <color theme="7" tint="0.39997558519241921"/>
        </left>
        <top style="medium">
          <color theme="7" tint="0.39997558519241921"/>
        </top>
        <bottom style="medium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fill>
        <patternFill patternType="solid">
          <fgColor indexed="64"/>
          <bgColor rgb="FFFFC000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medium">
          <color theme="7" tint="0.39997558519241921"/>
        </left>
        <right style="medium">
          <color theme="7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border diagonalUp="0" diagonalDown="0">
        <left/>
        <right style="medium">
          <color theme="7" tint="0.39997558519241921"/>
        </right>
        <top style="medium">
          <color theme="7" tint="0.39997558519241921"/>
        </top>
        <bottom style="medium">
          <color theme="7" tint="0.39997558519241921"/>
        </bottom>
        <vertical/>
        <horizontal/>
      </border>
    </dxf>
    <dxf>
      <border outline="0"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8064A2"/>
        </bottom>
      </border>
    </dxf>
    <dxf>
      <border outline="0">
        <left style="medium">
          <color rgb="FF8064A2"/>
        </left>
        <right style="medium">
          <color rgb="FF8064A2"/>
        </right>
        <top style="medium">
          <color rgb="FF000000"/>
        </top>
        <bottom style="medium">
          <color rgb="FF8064A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border diagonalUp="0" diagonalDown="0" outline="0">
        <left/>
        <right style="medium">
          <color rgb="FF8064A2"/>
        </right>
        <top/>
        <bottom style="medium">
          <color rgb="FF8064A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  <border diagonalUp="0" diagonalDown="0">
        <left/>
        <right style="medium">
          <color rgb="FF8064A2"/>
        </right>
        <top/>
        <bottom style="medium">
          <color rgb="FF8064A2"/>
        </bottom>
        <vertical/>
        <horizontal/>
      </border>
    </dxf>
    <dxf>
      <border outline="0">
        <bottom style="medium">
          <color theme="7" tint="0.39997558519241921"/>
        </bottom>
      </border>
    </dxf>
    <dxf>
      <border outline="0">
        <left style="medium">
          <color theme="7" tint="0.39997558519241921"/>
        </left>
        <top style="medium">
          <color theme="7" tint="0.39997558519241921"/>
        </top>
        <bottom style="medium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fill>
        <patternFill patternType="solid">
          <fgColor indexed="64"/>
          <bgColor rgb="FFFFC000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medium">
          <color theme="7" tint="0.39997558519241921"/>
        </left>
        <right style="medium">
          <color theme="7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border diagonalUp="0" diagonalDown="0">
        <left/>
        <right style="medium">
          <color theme="7" tint="0.39997558519241921"/>
        </right>
        <top style="medium">
          <color theme="7" tint="0.39997558519241921"/>
        </top>
        <bottom style="medium">
          <color theme="7" tint="0.39997558519241921"/>
        </bottom>
        <vertical/>
        <horizontal/>
      </border>
    </dxf>
    <dxf>
      <border outline="0">
        <bottom style="medium">
          <color rgb="FF000000"/>
        </bottom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top" textRotation="0" wrapText="0" indent="0" relativeIndent="0" justifyLastLine="0" shrinkToFit="0" readingOrder="0"/>
      <border diagonalUp="0" diagonalDown="0" outline="0">
        <left/>
        <right style="medium">
          <color rgb="FF8064A2"/>
        </right>
        <top/>
        <bottom style="medium">
          <color rgb="FF8064A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relativeIndent="0" justifyLastLine="0" shrinkToFit="0" readingOrder="0"/>
      <border diagonalUp="0" diagonalDown="0">
        <left/>
        <right style="medium">
          <color rgb="FF8064A2"/>
        </right>
        <top/>
        <bottom style="medium">
          <color rgb="FF8064A2"/>
        </bottom>
        <vertical/>
        <horizontal/>
      </border>
    </dxf>
    <dxf>
      <border outline="0">
        <left style="medium">
          <color rgb="FF8064A2"/>
        </left>
        <right style="medium">
          <color rgb="FF8064A2"/>
        </right>
        <top style="medium">
          <color rgb="FF000000"/>
        </top>
        <bottom style="medium">
          <color rgb="FF8064A2"/>
        </bottom>
      </border>
    </dxf>
    <dxf>
      <border outline="0">
        <bottom style="medium">
          <color rgb="FF8064A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border diagonalUp="0" diagonalDown="0">
        <left/>
        <right style="medium">
          <color theme="7" tint="0.39997558519241921"/>
        </right>
        <top style="medium">
          <color theme="7" tint="0.39997558519241921"/>
        </top>
        <bottom style="medium">
          <color theme="7" tint="0.39997558519241921"/>
        </bottom>
        <vertical/>
        <horizontal/>
      </border>
    </dxf>
    <dxf>
      <border outline="0">
        <left style="medium">
          <color theme="7" tint="0.39997558519241921"/>
        </left>
        <top style="medium">
          <color theme="7" tint="0.39997558519241921"/>
        </top>
        <bottom style="medium">
          <color theme="7" tint="0.39997558519241921"/>
        </bottom>
      </border>
    </dxf>
    <dxf>
      <border outline="0">
        <bottom style="medium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ajor"/>
      </font>
      <fill>
        <patternFill patternType="solid">
          <fgColor indexed="64"/>
          <bgColor rgb="FFFFC000"/>
        </patternFill>
      </fill>
      <alignment horizontal="center" vertical="bottom" textRotation="0" wrapText="0" indent="0" relativeIndent="0" justifyLastLine="0" shrinkToFit="0" readingOrder="0"/>
      <border diagonalUp="0" diagonalDown="0" outline="0">
        <left style="medium">
          <color theme="7" tint="0.39997558519241921"/>
        </left>
        <right style="medium">
          <color theme="7" tint="0.39997558519241921"/>
        </right>
        <top/>
        <bottom/>
      </border>
    </dxf>
    <dxf>
      <border outline="0">
        <left style="medium">
          <color rgb="FF000000"/>
        </left>
        <right style="medium">
          <color rgb="FF000000"/>
        </right>
        <top style="medium">
          <color rgb="FF000000"/>
        </top>
        <bottom style="medium">
          <color rgb="FF000000"/>
        </bottom>
      </border>
    </dxf>
    <dxf>
      <border outline="0">
        <bottom style="medium">
          <color rgb="FF000000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id="7" name="Tableau7" displayName="Tableau7" ref="A1:J41" totalsRowShown="0">
  <autoFilter ref="A1:J41"/>
  <tableColumns count="10">
    <tableColumn id="1" name="Ordre"/>
    <tableColumn id="2" name="Civilité"/>
    <tableColumn id="3" name="Nom"/>
    <tableColumn id="4" name="Prénom"/>
    <tableColumn id="5" name="CIN"/>
    <tableColumn id="6" name="Date de naissance"/>
    <tableColumn id="7" name="Lieu de naissance"/>
    <tableColumn id="8" name="Téléphone"/>
    <tableColumn id="9" name="Adresse"/>
    <tableColumn id="10" name="Nature Handicap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A1:L41" totalsRowShown="0">
  <autoFilter ref="A1:L41"/>
  <tableColumns count="12">
    <tableColumn id="1" name="Ordre"/>
    <tableColumn id="2" name="Nom" dataDxfId="48">
      <calculatedColumnFormula>Tableau7[[#This Row],[Nom]]</calculatedColumnFormula>
    </tableColumn>
    <tableColumn id="3" name="Prénom" dataDxfId="47">
      <calculatedColumnFormula>Tableau7[[#This Row],[Prénom]]</calculatedColumnFormula>
    </tableColumn>
    <tableColumn id="4" name="Intitulé du projet"/>
    <tableColumn id="5" name="Adresse du projet" dataDxfId="46">
      <calculatedColumnFormula>+Tableau7[[#This Row],[Adresse]]</calculatedColumnFormula>
    </tableColumn>
    <tableColumn id="6" name="Secteur"/>
    <tableColumn id="7" name="Produits/services"/>
    <tableColumn id="8" name="Durée d'expérience"/>
    <tableColumn id="9" name="Formation"/>
    <tableColumn id="10" name="Type de local"/>
    <tableColumn id="11" name="Superficie"/>
    <tableColumn id="12" name="Frais de Loca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84" displayName="Tableau84" ref="A1:L41" totalsRowShown="0">
  <autoFilter ref="A1:L41"/>
  <tableColumns count="12">
    <tableColumn id="1" name="Intitulé du projet"/>
    <tableColumn id="2" name="Colonne1"/>
    <tableColumn id="3" name="Colonne2"/>
    <tableColumn id="4" name="Colonne3"/>
    <tableColumn id="5" name="Colonne4"/>
    <tableColumn id="6" name="Colonne5"/>
    <tableColumn id="7" name="Colonne6"/>
    <tableColumn id="8" name="Colonne7"/>
    <tableColumn id="9" name="Colonne8"/>
    <tableColumn id="10" name="Colonne9"/>
    <tableColumn id="11" name="Colonne10"/>
    <tableColumn id="12" name="Colonne1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A1:B7" totalsRowShown="0" headerRowBorderDxfId="12" tableBorderDxfId="13">
  <autoFilter ref="A1:B7"/>
  <tableColumns count="2">
    <tableColumn id="1" name="Intitulé du projet" dataDxfId="15"/>
    <tableColumn id="2" name="='Liste Projets'!D2" dataDxfId="14"/>
  </tableColumns>
  <tableStyleInfo name="TableStyleLight19" showFirstColumn="0" showLastColumn="0" showRowStripes="1" showColumnStripes="0"/>
</table>
</file>

<file path=xl/tables/table5.xml><?xml version="1.0" encoding="utf-8"?>
<table xmlns="http://schemas.openxmlformats.org/spreadsheetml/2006/main" id="4" name="Plan_financement" displayName="Plan_financement" ref="A10:C13" totalsRowShown="0" headerRowBorderDxfId="58" tableBorderDxfId="57">
  <autoFilter ref="A10:C13"/>
  <tableColumns count="3">
    <tableColumn id="1" name="Rubrique :"/>
    <tableColumn id="2" name="Montant"/>
    <tableColumn id="3" name="%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5" name="Ratio_CA" displayName="Ratio_CA" ref="F10:I14" totalsRowShown="0" headerRowDxfId="56" headerRowBorderDxfId="55" tableBorderDxfId="54">
  <autoFilter ref="F10:I14"/>
  <tableColumns count="4">
    <tableColumn id="1" name="Rubrique" dataDxfId="53"/>
    <tableColumn id="2" name="Année1"/>
    <tableColumn id="3" name="Année2"/>
    <tableColumn id="4" name="Année3"/>
  </tableColumns>
  <tableStyleInfo name="TableStyleLight16" showFirstColumn="0" showLastColumn="0" showRowStripes="1" showColumnStripes="0"/>
</table>
</file>

<file path=xl/tables/table7.xml><?xml version="1.0" encoding="utf-8"?>
<table xmlns="http://schemas.openxmlformats.org/spreadsheetml/2006/main" id="6" name="Provisions_démarrage" displayName="Provisions_démarrage" ref="F3:H6" totalsRowShown="0" headerRowBorderDxfId="52" tableBorderDxfId="51">
  <autoFilter ref="F3:H6"/>
  <tableColumns count="3">
    <tableColumn id="1" name="Charges" dataDxfId="50"/>
    <tableColumn id="2" name="Montant" dataDxfId="49">
      <calculatedColumnFormula>SUM(G3:G3)</calculatedColumnFormula>
    </tableColumn>
    <tableColumn id="3" name="Commentaire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" name="Tableau13" displayName="Tableau13" ref="A1:B7" totalsRowShown="0" headerRowBorderDxfId="8" tableBorderDxfId="9">
  <autoFilter ref="A1:B7"/>
  <tableColumns count="2">
    <tableColumn id="1" name="Intitulé du projet" dataDxfId="11"/>
    <tableColumn id="2" name="='Liste Projets'!D3" dataDxfId="10"/>
  </tableColumns>
  <tableStyleInfo name="TableStyleLight19" showFirstColumn="0" showLastColumn="0" showRowStripes="1" showColumnStripes="0"/>
</table>
</file>

<file path=xl/tables/table9.xml><?xml version="1.0" encoding="utf-8"?>
<table xmlns="http://schemas.openxmlformats.org/spreadsheetml/2006/main" id="9" name="Plan_financement10" displayName="Plan_financement10" ref="A10:C13" totalsRowShown="0" headerRowBorderDxfId="44" tableBorderDxfId="45">
  <autoFilter ref="A10:C13"/>
  <tableColumns count="3">
    <tableColumn id="1" name="Rubrique :"/>
    <tableColumn id="2" name="Montant"/>
    <tableColumn id="3" name="%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id="10" name="Ratio_CA11" displayName="Ratio_CA11" ref="F10:I14" totalsRowShown="0" headerRowDxfId="42" headerRowBorderDxfId="40" tableBorderDxfId="41">
  <autoFilter ref="F10:I14"/>
  <tableColumns count="4">
    <tableColumn id="1" name="Rubrique" dataDxfId="43"/>
    <tableColumn id="2" name="Année1"/>
    <tableColumn id="3" name="Année2"/>
    <tableColumn id="4" name="Année3"/>
  </tableColumns>
  <tableStyleInfo name="TableStyleLight16" showFirstColumn="0" showLastColumn="0" showRowStripes="1" showColumnStripes="0"/>
</table>
</file>

<file path=xl/tables/table11.xml><?xml version="1.0" encoding="utf-8"?>
<table xmlns="http://schemas.openxmlformats.org/spreadsheetml/2006/main" id="11" name="Provisions_démarrage12" displayName="Provisions_démarrage12" ref="F3:H6" totalsRowShown="0" headerRowBorderDxfId="36" tableBorderDxfId="37">
  <autoFilter ref="F3:H6"/>
  <tableColumns count="3">
    <tableColumn id="1" name="Charges" dataDxfId="39"/>
    <tableColumn id="2" name="Montant" dataDxfId="38">
      <calculatedColumnFormula>SUM(G3:G3)</calculatedColumnFormula>
    </tableColumn>
    <tableColumn id="3" name="Commentaires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eau113" displayName="Tableau113" ref="A1:B7" totalsRowShown="0" headerRowBorderDxfId="4" tableBorderDxfId="5">
  <autoFilter ref="A1:B7"/>
  <tableColumns count="2">
    <tableColumn id="1" name="Intitulé du projet" dataDxfId="7"/>
    <tableColumn id="2" name="='Liste Projets'!D4" dataDxfId="6"/>
  </tableColumns>
  <tableStyleInfo name="TableStyleLight19" showFirstColumn="0" showLastColumn="0" showRowStripes="1" showColumnStripes="0"/>
</table>
</file>

<file path=xl/tables/table13.xml><?xml version="1.0" encoding="utf-8"?>
<table xmlns="http://schemas.openxmlformats.org/spreadsheetml/2006/main" id="13" name="Plan_financement14" displayName="Plan_financement14" ref="A10:C13" totalsRowShown="0" headerRowBorderDxfId="34" tableBorderDxfId="35">
  <autoFilter ref="A10:C13"/>
  <tableColumns count="3">
    <tableColumn id="1" name="Rubrique :"/>
    <tableColumn id="2" name="Montant"/>
    <tableColumn id="3" name="%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id="14" name="Ratio_CA15" displayName="Ratio_CA15" ref="F10:I14" totalsRowShown="0" headerRowDxfId="32" headerRowBorderDxfId="30" tableBorderDxfId="31">
  <autoFilter ref="F10:I14"/>
  <tableColumns count="4">
    <tableColumn id="1" name="Rubrique" dataDxfId="33"/>
    <tableColumn id="2" name="Année1"/>
    <tableColumn id="3" name="Année2"/>
    <tableColumn id="4" name="Année3"/>
  </tableColumns>
  <tableStyleInfo name="TableStyleLight16" showFirstColumn="0" showLastColumn="0" showRowStripes="1" showColumnStripes="0"/>
</table>
</file>

<file path=xl/tables/table15.xml><?xml version="1.0" encoding="utf-8"?>
<table xmlns="http://schemas.openxmlformats.org/spreadsheetml/2006/main" id="15" name="Provisions_démarrage16" displayName="Provisions_démarrage16" ref="F3:H6" totalsRowShown="0" headerRowBorderDxfId="26" tableBorderDxfId="27">
  <autoFilter ref="F3:H6"/>
  <tableColumns count="3">
    <tableColumn id="1" name="Charges" dataDxfId="29"/>
    <tableColumn id="2" name="Montant" dataDxfId="28">
      <calculatedColumnFormula>SUM(G3:G3)</calculatedColumnFormula>
    </tableColumn>
    <tableColumn id="3" name="Commentaires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6" name="Tableau117" displayName="Tableau117" ref="A1:B7" totalsRowShown="0" headerRowBorderDxfId="0" tableBorderDxfId="1">
  <autoFilter ref="A1:B7"/>
  <tableColumns count="2">
    <tableColumn id="1" name="Intitulé du projet" dataDxfId="3"/>
    <tableColumn id="2" name="='Liste Projets'!D5" dataDxfId="2"/>
  </tableColumns>
  <tableStyleInfo name="TableStyleLight19" showFirstColumn="0" showLastColumn="0" showRowStripes="1" showColumnStripes="0"/>
</table>
</file>

<file path=xl/tables/table17.xml><?xml version="1.0" encoding="utf-8"?>
<table xmlns="http://schemas.openxmlformats.org/spreadsheetml/2006/main" id="17" name="Plan_financement18" displayName="Plan_financement18" ref="A10:C13" totalsRowShown="0" headerRowBorderDxfId="24" tableBorderDxfId="25">
  <autoFilter ref="A10:C13"/>
  <tableColumns count="3">
    <tableColumn id="1" name="Rubrique :"/>
    <tableColumn id="2" name="Montant"/>
    <tableColumn id="3" name="%"/>
  </tableColumns>
  <tableStyleInfo name="TableStyleLight10" showFirstColumn="0" showLastColumn="0" showRowStripes="1" showColumnStripes="0"/>
</table>
</file>

<file path=xl/tables/table18.xml><?xml version="1.0" encoding="utf-8"?>
<table xmlns="http://schemas.openxmlformats.org/spreadsheetml/2006/main" id="18" name="Ratio_CA19" displayName="Ratio_CA19" ref="F10:I14" totalsRowShown="0" headerRowDxfId="22" headerRowBorderDxfId="20" tableBorderDxfId="21">
  <autoFilter ref="F10:I14"/>
  <tableColumns count="4">
    <tableColumn id="1" name="Rubrique" dataDxfId="23"/>
    <tableColumn id="2" name="Année1"/>
    <tableColumn id="3" name="Année2"/>
    <tableColumn id="4" name="Année3"/>
  </tableColumns>
  <tableStyleInfo name="TableStyleLight16" showFirstColumn="0" showLastColumn="0" showRowStripes="1" showColumnStripes="0"/>
</table>
</file>

<file path=xl/tables/table19.xml><?xml version="1.0" encoding="utf-8"?>
<table xmlns="http://schemas.openxmlformats.org/spreadsheetml/2006/main" id="19" name="Provisions_démarrage20" displayName="Provisions_démarrage20" ref="F3:H6" totalsRowShown="0" headerRowBorderDxfId="16" tableBorderDxfId="17">
  <autoFilter ref="F3:H6"/>
  <tableColumns count="3">
    <tableColumn id="1" name="Charges" dataDxfId="19"/>
    <tableColumn id="2" name="Montant" dataDxfId="18">
      <calculatedColumnFormula>SUM(G3:G3)</calculatedColumnFormula>
    </tableColumn>
    <tableColumn id="3" name="Commentai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4" Type="http://schemas.openxmlformats.org/officeDocument/2006/relationships/table" Target="../tables/table1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.xml"/><Relationship Id="rId2" Type="http://schemas.openxmlformats.org/officeDocument/2006/relationships/table" Target="../tables/table13.xml"/><Relationship Id="rId1" Type="http://schemas.openxmlformats.org/officeDocument/2006/relationships/table" Target="../tables/table12.xml"/><Relationship Id="rId4" Type="http://schemas.openxmlformats.org/officeDocument/2006/relationships/table" Target="../tables/table1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8.xml"/><Relationship Id="rId2" Type="http://schemas.openxmlformats.org/officeDocument/2006/relationships/table" Target="../tables/table17.xml"/><Relationship Id="rId1" Type="http://schemas.openxmlformats.org/officeDocument/2006/relationships/table" Target="../tables/table16.xml"/><Relationship Id="rId4" Type="http://schemas.openxmlformats.org/officeDocument/2006/relationships/table" Target="../tables/table19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1"/>
  <sheetViews>
    <sheetView workbookViewId="0">
      <selection activeCell="J6" sqref="J6"/>
    </sheetView>
  </sheetViews>
  <sheetFormatPr baseColWidth="10" defaultRowHeight="14.5"/>
  <cols>
    <col min="1" max="1" width="8.453125" bestFit="1" customWidth="1"/>
    <col min="2" max="2" width="9.54296875" bestFit="1" customWidth="1"/>
    <col min="3" max="3" width="7.54296875" bestFit="1" customWidth="1"/>
    <col min="4" max="4" width="10.26953125" bestFit="1" customWidth="1"/>
    <col min="5" max="5" width="6.453125" bestFit="1" customWidth="1"/>
    <col min="6" max="6" width="19.26953125" bestFit="1" customWidth="1"/>
    <col min="7" max="7" width="18.81640625" bestFit="1" customWidth="1"/>
    <col min="8" max="8" width="12.81640625" bestFit="1" customWidth="1"/>
    <col min="9" max="9" width="34.7265625" customWidth="1"/>
    <col min="10" max="10" width="18" bestFit="1" customWidth="1"/>
    <col min="11" max="11" width="17.1796875" customWidth="1"/>
    <col min="12" max="12" width="15.1796875" bestFit="1" customWidth="1"/>
  </cols>
  <sheetData>
    <row r="1" spans="1:10">
      <c r="A1" t="s">
        <v>0</v>
      </c>
      <c r="B1" t="s">
        <v>4</v>
      </c>
      <c r="C1" t="s">
        <v>1</v>
      </c>
      <c r="D1" t="s">
        <v>2</v>
      </c>
      <c r="E1" t="s">
        <v>3</v>
      </c>
      <c r="F1" t="s">
        <v>64</v>
      </c>
      <c r="G1" t="s">
        <v>65</v>
      </c>
      <c r="H1" t="s">
        <v>66</v>
      </c>
      <c r="I1" t="s">
        <v>68</v>
      </c>
      <c r="J1" t="s">
        <v>69</v>
      </c>
    </row>
    <row r="2" spans="1:10">
      <c r="A2" t="s">
        <v>9</v>
      </c>
      <c r="B2" t="s">
        <v>180</v>
      </c>
      <c r="C2" t="s">
        <v>181</v>
      </c>
      <c r="D2" t="s">
        <v>182</v>
      </c>
      <c r="E2" t="s">
        <v>183</v>
      </c>
      <c r="F2" s="127">
        <v>29995</v>
      </c>
      <c r="G2" t="s">
        <v>184</v>
      </c>
      <c r="H2">
        <v>615122456</v>
      </c>
      <c r="I2" t="s">
        <v>204</v>
      </c>
      <c r="J2" t="s">
        <v>185</v>
      </c>
    </row>
    <row r="3" spans="1:10">
      <c r="A3" t="s">
        <v>10</v>
      </c>
      <c r="B3" t="s">
        <v>186</v>
      </c>
      <c r="C3" t="s">
        <v>187</v>
      </c>
      <c r="D3" t="s">
        <v>188</v>
      </c>
      <c r="E3" t="s">
        <v>189</v>
      </c>
      <c r="F3" s="127">
        <v>31177</v>
      </c>
      <c r="G3" t="s">
        <v>190</v>
      </c>
      <c r="H3">
        <v>652147896</v>
      </c>
      <c r="I3" t="s">
        <v>203</v>
      </c>
      <c r="J3" t="s">
        <v>191</v>
      </c>
    </row>
    <row r="4" spans="1:10">
      <c r="A4" t="s">
        <v>11</v>
      </c>
      <c r="B4" t="s">
        <v>192</v>
      </c>
      <c r="C4" t="s">
        <v>193</v>
      </c>
      <c r="D4" t="s">
        <v>194</v>
      </c>
      <c r="E4" t="s">
        <v>195</v>
      </c>
      <c r="F4" s="127">
        <v>33760</v>
      </c>
      <c r="G4" t="s">
        <v>196</v>
      </c>
      <c r="H4">
        <v>671245698</v>
      </c>
      <c r="I4" t="s">
        <v>197</v>
      </c>
      <c r="J4" t="s">
        <v>205</v>
      </c>
    </row>
    <row r="5" spans="1:10">
      <c r="A5" t="s">
        <v>12</v>
      </c>
      <c r="B5" t="s">
        <v>198</v>
      </c>
      <c r="C5" t="s">
        <v>199</v>
      </c>
      <c r="D5" t="s">
        <v>200</v>
      </c>
      <c r="E5" t="s">
        <v>201</v>
      </c>
      <c r="F5" s="127">
        <v>33298</v>
      </c>
      <c r="G5" t="s">
        <v>202</v>
      </c>
      <c r="H5">
        <v>752412365</v>
      </c>
      <c r="I5" t="s">
        <v>202</v>
      </c>
      <c r="J5" t="s">
        <v>206</v>
      </c>
    </row>
    <row r="6" spans="1:10">
      <c r="A6" t="s">
        <v>13</v>
      </c>
    </row>
    <row r="7" spans="1:10">
      <c r="A7" t="s">
        <v>14</v>
      </c>
    </row>
    <row r="8" spans="1:10">
      <c r="A8" t="s">
        <v>15</v>
      </c>
    </row>
    <row r="9" spans="1:10">
      <c r="A9" t="s">
        <v>16</v>
      </c>
    </row>
    <row r="10" spans="1:10">
      <c r="A10" t="s">
        <v>17</v>
      </c>
    </row>
    <row r="11" spans="1:10">
      <c r="A11" t="s">
        <v>18</v>
      </c>
    </row>
    <row r="12" spans="1:10">
      <c r="A12" t="s">
        <v>19</v>
      </c>
    </row>
    <row r="13" spans="1:10">
      <c r="A13" t="s">
        <v>20</v>
      </c>
    </row>
    <row r="14" spans="1:10">
      <c r="A14" t="s">
        <v>21</v>
      </c>
    </row>
    <row r="15" spans="1:10">
      <c r="A15" t="s">
        <v>22</v>
      </c>
    </row>
    <row r="16" spans="1:10">
      <c r="A16" t="s">
        <v>23</v>
      </c>
    </row>
    <row r="17" spans="1:1">
      <c r="A17" t="s">
        <v>24</v>
      </c>
    </row>
    <row r="18" spans="1:1">
      <c r="A18" t="s">
        <v>25</v>
      </c>
    </row>
    <row r="19" spans="1:1">
      <c r="A19" t="s">
        <v>26</v>
      </c>
    </row>
    <row r="20" spans="1:1">
      <c r="A20" t="s">
        <v>27</v>
      </c>
    </row>
    <row r="21" spans="1:1">
      <c r="A21" t="s">
        <v>28</v>
      </c>
    </row>
    <row r="22" spans="1:1">
      <c r="A22" t="s">
        <v>29</v>
      </c>
    </row>
    <row r="23" spans="1:1">
      <c r="A23" t="s">
        <v>30</v>
      </c>
    </row>
    <row r="24" spans="1:1">
      <c r="A24" t="s">
        <v>31</v>
      </c>
    </row>
    <row r="25" spans="1:1">
      <c r="A25" t="s">
        <v>32</v>
      </c>
    </row>
    <row r="26" spans="1:1">
      <c r="A26" t="s">
        <v>33</v>
      </c>
    </row>
    <row r="27" spans="1:1">
      <c r="A27" t="s">
        <v>34</v>
      </c>
    </row>
    <row r="28" spans="1:1">
      <c r="A28" t="s">
        <v>35</v>
      </c>
    </row>
    <row r="29" spans="1:1">
      <c r="A29" t="s">
        <v>36</v>
      </c>
    </row>
    <row r="30" spans="1:1">
      <c r="A30" t="s">
        <v>37</v>
      </c>
    </row>
    <row r="31" spans="1:1">
      <c r="A31" t="s">
        <v>38</v>
      </c>
    </row>
    <row r="32" spans="1:1">
      <c r="A32" t="s">
        <v>39</v>
      </c>
    </row>
    <row r="33" spans="1:1">
      <c r="A33" t="s">
        <v>40</v>
      </c>
    </row>
    <row r="34" spans="1:1">
      <c r="A34" t="s">
        <v>41</v>
      </c>
    </row>
    <row r="35" spans="1:1">
      <c r="A35" t="s">
        <v>42</v>
      </c>
    </row>
    <row r="36" spans="1:1">
      <c r="A36" t="s">
        <v>43</v>
      </c>
    </row>
    <row r="37" spans="1:1">
      <c r="A37" t="s">
        <v>44</v>
      </c>
    </row>
    <row r="38" spans="1:1">
      <c r="A38" t="s">
        <v>45</v>
      </c>
    </row>
    <row r="39" spans="1:1">
      <c r="A39" t="s">
        <v>46</v>
      </c>
    </row>
    <row r="40" spans="1:1">
      <c r="A40" t="s">
        <v>47</v>
      </c>
    </row>
    <row r="41" spans="1:1">
      <c r="A41" t="s">
        <v>48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L41"/>
  <sheetViews>
    <sheetView topLeftCell="B1" workbookViewId="0">
      <selection activeCell="G3" sqref="G3"/>
    </sheetView>
  </sheetViews>
  <sheetFormatPr baseColWidth="10" defaultRowHeight="14.5"/>
  <cols>
    <col min="4" max="4" width="21.54296875" bestFit="1" customWidth="1"/>
    <col min="5" max="5" width="17.54296875" customWidth="1"/>
    <col min="6" max="6" width="9" customWidth="1"/>
    <col min="7" max="7" width="17.1796875" customWidth="1"/>
    <col min="8" max="8" width="19" customWidth="1"/>
    <col min="9" max="9" width="11.453125" customWidth="1"/>
    <col min="10" max="10" width="13.54296875" customWidth="1"/>
    <col min="11" max="11" width="11" customWidth="1"/>
    <col min="12" max="12" width="16.7265625" customWidth="1"/>
  </cols>
  <sheetData>
    <row r="1" spans="1:12">
      <c r="A1" t="s">
        <v>0</v>
      </c>
      <c r="B1" t="s">
        <v>1</v>
      </c>
      <c r="C1" t="s">
        <v>2</v>
      </c>
      <c r="D1" t="s">
        <v>5</v>
      </c>
      <c r="E1" t="s">
        <v>6</v>
      </c>
      <c r="F1" t="s">
        <v>7</v>
      </c>
      <c r="G1" t="s">
        <v>8</v>
      </c>
      <c r="H1" t="s">
        <v>67</v>
      </c>
      <c r="I1" t="s">
        <v>70</v>
      </c>
      <c r="J1" t="s">
        <v>71</v>
      </c>
      <c r="K1" t="s">
        <v>72</v>
      </c>
      <c r="L1" t="s">
        <v>73</v>
      </c>
    </row>
    <row r="2" spans="1:12">
      <c r="A2" t="s">
        <v>9</v>
      </c>
      <c r="B2" s="128" t="str">
        <f>Tableau7[[#This Row],[Nom]]</f>
        <v>BAHJA</v>
      </c>
      <c r="C2" s="128" t="str">
        <f>Tableau7[[#This Row],[Prénom]]</f>
        <v>KARIM</v>
      </c>
      <c r="D2" t="s">
        <v>207</v>
      </c>
      <c r="E2" s="128" t="str">
        <f>+Tableau7[[#This Row],[Adresse]]</f>
        <v>CASABLANCA</v>
      </c>
      <c r="F2" t="s">
        <v>211</v>
      </c>
      <c r="G2" t="s">
        <v>213</v>
      </c>
      <c r="H2">
        <v>5</v>
      </c>
      <c r="I2" t="s">
        <v>217</v>
      </c>
      <c r="J2" t="s">
        <v>221</v>
      </c>
      <c r="K2">
        <v>80</v>
      </c>
      <c r="L2">
        <v>0</v>
      </c>
    </row>
    <row r="3" spans="1:12">
      <c r="A3" t="s">
        <v>10</v>
      </c>
      <c r="B3" s="128" t="str">
        <f>Tableau7[[#This Row],[Nom]]</f>
        <v>SAHRAOUI</v>
      </c>
      <c r="C3" s="128" t="str">
        <f>Tableau7[[#This Row],[Prénom]]</f>
        <v>IMANE</v>
      </c>
      <c r="D3" t="s">
        <v>208</v>
      </c>
      <c r="E3" s="128" t="str">
        <f>+Tableau7[[#This Row],[Adresse]]</f>
        <v>KHENIFRA</v>
      </c>
      <c r="F3" t="s">
        <v>211</v>
      </c>
      <c r="G3" t="s">
        <v>214</v>
      </c>
      <c r="H3">
        <v>2</v>
      </c>
      <c r="I3" t="s">
        <v>218</v>
      </c>
      <c r="J3" t="s">
        <v>222</v>
      </c>
      <c r="K3">
        <v>40</v>
      </c>
      <c r="L3">
        <v>1500</v>
      </c>
    </row>
    <row r="4" spans="1:12">
      <c r="A4" t="s">
        <v>11</v>
      </c>
      <c r="B4" s="128" t="str">
        <f>Tableau7[[#This Row],[Nom]]</f>
        <v>ALAMI</v>
      </c>
      <c r="C4" s="128" t="str">
        <f>Tableau7[[#This Row],[Prénom]]</f>
        <v>NAIMA</v>
      </c>
      <c r="D4" t="s">
        <v>209</v>
      </c>
      <c r="E4" s="128" t="str">
        <f>+Tableau7[[#This Row],[Adresse]]</f>
        <v>AZROU</v>
      </c>
      <c r="F4" t="s">
        <v>212</v>
      </c>
      <c r="G4" t="s">
        <v>215</v>
      </c>
      <c r="H4">
        <v>3</v>
      </c>
      <c r="I4" t="s">
        <v>219</v>
      </c>
      <c r="J4" t="s">
        <v>222</v>
      </c>
      <c r="K4">
        <v>25</v>
      </c>
      <c r="L4">
        <v>2000</v>
      </c>
    </row>
    <row r="5" spans="1:12">
      <c r="A5" t="s">
        <v>12</v>
      </c>
      <c r="B5" s="128" t="str">
        <f>Tableau7[[#This Row],[Nom]]</f>
        <v>NAJI</v>
      </c>
      <c r="C5" s="128" t="str">
        <f>Tableau7[[#This Row],[Prénom]]</f>
        <v>SALIM</v>
      </c>
      <c r="D5" t="s">
        <v>210</v>
      </c>
      <c r="E5" s="128" t="str">
        <f>+Tableau7[[#This Row],[Adresse]]</f>
        <v>AZILAL</v>
      </c>
      <c r="F5" t="s">
        <v>211</v>
      </c>
      <c r="G5" t="s">
        <v>216</v>
      </c>
      <c r="H5">
        <v>6</v>
      </c>
      <c r="I5" t="s">
        <v>220</v>
      </c>
      <c r="J5" t="s">
        <v>221</v>
      </c>
      <c r="K5">
        <v>110</v>
      </c>
      <c r="L5">
        <v>0</v>
      </c>
    </row>
    <row r="6" spans="1:12">
      <c r="A6" t="s">
        <v>13</v>
      </c>
      <c r="B6" s="128">
        <f>Tableau7[[#This Row],[Nom]]</f>
        <v>0</v>
      </c>
      <c r="C6" s="128">
        <f>Tableau7[[#This Row],[Prénom]]</f>
        <v>0</v>
      </c>
      <c r="E6" s="128">
        <f>+Tableau7[[#This Row],[Adresse]]</f>
        <v>0</v>
      </c>
    </row>
    <row r="7" spans="1:12">
      <c r="A7" t="s">
        <v>14</v>
      </c>
      <c r="B7" s="128">
        <f>Tableau7[[#This Row],[Nom]]</f>
        <v>0</v>
      </c>
      <c r="C7" s="128">
        <f>Tableau7[[#This Row],[Prénom]]</f>
        <v>0</v>
      </c>
      <c r="E7" s="128">
        <f>+Tableau7[[#This Row],[Adresse]]</f>
        <v>0</v>
      </c>
    </row>
    <row r="8" spans="1:12">
      <c r="A8" t="s">
        <v>15</v>
      </c>
      <c r="B8" s="128">
        <f>Tableau7[[#This Row],[Nom]]</f>
        <v>0</v>
      </c>
      <c r="C8" s="128">
        <f>Tableau7[[#This Row],[Prénom]]</f>
        <v>0</v>
      </c>
      <c r="E8" s="128">
        <f>+Tableau7[[#This Row],[Adresse]]</f>
        <v>0</v>
      </c>
    </row>
    <row r="9" spans="1:12">
      <c r="A9" t="s">
        <v>16</v>
      </c>
      <c r="B9" s="128">
        <f>Tableau7[[#This Row],[Nom]]</f>
        <v>0</v>
      </c>
      <c r="C9" s="128">
        <f>Tableau7[[#This Row],[Prénom]]</f>
        <v>0</v>
      </c>
      <c r="E9" s="128">
        <f>+Tableau7[[#This Row],[Adresse]]</f>
        <v>0</v>
      </c>
    </row>
    <row r="10" spans="1:12">
      <c r="A10" t="s">
        <v>17</v>
      </c>
      <c r="B10" s="128">
        <f>Tableau7[[#This Row],[Nom]]</f>
        <v>0</v>
      </c>
      <c r="C10" s="128">
        <f>Tableau7[[#This Row],[Prénom]]</f>
        <v>0</v>
      </c>
      <c r="E10" s="128">
        <f>+Tableau7[[#This Row],[Adresse]]</f>
        <v>0</v>
      </c>
    </row>
    <row r="11" spans="1:12">
      <c r="A11" t="s">
        <v>18</v>
      </c>
      <c r="B11" s="128">
        <f>Tableau7[[#This Row],[Nom]]</f>
        <v>0</v>
      </c>
      <c r="C11" s="128">
        <f>Tableau7[[#This Row],[Prénom]]</f>
        <v>0</v>
      </c>
      <c r="E11" s="128">
        <f>+Tableau7[[#This Row],[Adresse]]</f>
        <v>0</v>
      </c>
    </row>
    <row r="12" spans="1:12">
      <c r="A12" t="s">
        <v>19</v>
      </c>
      <c r="B12" s="128">
        <f>Tableau7[[#This Row],[Nom]]</f>
        <v>0</v>
      </c>
      <c r="C12" s="128">
        <f>Tableau7[[#This Row],[Prénom]]</f>
        <v>0</v>
      </c>
      <c r="E12" s="128">
        <f>+Tableau7[[#This Row],[Adresse]]</f>
        <v>0</v>
      </c>
    </row>
    <row r="13" spans="1:12">
      <c r="A13" t="s">
        <v>20</v>
      </c>
      <c r="B13" s="128">
        <f>Tableau7[[#This Row],[Nom]]</f>
        <v>0</v>
      </c>
      <c r="C13" s="128">
        <f>Tableau7[[#This Row],[Prénom]]</f>
        <v>0</v>
      </c>
      <c r="E13" s="128">
        <f>+Tableau7[[#This Row],[Adresse]]</f>
        <v>0</v>
      </c>
    </row>
    <row r="14" spans="1:12">
      <c r="A14" t="s">
        <v>21</v>
      </c>
      <c r="B14" s="128">
        <f>Tableau7[[#This Row],[Nom]]</f>
        <v>0</v>
      </c>
      <c r="C14" s="128">
        <f>Tableau7[[#This Row],[Prénom]]</f>
        <v>0</v>
      </c>
      <c r="E14" s="128">
        <f>+Tableau7[[#This Row],[Adresse]]</f>
        <v>0</v>
      </c>
    </row>
    <row r="15" spans="1:12">
      <c r="A15" t="s">
        <v>22</v>
      </c>
      <c r="B15" s="128">
        <f>Tableau7[[#This Row],[Nom]]</f>
        <v>0</v>
      </c>
      <c r="C15" s="128">
        <f>Tableau7[[#This Row],[Prénom]]</f>
        <v>0</v>
      </c>
      <c r="E15" s="128">
        <f>+Tableau7[[#This Row],[Adresse]]</f>
        <v>0</v>
      </c>
    </row>
    <row r="16" spans="1:12">
      <c r="A16" t="s">
        <v>23</v>
      </c>
      <c r="B16" s="128">
        <f>Tableau7[[#This Row],[Nom]]</f>
        <v>0</v>
      </c>
      <c r="C16" s="128">
        <f>Tableau7[[#This Row],[Prénom]]</f>
        <v>0</v>
      </c>
      <c r="E16" s="128">
        <f>+Tableau7[[#This Row],[Adresse]]</f>
        <v>0</v>
      </c>
    </row>
    <row r="17" spans="1:5">
      <c r="A17" t="s">
        <v>24</v>
      </c>
      <c r="B17" s="128">
        <f>Tableau7[[#This Row],[Nom]]</f>
        <v>0</v>
      </c>
      <c r="C17" s="128">
        <f>Tableau7[[#This Row],[Prénom]]</f>
        <v>0</v>
      </c>
      <c r="E17" s="128">
        <f>+Tableau7[[#This Row],[Adresse]]</f>
        <v>0</v>
      </c>
    </row>
    <row r="18" spans="1:5">
      <c r="A18" t="s">
        <v>25</v>
      </c>
      <c r="B18" s="128">
        <f>Tableau7[[#This Row],[Nom]]</f>
        <v>0</v>
      </c>
      <c r="C18" s="128">
        <f>Tableau7[[#This Row],[Prénom]]</f>
        <v>0</v>
      </c>
      <c r="E18" s="128">
        <f>+Tableau7[[#This Row],[Adresse]]</f>
        <v>0</v>
      </c>
    </row>
    <row r="19" spans="1:5">
      <c r="A19" t="s">
        <v>26</v>
      </c>
      <c r="B19" s="128">
        <f>Tableau7[[#This Row],[Nom]]</f>
        <v>0</v>
      </c>
      <c r="C19" s="128">
        <f>Tableau7[[#This Row],[Prénom]]</f>
        <v>0</v>
      </c>
      <c r="E19" s="128">
        <f>+Tableau7[[#This Row],[Adresse]]</f>
        <v>0</v>
      </c>
    </row>
    <row r="20" spans="1:5">
      <c r="A20" t="s">
        <v>27</v>
      </c>
      <c r="B20" s="128">
        <f>Tableau7[[#This Row],[Nom]]</f>
        <v>0</v>
      </c>
      <c r="C20" s="128">
        <f>Tableau7[[#This Row],[Prénom]]</f>
        <v>0</v>
      </c>
      <c r="E20" s="128">
        <f>+Tableau7[[#This Row],[Adresse]]</f>
        <v>0</v>
      </c>
    </row>
    <row r="21" spans="1:5">
      <c r="A21" t="s">
        <v>28</v>
      </c>
      <c r="B21" s="128">
        <f>Tableau7[[#This Row],[Nom]]</f>
        <v>0</v>
      </c>
      <c r="C21" s="128">
        <f>Tableau7[[#This Row],[Prénom]]</f>
        <v>0</v>
      </c>
      <c r="E21" s="128">
        <f>+Tableau7[[#This Row],[Adresse]]</f>
        <v>0</v>
      </c>
    </row>
    <row r="22" spans="1:5">
      <c r="A22" t="s">
        <v>29</v>
      </c>
      <c r="B22" s="128">
        <f>Tableau7[[#This Row],[Nom]]</f>
        <v>0</v>
      </c>
      <c r="C22" s="128">
        <f>Tableau7[[#This Row],[Prénom]]</f>
        <v>0</v>
      </c>
      <c r="E22" s="128">
        <f>+Tableau7[[#This Row],[Adresse]]</f>
        <v>0</v>
      </c>
    </row>
    <row r="23" spans="1:5">
      <c r="A23" t="s">
        <v>30</v>
      </c>
      <c r="B23" s="128">
        <f>Tableau7[[#This Row],[Nom]]</f>
        <v>0</v>
      </c>
      <c r="C23" s="128">
        <f>Tableau7[[#This Row],[Prénom]]</f>
        <v>0</v>
      </c>
      <c r="E23" s="128">
        <f>+Tableau7[[#This Row],[Adresse]]</f>
        <v>0</v>
      </c>
    </row>
    <row r="24" spans="1:5">
      <c r="A24" t="s">
        <v>31</v>
      </c>
      <c r="B24" s="128">
        <f>Tableau7[[#This Row],[Nom]]</f>
        <v>0</v>
      </c>
      <c r="C24" s="128">
        <f>Tableau7[[#This Row],[Prénom]]</f>
        <v>0</v>
      </c>
      <c r="E24" s="128">
        <f>+Tableau7[[#This Row],[Adresse]]</f>
        <v>0</v>
      </c>
    </row>
    <row r="25" spans="1:5">
      <c r="A25" t="s">
        <v>32</v>
      </c>
      <c r="B25" s="128">
        <f>Tableau7[[#This Row],[Nom]]</f>
        <v>0</v>
      </c>
      <c r="C25" s="128">
        <f>Tableau7[[#This Row],[Prénom]]</f>
        <v>0</v>
      </c>
      <c r="E25" s="128">
        <f>+Tableau7[[#This Row],[Adresse]]</f>
        <v>0</v>
      </c>
    </row>
    <row r="26" spans="1:5">
      <c r="A26" t="s">
        <v>33</v>
      </c>
      <c r="B26" s="128">
        <f>Tableau7[[#This Row],[Nom]]</f>
        <v>0</v>
      </c>
      <c r="C26" s="128">
        <f>Tableau7[[#This Row],[Prénom]]</f>
        <v>0</v>
      </c>
      <c r="E26" s="128">
        <f>+Tableau7[[#This Row],[Adresse]]</f>
        <v>0</v>
      </c>
    </row>
    <row r="27" spans="1:5">
      <c r="A27" t="s">
        <v>34</v>
      </c>
      <c r="B27" s="128">
        <f>Tableau7[[#This Row],[Nom]]</f>
        <v>0</v>
      </c>
      <c r="C27" s="128">
        <f>Tableau7[[#This Row],[Prénom]]</f>
        <v>0</v>
      </c>
      <c r="E27" s="128">
        <f>+Tableau7[[#This Row],[Adresse]]</f>
        <v>0</v>
      </c>
    </row>
    <row r="28" spans="1:5">
      <c r="A28" t="s">
        <v>35</v>
      </c>
      <c r="B28" s="128">
        <f>Tableau7[[#This Row],[Nom]]</f>
        <v>0</v>
      </c>
      <c r="C28" s="128">
        <f>Tableau7[[#This Row],[Prénom]]</f>
        <v>0</v>
      </c>
      <c r="E28" s="128">
        <f>+Tableau7[[#This Row],[Adresse]]</f>
        <v>0</v>
      </c>
    </row>
    <row r="29" spans="1:5">
      <c r="A29" t="s">
        <v>36</v>
      </c>
      <c r="B29" s="128">
        <f>Tableau7[[#This Row],[Nom]]</f>
        <v>0</v>
      </c>
      <c r="C29" s="128">
        <f>Tableau7[[#This Row],[Prénom]]</f>
        <v>0</v>
      </c>
      <c r="E29" s="128">
        <f>+Tableau7[[#This Row],[Adresse]]</f>
        <v>0</v>
      </c>
    </row>
    <row r="30" spans="1:5">
      <c r="A30" t="s">
        <v>37</v>
      </c>
      <c r="B30" s="128">
        <f>Tableau7[[#This Row],[Nom]]</f>
        <v>0</v>
      </c>
      <c r="C30" s="128">
        <f>Tableau7[[#This Row],[Prénom]]</f>
        <v>0</v>
      </c>
      <c r="E30" s="128">
        <f>+Tableau7[[#This Row],[Adresse]]</f>
        <v>0</v>
      </c>
    </row>
    <row r="31" spans="1:5">
      <c r="A31" t="s">
        <v>38</v>
      </c>
      <c r="B31" s="128">
        <f>Tableau7[[#This Row],[Nom]]</f>
        <v>0</v>
      </c>
      <c r="C31" s="128">
        <f>Tableau7[[#This Row],[Prénom]]</f>
        <v>0</v>
      </c>
      <c r="E31" s="128">
        <f>+Tableau7[[#This Row],[Adresse]]</f>
        <v>0</v>
      </c>
    </row>
    <row r="32" spans="1:5">
      <c r="A32" t="s">
        <v>39</v>
      </c>
      <c r="B32" s="128">
        <f>Tableau7[[#This Row],[Nom]]</f>
        <v>0</v>
      </c>
      <c r="C32" s="128">
        <f>Tableau7[[#This Row],[Prénom]]</f>
        <v>0</v>
      </c>
      <c r="E32" s="128">
        <f>+Tableau7[[#This Row],[Adresse]]</f>
        <v>0</v>
      </c>
    </row>
    <row r="33" spans="1:5">
      <c r="A33" t="s">
        <v>40</v>
      </c>
      <c r="B33" s="128">
        <f>Tableau7[[#This Row],[Nom]]</f>
        <v>0</v>
      </c>
      <c r="C33" s="128">
        <f>Tableau7[[#This Row],[Prénom]]</f>
        <v>0</v>
      </c>
      <c r="E33" s="128">
        <f>+Tableau7[[#This Row],[Adresse]]</f>
        <v>0</v>
      </c>
    </row>
    <row r="34" spans="1:5">
      <c r="A34" t="s">
        <v>41</v>
      </c>
      <c r="B34" s="128">
        <f>Tableau7[[#This Row],[Nom]]</f>
        <v>0</v>
      </c>
      <c r="C34" s="128">
        <f>Tableau7[[#This Row],[Prénom]]</f>
        <v>0</v>
      </c>
      <c r="E34" s="128">
        <f>+Tableau7[[#This Row],[Adresse]]</f>
        <v>0</v>
      </c>
    </row>
    <row r="35" spans="1:5">
      <c r="A35" t="s">
        <v>42</v>
      </c>
      <c r="B35" s="128">
        <f>Tableau7[[#This Row],[Nom]]</f>
        <v>0</v>
      </c>
      <c r="C35" s="128">
        <f>Tableau7[[#This Row],[Prénom]]</f>
        <v>0</v>
      </c>
      <c r="E35" s="128">
        <f>+Tableau7[[#This Row],[Adresse]]</f>
        <v>0</v>
      </c>
    </row>
    <row r="36" spans="1:5">
      <c r="A36" t="s">
        <v>43</v>
      </c>
      <c r="B36" s="128">
        <f>Tableau7[[#This Row],[Nom]]</f>
        <v>0</v>
      </c>
      <c r="C36" s="128">
        <f>Tableau7[[#This Row],[Prénom]]</f>
        <v>0</v>
      </c>
      <c r="E36" s="128">
        <f>+Tableau7[[#This Row],[Adresse]]</f>
        <v>0</v>
      </c>
    </row>
    <row r="37" spans="1:5">
      <c r="A37" t="s">
        <v>44</v>
      </c>
      <c r="B37" s="128">
        <f>Tableau7[[#This Row],[Nom]]</f>
        <v>0</v>
      </c>
      <c r="C37" s="128">
        <f>Tableau7[[#This Row],[Prénom]]</f>
        <v>0</v>
      </c>
      <c r="E37" s="128">
        <f>+Tableau7[[#This Row],[Adresse]]</f>
        <v>0</v>
      </c>
    </row>
    <row r="38" spans="1:5">
      <c r="A38" t="s">
        <v>45</v>
      </c>
      <c r="B38" s="128">
        <f>Tableau7[[#This Row],[Nom]]</f>
        <v>0</v>
      </c>
      <c r="C38" s="128">
        <f>Tableau7[[#This Row],[Prénom]]</f>
        <v>0</v>
      </c>
      <c r="E38" s="128">
        <f>+Tableau7[[#This Row],[Adresse]]</f>
        <v>0</v>
      </c>
    </row>
    <row r="39" spans="1:5">
      <c r="A39" t="s">
        <v>46</v>
      </c>
      <c r="B39" s="128">
        <f>Tableau7[[#This Row],[Nom]]</f>
        <v>0</v>
      </c>
      <c r="C39" s="128">
        <f>Tableau7[[#This Row],[Prénom]]</f>
        <v>0</v>
      </c>
      <c r="E39" s="128">
        <f>+Tableau7[[#This Row],[Adresse]]</f>
        <v>0</v>
      </c>
    </row>
    <row r="40" spans="1:5">
      <c r="A40" t="s">
        <v>47</v>
      </c>
      <c r="B40" s="128">
        <f>Tableau7[[#This Row],[Nom]]</f>
        <v>0</v>
      </c>
      <c r="C40" s="128">
        <f>Tableau7[[#This Row],[Prénom]]</f>
        <v>0</v>
      </c>
      <c r="E40" s="128">
        <f>+Tableau7[[#This Row],[Adresse]]</f>
        <v>0</v>
      </c>
    </row>
    <row r="41" spans="1:5">
      <c r="A41" t="s">
        <v>48</v>
      </c>
      <c r="B41" s="128">
        <f>Tableau7[[#This Row],[Nom]]</f>
        <v>0</v>
      </c>
      <c r="C41" s="128">
        <f>Tableau7[[#This Row],[Prénom]]</f>
        <v>0</v>
      </c>
      <c r="E41" s="128">
        <f>+Tableau7[[#This Row],[Adresse]]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L1"/>
  <sheetViews>
    <sheetView workbookViewId="0">
      <selection activeCell="B1" sqref="B1"/>
    </sheetView>
  </sheetViews>
  <sheetFormatPr baseColWidth="10" defaultRowHeight="14.5"/>
  <cols>
    <col min="1" max="1" width="18.54296875" bestFit="1" customWidth="1"/>
    <col min="4" max="4" width="16.81640625" customWidth="1"/>
    <col min="5" max="5" width="17.54296875" customWidth="1"/>
    <col min="6" max="6" width="9" customWidth="1"/>
    <col min="7" max="7" width="17.1796875" customWidth="1"/>
    <col min="8" max="8" width="19" customWidth="1"/>
    <col min="9" max="9" width="11.453125" customWidth="1"/>
    <col min="10" max="10" width="13.54296875" customWidth="1"/>
    <col min="11" max="11" width="11" customWidth="1"/>
    <col min="12" max="12" width="16.7265625" customWidth="1"/>
  </cols>
  <sheetData>
    <row r="1" spans="1:12">
      <c r="A1" t="s">
        <v>5</v>
      </c>
      <c r="B1" t="s">
        <v>154</v>
      </c>
      <c r="C1" t="s">
        <v>170</v>
      </c>
      <c r="D1" t="s">
        <v>171</v>
      </c>
      <c r="E1" t="s">
        <v>172</v>
      </c>
      <c r="F1" t="s">
        <v>173</v>
      </c>
      <c r="G1" t="s">
        <v>174</v>
      </c>
      <c r="H1" t="s">
        <v>175</v>
      </c>
      <c r="I1" t="s">
        <v>176</v>
      </c>
      <c r="J1" t="s">
        <v>177</v>
      </c>
      <c r="K1" t="s">
        <v>178</v>
      </c>
      <c r="L1" t="s">
        <v>179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:K62"/>
  <sheetViews>
    <sheetView topLeftCell="A31" workbookViewId="0">
      <selection activeCell="B39" sqref="B39"/>
    </sheetView>
  </sheetViews>
  <sheetFormatPr baseColWidth="10" defaultRowHeight="14.5"/>
  <cols>
    <col min="1" max="1" width="38.54296875" bestFit="1" customWidth="1"/>
    <col min="2" max="2" width="18.453125" customWidth="1"/>
    <col min="3" max="3" width="9.453125" bestFit="1" customWidth="1"/>
    <col min="4" max="4" width="10.08984375" bestFit="1" customWidth="1"/>
    <col min="5" max="5" width="3.54296875" style="17" customWidth="1"/>
    <col min="6" max="6" width="50.26953125" customWidth="1"/>
    <col min="7" max="7" width="11.54296875" bestFit="1" customWidth="1"/>
    <col min="8" max="8" width="15.26953125" customWidth="1"/>
    <col min="9" max="9" width="11.7265625" bestFit="1" customWidth="1"/>
    <col min="10" max="11" width="7.90625" bestFit="1" customWidth="1"/>
  </cols>
  <sheetData>
    <row r="1" spans="1:11" ht="30.5" thickBot="1">
      <c r="A1" s="5" t="s">
        <v>5</v>
      </c>
      <c r="B1" s="129" t="s">
        <v>223</v>
      </c>
      <c r="C1" t="str">
        <f>'Liste Projets'!D2</f>
        <v>MENUISERIE</v>
      </c>
    </row>
    <row r="2" spans="1:11" ht="15.5" thickBot="1">
      <c r="A2" s="42" t="s">
        <v>7</v>
      </c>
      <c r="B2" s="2" t="str">
        <f>Tableau8[[#This Row],[Secteur]]</f>
        <v>SERVICE</v>
      </c>
      <c r="F2" s="116" t="s">
        <v>159</v>
      </c>
      <c r="G2" s="117"/>
      <c r="H2" s="118"/>
    </row>
    <row r="3" spans="1:11" ht="15.5" thickBot="1">
      <c r="A3" s="43" t="s">
        <v>8</v>
      </c>
      <c r="B3" s="5" t="str">
        <f>'Liste Projets'!G2</f>
        <v>MOBILIER</v>
      </c>
      <c r="F3" s="35" t="s">
        <v>63</v>
      </c>
      <c r="G3" s="6" t="s">
        <v>50</v>
      </c>
      <c r="H3" s="37" t="s">
        <v>99</v>
      </c>
    </row>
    <row r="4" spans="1:11" ht="15" thickBot="1">
      <c r="A4" s="42" t="s">
        <v>6</v>
      </c>
      <c r="B4" s="1" t="str">
        <f>'Liste Projets'!E2</f>
        <v>CASABLANCA</v>
      </c>
      <c r="F4" s="36" t="s">
        <v>100</v>
      </c>
      <c r="G4" s="7">
        <f>G24/4</f>
        <v>0</v>
      </c>
      <c r="H4" s="38"/>
    </row>
    <row r="5" spans="1:11" ht="15.5" thickBot="1">
      <c r="A5" s="43" t="s">
        <v>156</v>
      </c>
      <c r="B5" s="5" t="str">
        <f>'Liste Bénéficiaires'!C2</f>
        <v>BAHJA</v>
      </c>
      <c r="F5" s="39" t="s">
        <v>158</v>
      </c>
      <c r="G5" s="40">
        <f>(G25+G29+G38+G39)/4</f>
        <v>1125</v>
      </c>
      <c r="H5" s="41"/>
    </row>
    <row r="6" spans="1:11" ht="15.5" thickBot="1">
      <c r="A6" s="42" t="s">
        <v>157</v>
      </c>
      <c r="B6" s="1" t="str">
        <f>'Liste Bénéficiaires'!D2</f>
        <v>KARIM</v>
      </c>
      <c r="F6" s="44" t="s">
        <v>77</v>
      </c>
      <c r="G6" s="45">
        <f>SUM(G4:G5)</f>
        <v>1125</v>
      </c>
      <c r="H6" s="41"/>
    </row>
    <row r="7" spans="1:11" ht="15.5" thickBot="1">
      <c r="A7" s="43" t="s">
        <v>168</v>
      </c>
      <c r="B7" s="47">
        <v>0.2</v>
      </c>
    </row>
    <row r="8" spans="1:11" ht="15" thickBot="1">
      <c r="A8" s="18"/>
      <c r="B8" s="19"/>
      <c r="C8" s="4"/>
    </row>
    <row r="9" spans="1:11" ht="15.5" thickBot="1">
      <c r="A9" s="116" t="s">
        <v>55</v>
      </c>
      <c r="B9" s="117"/>
      <c r="C9" s="118"/>
      <c r="F9" s="119" t="s">
        <v>155</v>
      </c>
      <c r="G9" s="120"/>
      <c r="H9" s="120"/>
      <c r="I9" s="120"/>
    </row>
    <row r="10" spans="1:11" ht="16" thickBot="1">
      <c r="A10" s="26" t="s">
        <v>56</v>
      </c>
      <c r="B10" s="3" t="s">
        <v>50</v>
      </c>
      <c r="C10" s="25" t="s">
        <v>51</v>
      </c>
      <c r="F10" s="31" t="s">
        <v>49</v>
      </c>
      <c r="G10" s="32" t="s">
        <v>74</v>
      </c>
      <c r="H10" s="32" t="s">
        <v>75</v>
      </c>
      <c r="I10" s="32" t="s">
        <v>76</v>
      </c>
    </row>
    <row r="11" spans="1:11" ht="16" thickBot="1">
      <c r="A11" s="24" t="s">
        <v>57</v>
      </c>
      <c r="B11" s="23">
        <f>B13-B12</f>
        <v>20000</v>
      </c>
      <c r="C11" s="27">
        <f>B11/B13</f>
        <v>0.2857142857142857</v>
      </c>
      <c r="F11" s="30" t="s">
        <v>149</v>
      </c>
      <c r="G11" s="13">
        <f>G19</f>
        <v>80000</v>
      </c>
      <c r="H11" s="13">
        <f t="shared" ref="H11:I11" si="0">H19</f>
        <v>96000</v>
      </c>
      <c r="I11" s="13">
        <f t="shared" si="0"/>
        <v>115200</v>
      </c>
    </row>
    <row r="12" spans="1:11" ht="16" thickBot="1">
      <c r="A12" s="24" t="s">
        <v>58</v>
      </c>
      <c r="B12" s="23">
        <v>50000</v>
      </c>
      <c r="C12" s="27">
        <f>B12/B13</f>
        <v>0.7142857142857143</v>
      </c>
      <c r="D12" s="16"/>
      <c r="F12" s="30" t="s">
        <v>150</v>
      </c>
      <c r="G12" s="12">
        <v>0</v>
      </c>
      <c r="H12" s="14">
        <f>(H11-G11)/G11</f>
        <v>0.2</v>
      </c>
      <c r="I12" s="14">
        <f>(I11-H11)/H11</f>
        <v>0.2</v>
      </c>
    </row>
    <row r="13" spans="1:11" ht="15" thickBot="1">
      <c r="A13" s="28" t="s">
        <v>59</v>
      </c>
      <c r="B13" s="29">
        <v>70000</v>
      </c>
      <c r="C13" s="16">
        <f>B13/B13</f>
        <v>1</v>
      </c>
      <c r="D13" s="16"/>
      <c r="F13" s="30" t="s">
        <v>151</v>
      </c>
      <c r="G13" s="15">
        <f>G50</f>
        <v>75500</v>
      </c>
      <c r="H13" s="15">
        <f t="shared" ref="H13:I13" si="1">H50</f>
        <v>91500</v>
      </c>
      <c r="I13" s="15">
        <f t="shared" si="1"/>
        <v>110700</v>
      </c>
    </row>
    <row r="14" spans="1:11">
      <c r="F14" s="33" t="s">
        <v>152</v>
      </c>
      <c r="G14" s="34">
        <f t="shared" ref="G14:I14" si="2">G13/G11</f>
        <v>0.94374999999999998</v>
      </c>
      <c r="H14" s="34">
        <f t="shared" si="2"/>
        <v>0.953125</v>
      </c>
      <c r="I14" s="34">
        <f t="shared" si="2"/>
        <v>0.9609375</v>
      </c>
      <c r="K14" s="20"/>
    </row>
    <row r="16" spans="1:11" ht="15" thickBot="1"/>
    <row r="17" spans="1:9" ht="15.5" thickBot="1">
      <c r="A17" s="119" t="s">
        <v>78</v>
      </c>
      <c r="B17" s="120"/>
      <c r="C17" s="126"/>
      <c r="F17" s="121" t="s">
        <v>111</v>
      </c>
      <c r="G17" s="122"/>
      <c r="H17" s="123"/>
      <c r="I17" s="124"/>
    </row>
    <row r="18" spans="1:9" ht="16" thickBot="1">
      <c r="A18" s="95" t="s">
        <v>79</v>
      </c>
      <c r="B18" s="96" t="s">
        <v>50</v>
      </c>
      <c r="C18" s="96" t="s">
        <v>51</v>
      </c>
      <c r="F18" s="76" t="s">
        <v>112</v>
      </c>
      <c r="G18" s="67" t="s">
        <v>60</v>
      </c>
      <c r="H18" s="59" t="s">
        <v>61</v>
      </c>
      <c r="I18" s="50" t="s">
        <v>62</v>
      </c>
    </row>
    <row r="19" spans="1:9" ht="16" thickBot="1">
      <c r="A19" s="97" t="s">
        <v>52</v>
      </c>
      <c r="B19" s="98">
        <f>SUM(B20:B23)</f>
        <v>0</v>
      </c>
      <c r="C19" s="99">
        <f>B19/$B$41</f>
        <v>0</v>
      </c>
      <c r="F19" s="77" t="s">
        <v>161</v>
      </c>
      <c r="G19" s="68">
        <f>G20+G21+G22</f>
        <v>80000</v>
      </c>
      <c r="H19" s="60">
        <f t="shared" ref="H19:I19" si="3">H20+H21+H22</f>
        <v>96000</v>
      </c>
      <c r="I19" s="51">
        <f t="shared" si="3"/>
        <v>115200</v>
      </c>
    </row>
    <row r="20" spans="1:9" ht="16" thickBot="1">
      <c r="A20" s="100" t="s">
        <v>80</v>
      </c>
      <c r="B20" s="101">
        <v>0</v>
      </c>
      <c r="C20" s="102">
        <f t="shared" ref="C20:C41" si="4">B20/$B$41</f>
        <v>0</v>
      </c>
      <c r="F20" s="78" t="s">
        <v>113</v>
      </c>
      <c r="G20" s="69">
        <v>0</v>
      </c>
      <c r="H20" s="61">
        <f>G20*$B$7+G20</f>
        <v>0</v>
      </c>
      <c r="I20" s="52">
        <f>H20*$B$7+H20</f>
        <v>0</v>
      </c>
    </row>
    <row r="21" spans="1:9" ht="16" thickBot="1">
      <c r="A21" s="100" t="s">
        <v>81</v>
      </c>
      <c r="B21" s="101">
        <v>0</v>
      </c>
      <c r="C21" s="102">
        <f t="shared" si="4"/>
        <v>0</v>
      </c>
      <c r="F21" s="78" t="s">
        <v>114</v>
      </c>
      <c r="G21" s="69">
        <v>0</v>
      </c>
      <c r="H21" s="61">
        <f t="shared" ref="H21:I21" si="5">G21*$B$7+G21</f>
        <v>0</v>
      </c>
      <c r="I21" s="52">
        <f t="shared" si="5"/>
        <v>0</v>
      </c>
    </row>
    <row r="22" spans="1:9" ht="16" thickBot="1">
      <c r="A22" s="100" t="s">
        <v>82</v>
      </c>
      <c r="B22" s="101">
        <v>0</v>
      </c>
      <c r="C22" s="102">
        <f t="shared" si="4"/>
        <v>0</v>
      </c>
      <c r="F22" s="78" t="s">
        <v>115</v>
      </c>
      <c r="G22" s="69">
        <v>80000</v>
      </c>
      <c r="H22" s="61">
        <f t="shared" ref="H22:I24" si="6">G22*$B$7+G22</f>
        <v>96000</v>
      </c>
      <c r="I22" s="52">
        <f t="shared" si="6"/>
        <v>115200</v>
      </c>
    </row>
    <row r="23" spans="1:9" ht="16" thickBot="1">
      <c r="A23" s="100" t="s">
        <v>83</v>
      </c>
      <c r="B23" s="101">
        <v>0</v>
      </c>
      <c r="C23" s="102">
        <f t="shared" si="4"/>
        <v>0</v>
      </c>
      <c r="F23" s="79" t="s">
        <v>160</v>
      </c>
      <c r="G23" s="70">
        <f>G24+G25+G29+G37+G38+G39</f>
        <v>4500</v>
      </c>
      <c r="H23" s="49">
        <f t="shared" ref="H23:I23" si="7">H24+H25+H29+H37+H38+H39</f>
        <v>4500</v>
      </c>
      <c r="I23" s="53">
        <f t="shared" si="7"/>
        <v>4500</v>
      </c>
    </row>
    <row r="24" spans="1:9" ht="16" thickBot="1">
      <c r="A24" s="97" t="s">
        <v>84</v>
      </c>
      <c r="B24" s="98">
        <v>15000</v>
      </c>
      <c r="C24" s="99">
        <f t="shared" si="4"/>
        <v>0.21428571428571427</v>
      </c>
      <c r="F24" s="80" t="s">
        <v>162</v>
      </c>
      <c r="G24" s="69">
        <v>0</v>
      </c>
      <c r="H24" s="61">
        <f t="shared" si="6"/>
        <v>0</v>
      </c>
      <c r="I24" s="52">
        <f t="shared" si="6"/>
        <v>0</v>
      </c>
    </row>
    <row r="25" spans="1:9" ht="16" thickBot="1">
      <c r="A25" s="100" t="s">
        <v>85</v>
      </c>
      <c r="B25" s="101">
        <v>20000</v>
      </c>
      <c r="C25" s="102">
        <f t="shared" si="4"/>
        <v>0.2857142857142857</v>
      </c>
      <c r="F25" s="81" t="s">
        <v>163</v>
      </c>
      <c r="G25" s="71">
        <f>G26+G27+G28</f>
        <v>0</v>
      </c>
      <c r="H25" s="62">
        <f>H26+H27+H28</f>
        <v>0</v>
      </c>
      <c r="I25" s="54">
        <f>I26+I27+I28</f>
        <v>0</v>
      </c>
    </row>
    <row r="26" spans="1:9" ht="16" thickBot="1">
      <c r="A26" s="100" t="s">
        <v>86</v>
      </c>
      <c r="B26" s="101">
        <v>0</v>
      </c>
      <c r="C26" s="102">
        <f t="shared" si="4"/>
        <v>0</v>
      </c>
      <c r="F26" s="82" t="s">
        <v>116</v>
      </c>
      <c r="G26" s="69">
        <v>0</v>
      </c>
      <c r="H26" s="61">
        <f t="shared" ref="H26:I26" si="8">G26*$B$7+G26</f>
        <v>0</v>
      </c>
      <c r="I26" s="52">
        <f t="shared" si="8"/>
        <v>0</v>
      </c>
    </row>
    <row r="27" spans="1:9" ht="16" thickBot="1">
      <c r="A27" s="97" t="s">
        <v>87</v>
      </c>
      <c r="B27" s="98">
        <f>SUM(B28:B38)</f>
        <v>50000</v>
      </c>
      <c r="C27" s="99">
        <f t="shared" si="4"/>
        <v>0.7142857142857143</v>
      </c>
      <c r="F27" s="82" t="s">
        <v>117</v>
      </c>
      <c r="G27" s="69">
        <v>0</v>
      </c>
      <c r="H27" s="61">
        <f t="shared" ref="H27:I27" si="9">G27*$B$7+G27</f>
        <v>0</v>
      </c>
      <c r="I27" s="52">
        <f t="shared" si="9"/>
        <v>0</v>
      </c>
    </row>
    <row r="28" spans="1:9" ht="16" thickBot="1">
      <c r="A28" s="103" t="s">
        <v>88</v>
      </c>
      <c r="B28" s="104">
        <v>0</v>
      </c>
      <c r="C28" s="105">
        <f t="shared" si="4"/>
        <v>0</v>
      </c>
      <c r="F28" s="82" t="s">
        <v>118</v>
      </c>
      <c r="G28" s="69">
        <v>0</v>
      </c>
      <c r="H28" s="61">
        <f t="shared" ref="H28:I28" si="10">G28*$B$7+G28</f>
        <v>0</v>
      </c>
      <c r="I28" s="52">
        <f t="shared" si="10"/>
        <v>0</v>
      </c>
    </row>
    <row r="29" spans="1:9" ht="16" thickBot="1">
      <c r="A29" s="103" t="s">
        <v>89</v>
      </c>
      <c r="B29" s="106">
        <v>10000</v>
      </c>
      <c r="C29" s="107">
        <f t="shared" si="4"/>
        <v>0.14285714285714285</v>
      </c>
      <c r="F29" s="81" t="s">
        <v>164</v>
      </c>
      <c r="G29" s="71">
        <f>SUM(G30:G36)</f>
        <v>0</v>
      </c>
      <c r="H29" s="62">
        <f>SUM(H30:H36)</f>
        <v>0</v>
      </c>
      <c r="I29" s="54">
        <f>SUM(I30:I36)</f>
        <v>0</v>
      </c>
    </row>
    <row r="30" spans="1:9" ht="16" thickBot="1">
      <c r="A30" s="103" t="s">
        <v>90</v>
      </c>
      <c r="B30" s="104">
        <v>40000</v>
      </c>
      <c r="C30" s="105">
        <f t="shared" si="4"/>
        <v>0.5714285714285714</v>
      </c>
      <c r="F30" s="78" t="s">
        <v>119</v>
      </c>
      <c r="G30" s="69">
        <v>0</v>
      </c>
      <c r="H30" s="61">
        <f t="shared" ref="H30:I30" si="11">G30*$B$7+G30</f>
        <v>0</v>
      </c>
      <c r="I30" s="52">
        <f t="shared" si="11"/>
        <v>0</v>
      </c>
    </row>
    <row r="31" spans="1:9" ht="31.5" thickBot="1">
      <c r="A31" s="103" t="s">
        <v>91</v>
      </c>
      <c r="B31" s="104">
        <v>0</v>
      </c>
      <c r="C31" s="105">
        <f t="shared" si="4"/>
        <v>0</v>
      </c>
      <c r="F31" s="78" t="s">
        <v>120</v>
      </c>
      <c r="G31" s="69">
        <v>0</v>
      </c>
      <c r="H31" s="61">
        <f t="shared" ref="H31:I31" si="12">G31*$B$7+G31</f>
        <v>0</v>
      </c>
      <c r="I31" s="52">
        <f t="shared" si="12"/>
        <v>0</v>
      </c>
    </row>
    <row r="32" spans="1:9" ht="16" thickBot="1">
      <c r="A32" s="103" t="s">
        <v>92</v>
      </c>
      <c r="B32" s="104">
        <v>0</v>
      </c>
      <c r="C32" s="105">
        <f t="shared" si="4"/>
        <v>0</v>
      </c>
      <c r="F32" s="78" t="s">
        <v>121</v>
      </c>
      <c r="G32" s="69">
        <v>0</v>
      </c>
      <c r="H32" s="61">
        <f t="shared" ref="H32:I32" si="13">G32*$B$7+G32</f>
        <v>0</v>
      </c>
      <c r="I32" s="52">
        <f t="shared" si="13"/>
        <v>0</v>
      </c>
    </row>
    <row r="33" spans="1:9" ht="18" customHeight="1" thickBot="1">
      <c r="A33" s="103" t="s">
        <v>93</v>
      </c>
      <c r="B33" s="104">
        <v>0</v>
      </c>
      <c r="C33" s="105">
        <f t="shared" si="4"/>
        <v>0</v>
      </c>
      <c r="F33" s="78" t="s">
        <v>122</v>
      </c>
      <c r="G33" s="69">
        <v>0</v>
      </c>
      <c r="H33" s="61">
        <f t="shared" ref="H33:I33" si="14">G33*$B$7+G33</f>
        <v>0</v>
      </c>
      <c r="I33" s="52">
        <f t="shared" si="14"/>
        <v>0</v>
      </c>
    </row>
    <row r="34" spans="1:9" ht="16" thickBot="1">
      <c r="A34" s="103" t="s">
        <v>94</v>
      </c>
      <c r="B34" s="106">
        <v>0</v>
      </c>
      <c r="C34" s="107">
        <f t="shared" si="4"/>
        <v>0</v>
      </c>
      <c r="F34" s="78" t="s">
        <v>123</v>
      </c>
      <c r="G34" s="69">
        <v>0</v>
      </c>
      <c r="H34" s="61">
        <f t="shared" ref="H34:I34" si="15">G34*$B$7+G34</f>
        <v>0</v>
      </c>
      <c r="I34" s="52">
        <f t="shared" si="15"/>
        <v>0</v>
      </c>
    </row>
    <row r="35" spans="1:9" ht="16" thickBot="1">
      <c r="A35" s="103" t="s">
        <v>95</v>
      </c>
      <c r="B35" s="104">
        <v>0</v>
      </c>
      <c r="C35" s="105">
        <f t="shared" si="4"/>
        <v>0</v>
      </c>
      <c r="F35" s="78" t="s">
        <v>124</v>
      </c>
      <c r="G35" s="69">
        <v>0</v>
      </c>
      <c r="H35" s="61">
        <f t="shared" ref="H35:I35" si="16">G35*$B$7+G35</f>
        <v>0</v>
      </c>
      <c r="I35" s="52">
        <f t="shared" si="16"/>
        <v>0</v>
      </c>
    </row>
    <row r="36" spans="1:9" ht="16" thickBot="1">
      <c r="A36" s="103" t="s">
        <v>96</v>
      </c>
      <c r="B36" s="104">
        <v>0</v>
      </c>
      <c r="C36" s="105">
        <f t="shared" si="4"/>
        <v>0</v>
      </c>
      <c r="F36" s="78" t="s">
        <v>125</v>
      </c>
      <c r="G36" s="69">
        <v>0</v>
      </c>
      <c r="H36" s="61">
        <f t="shared" ref="H36:I38" si="17">G36*$B$7+G36</f>
        <v>0</v>
      </c>
      <c r="I36" s="52">
        <f t="shared" si="17"/>
        <v>0</v>
      </c>
    </row>
    <row r="37" spans="1:9" ht="16" thickBot="1">
      <c r="A37" s="108" t="s">
        <v>53</v>
      </c>
      <c r="B37" s="104">
        <v>0</v>
      </c>
      <c r="C37" s="105">
        <f t="shared" si="4"/>
        <v>0</v>
      </c>
      <c r="F37" s="81" t="s">
        <v>126</v>
      </c>
      <c r="G37" s="71"/>
      <c r="H37" s="62"/>
      <c r="I37" s="54"/>
    </row>
    <row r="38" spans="1:9" ht="16" thickBot="1">
      <c r="A38" s="109" t="s">
        <v>97</v>
      </c>
      <c r="B38" s="101">
        <v>0</v>
      </c>
      <c r="C38" s="102">
        <f t="shared" si="4"/>
        <v>0</v>
      </c>
      <c r="F38" s="81" t="s">
        <v>165</v>
      </c>
      <c r="G38" s="71">
        <v>0</v>
      </c>
      <c r="H38" s="62">
        <f t="shared" si="17"/>
        <v>0</v>
      </c>
      <c r="I38" s="54">
        <f t="shared" si="17"/>
        <v>0</v>
      </c>
    </row>
    <row r="39" spans="1:9" ht="16" thickBot="1">
      <c r="A39" s="97" t="s">
        <v>98</v>
      </c>
      <c r="B39" s="110">
        <f>B11</f>
        <v>20000</v>
      </c>
      <c r="C39" s="99">
        <f t="shared" si="4"/>
        <v>0.2857142857142857</v>
      </c>
      <c r="F39" s="81" t="s">
        <v>166</v>
      </c>
      <c r="G39" s="71">
        <f>I62</f>
        <v>4500</v>
      </c>
      <c r="H39" s="62">
        <f t="shared" ref="H39" si="18">J62</f>
        <v>4500</v>
      </c>
      <c r="I39" s="54">
        <f>K62</f>
        <v>4500</v>
      </c>
    </row>
    <row r="40" spans="1:9" ht="31.5" thickBot="1">
      <c r="A40" s="111" t="s">
        <v>153</v>
      </c>
      <c r="B40" s="112">
        <f>G6</f>
        <v>1125</v>
      </c>
      <c r="C40" s="113">
        <f t="shared" si="4"/>
        <v>1.607142857142857E-2</v>
      </c>
      <c r="F40" s="83" t="s">
        <v>127</v>
      </c>
      <c r="G40" s="72">
        <f>G19-G23</f>
        <v>75500</v>
      </c>
      <c r="H40" s="63">
        <f>H19-H23</f>
        <v>91500</v>
      </c>
      <c r="I40" s="55">
        <f>I19-I23</f>
        <v>110700</v>
      </c>
    </row>
    <row r="41" spans="1:9" ht="16" thickBot="1">
      <c r="A41" s="97" t="s">
        <v>54</v>
      </c>
      <c r="B41" s="98">
        <f>B13</f>
        <v>70000</v>
      </c>
      <c r="C41" s="99">
        <f t="shared" si="4"/>
        <v>1</v>
      </c>
      <c r="F41" s="84" t="s">
        <v>128</v>
      </c>
      <c r="G41" s="69">
        <v>0</v>
      </c>
      <c r="H41" s="61">
        <f t="shared" ref="H41:I41" si="19">G41*$B$7+G41</f>
        <v>0</v>
      </c>
      <c r="I41" s="52">
        <f t="shared" si="19"/>
        <v>0</v>
      </c>
    </row>
    <row r="42" spans="1:9" ht="15.5">
      <c r="F42" s="84" t="s">
        <v>129</v>
      </c>
      <c r="G42" s="69">
        <v>0</v>
      </c>
      <c r="H42" s="61">
        <f t="shared" ref="H42:I42" si="20">G42*$B$7+G42</f>
        <v>0</v>
      </c>
      <c r="I42" s="52">
        <f t="shared" si="20"/>
        <v>0</v>
      </c>
    </row>
    <row r="43" spans="1:9" ht="16" thickBot="1">
      <c r="F43" s="84" t="s">
        <v>130</v>
      </c>
      <c r="G43" s="69">
        <f>G41-G42</f>
        <v>0</v>
      </c>
      <c r="H43" s="61">
        <f t="shared" ref="H43:I43" si="21">H41-H42</f>
        <v>0</v>
      </c>
      <c r="I43" s="52">
        <f t="shared" si="21"/>
        <v>0</v>
      </c>
    </row>
    <row r="44" spans="1:9" ht="16" thickBot="1">
      <c r="A44" s="119" t="s">
        <v>101</v>
      </c>
      <c r="B44" s="120"/>
      <c r="C44" s="120"/>
      <c r="D44" s="120"/>
      <c r="F44" s="85" t="s">
        <v>131</v>
      </c>
      <c r="G44" s="73">
        <f>G40+G43</f>
        <v>75500</v>
      </c>
      <c r="H44" s="64">
        <f t="shared" ref="H44:I44" si="22">H40+H43</f>
        <v>91500</v>
      </c>
      <c r="I44" s="56">
        <f t="shared" si="22"/>
        <v>110700</v>
      </c>
    </row>
    <row r="45" spans="1:9" ht="16" thickBot="1">
      <c r="A45" s="87" t="s">
        <v>49</v>
      </c>
      <c r="B45" s="88" t="s">
        <v>60</v>
      </c>
      <c r="C45" s="88" t="s">
        <v>61</v>
      </c>
      <c r="D45" s="88" t="s">
        <v>62</v>
      </c>
      <c r="F45" s="84" t="s">
        <v>132</v>
      </c>
      <c r="G45" s="69">
        <v>0</v>
      </c>
      <c r="H45" s="61">
        <v>0</v>
      </c>
      <c r="I45" s="52">
        <v>0</v>
      </c>
    </row>
    <row r="46" spans="1:9" ht="16" thickBot="1">
      <c r="A46" s="89" t="s">
        <v>102</v>
      </c>
      <c r="B46" s="90">
        <f>SUM(B47:B51)</f>
        <v>66125</v>
      </c>
      <c r="C46" s="90">
        <f t="shared" ref="C46:D46" si="23">SUM(C47:C51)</f>
        <v>0</v>
      </c>
      <c r="D46" s="90">
        <f t="shared" si="23"/>
        <v>0</v>
      </c>
      <c r="F46" s="78" t="s">
        <v>133</v>
      </c>
      <c r="G46" s="69">
        <v>0</v>
      </c>
      <c r="H46" s="61">
        <v>0</v>
      </c>
      <c r="I46" s="52">
        <v>0</v>
      </c>
    </row>
    <row r="47" spans="1:9" ht="16" thickBot="1">
      <c r="A47" s="91" t="s">
        <v>103</v>
      </c>
      <c r="B47" s="92">
        <f>B19</f>
        <v>0</v>
      </c>
      <c r="C47" s="92">
        <v>0</v>
      </c>
      <c r="D47" s="92">
        <v>0</v>
      </c>
      <c r="F47" s="84" t="s">
        <v>134</v>
      </c>
      <c r="G47" s="69">
        <f>G45-G46</f>
        <v>0</v>
      </c>
      <c r="H47" s="61">
        <f t="shared" ref="H47:I47" si="24">H45-H46</f>
        <v>0</v>
      </c>
      <c r="I47" s="52">
        <f t="shared" si="24"/>
        <v>0</v>
      </c>
    </row>
    <row r="48" spans="1:9" ht="16" thickBot="1">
      <c r="A48" s="91" t="s">
        <v>84</v>
      </c>
      <c r="B48" s="92">
        <f>B24</f>
        <v>15000</v>
      </c>
      <c r="C48" s="92">
        <v>0</v>
      </c>
      <c r="D48" s="92">
        <v>0</v>
      </c>
      <c r="F48" s="85" t="s">
        <v>135</v>
      </c>
      <c r="G48" s="74">
        <f>G44+G47</f>
        <v>75500</v>
      </c>
      <c r="H48" s="65">
        <f t="shared" ref="H48:I48" si="25">H44+H47</f>
        <v>91500</v>
      </c>
      <c r="I48" s="57">
        <f t="shared" si="25"/>
        <v>110700</v>
      </c>
    </row>
    <row r="49" spans="1:11" ht="16" thickBot="1">
      <c r="A49" s="91" t="s">
        <v>104</v>
      </c>
      <c r="B49" s="92">
        <f>B27</f>
        <v>50000</v>
      </c>
      <c r="C49" s="92">
        <v>0</v>
      </c>
      <c r="D49" s="92">
        <v>0</v>
      </c>
      <c r="F49" s="78" t="s">
        <v>136</v>
      </c>
      <c r="G49" s="69"/>
      <c r="H49" s="61"/>
      <c r="I49" s="52"/>
    </row>
    <row r="50" spans="1:11" ht="16" thickBot="1">
      <c r="A50" s="91" t="s">
        <v>105</v>
      </c>
      <c r="B50" s="92">
        <f>G6</f>
        <v>1125</v>
      </c>
      <c r="C50" s="92">
        <v>0</v>
      </c>
      <c r="D50" s="92">
        <v>0</v>
      </c>
      <c r="F50" s="86" t="s">
        <v>137</v>
      </c>
      <c r="G50" s="75">
        <f>G48-G49</f>
        <v>75500</v>
      </c>
      <c r="H50" s="66">
        <f t="shared" ref="H50:I50" si="26">H48-H49</f>
        <v>91500</v>
      </c>
      <c r="I50" s="58">
        <f t="shared" si="26"/>
        <v>110700</v>
      </c>
    </row>
    <row r="51" spans="1:11" ht="30.5" thickBot="1">
      <c r="A51" s="93" t="s">
        <v>106</v>
      </c>
      <c r="B51" s="94"/>
      <c r="C51" s="94"/>
      <c r="D51" s="94"/>
    </row>
    <row r="52" spans="1:11" ht="15.5" thickBot="1">
      <c r="A52" s="89" t="s">
        <v>107</v>
      </c>
      <c r="B52" s="90">
        <f>B46</f>
        <v>66125</v>
      </c>
      <c r="C52" s="90">
        <f>C56+C54+C53</f>
        <v>96000</v>
      </c>
      <c r="D52" s="90">
        <f>D56+D54+D53</f>
        <v>111200</v>
      </c>
      <c r="F52" s="21" t="s">
        <v>148</v>
      </c>
      <c r="G52" s="22"/>
      <c r="H52" s="22"/>
      <c r="I52" s="22"/>
      <c r="J52" s="22"/>
      <c r="K52" s="22"/>
    </row>
    <row r="53" spans="1:11" ht="16" thickBot="1">
      <c r="A53" s="87" t="s">
        <v>108</v>
      </c>
      <c r="B53" s="92">
        <f>B12</f>
        <v>50000</v>
      </c>
      <c r="C53" s="92">
        <v>0</v>
      </c>
      <c r="D53" s="92">
        <v>0</v>
      </c>
      <c r="F53" s="11" t="s">
        <v>147</v>
      </c>
      <c r="G53" s="11" t="s">
        <v>146</v>
      </c>
      <c r="H53" s="11" t="s">
        <v>145</v>
      </c>
      <c r="I53" s="11" t="s">
        <v>74</v>
      </c>
      <c r="J53" s="11" t="s">
        <v>75</v>
      </c>
      <c r="K53" s="11" t="s">
        <v>76</v>
      </c>
    </row>
    <row r="54" spans="1:11" ht="16" thickBot="1">
      <c r="A54" s="91" t="s">
        <v>109</v>
      </c>
      <c r="B54" s="92">
        <v>0</v>
      </c>
      <c r="C54" s="92">
        <v>0</v>
      </c>
      <c r="D54" s="92">
        <v>0</v>
      </c>
      <c r="F54" s="10" t="s">
        <v>144</v>
      </c>
      <c r="G54" s="9">
        <v>5</v>
      </c>
      <c r="H54" s="8">
        <f>B19</f>
        <v>0</v>
      </c>
      <c r="I54" s="8">
        <f>H54/G54</f>
        <v>0</v>
      </c>
      <c r="J54" s="8">
        <f t="shared" ref="J54:J61" si="27">H54/G54</f>
        <v>0</v>
      </c>
      <c r="K54" s="8">
        <f t="shared" ref="K54:K61" si="28">H54/G54</f>
        <v>0</v>
      </c>
    </row>
    <row r="55" spans="1:11" ht="16" thickBot="1">
      <c r="A55" s="91" t="s">
        <v>57</v>
      </c>
      <c r="B55" s="92">
        <f>B11</f>
        <v>20000</v>
      </c>
      <c r="C55" s="92">
        <v>0</v>
      </c>
      <c r="D55" s="92">
        <v>0</v>
      </c>
      <c r="F55" s="10" t="s">
        <v>143</v>
      </c>
      <c r="G55" s="9">
        <v>20</v>
      </c>
      <c r="H55" s="8">
        <f>B29</f>
        <v>10000</v>
      </c>
      <c r="I55" s="8">
        <f>H55/G55</f>
        <v>500</v>
      </c>
      <c r="J55" s="8">
        <f t="shared" si="27"/>
        <v>500</v>
      </c>
      <c r="K55" s="8">
        <f t="shared" si="28"/>
        <v>500</v>
      </c>
    </row>
    <row r="56" spans="1:11" ht="16" thickBot="1">
      <c r="A56" s="91" t="s">
        <v>110</v>
      </c>
      <c r="B56" s="94">
        <f>G50+I62</f>
        <v>80000</v>
      </c>
      <c r="C56" s="94">
        <f>H50+J62</f>
        <v>96000</v>
      </c>
      <c r="D56" s="94">
        <f>I50+K55</f>
        <v>111200</v>
      </c>
      <c r="F56" s="10" t="s">
        <v>142</v>
      </c>
      <c r="G56" s="9">
        <v>10</v>
      </c>
      <c r="H56" s="8">
        <f>B30</f>
        <v>40000</v>
      </c>
      <c r="I56" s="8">
        <f>H56/G56</f>
        <v>4000</v>
      </c>
      <c r="J56" s="8">
        <f t="shared" si="27"/>
        <v>4000</v>
      </c>
      <c r="K56" s="8">
        <f t="shared" si="28"/>
        <v>4000</v>
      </c>
    </row>
    <row r="57" spans="1:11" ht="16" thickBot="1">
      <c r="A57" s="89" t="s">
        <v>169</v>
      </c>
      <c r="B57" s="92">
        <f>B52-B46</f>
        <v>0</v>
      </c>
      <c r="C57" s="92">
        <f>C52-C46</f>
        <v>96000</v>
      </c>
      <c r="D57" s="92">
        <f>D52-D46</f>
        <v>111200</v>
      </c>
      <c r="F57" s="10" t="s">
        <v>141</v>
      </c>
      <c r="G57" s="9">
        <v>10</v>
      </c>
      <c r="H57" s="8">
        <f>B31</f>
        <v>0</v>
      </c>
      <c r="I57" s="8">
        <f>H57/G57</f>
        <v>0</v>
      </c>
      <c r="J57" s="8">
        <f t="shared" si="27"/>
        <v>0</v>
      </c>
      <c r="K57" s="8">
        <f t="shared" si="28"/>
        <v>0</v>
      </c>
    </row>
    <row r="58" spans="1:11" ht="15" thickBot="1">
      <c r="F58" s="10" t="s">
        <v>140</v>
      </c>
      <c r="G58" s="9">
        <v>5</v>
      </c>
      <c r="H58" s="8">
        <f>B33</f>
        <v>0</v>
      </c>
      <c r="I58" s="8">
        <f>H58/G58</f>
        <v>0</v>
      </c>
      <c r="J58" s="8">
        <f t="shared" si="27"/>
        <v>0</v>
      </c>
      <c r="K58" s="8">
        <f t="shared" si="28"/>
        <v>0</v>
      </c>
    </row>
    <row r="59" spans="1:11" ht="15" thickBot="1">
      <c r="A59" s="46" t="s">
        <v>167</v>
      </c>
      <c r="F59" s="10" t="s">
        <v>139</v>
      </c>
      <c r="G59" s="9">
        <v>5</v>
      </c>
      <c r="H59" s="8">
        <f>B32</f>
        <v>0</v>
      </c>
      <c r="I59" s="8">
        <v>0</v>
      </c>
      <c r="J59" s="8">
        <f t="shared" si="27"/>
        <v>0</v>
      </c>
      <c r="K59" s="8">
        <f t="shared" si="28"/>
        <v>0</v>
      </c>
    </row>
    <row r="60" spans="1:11" ht="15" thickBot="1">
      <c r="F60" s="10" t="s">
        <v>138</v>
      </c>
      <c r="G60" s="9">
        <v>5</v>
      </c>
      <c r="H60" s="8">
        <f>B34</f>
        <v>0</v>
      </c>
      <c r="I60" s="8">
        <f>H60/G60</f>
        <v>0</v>
      </c>
      <c r="J60" s="8">
        <f t="shared" si="27"/>
        <v>0</v>
      </c>
      <c r="K60" s="8">
        <f t="shared" si="28"/>
        <v>0</v>
      </c>
    </row>
    <row r="61" spans="1:11" ht="15" thickBot="1">
      <c r="F61" s="10" t="s">
        <v>95</v>
      </c>
      <c r="G61" s="9">
        <v>5</v>
      </c>
      <c r="H61" s="8">
        <f>B35</f>
        <v>0</v>
      </c>
      <c r="I61" s="8">
        <f>H61/G61</f>
        <v>0</v>
      </c>
      <c r="J61" s="8">
        <f t="shared" si="27"/>
        <v>0</v>
      </c>
      <c r="K61" s="8">
        <f t="shared" si="28"/>
        <v>0</v>
      </c>
    </row>
    <row r="62" spans="1:11" ht="15.5" thickBot="1">
      <c r="F62" s="125" t="s">
        <v>77</v>
      </c>
      <c r="G62" s="125"/>
      <c r="H62" s="48">
        <f>SUM(H54:H61)</f>
        <v>50000</v>
      </c>
      <c r="I62" s="48">
        <f>SUM(I54:I61)</f>
        <v>4500</v>
      </c>
      <c r="J62" s="48">
        <f>SUM(J54:J61)</f>
        <v>4500</v>
      </c>
      <c r="K62" s="48">
        <f>SUM(K54:K61)</f>
        <v>4500</v>
      </c>
    </row>
  </sheetData>
  <mergeCells count="7">
    <mergeCell ref="F2:H2"/>
    <mergeCell ref="A44:D44"/>
    <mergeCell ref="F17:I17"/>
    <mergeCell ref="F62:G62"/>
    <mergeCell ref="A9:C9"/>
    <mergeCell ref="A17:C17"/>
    <mergeCell ref="F9:I9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:K62"/>
  <sheetViews>
    <sheetView topLeftCell="A22" workbookViewId="0">
      <selection activeCell="G31" sqref="G31"/>
    </sheetView>
  </sheetViews>
  <sheetFormatPr baseColWidth="10" defaultRowHeight="14.5"/>
  <cols>
    <col min="1" max="1" width="38.54296875" bestFit="1" customWidth="1"/>
    <col min="2" max="2" width="18.453125" customWidth="1"/>
    <col min="3" max="4" width="9.453125" bestFit="1" customWidth="1"/>
    <col min="5" max="5" width="3.54296875" style="17" customWidth="1"/>
    <col min="6" max="6" width="50.26953125" customWidth="1"/>
    <col min="7" max="7" width="11.54296875" bestFit="1" customWidth="1"/>
    <col min="8" max="8" width="15.26953125" customWidth="1"/>
    <col min="9" max="9" width="11.7265625" bestFit="1" customWidth="1"/>
    <col min="10" max="11" width="7.453125" bestFit="1" customWidth="1"/>
  </cols>
  <sheetData>
    <row r="1" spans="1:11" ht="30.5" thickBot="1">
      <c r="A1" s="5" t="s">
        <v>5</v>
      </c>
      <c r="B1" s="129" t="s">
        <v>224</v>
      </c>
      <c r="C1" t="str">
        <f>'Liste Projets'!D3</f>
        <v>COUTURE</v>
      </c>
    </row>
    <row r="2" spans="1:11" ht="15.5" thickBot="1">
      <c r="A2" s="42" t="s">
        <v>7</v>
      </c>
      <c r="B2" s="2" t="str">
        <f>'Liste Projets'!F3</f>
        <v>SERVICE</v>
      </c>
      <c r="F2" s="116" t="s">
        <v>159</v>
      </c>
      <c r="G2" s="117"/>
      <c r="H2" s="118"/>
    </row>
    <row r="3" spans="1:11" ht="15.5" thickBot="1">
      <c r="A3" s="43" t="s">
        <v>8</v>
      </c>
      <c r="B3" s="5" t="str">
        <f>Tableau8[[#This Row],[Produits/services]]</f>
        <v>DIVERS</v>
      </c>
      <c r="F3" s="35" t="s">
        <v>63</v>
      </c>
      <c r="G3" s="6" t="s">
        <v>50</v>
      </c>
      <c r="H3" s="37" t="s">
        <v>99</v>
      </c>
    </row>
    <row r="4" spans="1:11" ht="15" thickBot="1">
      <c r="A4" s="42" t="s">
        <v>6</v>
      </c>
      <c r="B4" s="1" t="str">
        <f>'Liste Projets'!E3</f>
        <v>KHENIFRA</v>
      </c>
      <c r="F4" s="36" t="s">
        <v>100</v>
      </c>
      <c r="G4" s="7">
        <f>G24/4</f>
        <v>0</v>
      </c>
      <c r="H4" s="38"/>
    </row>
    <row r="5" spans="1:11" ht="15.5" thickBot="1">
      <c r="A5" s="43" t="s">
        <v>156</v>
      </c>
      <c r="B5" s="5" t="str">
        <f>'Liste Bénéficiaires'!C3</f>
        <v>SAHRAOUI</v>
      </c>
      <c r="F5" s="39" t="s">
        <v>158</v>
      </c>
      <c r="G5" s="40">
        <f>(G25+G29+G38+G39)/4</f>
        <v>8875</v>
      </c>
      <c r="H5" s="41"/>
    </row>
    <row r="6" spans="1:11" ht="15.5" thickBot="1">
      <c r="A6" s="42" t="s">
        <v>157</v>
      </c>
      <c r="B6" s="1" t="str">
        <f>'Liste Bénéficiaires'!D3</f>
        <v>IMANE</v>
      </c>
      <c r="F6" s="44" t="s">
        <v>77</v>
      </c>
      <c r="G6" s="45">
        <f>SUM(G4:G5)</f>
        <v>8875</v>
      </c>
      <c r="H6" s="41"/>
    </row>
    <row r="7" spans="1:11" ht="15.5" thickBot="1">
      <c r="A7" s="43" t="s">
        <v>168</v>
      </c>
      <c r="B7" s="47">
        <v>0.15</v>
      </c>
    </row>
    <row r="8" spans="1:11" ht="15" thickBot="1">
      <c r="A8" s="18"/>
      <c r="B8" s="19"/>
      <c r="C8" s="4"/>
    </row>
    <row r="9" spans="1:11" ht="15.5" thickBot="1">
      <c r="A9" s="116" t="s">
        <v>55</v>
      </c>
      <c r="B9" s="117"/>
      <c r="C9" s="118"/>
      <c r="F9" s="119" t="s">
        <v>155</v>
      </c>
      <c r="G9" s="120"/>
      <c r="H9" s="120"/>
      <c r="I9" s="120"/>
    </row>
    <row r="10" spans="1:11" ht="16" thickBot="1">
      <c r="A10" s="26" t="s">
        <v>56</v>
      </c>
      <c r="B10" s="3" t="s">
        <v>50</v>
      </c>
      <c r="C10" s="25" t="s">
        <v>51</v>
      </c>
      <c r="F10" s="31" t="s">
        <v>49</v>
      </c>
      <c r="G10" s="32" t="s">
        <v>74</v>
      </c>
      <c r="H10" s="32" t="s">
        <v>75</v>
      </c>
      <c r="I10" s="32" t="s">
        <v>76</v>
      </c>
    </row>
    <row r="11" spans="1:11" ht="16" thickBot="1">
      <c r="A11" s="24" t="s">
        <v>57</v>
      </c>
      <c r="B11" s="23">
        <f>B13-B12</f>
        <v>0</v>
      </c>
      <c r="C11" s="27">
        <f>B11/B13</f>
        <v>0</v>
      </c>
      <c r="F11" s="30" t="s">
        <v>149</v>
      </c>
      <c r="G11" s="13">
        <f>G19</f>
        <v>60000</v>
      </c>
      <c r="H11" s="13">
        <f t="shared" ref="H11:I11" si="0">H19</f>
        <v>69000</v>
      </c>
      <c r="I11" s="13">
        <f t="shared" si="0"/>
        <v>79350</v>
      </c>
    </row>
    <row r="12" spans="1:11" ht="16" thickBot="1">
      <c r="A12" s="24" t="s">
        <v>58</v>
      </c>
      <c r="B12" s="23">
        <v>60000</v>
      </c>
      <c r="C12" s="27">
        <f>B12/B13</f>
        <v>1</v>
      </c>
      <c r="D12" s="16"/>
      <c r="F12" s="30" t="s">
        <v>150</v>
      </c>
      <c r="G12" s="12">
        <v>0</v>
      </c>
      <c r="H12" s="14">
        <f>(H11-G11)/G11</f>
        <v>0.15</v>
      </c>
      <c r="I12" s="14">
        <f>(I11-H11)/H11</f>
        <v>0.15</v>
      </c>
    </row>
    <row r="13" spans="1:11" ht="15" thickBot="1">
      <c r="A13" s="28" t="s">
        <v>59</v>
      </c>
      <c r="B13" s="29">
        <v>60000</v>
      </c>
      <c r="C13" s="16">
        <f>B13/B13</f>
        <v>1</v>
      </c>
      <c r="D13" s="16"/>
      <c r="F13" s="30" t="s">
        <v>151</v>
      </c>
      <c r="G13" s="15">
        <f>G50</f>
        <v>24500</v>
      </c>
      <c r="H13" s="15">
        <f t="shared" ref="H13:I13" si="1">H50</f>
        <v>29000</v>
      </c>
      <c r="I13" s="15">
        <f t="shared" si="1"/>
        <v>34175</v>
      </c>
    </row>
    <row r="14" spans="1:11">
      <c r="F14" s="33" t="s">
        <v>152</v>
      </c>
      <c r="G14" s="34">
        <f t="shared" ref="G14:I14" si="2">G13/G11</f>
        <v>0.40833333333333333</v>
      </c>
      <c r="H14" s="34">
        <f t="shared" si="2"/>
        <v>0.42028985507246375</v>
      </c>
      <c r="I14" s="34">
        <f t="shared" si="2"/>
        <v>0.4306868304977946</v>
      </c>
      <c r="K14" s="20"/>
    </row>
    <row r="16" spans="1:11" ht="15" thickBot="1"/>
    <row r="17" spans="1:9" ht="15.5" thickBot="1">
      <c r="A17" s="119" t="s">
        <v>78</v>
      </c>
      <c r="B17" s="120"/>
      <c r="C17" s="126"/>
      <c r="F17" s="121" t="s">
        <v>111</v>
      </c>
      <c r="G17" s="122"/>
      <c r="H17" s="123"/>
      <c r="I17" s="124"/>
    </row>
    <row r="18" spans="1:9" ht="16" thickBot="1">
      <c r="A18" s="95" t="s">
        <v>79</v>
      </c>
      <c r="B18" s="96" t="s">
        <v>50</v>
      </c>
      <c r="C18" s="96" t="s">
        <v>51</v>
      </c>
      <c r="F18" s="76" t="s">
        <v>112</v>
      </c>
      <c r="G18" s="67" t="s">
        <v>60</v>
      </c>
      <c r="H18" s="59" t="s">
        <v>61</v>
      </c>
      <c r="I18" s="50" t="s">
        <v>62</v>
      </c>
    </row>
    <row r="19" spans="1:9" ht="16" thickBot="1">
      <c r="A19" s="97" t="s">
        <v>52</v>
      </c>
      <c r="B19" s="98">
        <f>SUM(B20:B23)</f>
        <v>2500</v>
      </c>
      <c r="C19" s="99">
        <f>B19/$B$41</f>
        <v>4.1666666666666664E-2</v>
      </c>
      <c r="F19" s="77" t="s">
        <v>161</v>
      </c>
      <c r="G19" s="68">
        <f>G20+G21+G22</f>
        <v>60000</v>
      </c>
      <c r="H19" s="60">
        <f t="shared" ref="H19:I19" si="3">H20+H21+H22</f>
        <v>69000</v>
      </c>
      <c r="I19" s="51">
        <f t="shared" si="3"/>
        <v>79350</v>
      </c>
    </row>
    <row r="20" spans="1:9" ht="16" thickBot="1">
      <c r="A20" s="100" t="s">
        <v>80</v>
      </c>
      <c r="B20" s="101">
        <v>2000</v>
      </c>
      <c r="C20" s="102">
        <f t="shared" ref="C20:C41" si="4">B20/$B$41</f>
        <v>3.3333333333333333E-2</v>
      </c>
      <c r="F20" s="78" t="s">
        <v>113</v>
      </c>
      <c r="G20" s="69">
        <v>0</v>
      </c>
      <c r="H20" s="61">
        <f>G20*$B$7+G20</f>
        <v>0</v>
      </c>
      <c r="I20" s="52">
        <f>H20*$B$7+H20</f>
        <v>0</v>
      </c>
    </row>
    <row r="21" spans="1:9" ht="16" thickBot="1">
      <c r="A21" s="100" t="s">
        <v>81</v>
      </c>
      <c r="B21" s="101">
        <v>0</v>
      </c>
      <c r="C21" s="102">
        <f t="shared" si="4"/>
        <v>0</v>
      </c>
      <c r="F21" s="78" t="s">
        <v>114</v>
      </c>
      <c r="G21" s="69">
        <v>0</v>
      </c>
      <c r="H21" s="61">
        <f t="shared" ref="H21:I24" si="5">G21*$B$7+G21</f>
        <v>0</v>
      </c>
      <c r="I21" s="52">
        <f t="shared" si="5"/>
        <v>0</v>
      </c>
    </row>
    <row r="22" spans="1:9" ht="16" thickBot="1">
      <c r="A22" s="100" t="s">
        <v>82</v>
      </c>
      <c r="B22" s="101">
        <v>500</v>
      </c>
      <c r="C22" s="102">
        <f t="shared" si="4"/>
        <v>8.3333333333333332E-3</v>
      </c>
      <c r="F22" s="78" t="s">
        <v>115</v>
      </c>
      <c r="G22" s="69">
        <v>60000</v>
      </c>
      <c r="H22" s="61">
        <f t="shared" si="5"/>
        <v>69000</v>
      </c>
      <c r="I22" s="52">
        <f t="shared" si="5"/>
        <v>79350</v>
      </c>
    </row>
    <row r="23" spans="1:9" ht="16" thickBot="1">
      <c r="A23" s="100" t="s">
        <v>83</v>
      </c>
      <c r="B23" s="101">
        <v>0</v>
      </c>
      <c r="C23" s="102">
        <f t="shared" si="4"/>
        <v>0</v>
      </c>
      <c r="F23" s="79" t="s">
        <v>160</v>
      </c>
      <c r="G23" s="70">
        <f>G24+G25+G29+G37+G38+G39</f>
        <v>35500</v>
      </c>
      <c r="H23" s="49">
        <f t="shared" ref="H23:I23" si="6">H24+H25+H29+H37+H38+H39</f>
        <v>40000</v>
      </c>
      <c r="I23" s="53">
        <f t="shared" si="6"/>
        <v>45175</v>
      </c>
    </row>
    <row r="24" spans="1:9" ht="16" thickBot="1">
      <c r="A24" s="97" t="s">
        <v>84</v>
      </c>
      <c r="B24" s="98">
        <f>B25+B26</f>
        <v>0</v>
      </c>
      <c r="C24" s="99">
        <f t="shared" si="4"/>
        <v>0</v>
      </c>
      <c r="F24" s="80" t="s">
        <v>162</v>
      </c>
      <c r="G24" s="69">
        <v>0</v>
      </c>
      <c r="H24" s="61">
        <f t="shared" si="5"/>
        <v>0</v>
      </c>
      <c r="I24" s="52">
        <f t="shared" si="5"/>
        <v>0</v>
      </c>
    </row>
    <row r="25" spans="1:9" ht="16" thickBot="1">
      <c r="A25" s="100" t="s">
        <v>85</v>
      </c>
      <c r="B25" s="101">
        <v>0</v>
      </c>
      <c r="C25" s="102">
        <f t="shared" si="4"/>
        <v>0</v>
      </c>
      <c r="F25" s="81" t="s">
        <v>163</v>
      </c>
      <c r="G25" s="71">
        <f>G26+G27+G28</f>
        <v>0</v>
      </c>
      <c r="H25" s="62">
        <f>H26+H27+H28</f>
        <v>0</v>
      </c>
      <c r="I25" s="54">
        <f>I26+I27+I28</f>
        <v>0</v>
      </c>
    </row>
    <row r="26" spans="1:9" ht="16" thickBot="1">
      <c r="A26" s="100" t="s">
        <v>86</v>
      </c>
      <c r="B26" s="101">
        <v>0</v>
      </c>
      <c r="C26" s="102">
        <f t="shared" si="4"/>
        <v>0</v>
      </c>
      <c r="F26" s="82" t="s">
        <v>116</v>
      </c>
      <c r="G26" s="69">
        <v>0</v>
      </c>
      <c r="H26" s="61">
        <f t="shared" ref="H26:I28" si="7">G26*$B$7+G26</f>
        <v>0</v>
      </c>
      <c r="I26" s="52">
        <f t="shared" si="7"/>
        <v>0</v>
      </c>
    </row>
    <row r="27" spans="1:9" ht="16" thickBot="1">
      <c r="A27" s="97" t="s">
        <v>87</v>
      </c>
      <c r="B27" s="98">
        <f>SUM(B28:B38)</f>
        <v>40000</v>
      </c>
      <c r="C27" s="99">
        <f t="shared" si="4"/>
        <v>0.66666666666666663</v>
      </c>
      <c r="F27" s="82" t="s">
        <v>117</v>
      </c>
      <c r="G27" s="69">
        <v>0</v>
      </c>
      <c r="H27" s="61">
        <f t="shared" si="7"/>
        <v>0</v>
      </c>
      <c r="I27" s="52">
        <f t="shared" si="7"/>
        <v>0</v>
      </c>
    </row>
    <row r="28" spans="1:9" ht="16" thickBot="1">
      <c r="A28" s="103" t="s">
        <v>88</v>
      </c>
      <c r="B28" s="104">
        <v>0</v>
      </c>
      <c r="C28" s="105">
        <f t="shared" si="4"/>
        <v>0</v>
      </c>
      <c r="F28" s="82" t="s">
        <v>118</v>
      </c>
      <c r="G28" s="69">
        <v>0</v>
      </c>
      <c r="H28" s="61">
        <f t="shared" si="7"/>
        <v>0</v>
      </c>
      <c r="I28" s="52">
        <f t="shared" si="7"/>
        <v>0</v>
      </c>
    </row>
    <row r="29" spans="1:9" ht="16" thickBot="1">
      <c r="A29" s="103" t="s">
        <v>89</v>
      </c>
      <c r="B29" s="106">
        <v>0</v>
      </c>
      <c r="C29" s="107">
        <f t="shared" si="4"/>
        <v>0</v>
      </c>
      <c r="F29" s="81" t="s">
        <v>164</v>
      </c>
      <c r="G29" s="71">
        <f>SUM(G30:G36)</f>
        <v>30000</v>
      </c>
      <c r="H29" s="62">
        <f>SUM(H30:H36)</f>
        <v>34500</v>
      </c>
      <c r="I29" s="54">
        <f>SUM(I30:I36)</f>
        <v>39675</v>
      </c>
    </row>
    <row r="30" spans="1:9" ht="16" thickBot="1">
      <c r="A30" s="103" t="s">
        <v>90</v>
      </c>
      <c r="B30" s="104">
        <v>10000</v>
      </c>
      <c r="C30" s="105">
        <f t="shared" si="4"/>
        <v>0.16666666666666666</v>
      </c>
      <c r="F30" s="78" t="s">
        <v>119</v>
      </c>
      <c r="G30" s="69">
        <f>'Liste Projets'!L3*12</f>
        <v>18000</v>
      </c>
      <c r="H30" s="61">
        <f t="shared" ref="H30:I38" si="8">G30*$B$7+G30</f>
        <v>20700</v>
      </c>
      <c r="I30" s="52">
        <f t="shared" si="8"/>
        <v>23805</v>
      </c>
    </row>
    <row r="31" spans="1:9" ht="31.5" thickBot="1">
      <c r="A31" s="103" t="s">
        <v>91</v>
      </c>
      <c r="B31" s="104">
        <v>10000</v>
      </c>
      <c r="C31" s="105">
        <f t="shared" si="4"/>
        <v>0.16666666666666666</v>
      </c>
      <c r="F31" s="78" t="s">
        <v>120</v>
      </c>
      <c r="G31" s="69">
        <v>0</v>
      </c>
      <c r="H31" s="61">
        <f t="shared" si="8"/>
        <v>0</v>
      </c>
      <c r="I31" s="52">
        <f t="shared" si="8"/>
        <v>0</v>
      </c>
    </row>
    <row r="32" spans="1:9" ht="16" thickBot="1">
      <c r="A32" s="103" t="s">
        <v>92</v>
      </c>
      <c r="B32" s="104">
        <v>0</v>
      </c>
      <c r="C32" s="105">
        <f t="shared" si="4"/>
        <v>0</v>
      </c>
      <c r="F32" s="78" t="s">
        <v>121</v>
      </c>
      <c r="G32" s="69">
        <v>0</v>
      </c>
      <c r="H32" s="61">
        <f t="shared" si="8"/>
        <v>0</v>
      </c>
      <c r="I32" s="52">
        <f t="shared" si="8"/>
        <v>0</v>
      </c>
    </row>
    <row r="33" spans="1:9" ht="16" thickBot="1">
      <c r="A33" s="103" t="s">
        <v>93</v>
      </c>
      <c r="B33" s="104">
        <v>0</v>
      </c>
      <c r="C33" s="105">
        <f t="shared" si="4"/>
        <v>0</v>
      </c>
      <c r="F33" s="78" t="s">
        <v>122</v>
      </c>
      <c r="G33" s="69">
        <v>12000</v>
      </c>
      <c r="H33" s="61">
        <f t="shared" si="8"/>
        <v>13800</v>
      </c>
      <c r="I33" s="52">
        <f t="shared" si="8"/>
        <v>15870</v>
      </c>
    </row>
    <row r="34" spans="1:9" ht="16" thickBot="1">
      <c r="A34" s="103" t="s">
        <v>94</v>
      </c>
      <c r="B34" s="106">
        <v>10000</v>
      </c>
      <c r="C34" s="107">
        <f t="shared" si="4"/>
        <v>0.16666666666666666</v>
      </c>
      <c r="F34" s="78" t="s">
        <v>123</v>
      </c>
      <c r="G34" s="69">
        <v>0</v>
      </c>
      <c r="H34" s="61">
        <f t="shared" si="8"/>
        <v>0</v>
      </c>
      <c r="I34" s="52">
        <f t="shared" si="8"/>
        <v>0</v>
      </c>
    </row>
    <row r="35" spans="1:9" ht="16" thickBot="1">
      <c r="A35" s="103" t="s">
        <v>95</v>
      </c>
      <c r="B35" s="104">
        <v>5000</v>
      </c>
      <c r="C35" s="105">
        <f t="shared" si="4"/>
        <v>8.3333333333333329E-2</v>
      </c>
      <c r="F35" s="78" t="s">
        <v>124</v>
      </c>
      <c r="G35" s="69">
        <v>0</v>
      </c>
      <c r="H35" s="61">
        <f t="shared" si="8"/>
        <v>0</v>
      </c>
      <c r="I35" s="52">
        <f t="shared" si="8"/>
        <v>0</v>
      </c>
    </row>
    <row r="36" spans="1:9" ht="16" thickBot="1">
      <c r="A36" s="103" t="s">
        <v>96</v>
      </c>
      <c r="B36" s="104">
        <v>5000</v>
      </c>
      <c r="C36" s="105">
        <f t="shared" si="4"/>
        <v>8.3333333333333329E-2</v>
      </c>
      <c r="F36" s="78" t="s">
        <v>125</v>
      </c>
      <c r="G36" s="69">
        <v>0</v>
      </c>
      <c r="H36" s="61">
        <f t="shared" si="8"/>
        <v>0</v>
      </c>
      <c r="I36" s="52">
        <f t="shared" si="8"/>
        <v>0</v>
      </c>
    </row>
    <row r="37" spans="1:9" ht="16" thickBot="1">
      <c r="A37" s="108" t="s">
        <v>53</v>
      </c>
      <c r="B37" s="104">
        <v>0</v>
      </c>
      <c r="C37" s="105">
        <f t="shared" si="4"/>
        <v>0</v>
      </c>
      <c r="F37" s="81" t="s">
        <v>126</v>
      </c>
      <c r="G37" s="71"/>
      <c r="H37" s="62"/>
      <c r="I37" s="54"/>
    </row>
    <row r="38" spans="1:9" ht="16" thickBot="1">
      <c r="A38" s="109" t="s">
        <v>97</v>
      </c>
      <c r="B38" s="101">
        <v>0</v>
      </c>
      <c r="C38" s="102">
        <f t="shared" si="4"/>
        <v>0</v>
      </c>
      <c r="F38" s="81" t="s">
        <v>165</v>
      </c>
      <c r="G38" s="71">
        <v>0</v>
      </c>
      <c r="H38" s="62">
        <f t="shared" si="8"/>
        <v>0</v>
      </c>
      <c r="I38" s="54">
        <f t="shared" si="8"/>
        <v>0</v>
      </c>
    </row>
    <row r="39" spans="1:9" ht="16" thickBot="1">
      <c r="A39" s="97" t="s">
        <v>98</v>
      </c>
      <c r="B39" s="110">
        <f>B11</f>
        <v>0</v>
      </c>
      <c r="C39" s="99">
        <f t="shared" si="4"/>
        <v>0</v>
      </c>
      <c r="F39" s="81" t="s">
        <v>166</v>
      </c>
      <c r="G39" s="71">
        <f>I62</f>
        <v>5500</v>
      </c>
      <c r="H39" s="62">
        <f t="shared" ref="H39" si="9">J62</f>
        <v>5500</v>
      </c>
      <c r="I39" s="54">
        <f>K62</f>
        <v>5500</v>
      </c>
    </row>
    <row r="40" spans="1:9" ht="31.5" thickBot="1">
      <c r="A40" s="111" t="s">
        <v>153</v>
      </c>
      <c r="B40" s="112">
        <f>G6</f>
        <v>8875</v>
      </c>
      <c r="C40" s="113">
        <f t="shared" si="4"/>
        <v>0.14791666666666667</v>
      </c>
      <c r="F40" s="83" t="s">
        <v>127</v>
      </c>
      <c r="G40" s="72">
        <f>G19-G23</f>
        <v>24500</v>
      </c>
      <c r="H40" s="63">
        <f>H19-H23</f>
        <v>29000</v>
      </c>
      <c r="I40" s="55">
        <f>I19-I23</f>
        <v>34175</v>
      </c>
    </row>
    <row r="41" spans="1:9" ht="16" thickBot="1">
      <c r="A41" s="97" t="s">
        <v>54</v>
      </c>
      <c r="B41" s="98">
        <f>B13</f>
        <v>60000</v>
      </c>
      <c r="C41" s="99">
        <f t="shared" si="4"/>
        <v>1</v>
      </c>
      <c r="F41" s="84" t="s">
        <v>128</v>
      </c>
      <c r="G41" s="69">
        <v>0</v>
      </c>
      <c r="H41" s="61">
        <f t="shared" ref="H41:I42" si="10">G41*$B$7+G41</f>
        <v>0</v>
      </c>
      <c r="I41" s="52">
        <f t="shared" si="10"/>
        <v>0</v>
      </c>
    </row>
    <row r="42" spans="1:9" ht="15.5">
      <c r="F42" s="84" t="s">
        <v>129</v>
      </c>
      <c r="G42" s="69">
        <v>0</v>
      </c>
      <c r="H42" s="61">
        <f t="shared" si="10"/>
        <v>0</v>
      </c>
      <c r="I42" s="52">
        <f t="shared" si="10"/>
        <v>0</v>
      </c>
    </row>
    <row r="43" spans="1:9" ht="16" thickBot="1">
      <c r="F43" s="84" t="s">
        <v>130</v>
      </c>
      <c r="G43" s="69">
        <f>G41-G42</f>
        <v>0</v>
      </c>
      <c r="H43" s="61">
        <f t="shared" ref="H43:I43" si="11">H41-H42</f>
        <v>0</v>
      </c>
      <c r="I43" s="52">
        <f t="shared" si="11"/>
        <v>0</v>
      </c>
    </row>
    <row r="44" spans="1:9" ht="16" thickBot="1">
      <c r="A44" s="119" t="s">
        <v>101</v>
      </c>
      <c r="B44" s="120"/>
      <c r="C44" s="120"/>
      <c r="D44" s="120"/>
      <c r="F44" s="85" t="s">
        <v>131</v>
      </c>
      <c r="G44" s="73">
        <f>G40+G43</f>
        <v>24500</v>
      </c>
      <c r="H44" s="64">
        <f t="shared" ref="H44:I44" si="12">H40+H43</f>
        <v>29000</v>
      </c>
      <c r="I44" s="56">
        <f t="shared" si="12"/>
        <v>34175</v>
      </c>
    </row>
    <row r="45" spans="1:9" ht="16" thickBot="1">
      <c r="A45" s="87" t="s">
        <v>49</v>
      </c>
      <c r="B45" s="88" t="s">
        <v>60</v>
      </c>
      <c r="C45" s="88" t="s">
        <v>61</v>
      </c>
      <c r="D45" s="88" t="s">
        <v>62</v>
      </c>
      <c r="F45" s="84" t="s">
        <v>132</v>
      </c>
      <c r="G45" s="69">
        <v>0</v>
      </c>
      <c r="H45" s="61">
        <v>0</v>
      </c>
      <c r="I45" s="52">
        <v>0</v>
      </c>
    </row>
    <row r="46" spans="1:9" ht="16" thickBot="1">
      <c r="A46" s="89" t="s">
        <v>102</v>
      </c>
      <c r="B46" s="90">
        <f>SUM(B47:B51)</f>
        <v>51375</v>
      </c>
      <c r="C46" s="90">
        <f t="shared" ref="C46:D46" si="13">SUM(C47:C51)</f>
        <v>0</v>
      </c>
      <c r="D46" s="90">
        <f t="shared" si="13"/>
        <v>0</v>
      </c>
      <c r="F46" s="78" t="s">
        <v>133</v>
      </c>
      <c r="G46" s="69">
        <v>0</v>
      </c>
      <c r="H46" s="61">
        <v>0</v>
      </c>
      <c r="I46" s="52">
        <v>0</v>
      </c>
    </row>
    <row r="47" spans="1:9" ht="16" thickBot="1">
      <c r="A47" s="91" t="s">
        <v>103</v>
      </c>
      <c r="B47" s="92">
        <f>B19</f>
        <v>2500</v>
      </c>
      <c r="C47" s="92">
        <v>0</v>
      </c>
      <c r="D47" s="92">
        <v>0</v>
      </c>
      <c r="F47" s="84" t="s">
        <v>134</v>
      </c>
      <c r="G47" s="69">
        <f>G45-G46</f>
        <v>0</v>
      </c>
      <c r="H47" s="61">
        <f t="shared" ref="H47:I47" si="14">H45-H46</f>
        <v>0</v>
      </c>
      <c r="I47" s="52">
        <f t="shared" si="14"/>
        <v>0</v>
      </c>
    </row>
    <row r="48" spans="1:9" ht="16" thickBot="1">
      <c r="A48" s="91" t="s">
        <v>84</v>
      </c>
      <c r="B48" s="92">
        <f>B24</f>
        <v>0</v>
      </c>
      <c r="C48" s="92">
        <v>0</v>
      </c>
      <c r="D48" s="92">
        <v>0</v>
      </c>
      <c r="F48" s="85" t="s">
        <v>135</v>
      </c>
      <c r="G48" s="74">
        <f>G44+G47</f>
        <v>24500</v>
      </c>
      <c r="H48" s="65">
        <f t="shared" ref="H48:I48" si="15">H44+H47</f>
        <v>29000</v>
      </c>
      <c r="I48" s="57">
        <f t="shared" si="15"/>
        <v>34175</v>
      </c>
    </row>
    <row r="49" spans="1:11" ht="16" thickBot="1">
      <c r="A49" s="91" t="s">
        <v>104</v>
      </c>
      <c r="B49" s="92">
        <f>B27</f>
        <v>40000</v>
      </c>
      <c r="C49" s="92">
        <v>0</v>
      </c>
      <c r="D49" s="92">
        <v>0</v>
      </c>
      <c r="F49" s="78" t="s">
        <v>136</v>
      </c>
      <c r="G49" s="69"/>
      <c r="H49" s="61"/>
      <c r="I49" s="52"/>
    </row>
    <row r="50" spans="1:11" ht="16" thickBot="1">
      <c r="A50" s="91" t="s">
        <v>105</v>
      </c>
      <c r="B50" s="92">
        <f>G6</f>
        <v>8875</v>
      </c>
      <c r="C50" s="92">
        <v>0</v>
      </c>
      <c r="D50" s="92">
        <v>0</v>
      </c>
      <c r="F50" s="86" t="s">
        <v>137</v>
      </c>
      <c r="G50" s="75">
        <f>G48-G49</f>
        <v>24500</v>
      </c>
      <c r="H50" s="66">
        <f t="shared" ref="H50:I50" si="16">H48-H49</f>
        <v>29000</v>
      </c>
      <c r="I50" s="58">
        <f t="shared" si="16"/>
        <v>34175</v>
      </c>
    </row>
    <row r="51" spans="1:11" ht="30.5" thickBot="1">
      <c r="A51" s="93" t="s">
        <v>106</v>
      </c>
      <c r="B51" s="94"/>
      <c r="C51" s="94"/>
      <c r="D51" s="94"/>
    </row>
    <row r="52" spans="1:11" ht="15.5" thickBot="1">
      <c r="A52" s="89" t="s">
        <v>107</v>
      </c>
      <c r="B52" s="90">
        <f>B46</f>
        <v>51375</v>
      </c>
      <c r="C52" s="90">
        <f>C56+C54+C53</f>
        <v>34500</v>
      </c>
      <c r="D52" s="90">
        <f>D56+D54+D53</f>
        <v>34175</v>
      </c>
      <c r="F52" s="114" t="s">
        <v>148</v>
      </c>
      <c r="G52" s="115"/>
      <c r="H52" s="115"/>
      <c r="I52" s="115"/>
      <c r="J52" s="115"/>
      <c r="K52" s="115"/>
    </row>
    <row r="53" spans="1:11" ht="16" thickBot="1">
      <c r="A53" s="87" t="s">
        <v>108</v>
      </c>
      <c r="B53" s="92">
        <f>B12</f>
        <v>60000</v>
      </c>
      <c r="C53" s="92">
        <v>0</v>
      </c>
      <c r="D53" s="92">
        <v>0</v>
      </c>
      <c r="F53" s="11" t="s">
        <v>147</v>
      </c>
      <c r="G53" s="11" t="s">
        <v>146</v>
      </c>
      <c r="H53" s="11" t="s">
        <v>145</v>
      </c>
      <c r="I53" s="11" t="s">
        <v>74</v>
      </c>
      <c r="J53" s="11" t="s">
        <v>75</v>
      </c>
      <c r="K53" s="11" t="s">
        <v>76</v>
      </c>
    </row>
    <row r="54" spans="1:11" ht="16" thickBot="1">
      <c r="A54" s="91" t="s">
        <v>109</v>
      </c>
      <c r="B54" s="92">
        <v>0</v>
      </c>
      <c r="C54" s="92">
        <v>0</v>
      </c>
      <c r="D54" s="92">
        <v>0</v>
      </c>
      <c r="F54" s="10" t="s">
        <v>144</v>
      </c>
      <c r="G54" s="9">
        <v>5</v>
      </c>
      <c r="H54" s="8">
        <f>B19</f>
        <v>2500</v>
      </c>
      <c r="I54" s="8">
        <f>H54/G54</f>
        <v>500</v>
      </c>
      <c r="J54" s="8">
        <f t="shared" ref="J54:J61" si="17">H54/G54</f>
        <v>500</v>
      </c>
      <c r="K54" s="8">
        <f t="shared" ref="K54:K61" si="18">H54/G54</f>
        <v>500</v>
      </c>
    </row>
    <row r="55" spans="1:11" ht="16" thickBot="1">
      <c r="A55" s="91" t="s">
        <v>57</v>
      </c>
      <c r="B55" s="92">
        <f>B11</f>
        <v>0</v>
      </c>
      <c r="C55" s="92">
        <v>0</v>
      </c>
      <c r="D55" s="92">
        <v>0</v>
      </c>
      <c r="F55" s="10" t="s">
        <v>143</v>
      </c>
      <c r="G55" s="9">
        <v>20</v>
      </c>
      <c r="H55" s="8">
        <f>B29</f>
        <v>0</v>
      </c>
      <c r="I55" s="8">
        <f>H55/G55</f>
        <v>0</v>
      </c>
      <c r="J55" s="8">
        <f t="shared" si="17"/>
        <v>0</v>
      </c>
      <c r="K55" s="8">
        <f t="shared" si="18"/>
        <v>0</v>
      </c>
    </row>
    <row r="56" spans="1:11" ht="16" thickBot="1">
      <c r="A56" s="91" t="s">
        <v>110</v>
      </c>
      <c r="B56" s="94">
        <f>G50+I62</f>
        <v>30000</v>
      </c>
      <c r="C56" s="94">
        <f>H50+J62</f>
        <v>34500</v>
      </c>
      <c r="D56" s="94">
        <f>I50+K55</f>
        <v>34175</v>
      </c>
      <c r="F56" s="10" t="s">
        <v>142</v>
      </c>
      <c r="G56" s="9">
        <v>10</v>
      </c>
      <c r="H56" s="8">
        <f>B30</f>
        <v>10000</v>
      </c>
      <c r="I56" s="8">
        <f>H56/G56</f>
        <v>1000</v>
      </c>
      <c r="J56" s="8">
        <f t="shared" si="17"/>
        <v>1000</v>
      </c>
      <c r="K56" s="8">
        <f t="shared" si="18"/>
        <v>1000</v>
      </c>
    </row>
    <row r="57" spans="1:11" ht="16" thickBot="1">
      <c r="A57" s="89" t="s">
        <v>169</v>
      </c>
      <c r="B57" s="92">
        <f>B52-B46</f>
        <v>0</v>
      </c>
      <c r="C57" s="92">
        <f>C52-C46</f>
        <v>34500</v>
      </c>
      <c r="D57" s="92">
        <f>D52-D46</f>
        <v>34175</v>
      </c>
      <c r="F57" s="10" t="s">
        <v>141</v>
      </c>
      <c r="G57" s="9">
        <v>10</v>
      </c>
      <c r="H57" s="8">
        <f>B31</f>
        <v>10000</v>
      </c>
      <c r="I57" s="8">
        <f>H57/G57</f>
        <v>1000</v>
      </c>
      <c r="J57" s="8">
        <f t="shared" si="17"/>
        <v>1000</v>
      </c>
      <c r="K57" s="8">
        <f t="shared" si="18"/>
        <v>1000</v>
      </c>
    </row>
    <row r="58" spans="1:11" ht="15" thickBot="1">
      <c r="F58" s="10" t="s">
        <v>140</v>
      </c>
      <c r="G58" s="9">
        <v>5</v>
      </c>
      <c r="H58" s="8">
        <f>B33</f>
        <v>0</v>
      </c>
      <c r="I58" s="8">
        <f>H58/G58</f>
        <v>0</v>
      </c>
      <c r="J58" s="8">
        <f t="shared" si="17"/>
        <v>0</v>
      </c>
      <c r="K58" s="8">
        <f t="shared" si="18"/>
        <v>0</v>
      </c>
    </row>
    <row r="59" spans="1:11" ht="15" thickBot="1">
      <c r="A59" s="46" t="s">
        <v>167</v>
      </c>
      <c r="F59" s="10" t="s">
        <v>139</v>
      </c>
      <c r="G59" s="9">
        <v>5</v>
      </c>
      <c r="H59" s="8">
        <f>B32</f>
        <v>0</v>
      </c>
      <c r="I59" s="8">
        <v>0</v>
      </c>
      <c r="J59" s="8">
        <f t="shared" si="17"/>
        <v>0</v>
      </c>
      <c r="K59" s="8">
        <f t="shared" si="18"/>
        <v>0</v>
      </c>
    </row>
    <row r="60" spans="1:11" ht="15" thickBot="1">
      <c r="F60" s="10" t="s">
        <v>138</v>
      </c>
      <c r="G60" s="9">
        <v>5</v>
      </c>
      <c r="H60" s="8">
        <f>B34</f>
        <v>10000</v>
      </c>
      <c r="I60" s="8">
        <f>H60/G60</f>
        <v>2000</v>
      </c>
      <c r="J60" s="8">
        <f t="shared" si="17"/>
        <v>2000</v>
      </c>
      <c r="K60" s="8">
        <f t="shared" si="18"/>
        <v>2000</v>
      </c>
    </row>
    <row r="61" spans="1:11" ht="15" thickBot="1">
      <c r="F61" s="10" t="s">
        <v>95</v>
      </c>
      <c r="G61" s="9">
        <v>5</v>
      </c>
      <c r="H61" s="8">
        <f>B35</f>
        <v>5000</v>
      </c>
      <c r="I61" s="8">
        <f>H61/G61</f>
        <v>1000</v>
      </c>
      <c r="J61" s="8">
        <f t="shared" si="17"/>
        <v>1000</v>
      </c>
      <c r="K61" s="8">
        <f t="shared" si="18"/>
        <v>1000</v>
      </c>
    </row>
    <row r="62" spans="1:11" ht="15.5" thickBot="1">
      <c r="F62" s="125" t="s">
        <v>77</v>
      </c>
      <c r="G62" s="125"/>
      <c r="H62" s="48">
        <f>SUM(H54:H61)</f>
        <v>37500</v>
      </c>
      <c r="I62" s="48">
        <f>SUM(I54:I61)</f>
        <v>5500</v>
      </c>
      <c r="J62" s="48">
        <f>SUM(J54:J61)</f>
        <v>5500</v>
      </c>
      <c r="K62" s="48">
        <f>SUM(K54:K61)</f>
        <v>5500</v>
      </c>
    </row>
  </sheetData>
  <mergeCells count="7">
    <mergeCell ref="F62:G62"/>
    <mergeCell ref="F2:H2"/>
    <mergeCell ref="A9:C9"/>
    <mergeCell ref="F9:I9"/>
    <mergeCell ref="A17:C17"/>
    <mergeCell ref="F17:I17"/>
    <mergeCell ref="A44:D44"/>
  </mergeCells>
  <pageMargins left="0.7" right="0.7" top="0.75" bottom="0.75" header="0.3" footer="0.3"/>
  <pageSetup paperSize="0" orientation="portrait" horizontalDpi="0" verticalDpi="0" copies="0"/>
  <tableParts count="4">
    <tablePart r:id="rId1"/>
    <tablePart r:id="rId2"/>
    <tablePart r:id="rId3"/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:K62"/>
  <sheetViews>
    <sheetView topLeftCell="A25" workbookViewId="0">
      <selection activeCell="G21" sqref="G21"/>
    </sheetView>
  </sheetViews>
  <sheetFormatPr baseColWidth="10" defaultRowHeight="14.5"/>
  <cols>
    <col min="1" max="1" width="38.54296875" bestFit="1" customWidth="1"/>
    <col min="2" max="2" width="18.453125" customWidth="1"/>
    <col min="3" max="4" width="9.453125" bestFit="1" customWidth="1"/>
    <col min="5" max="5" width="3.54296875" style="17" customWidth="1"/>
    <col min="6" max="6" width="50.26953125" customWidth="1"/>
    <col min="7" max="7" width="11.54296875" bestFit="1" customWidth="1"/>
    <col min="8" max="8" width="15.26953125" customWidth="1"/>
    <col min="9" max="9" width="11.7265625" bestFit="1" customWidth="1"/>
    <col min="10" max="11" width="7.453125" bestFit="1" customWidth="1"/>
  </cols>
  <sheetData>
    <row r="1" spans="1:11" ht="30.5" thickBot="1">
      <c r="A1" s="5" t="s">
        <v>5</v>
      </c>
      <c r="B1" s="129" t="s">
        <v>225</v>
      </c>
      <c r="C1" t="str">
        <f>'Liste Projets'!D4</f>
        <v>COMMERCE VETEMENTS</v>
      </c>
    </row>
    <row r="2" spans="1:11" ht="15.5" thickBot="1">
      <c r="A2" s="42" t="s">
        <v>7</v>
      </c>
      <c r="B2" s="2" t="str">
        <f>'Liste Projets'!F4</f>
        <v>COMMERCE</v>
      </c>
      <c r="F2" s="116" t="s">
        <v>159</v>
      </c>
      <c r="G2" s="117"/>
      <c r="H2" s="118"/>
    </row>
    <row r="3" spans="1:11" ht="15.5" thickBot="1">
      <c r="A3" s="43" t="s">
        <v>8</v>
      </c>
      <c r="B3" s="5" t="str">
        <f>'Liste Projets'!G4</f>
        <v>VETEMENTS</v>
      </c>
      <c r="F3" s="35" t="s">
        <v>63</v>
      </c>
      <c r="G3" s="6" t="s">
        <v>50</v>
      </c>
      <c r="H3" s="37" t="s">
        <v>99</v>
      </c>
    </row>
    <row r="4" spans="1:11" ht="15" thickBot="1">
      <c r="A4" s="42" t="s">
        <v>6</v>
      </c>
      <c r="B4" s="1" t="str">
        <f>Tableau8[[#This Row],[Adresse du projet]]</f>
        <v>AZROU</v>
      </c>
      <c r="F4" s="36" t="s">
        <v>100</v>
      </c>
      <c r="G4" s="7">
        <f>G24/4</f>
        <v>0</v>
      </c>
      <c r="H4" s="38"/>
    </row>
    <row r="5" spans="1:11" ht="15.5" thickBot="1">
      <c r="A5" s="43" t="s">
        <v>156</v>
      </c>
      <c r="B5" s="5" t="str">
        <f>'Liste Bénéficiaires'!C4</f>
        <v>ALAMI</v>
      </c>
      <c r="F5" s="39" t="s">
        <v>158</v>
      </c>
      <c r="G5" s="40">
        <f>(G25+G29+G38+G39)/4</f>
        <v>7400</v>
      </c>
      <c r="H5" s="41"/>
    </row>
    <row r="6" spans="1:11" ht="15.5" thickBot="1">
      <c r="A6" s="42" t="s">
        <v>157</v>
      </c>
      <c r="B6" s="1" t="str">
        <f>'Liste Bénéficiaires'!D4</f>
        <v>NAIMA</v>
      </c>
      <c r="F6" s="44" t="s">
        <v>77</v>
      </c>
      <c r="G6" s="45">
        <f>SUM(G4:G5)</f>
        <v>7400</v>
      </c>
      <c r="H6" s="41"/>
    </row>
    <row r="7" spans="1:11" ht="15.5" thickBot="1">
      <c r="A7" s="43" t="s">
        <v>168</v>
      </c>
      <c r="B7" s="47">
        <v>0.2</v>
      </c>
    </row>
    <row r="8" spans="1:11" ht="15" thickBot="1">
      <c r="A8" s="18"/>
      <c r="B8" s="19"/>
      <c r="C8" s="4"/>
    </row>
    <row r="9" spans="1:11" ht="15.5" thickBot="1">
      <c r="A9" s="116" t="s">
        <v>55</v>
      </c>
      <c r="B9" s="117"/>
      <c r="C9" s="118"/>
      <c r="F9" s="119" t="s">
        <v>155</v>
      </c>
      <c r="G9" s="120"/>
      <c r="H9" s="120"/>
      <c r="I9" s="120"/>
    </row>
    <row r="10" spans="1:11" ht="16" thickBot="1">
      <c r="A10" s="26" t="s">
        <v>56</v>
      </c>
      <c r="B10" s="3" t="s">
        <v>50</v>
      </c>
      <c r="C10" s="25" t="s">
        <v>51</v>
      </c>
      <c r="F10" s="31" t="s">
        <v>49</v>
      </c>
      <c r="G10" s="32" t="s">
        <v>74</v>
      </c>
      <c r="H10" s="32" t="s">
        <v>75</v>
      </c>
      <c r="I10" s="32" t="s">
        <v>76</v>
      </c>
    </row>
    <row r="11" spans="1:11" ht="16" thickBot="1">
      <c r="A11" s="24" t="s">
        <v>57</v>
      </c>
      <c r="B11" s="23">
        <f>B13-B12</f>
        <v>0</v>
      </c>
      <c r="C11" s="27">
        <f>B11/B13</f>
        <v>0</v>
      </c>
      <c r="F11" s="30" t="s">
        <v>149</v>
      </c>
      <c r="G11" s="13">
        <f>G19</f>
        <v>80000</v>
      </c>
      <c r="H11" s="13">
        <f t="shared" ref="H11:I11" si="0">H19</f>
        <v>96000</v>
      </c>
      <c r="I11" s="13">
        <f t="shared" si="0"/>
        <v>115200</v>
      </c>
    </row>
    <row r="12" spans="1:11" ht="16" thickBot="1">
      <c r="A12" s="24" t="s">
        <v>58</v>
      </c>
      <c r="B12" s="23">
        <v>60000</v>
      </c>
      <c r="C12" s="27">
        <f>B12/B13</f>
        <v>1</v>
      </c>
      <c r="D12" s="16"/>
      <c r="F12" s="30" t="s">
        <v>150</v>
      </c>
      <c r="G12" s="12">
        <v>0</v>
      </c>
      <c r="H12" s="14">
        <f>(H11-G11)/G11</f>
        <v>0.2</v>
      </c>
      <c r="I12" s="14">
        <f>(I11-H11)/H11</f>
        <v>0.2</v>
      </c>
    </row>
    <row r="13" spans="1:11" ht="15" thickBot="1">
      <c r="A13" s="28" t="s">
        <v>59</v>
      </c>
      <c r="B13" s="29">
        <v>60000</v>
      </c>
      <c r="C13" s="16">
        <f>B13/B13</f>
        <v>1</v>
      </c>
      <c r="D13" s="16"/>
      <c r="F13" s="30" t="s">
        <v>151</v>
      </c>
      <c r="G13" s="15">
        <f>G50</f>
        <v>50400</v>
      </c>
      <c r="H13" s="15">
        <f t="shared" ref="H13:I13" si="1">H50</f>
        <v>61600</v>
      </c>
      <c r="I13" s="15">
        <f t="shared" si="1"/>
        <v>75040</v>
      </c>
    </row>
    <row r="14" spans="1:11">
      <c r="F14" s="33" t="s">
        <v>152</v>
      </c>
      <c r="G14" s="34">
        <f t="shared" ref="G14:I14" si="2">G13/G11</f>
        <v>0.63</v>
      </c>
      <c r="H14" s="34">
        <f t="shared" si="2"/>
        <v>0.64166666666666672</v>
      </c>
      <c r="I14" s="34">
        <f t="shared" si="2"/>
        <v>0.65138888888888891</v>
      </c>
      <c r="K14" s="20"/>
    </row>
    <row r="16" spans="1:11" ht="15" thickBot="1"/>
    <row r="17" spans="1:9" ht="15.5" thickBot="1">
      <c r="A17" s="119" t="s">
        <v>78</v>
      </c>
      <c r="B17" s="120"/>
      <c r="C17" s="126"/>
      <c r="F17" s="121" t="s">
        <v>111</v>
      </c>
      <c r="G17" s="122"/>
      <c r="H17" s="123"/>
      <c r="I17" s="124"/>
    </row>
    <row r="18" spans="1:9" ht="16" thickBot="1">
      <c r="A18" s="95" t="s">
        <v>79</v>
      </c>
      <c r="B18" s="96" t="s">
        <v>50</v>
      </c>
      <c r="C18" s="96" t="s">
        <v>51</v>
      </c>
      <c r="F18" s="76" t="s">
        <v>112</v>
      </c>
      <c r="G18" s="67" t="s">
        <v>60</v>
      </c>
      <c r="H18" s="59" t="s">
        <v>61</v>
      </c>
      <c r="I18" s="50" t="s">
        <v>62</v>
      </c>
    </row>
    <row r="19" spans="1:9" ht="16" thickBot="1">
      <c r="A19" s="97" t="s">
        <v>52</v>
      </c>
      <c r="B19" s="98">
        <f>SUM(B20:B23)</f>
        <v>3000</v>
      </c>
      <c r="C19" s="99">
        <f>B19/$B$41</f>
        <v>0.05</v>
      </c>
      <c r="F19" s="77" t="s">
        <v>161</v>
      </c>
      <c r="G19" s="68">
        <f>G20+G21+G22</f>
        <v>80000</v>
      </c>
      <c r="H19" s="60">
        <f t="shared" ref="H19:I19" si="3">H20+H21+H22</f>
        <v>96000</v>
      </c>
      <c r="I19" s="51">
        <f t="shared" si="3"/>
        <v>115200</v>
      </c>
    </row>
    <row r="20" spans="1:9" ht="16" thickBot="1">
      <c r="A20" s="100" t="s">
        <v>80</v>
      </c>
      <c r="B20" s="101">
        <v>2000</v>
      </c>
      <c r="C20" s="102">
        <f t="shared" ref="C20:C41" si="4">B20/$B$41</f>
        <v>3.3333333333333333E-2</v>
      </c>
      <c r="F20" s="78" t="s">
        <v>113</v>
      </c>
      <c r="G20" s="69">
        <v>80000</v>
      </c>
      <c r="H20" s="61">
        <f>G20*$B$7+G20</f>
        <v>96000</v>
      </c>
      <c r="I20" s="52">
        <f>H20*$B$7+H20</f>
        <v>115200</v>
      </c>
    </row>
    <row r="21" spans="1:9" ht="16" thickBot="1">
      <c r="A21" s="100" t="s">
        <v>81</v>
      </c>
      <c r="B21" s="101">
        <v>0</v>
      </c>
      <c r="C21" s="102">
        <f t="shared" si="4"/>
        <v>0</v>
      </c>
      <c r="F21" s="78" t="s">
        <v>114</v>
      </c>
      <c r="G21" s="69">
        <v>0</v>
      </c>
      <c r="H21" s="61">
        <f t="shared" ref="H21:I24" si="5">G21*$B$7+G21</f>
        <v>0</v>
      </c>
      <c r="I21" s="52">
        <f t="shared" si="5"/>
        <v>0</v>
      </c>
    </row>
    <row r="22" spans="1:9" ht="16" thickBot="1">
      <c r="A22" s="100" t="s">
        <v>82</v>
      </c>
      <c r="B22" s="101">
        <v>1000</v>
      </c>
      <c r="C22" s="102">
        <f t="shared" si="4"/>
        <v>1.6666666666666666E-2</v>
      </c>
      <c r="F22" s="78" t="s">
        <v>115</v>
      </c>
      <c r="G22" s="69">
        <v>0</v>
      </c>
      <c r="H22" s="61">
        <f t="shared" si="5"/>
        <v>0</v>
      </c>
      <c r="I22" s="52">
        <f t="shared" si="5"/>
        <v>0</v>
      </c>
    </row>
    <row r="23" spans="1:9" ht="16" thickBot="1">
      <c r="A23" s="100" t="s">
        <v>83</v>
      </c>
      <c r="B23" s="101">
        <v>0</v>
      </c>
      <c r="C23" s="102">
        <f t="shared" si="4"/>
        <v>0</v>
      </c>
      <c r="F23" s="79" t="s">
        <v>160</v>
      </c>
      <c r="G23" s="70">
        <f>G24+G25+G29+G37+G38+G39</f>
        <v>29600</v>
      </c>
      <c r="H23" s="49">
        <f t="shared" ref="H23:I23" si="6">H24+H25+H29+H37+H38+H39</f>
        <v>34400</v>
      </c>
      <c r="I23" s="53">
        <f t="shared" si="6"/>
        <v>40160</v>
      </c>
    </row>
    <row r="24" spans="1:9" ht="16" thickBot="1">
      <c r="A24" s="97" t="s">
        <v>84</v>
      </c>
      <c r="B24" s="98">
        <f>B25+B26</f>
        <v>0</v>
      </c>
      <c r="C24" s="99">
        <f t="shared" si="4"/>
        <v>0</v>
      </c>
      <c r="F24" s="80" t="s">
        <v>162</v>
      </c>
      <c r="G24" s="69">
        <v>0</v>
      </c>
      <c r="H24" s="61">
        <f t="shared" si="5"/>
        <v>0</v>
      </c>
      <c r="I24" s="52">
        <f t="shared" si="5"/>
        <v>0</v>
      </c>
    </row>
    <row r="25" spans="1:9" ht="16" thickBot="1">
      <c r="A25" s="100" t="s">
        <v>85</v>
      </c>
      <c r="B25" s="101">
        <v>0</v>
      </c>
      <c r="C25" s="102">
        <f t="shared" si="4"/>
        <v>0</v>
      </c>
      <c r="F25" s="81" t="s">
        <v>163</v>
      </c>
      <c r="G25" s="71">
        <f>G26+G27+G28</f>
        <v>0</v>
      </c>
      <c r="H25" s="62">
        <f>H26+H27+H28</f>
        <v>0</v>
      </c>
      <c r="I25" s="54">
        <f>I26+I27+I28</f>
        <v>0</v>
      </c>
    </row>
    <row r="26" spans="1:9" ht="16" thickBot="1">
      <c r="A26" s="100" t="s">
        <v>86</v>
      </c>
      <c r="B26" s="101">
        <v>0</v>
      </c>
      <c r="C26" s="102">
        <f t="shared" si="4"/>
        <v>0</v>
      </c>
      <c r="F26" s="82" t="s">
        <v>116</v>
      </c>
      <c r="G26" s="69">
        <v>0</v>
      </c>
      <c r="H26" s="61">
        <f t="shared" ref="H26:I28" si="7">G26*$B$7+G26</f>
        <v>0</v>
      </c>
      <c r="I26" s="52">
        <f t="shared" si="7"/>
        <v>0</v>
      </c>
    </row>
    <row r="27" spans="1:9" ht="16" thickBot="1">
      <c r="A27" s="97" t="s">
        <v>87</v>
      </c>
      <c r="B27" s="98">
        <f>SUM(B28:B38)</f>
        <v>30000</v>
      </c>
      <c r="C27" s="99">
        <f t="shared" si="4"/>
        <v>0.5</v>
      </c>
      <c r="F27" s="82" t="s">
        <v>117</v>
      </c>
      <c r="G27" s="69">
        <v>0</v>
      </c>
      <c r="H27" s="61">
        <f t="shared" si="7"/>
        <v>0</v>
      </c>
      <c r="I27" s="52">
        <f t="shared" si="7"/>
        <v>0</v>
      </c>
    </row>
    <row r="28" spans="1:9" ht="16" thickBot="1">
      <c r="A28" s="103" t="s">
        <v>88</v>
      </c>
      <c r="B28" s="104">
        <v>0</v>
      </c>
      <c r="C28" s="105">
        <f t="shared" si="4"/>
        <v>0</v>
      </c>
      <c r="F28" s="82" t="s">
        <v>118</v>
      </c>
      <c r="G28" s="69">
        <v>0</v>
      </c>
      <c r="H28" s="61">
        <f t="shared" si="7"/>
        <v>0</v>
      </c>
      <c r="I28" s="52">
        <f t="shared" si="7"/>
        <v>0</v>
      </c>
    </row>
    <row r="29" spans="1:9" ht="16" thickBot="1">
      <c r="A29" s="103" t="s">
        <v>89</v>
      </c>
      <c r="B29" s="106">
        <v>0</v>
      </c>
      <c r="C29" s="107">
        <f t="shared" si="4"/>
        <v>0</v>
      </c>
      <c r="F29" s="81" t="s">
        <v>164</v>
      </c>
      <c r="G29" s="71">
        <f>SUM(G30:G36)</f>
        <v>24000</v>
      </c>
      <c r="H29" s="62">
        <f>SUM(H30:H36)</f>
        <v>28800</v>
      </c>
      <c r="I29" s="54">
        <f>SUM(I30:I36)</f>
        <v>34560</v>
      </c>
    </row>
    <row r="30" spans="1:9" ht="16" thickBot="1">
      <c r="A30" s="103" t="s">
        <v>90</v>
      </c>
      <c r="B30" s="104">
        <v>10000</v>
      </c>
      <c r="C30" s="105">
        <f t="shared" si="4"/>
        <v>0.16666666666666666</v>
      </c>
      <c r="F30" s="78" t="s">
        <v>119</v>
      </c>
      <c r="G30" s="69">
        <f>'Liste Projets'!L4*12</f>
        <v>24000</v>
      </c>
      <c r="H30" s="61">
        <f t="shared" ref="H30:I38" si="8">G30*$B$7+G30</f>
        <v>28800</v>
      </c>
      <c r="I30" s="52">
        <f t="shared" si="8"/>
        <v>34560</v>
      </c>
    </row>
    <row r="31" spans="1:9" ht="31.5" thickBot="1">
      <c r="A31" s="103" t="s">
        <v>91</v>
      </c>
      <c r="B31" s="104">
        <v>0</v>
      </c>
      <c r="C31" s="105">
        <f t="shared" si="4"/>
        <v>0</v>
      </c>
      <c r="F31" s="78" t="s">
        <v>120</v>
      </c>
      <c r="G31" s="69">
        <v>0</v>
      </c>
      <c r="H31" s="61">
        <f t="shared" si="8"/>
        <v>0</v>
      </c>
      <c r="I31" s="52">
        <f t="shared" si="8"/>
        <v>0</v>
      </c>
    </row>
    <row r="32" spans="1:9" ht="16" thickBot="1">
      <c r="A32" s="103" t="s">
        <v>92</v>
      </c>
      <c r="B32" s="104">
        <v>0</v>
      </c>
      <c r="C32" s="105">
        <f t="shared" si="4"/>
        <v>0</v>
      </c>
      <c r="F32" s="78" t="s">
        <v>121</v>
      </c>
      <c r="G32" s="69">
        <v>0</v>
      </c>
      <c r="H32" s="61">
        <f t="shared" si="8"/>
        <v>0</v>
      </c>
      <c r="I32" s="52">
        <f t="shared" si="8"/>
        <v>0</v>
      </c>
    </row>
    <row r="33" spans="1:9" ht="16" thickBot="1">
      <c r="A33" s="103" t="s">
        <v>93</v>
      </c>
      <c r="B33" s="104">
        <v>0</v>
      </c>
      <c r="C33" s="105">
        <f t="shared" si="4"/>
        <v>0</v>
      </c>
      <c r="F33" s="78" t="s">
        <v>122</v>
      </c>
      <c r="G33" s="69">
        <v>0</v>
      </c>
      <c r="H33" s="61">
        <f t="shared" si="8"/>
        <v>0</v>
      </c>
      <c r="I33" s="52">
        <f t="shared" si="8"/>
        <v>0</v>
      </c>
    </row>
    <row r="34" spans="1:9" ht="16" thickBot="1">
      <c r="A34" s="103" t="s">
        <v>94</v>
      </c>
      <c r="B34" s="106">
        <v>20000</v>
      </c>
      <c r="C34" s="107">
        <f t="shared" si="4"/>
        <v>0.33333333333333331</v>
      </c>
      <c r="F34" s="78" t="s">
        <v>123</v>
      </c>
      <c r="G34" s="69">
        <v>0</v>
      </c>
      <c r="H34" s="61">
        <f t="shared" si="8"/>
        <v>0</v>
      </c>
      <c r="I34" s="52">
        <f t="shared" si="8"/>
        <v>0</v>
      </c>
    </row>
    <row r="35" spans="1:9" ht="16" thickBot="1">
      <c r="A35" s="103" t="s">
        <v>95</v>
      </c>
      <c r="B35" s="104">
        <v>0</v>
      </c>
      <c r="C35" s="105">
        <f t="shared" si="4"/>
        <v>0</v>
      </c>
      <c r="F35" s="78" t="s">
        <v>124</v>
      </c>
      <c r="G35" s="69">
        <v>0</v>
      </c>
      <c r="H35" s="61">
        <f t="shared" si="8"/>
        <v>0</v>
      </c>
      <c r="I35" s="52">
        <f t="shared" si="8"/>
        <v>0</v>
      </c>
    </row>
    <row r="36" spans="1:9" ht="16" thickBot="1">
      <c r="A36" s="103" t="s">
        <v>96</v>
      </c>
      <c r="B36" s="104">
        <v>0</v>
      </c>
      <c r="C36" s="105">
        <f t="shared" si="4"/>
        <v>0</v>
      </c>
      <c r="F36" s="78" t="s">
        <v>125</v>
      </c>
      <c r="G36" s="69">
        <v>0</v>
      </c>
      <c r="H36" s="61">
        <f t="shared" si="8"/>
        <v>0</v>
      </c>
      <c r="I36" s="52">
        <f t="shared" si="8"/>
        <v>0</v>
      </c>
    </row>
    <row r="37" spans="1:9" ht="16" thickBot="1">
      <c r="A37" s="108" t="s">
        <v>53</v>
      </c>
      <c r="B37" s="104">
        <v>0</v>
      </c>
      <c r="C37" s="105">
        <f t="shared" si="4"/>
        <v>0</v>
      </c>
      <c r="F37" s="81" t="s">
        <v>126</v>
      </c>
      <c r="G37" s="71"/>
      <c r="H37" s="62"/>
      <c r="I37" s="54"/>
    </row>
    <row r="38" spans="1:9" ht="16" thickBot="1">
      <c r="A38" s="109" t="s">
        <v>97</v>
      </c>
      <c r="B38" s="101">
        <v>0</v>
      </c>
      <c r="C38" s="102">
        <f t="shared" si="4"/>
        <v>0</v>
      </c>
      <c r="F38" s="81" t="s">
        <v>165</v>
      </c>
      <c r="G38" s="71">
        <v>0</v>
      </c>
      <c r="H38" s="62">
        <f t="shared" si="8"/>
        <v>0</v>
      </c>
      <c r="I38" s="54">
        <f t="shared" si="8"/>
        <v>0</v>
      </c>
    </row>
    <row r="39" spans="1:9" ht="16" thickBot="1">
      <c r="A39" s="97" t="s">
        <v>98</v>
      </c>
      <c r="B39" s="110">
        <f>B11</f>
        <v>0</v>
      </c>
      <c r="C39" s="99">
        <f t="shared" si="4"/>
        <v>0</v>
      </c>
      <c r="F39" s="81" t="s">
        <v>166</v>
      </c>
      <c r="G39" s="71">
        <f>I62</f>
        <v>5600</v>
      </c>
      <c r="H39" s="62">
        <f t="shared" ref="H39" si="9">J62</f>
        <v>5600</v>
      </c>
      <c r="I39" s="54">
        <f>K62</f>
        <v>5600</v>
      </c>
    </row>
    <row r="40" spans="1:9" ht="31.5" thickBot="1">
      <c r="A40" s="111" t="s">
        <v>153</v>
      </c>
      <c r="B40" s="112">
        <f>G6</f>
        <v>7400</v>
      </c>
      <c r="C40" s="113">
        <f t="shared" si="4"/>
        <v>0.12333333333333334</v>
      </c>
      <c r="F40" s="83" t="s">
        <v>127</v>
      </c>
      <c r="G40" s="72">
        <f>G19-G23</f>
        <v>50400</v>
      </c>
      <c r="H40" s="63">
        <f>H19-H23</f>
        <v>61600</v>
      </c>
      <c r="I40" s="55">
        <f>I19-I23</f>
        <v>75040</v>
      </c>
    </row>
    <row r="41" spans="1:9" ht="16" thickBot="1">
      <c r="A41" s="97" t="s">
        <v>54</v>
      </c>
      <c r="B41" s="98">
        <f>B13</f>
        <v>60000</v>
      </c>
      <c r="C41" s="99">
        <f t="shared" si="4"/>
        <v>1</v>
      </c>
      <c r="F41" s="84" t="s">
        <v>128</v>
      </c>
      <c r="G41" s="69">
        <v>0</v>
      </c>
      <c r="H41" s="61">
        <f t="shared" ref="H41:I42" si="10">G41*$B$7+G41</f>
        <v>0</v>
      </c>
      <c r="I41" s="52">
        <f t="shared" si="10"/>
        <v>0</v>
      </c>
    </row>
    <row r="42" spans="1:9" ht="15.5">
      <c r="F42" s="84" t="s">
        <v>129</v>
      </c>
      <c r="G42" s="69">
        <v>0</v>
      </c>
      <c r="H42" s="61">
        <f t="shared" si="10"/>
        <v>0</v>
      </c>
      <c r="I42" s="52">
        <f t="shared" si="10"/>
        <v>0</v>
      </c>
    </row>
    <row r="43" spans="1:9" ht="16" thickBot="1">
      <c r="F43" s="84" t="s">
        <v>130</v>
      </c>
      <c r="G43" s="69">
        <f>G41-G42</f>
        <v>0</v>
      </c>
      <c r="H43" s="61">
        <f t="shared" ref="H43:I43" si="11">H41-H42</f>
        <v>0</v>
      </c>
      <c r="I43" s="52">
        <f t="shared" si="11"/>
        <v>0</v>
      </c>
    </row>
    <row r="44" spans="1:9" ht="16" thickBot="1">
      <c r="A44" s="119" t="s">
        <v>101</v>
      </c>
      <c r="B44" s="120"/>
      <c r="C44" s="120"/>
      <c r="D44" s="120"/>
      <c r="F44" s="85" t="s">
        <v>131</v>
      </c>
      <c r="G44" s="73">
        <f>G40+G43</f>
        <v>50400</v>
      </c>
      <c r="H44" s="64">
        <f t="shared" ref="H44:I44" si="12">H40+H43</f>
        <v>61600</v>
      </c>
      <c r="I44" s="56">
        <f t="shared" si="12"/>
        <v>75040</v>
      </c>
    </row>
    <row r="45" spans="1:9" ht="16" thickBot="1">
      <c r="A45" s="87" t="s">
        <v>49</v>
      </c>
      <c r="B45" s="88" t="s">
        <v>60</v>
      </c>
      <c r="C45" s="88" t="s">
        <v>61</v>
      </c>
      <c r="D45" s="88" t="s">
        <v>62</v>
      </c>
      <c r="F45" s="84" t="s">
        <v>132</v>
      </c>
      <c r="G45" s="69">
        <v>0</v>
      </c>
      <c r="H45" s="61">
        <v>0</v>
      </c>
      <c r="I45" s="52">
        <v>0</v>
      </c>
    </row>
    <row r="46" spans="1:9" ht="16" thickBot="1">
      <c r="A46" s="89" t="s">
        <v>102</v>
      </c>
      <c r="B46" s="90">
        <f>SUM(B47:B51)</f>
        <v>40400</v>
      </c>
      <c r="C46" s="90">
        <f t="shared" ref="C46:D46" si="13">SUM(C47:C51)</f>
        <v>0</v>
      </c>
      <c r="D46" s="90">
        <f t="shared" si="13"/>
        <v>0</v>
      </c>
      <c r="F46" s="78" t="s">
        <v>133</v>
      </c>
      <c r="G46" s="69">
        <v>0</v>
      </c>
      <c r="H46" s="61">
        <v>0</v>
      </c>
      <c r="I46" s="52">
        <v>0</v>
      </c>
    </row>
    <row r="47" spans="1:9" ht="16" thickBot="1">
      <c r="A47" s="91" t="s">
        <v>103</v>
      </c>
      <c r="B47" s="92">
        <f>B19</f>
        <v>3000</v>
      </c>
      <c r="C47" s="92">
        <v>0</v>
      </c>
      <c r="D47" s="92">
        <v>0</v>
      </c>
      <c r="F47" s="84" t="s">
        <v>134</v>
      </c>
      <c r="G47" s="69">
        <f>G45-G46</f>
        <v>0</v>
      </c>
      <c r="H47" s="61">
        <f t="shared" ref="H47:I47" si="14">H45-H46</f>
        <v>0</v>
      </c>
      <c r="I47" s="52">
        <f t="shared" si="14"/>
        <v>0</v>
      </c>
    </row>
    <row r="48" spans="1:9" ht="16" thickBot="1">
      <c r="A48" s="91" t="s">
        <v>84</v>
      </c>
      <c r="B48" s="92">
        <f>B24</f>
        <v>0</v>
      </c>
      <c r="C48" s="92">
        <v>0</v>
      </c>
      <c r="D48" s="92">
        <v>0</v>
      </c>
      <c r="F48" s="85" t="s">
        <v>135</v>
      </c>
      <c r="G48" s="74">
        <f>G44+G47</f>
        <v>50400</v>
      </c>
      <c r="H48" s="65">
        <f t="shared" ref="H48:I48" si="15">H44+H47</f>
        <v>61600</v>
      </c>
      <c r="I48" s="57">
        <f t="shared" si="15"/>
        <v>75040</v>
      </c>
    </row>
    <row r="49" spans="1:11" ht="16" thickBot="1">
      <c r="A49" s="91" t="s">
        <v>104</v>
      </c>
      <c r="B49" s="92">
        <f>B27</f>
        <v>30000</v>
      </c>
      <c r="C49" s="92">
        <v>0</v>
      </c>
      <c r="D49" s="92">
        <v>0</v>
      </c>
      <c r="F49" s="78" t="s">
        <v>136</v>
      </c>
      <c r="G49" s="69"/>
      <c r="H49" s="61"/>
      <c r="I49" s="52"/>
    </row>
    <row r="50" spans="1:11" ht="16" thickBot="1">
      <c r="A50" s="91" t="s">
        <v>105</v>
      </c>
      <c r="B50" s="92">
        <f>G6</f>
        <v>7400</v>
      </c>
      <c r="C50" s="92">
        <v>0</v>
      </c>
      <c r="D50" s="92">
        <v>0</v>
      </c>
      <c r="F50" s="86" t="s">
        <v>137</v>
      </c>
      <c r="G50" s="75">
        <f>G48-G49</f>
        <v>50400</v>
      </c>
      <c r="H50" s="66">
        <f t="shared" ref="H50:I50" si="16">H48-H49</f>
        <v>61600</v>
      </c>
      <c r="I50" s="58">
        <f t="shared" si="16"/>
        <v>75040</v>
      </c>
    </row>
    <row r="51" spans="1:11" ht="30.5" thickBot="1">
      <c r="A51" s="93" t="s">
        <v>106</v>
      </c>
      <c r="B51" s="94"/>
      <c r="C51" s="94"/>
      <c r="D51" s="94"/>
    </row>
    <row r="52" spans="1:11" ht="15.5" thickBot="1">
      <c r="A52" s="89" t="s">
        <v>107</v>
      </c>
      <c r="B52" s="90">
        <f>B46</f>
        <v>40400</v>
      </c>
      <c r="C52" s="90">
        <f>C56+C54+C53</f>
        <v>67200</v>
      </c>
      <c r="D52" s="90">
        <f>D56+D54+D53</f>
        <v>75040</v>
      </c>
      <c r="F52" s="114" t="s">
        <v>148</v>
      </c>
      <c r="G52" s="115"/>
      <c r="H52" s="115"/>
      <c r="I52" s="115"/>
      <c r="J52" s="115"/>
      <c r="K52" s="115"/>
    </row>
    <row r="53" spans="1:11" ht="16" thickBot="1">
      <c r="A53" s="87" t="s">
        <v>108</v>
      </c>
      <c r="B53" s="92">
        <f>B12</f>
        <v>60000</v>
      </c>
      <c r="C53" s="92">
        <v>0</v>
      </c>
      <c r="D53" s="92">
        <v>0</v>
      </c>
      <c r="F53" s="11" t="s">
        <v>147</v>
      </c>
      <c r="G53" s="11" t="s">
        <v>146</v>
      </c>
      <c r="H53" s="11" t="s">
        <v>145</v>
      </c>
      <c r="I53" s="11" t="s">
        <v>74</v>
      </c>
      <c r="J53" s="11" t="s">
        <v>75</v>
      </c>
      <c r="K53" s="11" t="s">
        <v>76</v>
      </c>
    </row>
    <row r="54" spans="1:11" ht="16" thickBot="1">
      <c r="A54" s="91" t="s">
        <v>109</v>
      </c>
      <c r="B54" s="92">
        <v>0</v>
      </c>
      <c r="C54" s="92">
        <v>0</v>
      </c>
      <c r="D54" s="92">
        <v>0</v>
      </c>
      <c r="F54" s="10" t="s">
        <v>144</v>
      </c>
      <c r="G54" s="9">
        <v>5</v>
      </c>
      <c r="H54" s="8">
        <f>B19</f>
        <v>3000</v>
      </c>
      <c r="I54" s="8">
        <f>H54/G54</f>
        <v>600</v>
      </c>
      <c r="J54" s="8">
        <f t="shared" ref="J54:J61" si="17">H54/G54</f>
        <v>600</v>
      </c>
      <c r="K54" s="8">
        <f t="shared" ref="K54:K61" si="18">H54/G54</f>
        <v>600</v>
      </c>
    </row>
    <row r="55" spans="1:11" ht="16" thickBot="1">
      <c r="A55" s="91" t="s">
        <v>57</v>
      </c>
      <c r="B55" s="92">
        <f>B11</f>
        <v>0</v>
      </c>
      <c r="C55" s="92">
        <v>0</v>
      </c>
      <c r="D55" s="92">
        <v>0</v>
      </c>
      <c r="F55" s="10" t="s">
        <v>143</v>
      </c>
      <c r="G55" s="9">
        <v>20</v>
      </c>
      <c r="H55" s="8">
        <f>B29</f>
        <v>0</v>
      </c>
      <c r="I55" s="8">
        <f>H55/G55</f>
        <v>0</v>
      </c>
      <c r="J55" s="8">
        <f t="shared" si="17"/>
        <v>0</v>
      </c>
      <c r="K55" s="8">
        <f t="shared" si="18"/>
        <v>0</v>
      </c>
    </row>
    <row r="56" spans="1:11" ht="16" thickBot="1">
      <c r="A56" s="91" t="s">
        <v>110</v>
      </c>
      <c r="B56" s="94">
        <f>G50+I62</f>
        <v>56000</v>
      </c>
      <c r="C56" s="94">
        <f>H50+J62</f>
        <v>67200</v>
      </c>
      <c r="D56" s="94">
        <f>I50+K55</f>
        <v>75040</v>
      </c>
      <c r="F56" s="10" t="s">
        <v>142</v>
      </c>
      <c r="G56" s="9">
        <v>10</v>
      </c>
      <c r="H56" s="8">
        <f>B30</f>
        <v>10000</v>
      </c>
      <c r="I56" s="8">
        <f>H56/G56</f>
        <v>1000</v>
      </c>
      <c r="J56" s="8">
        <f t="shared" si="17"/>
        <v>1000</v>
      </c>
      <c r="K56" s="8">
        <f t="shared" si="18"/>
        <v>1000</v>
      </c>
    </row>
    <row r="57" spans="1:11" ht="16" thickBot="1">
      <c r="A57" s="89" t="s">
        <v>169</v>
      </c>
      <c r="B57" s="92">
        <f>B52-B46</f>
        <v>0</v>
      </c>
      <c r="C57" s="92">
        <f>C52-C46</f>
        <v>67200</v>
      </c>
      <c r="D57" s="92">
        <f>D52-D46</f>
        <v>75040</v>
      </c>
      <c r="F57" s="10" t="s">
        <v>141</v>
      </c>
      <c r="G57" s="9">
        <v>10</v>
      </c>
      <c r="H57" s="8">
        <f>B31</f>
        <v>0</v>
      </c>
      <c r="I57" s="8">
        <f>H57/G57</f>
        <v>0</v>
      </c>
      <c r="J57" s="8">
        <f t="shared" si="17"/>
        <v>0</v>
      </c>
      <c r="K57" s="8">
        <f t="shared" si="18"/>
        <v>0</v>
      </c>
    </row>
    <row r="58" spans="1:11" ht="15" thickBot="1">
      <c r="F58" s="10" t="s">
        <v>140</v>
      </c>
      <c r="G58" s="9">
        <v>5</v>
      </c>
      <c r="H58" s="8">
        <f>B33</f>
        <v>0</v>
      </c>
      <c r="I58" s="8">
        <f>H58/G58</f>
        <v>0</v>
      </c>
      <c r="J58" s="8">
        <f t="shared" si="17"/>
        <v>0</v>
      </c>
      <c r="K58" s="8">
        <f t="shared" si="18"/>
        <v>0</v>
      </c>
    </row>
    <row r="59" spans="1:11" ht="15" thickBot="1">
      <c r="A59" s="46" t="s">
        <v>167</v>
      </c>
      <c r="F59" s="10" t="s">
        <v>139</v>
      </c>
      <c r="G59" s="9">
        <v>5</v>
      </c>
      <c r="H59" s="8">
        <f>B32</f>
        <v>0</v>
      </c>
      <c r="I59" s="8">
        <v>0</v>
      </c>
      <c r="J59" s="8">
        <f t="shared" si="17"/>
        <v>0</v>
      </c>
      <c r="K59" s="8">
        <f t="shared" si="18"/>
        <v>0</v>
      </c>
    </row>
    <row r="60" spans="1:11" ht="15" thickBot="1">
      <c r="F60" s="10" t="s">
        <v>138</v>
      </c>
      <c r="G60" s="9">
        <v>5</v>
      </c>
      <c r="H60" s="8">
        <f>B34</f>
        <v>20000</v>
      </c>
      <c r="I60" s="8">
        <f>H60/G60</f>
        <v>4000</v>
      </c>
      <c r="J60" s="8">
        <f t="shared" si="17"/>
        <v>4000</v>
      </c>
      <c r="K60" s="8">
        <f t="shared" si="18"/>
        <v>4000</v>
      </c>
    </row>
    <row r="61" spans="1:11" ht="15" thickBot="1">
      <c r="F61" s="10" t="s">
        <v>95</v>
      </c>
      <c r="G61" s="9">
        <v>5</v>
      </c>
      <c r="H61" s="8">
        <f>B35</f>
        <v>0</v>
      </c>
      <c r="I61" s="8">
        <f>H61/G61</f>
        <v>0</v>
      </c>
      <c r="J61" s="8">
        <f t="shared" si="17"/>
        <v>0</v>
      </c>
      <c r="K61" s="8">
        <f t="shared" si="18"/>
        <v>0</v>
      </c>
    </row>
    <row r="62" spans="1:11" ht="15.5" thickBot="1">
      <c r="F62" s="125" t="s">
        <v>77</v>
      </c>
      <c r="G62" s="125"/>
      <c r="H62" s="48">
        <f>SUM(H54:H61)</f>
        <v>33000</v>
      </c>
      <c r="I62" s="48">
        <f>SUM(I54:I61)</f>
        <v>5600</v>
      </c>
      <c r="J62" s="48">
        <f>SUM(J54:J61)</f>
        <v>5600</v>
      </c>
      <c r="K62" s="48">
        <f>SUM(K54:K61)</f>
        <v>5600</v>
      </c>
    </row>
  </sheetData>
  <mergeCells count="7">
    <mergeCell ref="F62:G62"/>
    <mergeCell ref="F2:H2"/>
    <mergeCell ref="A9:C9"/>
    <mergeCell ref="F9:I9"/>
    <mergeCell ref="A17:C17"/>
    <mergeCell ref="F17:I17"/>
    <mergeCell ref="A44:D44"/>
  </mergeCells>
  <pageMargins left="0.7" right="0.7" top="0.75" bottom="0.75" header="0.3" footer="0.3"/>
  <pageSetup paperSize="0" orientation="portrait" horizontalDpi="0" verticalDpi="0" copies="0"/>
  <tableParts count="4">
    <tablePart r:id="rId1"/>
    <tablePart r:id="rId2"/>
    <tablePart r:id="rId3"/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>
  <dimension ref="A1:K62"/>
  <sheetViews>
    <sheetView tabSelected="1" workbookViewId="0">
      <selection activeCell="G39" sqref="G39"/>
    </sheetView>
  </sheetViews>
  <sheetFormatPr baseColWidth="10" defaultRowHeight="14.5"/>
  <cols>
    <col min="1" max="1" width="38.54296875" bestFit="1" customWidth="1"/>
    <col min="2" max="2" width="18.453125" customWidth="1"/>
    <col min="3" max="4" width="9.453125" bestFit="1" customWidth="1"/>
    <col min="5" max="5" width="3.54296875" style="17" customWidth="1"/>
    <col min="6" max="6" width="50.26953125" customWidth="1"/>
    <col min="7" max="7" width="11.54296875" bestFit="1" customWidth="1"/>
    <col min="8" max="8" width="15.26953125" customWidth="1"/>
    <col min="9" max="9" width="11.7265625" bestFit="1" customWidth="1"/>
    <col min="10" max="11" width="7.453125" bestFit="1" customWidth="1"/>
  </cols>
  <sheetData>
    <row r="1" spans="1:11" ht="30.5" thickBot="1">
      <c r="A1" s="5" t="s">
        <v>5</v>
      </c>
      <c r="B1" s="129" t="s">
        <v>226</v>
      </c>
    </row>
    <row r="2" spans="1:11" ht="15.5" thickBot="1">
      <c r="A2" s="42" t="s">
        <v>7</v>
      </c>
      <c r="B2" s="2" t="str">
        <f>'Liste Projets'!F5</f>
        <v>SERVICE</v>
      </c>
      <c r="F2" s="116" t="s">
        <v>159</v>
      </c>
      <c r="G2" s="117"/>
      <c r="H2" s="118"/>
    </row>
    <row r="3" spans="1:11" ht="15.5" thickBot="1">
      <c r="A3" s="43" t="s">
        <v>8</v>
      </c>
      <c r="B3" s="5" t="str">
        <f>'Liste Projets'!G5</f>
        <v>REPARATION</v>
      </c>
      <c r="F3" s="35" t="s">
        <v>63</v>
      </c>
      <c r="G3" s="6" t="s">
        <v>50</v>
      </c>
      <c r="H3" s="37" t="s">
        <v>99</v>
      </c>
    </row>
    <row r="4" spans="1:11" ht="15" thickBot="1">
      <c r="A4" s="42" t="s">
        <v>6</v>
      </c>
      <c r="B4" s="1" t="str">
        <f>'Liste Projets'!E5</f>
        <v>AZILAL</v>
      </c>
      <c r="C4" t="str">
        <f>'Liste Projets'!D5</f>
        <v>GARAGE MECANIQUE</v>
      </c>
      <c r="F4" s="36" t="s">
        <v>100</v>
      </c>
      <c r="G4" s="7">
        <f>G24/4</f>
        <v>0</v>
      </c>
      <c r="H4" s="38"/>
    </row>
    <row r="5" spans="1:11" ht="15.5" thickBot="1">
      <c r="A5" s="43" t="s">
        <v>156</v>
      </c>
      <c r="B5" s="5" t="str">
        <f>Tableau7[[#This Row],[Nom]]</f>
        <v>NAJI</v>
      </c>
      <c r="F5" s="39" t="s">
        <v>158</v>
      </c>
      <c r="G5" s="40">
        <f>(G25+G29+G38+G39)/4</f>
        <v>7500</v>
      </c>
      <c r="H5" s="41"/>
    </row>
    <row r="6" spans="1:11" ht="15.5" thickBot="1">
      <c r="A6" s="42" t="s">
        <v>157</v>
      </c>
      <c r="B6" s="1" t="str">
        <f>'Liste Projets'!C5</f>
        <v>SALIM</v>
      </c>
      <c r="F6" s="44" t="s">
        <v>77</v>
      </c>
      <c r="G6" s="45">
        <f>SUM(G4:G5)</f>
        <v>7500</v>
      </c>
      <c r="H6" s="41"/>
    </row>
    <row r="7" spans="1:11" ht="15.5" thickBot="1">
      <c r="A7" s="43" t="s">
        <v>168</v>
      </c>
      <c r="B7" s="47">
        <v>0.2</v>
      </c>
    </row>
    <row r="8" spans="1:11" ht="15" thickBot="1">
      <c r="A8" s="18"/>
      <c r="B8" s="19"/>
      <c r="C8" s="4"/>
    </row>
    <row r="9" spans="1:11" ht="15.5" thickBot="1">
      <c r="A9" s="116" t="s">
        <v>55</v>
      </c>
      <c r="B9" s="117"/>
      <c r="C9" s="118"/>
      <c r="F9" s="119" t="s">
        <v>155</v>
      </c>
      <c r="G9" s="120"/>
      <c r="H9" s="120"/>
      <c r="I9" s="120"/>
    </row>
    <row r="10" spans="1:11" ht="16" thickBot="1">
      <c r="A10" s="26" t="s">
        <v>56</v>
      </c>
      <c r="B10" s="3" t="s">
        <v>50</v>
      </c>
      <c r="C10" s="25" t="s">
        <v>51</v>
      </c>
      <c r="F10" s="31" t="s">
        <v>49</v>
      </c>
      <c r="G10" s="32" t="s">
        <v>74</v>
      </c>
      <c r="H10" s="32" t="s">
        <v>75</v>
      </c>
      <c r="I10" s="32" t="s">
        <v>76</v>
      </c>
    </row>
    <row r="11" spans="1:11" ht="16" thickBot="1">
      <c r="A11" s="24" t="s">
        <v>57</v>
      </c>
      <c r="B11" s="23">
        <f>B13-B12</f>
        <v>10000</v>
      </c>
      <c r="C11" s="27">
        <f>B11/B13</f>
        <v>0.14285714285714285</v>
      </c>
      <c r="F11" s="30" t="s">
        <v>149</v>
      </c>
      <c r="G11" s="13">
        <f>G19</f>
        <v>80000</v>
      </c>
      <c r="H11" s="13">
        <f t="shared" ref="H11:I11" si="0">H19</f>
        <v>96000</v>
      </c>
      <c r="I11" s="13">
        <f t="shared" si="0"/>
        <v>115200</v>
      </c>
    </row>
    <row r="12" spans="1:11" ht="16" thickBot="1">
      <c r="A12" s="24" t="s">
        <v>58</v>
      </c>
      <c r="B12" s="23">
        <v>60000</v>
      </c>
      <c r="C12" s="27">
        <f>B12/B13</f>
        <v>0.8571428571428571</v>
      </c>
      <c r="D12" s="16"/>
      <c r="F12" s="30" t="s">
        <v>150</v>
      </c>
      <c r="G12" s="12">
        <v>0</v>
      </c>
      <c r="H12" s="14">
        <f>(H11-G11)/G11</f>
        <v>0.2</v>
      </c>
      <c r="I12" s="14">
        <f>(I11-H11)/H11</f>
        <v>0.2</v>
      </c>
    </row>
    <row r="13" spans="1:11" ht="15" thickBot="1">
      <c r="A13" s="28" t="s">
        <v>59</v>
      </c>
      <c r="B13" s="29">
        <v>70000</v>
      </c>
      <c r="C13" s="16">
        <f>B13/B13</f>
        <v>1</v>
      </c>
      <c r="D13" s="16"/>
      <c r="F13" s="30" t="s">
        <v>151</v>
      </c>
      <c r="G13" s="15">
        <f>G50</f>
        <v>50000</v>
      </c>
      <c r="H13" s="15">
        <f t="shared" ref="H13:I13" si="1">H50</f>
        <v>61200</v>
      </c>
      <c r="I13" s="15">
        <f t="shared" si="1"/>
        <v>74640</v>
      </c>
    </row>
    <row r="14" spans="1:11">
      <c r="F14" s="33" t="s">
        <v>152</v>
      </c>
      <c r="G14" s="34">
        <f t="shared" ref="G14:I14" si="2">G13/G11</f>
        <v>0.625</v>
      </c>
      <c r="H14" s="34">
        <f t="shared" si="2"/>
        <v>0.63749999999999996</v>
      </c>
      <c r="I14" s="34">
        <f t="shared" si="2"/>
        <v>0.6479166666666667</v>
      </c>
      <c r="K14" s="20"/>
    </row>
    <row r="16" spans="1:11" ht="15" thickBot="1"/>
    <row r="17" spans="1:9" ht="15.5" thickBot="1">
      <c r="A17" s="119" t="s">
        <v>78</v>
      </c>
      <c r="B17" s="120"/>
      <c r="C17" s="126"/>
      <c r="F17" s="121" t="s">
        <v>111</v>
      </c>
      <c r="G17" s="122"/>
      <c r="H17" s="123"/>
      <c r="I17" s="124"/>
    </row>
    <row r="18" spans="1:9" ht="16" thickBot="1">
      <c r="A18" s="95" t="s">
        <v>79</v>
      </c>
      <c r="B18" s="96" t="s">
        <v>50</v>
      </c>
      <c r="C18" s="96" t="s">
        <v>51</v>
      </c>
      <c r="F18" s="76" t="s">
        <v>112</v>
      </c>
      <c r="G18" s="67" t="s">
        <v>60</v>
      </c>
      <c r="H18" s="59" t="s">
        <v>61</v>
      </c>
      <c r="I18" s="50" t="s">
        <v>62</v>
      </c>
    </row>
    <row r="19" spans="1:9" ht="16" thickBot="1">
      <c r="A19" s="97" t="s">
        <v>52</v>
      </c>
      <c r="B19" s="98">
        <f>SUM(B20:B23)</f>
        <v>0</v>
      </c>
      <c r="C19" s="99">
        <f>B19/$B$41</f>
        <v>0</v>
      </c>
      <c r="F19" s="77" t="s">
        <v>161</v>
      </c>
      <c r="G19" s="68">
        <f>G20+G21+G22</f>
        <v>80000</v>
      </c>
      <c r="H19" s="60">
        <f t="shared" ref="H19:I19" si="3">H20+H21+H22</f>
        <v>96000</v>
      </c>
      <c r="I19" s="51">
        <f t="shared" si="3"/>
        <v>115200</v>
      </c>
    </row>
    <row r="20" spans="1:9" ht="16" thickBot="1">
      <c r="A20" s="100" t="s">
        <v>80</v>
      </c>
      <c r="B20" s="101">
        <v>0</v>
      </c>
      <c r="C20" s="102">
        <f t="shared" ref="C20:C41" si="4">B20/$B$41</f>
        <v>0</v>
      </c>
      <c r="F20" s="78" t="s">
        <v>113</v>
      </c>
      <c r="G20" s="69">
        <v>0</v>
      </c>
      <c r="H20" s="61">
        <f>G20*$B$7+G20</f>
        <v>0</v>
      </c>
      <c r="I20" s="52">
        <f>H20*$B$7+H20</f>
        <v>0</v>
      </c>
    </row>
    <row r="21" spans="1:9" ht="16" thickBot="1">
      <c r="A21" s="100" t="s">
        <v>81</v>
      </c>
      <c r="B21" s="101">
        <v>0</v>
      </c>
      <c r="C21" s="102">
        <f t="shared" si="4"/>
        <v>0</v>
      </c>
      <c r="F21" s="78" t="s">
        <v>114</v>
      </c>
      <c r="G21" s="69">
        <v>0</v>
      </c>
      <c r="H21" s="61">
        <f t="shared" ref="H21:I24" si="5">G21*$B$7+G21</f>
        <v>0</v>
      </c>
      <c r="I21" s="52">
        <f t="shared" si="5"/>
        <v>0</v>
      </c>
    </row>
    <row r="22" spans="1:9" ht="16" thickBot="1">
      <c r="A22" s="100" t="s">
        <v>82</v>
      </c>
      <c r="B22" s="101">
        <v>0</v>
      </c>
      <c r="C22" s="102">
        <f t="shared" si="4"/>
        <v>0</v>
      </c>
      <c r="F22" s="78" t="s">
        <v>115</v>
      </c>
      <c r="G22" s="69">
        <v>80000</v>
      </c>
      <c r="H22" s="61">
        <f t="shared" si="5"/>
        <v>96000</v>
      </c>
      <c r="I22" s="52">
        <f t="shared" si="5"/>
        <v>115200</v>
      </c>
    </row>
    <row r="23" spans="1:9" ht="16" thickBot="1">
      <c r="A23" s="100" t="s">
        <v>83</v>
      </c>
      <c r="B23" s="101">
        <v>0</v>
      </c>
      <c r="C23" s="102">
        <f t="shared" si="4"/>
        <v>0</v>
      </c>
      <c r="F23" s="79" t="s">
        <v>160</v>
      </c>
      <c r="G23" s="70">
        <f>G24+G25+G29+G37+G38+G39</f>
        <v>30000</v>
      </c>
      <c r="H23" s="49">
        <f t="shared" ref="H23:I23" si="6">H24+H25+H29+H37+H38+H39</f>
        <v>34800</v>
      </c>
      <c r="I23" s="53">
        <f t="shared" si="6"/>
        <v>40560</v>
      </c>
    </row>
    <row r="24" spans="1:9" ht="16" thickBot="1">
      <c r="A24" s="97" t="s">
        <v>84</v>
      </c>
      <c r="B24" s="98">
        <v>10000</v>
      </c>
      <c r="C24" s="99">
        <f t="shared" si="4"/>
        <v>0.14285714285714285</v>
      </c>
      <c r="F24" s="80" t="s">
        <v>162</v>
      </c>
      <c r="G24" s="69">
        <v>0</v>
      </c>
      <c r="H24" s="61">
        <f t="shared" si="5"/>
        <v>0</v>
      </c>
      <c r="I24" s="52">
        <f t="shared" si="5"/>
        <v>0</v>
      </c>
    </row>
    <row r="25" spans="1:9" ht="16" thickBot="1">
      <c r="A25" s="100" t="s">
        <v>85</v>
      </c>
      <c r="B25" s="101">
        <v>20000</v>
      </c>
      <c r="C25" s="102">
        <f t="shared" si="4"/>
        <v>0.2857142857142857</v>
      </c>
      <c r="F25" s="81" t="s">
        <v>163</v>
      </c>
      <c r="G25" s="71">
        <f>G26+G27+G28</f>
        <v>0</v>
      </c>
      <c r="H25" s="62">
        <f>H26+H27+H28</f>
        <v>0</v>
      </c>
      <c r="I25" s="54">
        <f>I26+I27+I28</f>
        <v>0</v>
      </c>
    </row>
    <row r="26" spans="1:9" ht="16" thickBot="1">
      <c r="A26" s="100" t="s">
        <v>86</v>
      </c>
      <c r="B26" s="101">
        <v>0</v>
      </c>
      <c r="C26" s="102">
        <f t="shared" si="4"/>
        <v>0</v>
      </c>
      <c r="F26" s="82" t="s">
        <v>116</v>
      </c>
      <c r="G26" s="69">
        <v>0</v>
      </c>
      <c r="H26" s="61">
        <f t="shared" ref="H26:I28" si="7">G26*$B$7+G26</f>
        <v>0</v>
      </c>
      <c r="I26" s="52">
        <f t="shared" si="7"/>
        <v>0</v>
      </c>
    </row>
    <row r="27" spans="1:9" ht="16" thickBot="1">
      <c r="A27" s="97" t="s">
        <v>87</v>
      </c>
      <c r="B27" s="98">
        <f>SUM(B28:B38)</f>
        <v>60000</v>
      </c>
      <c r="C27" s="99">
        <f t="shared" si="4"/>
        <v>0.8571428571428571</v>
      </c>
      <c r="F27" s="82" t="s">
        <v>117</v>
      </c>
      <c r="G27" s="69">
        <v>0</v>
      </c>
      <c r="H27" s="61">
        <f t="shared" si="7"/>
        <v>0</v>
      </c>
      <c r="I27" s="52">
        <f t="shared" si="7"/>
        <v>0</v>
      </c>
    </row>
    <row r="28" spans="1:9" ht="16" thickBot="1">
      <c r="A28" s="103" t="s">
        <v>88</v>
      </c>
      <c r="B28" s="104">
        <v>0</v>
      </c>
      <c r="C28" s="105">
        <f t="shared" si="4"/>
        <v>0</v>
      </c>
      <c r="F28" s="82" t="s">
        <v>118</v>
      </c>
      <c r="G28" s="69">
        <v>0</v>
      </c>
      <c r="H28" s="61">
        <f t="shared" si="7"/>
        <v>0</v>
      </c>
      <c r="I28" s="52">
        <f t="shared" si="7"/>
        <v>0</v>
      </c>
    </row>
    <row r="29" spans="1:9" ht="16" thickBot="1">
      <c r="A29" s="103" t="s">
        <v>89</v>
      </c>
      <c r="B29" s="106">
        <v>0</v>
      </c>
      <c r="C29" s="107">
        <f t="shared" si="4"/>
        <v>0</v>
      </c>
      <c r="F29" s="81" t="s">
        <v>164</v>
      </c>
      <c r="G29" s="71">
        <f>SUM(G30:G36)</f>
        <v>0</v>
      </c>
      <c r="H29" s="62">
        <f>SUM(H30:H36)</f>
        <v>0</v>
      </c>
      <c r="I29" s="54">
        <f>SUM(I30:I36)</f>
        <v>0</v>
      </c>
    </row>
    <row r="30" spans="1:9" ht="16" thickBot="1">
      <c r="A30" s="103" t="s">
        <v>90</v>
      </c>
      <c r="B30" s="104">
        <v>10000</v>
      </c>
      <c r="C30" s="105">
        <f t="shared" si="4"/>
        <v>0.14285714285714285</v>
      </c>
      <c r="F30" s="78" t="s">
        <v>119</v>
      </c>
      <c r="G30" s="69">
        <v>0</v>
      </c>
      <c r="H30" s="61">
        <f t="shared" ref="H30:I38" si="8">G30*$B$7+G30</f>
        <v>0</v>
      </c>
      <c r="I30" s="52">
        <f t="shared" si="8"/>
        <v>0</v>
      </c>
    </row>
    <row r="31" spans="1:9" ht="31.5" thickBot="1">
      <c r="A31" s="103" t="s">
        <v>91</v>
      </c>
      <c r="B31" s="104">
        <v>50000</v>
      </c>
      <c r="C31" s="105">
        <f t="shared" si="4"/>
        <v>0.7142857142857143</v>
      </c>
      <c r="F31" s="78" t="s">
        <v>120</v>
      </c>
      <c r="G31" s="69">
        <v>0</v>
      </c>
      <c r="H31" s="61">
        <f t="shared" si="8"/>
        <v>0</v>
      </c>
      <c r="I31" s="52">
        <f t="shared" si="8"/>
        <v>0</v>
      </c>
    </row>
    <row r="32" spans="1:9" ht="16" thickBot="1">
      <c r="A32" s="103" t="s">
        <v>92</v>
      </c>
      <c r="B32" s="104">
        <v>0</v>
      </c>
      <c r="C32" s="105">
        <f t="shared" si="4"/>
        <v>0</v>
      </c>
      <c r="F32" s="78" t="s">
        <v>121</v>
      </c>
      <c r="G32" s="69">
        <v>0</v>
      </c>
      <c r="H32" s="61">
        <f t="shared" si="8"/>
        <v>0</v>
      </c>
      <c r="I32" s="52">
        <f t="shared" si="8"/>
        <v>0</v>
      </c>
    </row>
    <row r="33" spans="1:9" ht="16" thickBot="1">
      <c r="A33" s="103" t="s">
        <v>93</v>
      </c>
      <c r="B33" s="104">
        <v>0</v>
      </c>
      <c r="C33" s="105">
        <f t="shared" si="4"/>
        <v>0</v>
      </c>
      <c r="F33" s="78" t="s">
        <v>122</v>
      </c>
      <c r="G33" s="69">
        <v>0</v>
      </c>
      <c r="H33" s="61">
        <f t="shared" si="8"/>
        <v>0</v>
      </c>
      <c r="I33" s="52">
        <f t="shared" si="8"/>
        <v>0</v>
      </c>
    </row>
    <row r="34" spans="1:9" ht="16" thickBot="1">
      <c r="A34" s="103" t="s">
        <v>94</v>
      </c>
      <c r="B34" s="106">
        <v>0</v>
      </c>
      <c r="C34" s="107">
        <f t="shared" si="4"/>
        <v>0</v>
      </c>
      <c r="F34" s="78" t="s">
        <v>123</v>
      </c>
      <c r="G34" s="69">
        <v>0</v>
      </c>
      <c r="H34" s="61">
        <f t="shared" si="8"/>
        <v>0</v>
      </c>
      <c r="I34" s="52">
        <f t="shared" si="8"/>
        <v>0</v>
      </c>
    </row>
    <row r="35" spans="1:9" ht="16" thickBot="1">
      <c r="A35" s="103" t="s">
        <v>95</v>
      </c>
      <c r="B35" s="104">
        <v>0</v>
      </c>
      <c r="C35" s="105">
        <f t="shared" si="4"/>
        <v>0</v>
      </c>
      <c r="F35" s="78" t="s">
        <v>124</v>
      </c>
      <c r="G35" s="69">
        <v>0</v>
      </c>
      <c r="H35" s="61">
        <f t="shared" si="8"/>
        <v>0</v>
      </c>
      <c r="I35" s="52">
        <f t="shared" si="8"/>
        <v>0</v>
      </c>
    </row>
    <row r="36" spans="1:9" ht="16" thickBot="1">
      <c r="A36" s="103" t="s">
        <v>96</v>
      </c>
      <c r="B36" s="104">
        <v>0</v>
      </c>
      <c r="C36" s="105">
        <f t="shared" si="4"/>
        <v>0</v>
      </c>
      <c r="F36" s="78" t="s">
        <v>125</v>
      </c>
      <c r="G36" s="69">
        <v>0</v>
      </c>
      <c r="H36" s="61">
        <f t="shared" si="8"/>
        <v>0</v>
      </c>
      <c r="I36" s="52">
        <f t="shared" si="8"/>
        <v>0</v>
      </c>
    </row>
    <row r="37" spans="1:9" ht="16" thickBot="1">
      <c r="A37" s="108" t="s">
        <v>53</v>
      </c>
      <c r="B37" s="104">
        <v>0</v>
      </c>
      <c r="C37" s="105">
        <f t="shared" si="4"/>
        <v>0</v>
      </c>
      <c r="F37" s="81" t="s">
        <v>126</v>
      </c>
      <c r="G37" s="71"/>
      <c r="H37" s="62"/>
      <c r="I37" s="54"/>
    </row>
    <row r="38" spans="1:9" ht="16" thickBot="1">
      <c r="A38" s="109" t="s">
        <v>97</v>
      </c>
      <c r="B38" s="101">
        <v>0</v>
      </c>
      <c r="C38" s="102">
        <f t="shared" si="4"/>
        <v>0</v>
      </c>
      <c r="F38" s="81" t="s">
        <v>165</v>
      </c>
      <c r="G38" s="71">
        <v>24000</v>
      </c>
      <c r="H38" s="62">
        <f t="shared" si="8"/>
        <v>28800</v>
      </c>
      <c r="I38" s="54">
        <f t="shared" si="8"/>
        <v>34560</v>
      </c>
    </row>
    <row r="39" spans="1:9" ht="16" thickBot="1">
      <c r="A39" s="97" t="s">
        <v>98</v>
      </c>
      <c r="B39" s="110">
        <f>B11</f>
        <v>10000</v>
      </c>
      <c r="C39" s="99">
        <f t="shared" si="4"/>
        <v>0.14285714285714285</v>
      </c>
      <c r="F39" s="81" t="s">
        <v>166</v>
      </c>
      <c r="G39" s="71">
        <f>I62</f>
        <v>6000</v>
      </c>
      <c r="H39" s="62">
        <f t="shared" ref="H39" si="9">J62</f>
        <v>6000</v>
      </c>
      <c r="I39" s="54">
        <f>K62</f>
        <v>6000</v>
      </c>
    </row>
    <row r="40" spans="1:9" ht="31.5" thickBot="1">
      <c r="A40" s="111" t="s">
        <v>153</v>
      </c>
      <c r="B40" s="112">
        <f>G6</f>
        <v>7500</v>
      </c>
      <c r="C40" s="113">
        <f t="shared" si="4"/>
        <v>0.10714285714285714</v>
      </c>
      <c r="F40" s="83" t="s">
        <v>127</v>
      </c>
      <c r="G40" s="72">
        <f>G19-G23</f>
        <v>50000</v>
      </c>
      <c r="H40" s="63">
        <f>H19-H23</f>
        <v>61200</v>
      </c>
      <c r="I40" s="55">
        <f>I19-I23</f>
        <v>74640</v>
      </c>
    </row>
    <row r="41" spans="1:9" ht="16" thickBot="1">
      <c r="A41" s="97" t="s">
        <v>54</v>
      </c>
      <c r="B41" s="98">
        <f>B13</f>
        <v>70000</v>
      </c>
      <c r="C41" s="99">
        <f t="shared" si="4"/>
        <v>1</v>
      </c>
      <c r="F41" s="84" t="s">
        <v>128</v>
      </c>
      <c r="G41" s="69">
        <v>0</v>
      </c>
      <c r="H41" s="61">
        <f t="shared" ref="H41:I42" si="10">G41*$B$7+G41</f>
        <v>0</v>
      </c>
      <c r="I41" s="52">
        <f t="shared" si="10"/>
        <v>0</v>
      </c>
    </row>
    <row r="42" spans="1:9" ht="15.5">
      <c r="F42" s="84" t="s">
        <v>129</v>
      </c>
      <c r="G42" s="69">
        <v>0</v>
      </c>
      <c r="H42" s="61">
        <f t="shared" si="10"/>
        <v>0</v>
      </c>
      <c r="I42" s="52">
        <f t="shared" si="10"/>
        <v>0</v>
      </c>
    </row>
    <row r="43" spans="1:9" ht="16" thickBot="1">
      <c r="F43" s="84" t="s">
        <v>130</v>
      </c>
      <c r="G43" s="69">
        <f>G41-G42</f>
        <v>0</v>
      </c>
      <c r="H43" s="61">
        <f t="shared" ref="H43:I43" si="11">H41-H42</f>
        <v>0</v>
      </c>
      <c r="I43" s="52">
        <f t="shared" si="11"/>
        <v>0</v>
      </c>
    </row>
    <row r="44" spans="1:9" ht="16" thickBot="1">
      <c r="A44" s="119" t="s">
        <v>101</v>
      </c>
      <c r="B44" s="120"/>
      <c r="C44" s="120"/>
      <c r="D44" s="120"/>
      <c r="F44" s="85" t="s">
        <v>131</v>
      </c>
      <c r="G44" s="73">
        <f>G40+G43</f>
        <v>50000</v>
      </c>
      <c r="H44" s="64">
        <f t="shared" ref="H44:I44" si="12">H40+H43</f>
        <v>61200</v>
      </c>
      <c r="I44" s="56">
        <f t="shared" si="12"/>
        <v>74640</v>
      </c>
    </row>
    <row r="45" spans="1:9" ht="16" thickBot="1">
      <c r="A45" s="87" t="s">
        <v>49</v>
      </c>
      <c r="B45" s="88" t="s">
        <v>60</v>
      </c>
      <c r="C45" s="88" t="s">
        <v>61</v>
      </c>
      <c r="D45" s="88" t="s">
        <v>62</v>
      </c>
      <c r="F45" s="84" t="s">
        <v>132</v>
      </c>
      <c r="G45" s="69">
        <v>0</v>
      </c>
      <c r="H45" s="61">
        <v>0</v>
      </c>
      <c r="I45" s="52">
        <v>0</v>
      </c>
    </row>
    <row r="46" spans="1:9" ht="16" thickBot="1">
      <c r="A46" s="89" t="s">
        <v>102</v>
      </c>
      <c r="B46" s="90">
        <f>SUM(B47:B51)</f>
        <v>77500</v>
      </c>
      <c r="C46" s="90">
        <f t="shared" ref="C46:D46" si="13">SUM(C47:C51)</f>
        <v>0</v>
      </c>
      <c r="D46" s="90">
        <f t="shared" si="13"/>
        <v>0</v>
      </c>
      <c r="F46" s="78" t="s">
        <v>133</v>
      </c>
      <c r="G46" s="69">
        <v>0</v>
      </c>
      <c r="H46" s="61">
        <v>0</v>
      </c>
      <c r="I46" s="52">
        <v>0</v>
      </c>
    </row>
    <row r="47" spans="1:9" ht="16" thickBot="1">
      <c r="A47" s="91" t="s">
        <v>103</v>
      </c>
      <c r="B47" s="92">
        <f>B19</f>
        <v>0</v>
      </c>
      <c r="C47" s="92">
        <v>0</v>
      </c>
      <c r="D47" s="92">
        <v>0</v>
      </c>
      <c r="F47" s="84" t="s">
        <v>134</v>
      </c>
      <c r="G47" s="69">
        <f>G45-G46</f>
        <v>0</v>
      </c>
      <c r="H47" s="61">
        <f t="shared" ref="H47:I47" si="14">H45-H46</f>
        <v>0</v>
      </c>
      <c r="I47" s="52">
        <f t="shared" si="14"/>
        <v>0</v>
      </c>
    </row>
    <row r="48" spans="1:9" ht="16" thickBot="1">
      <c r="A48" s="91" t="s">
        <v>84</v>
      </c>
      <c r="B48" s="92">
        <f>B24</f>
        <v>10000</v>
      </c>
      <c r="C48" s="92">
        <v>0</v>
      </c>
      <c r="D48" s="92">
        <v>0</v>
      </c>
      <c r="F48" s="85" t="s">
        <v>135</v>
      </c>
      <c r="G48" s="74">
        <f>G44+G47</f>
        <v>50000</v>
      </c>
      <c r="H48" s="65">
        <f t="shared" ref="H48:I48" si="15">H44+H47</f>
        <v>61200</v>
      </c>
      <c r="I48" s="57">
        <f t="shared" si="15"/>
        <v>74640</v>
      </c>
    </row>
    <row r="49" spans="1:11" ht="16" thickBot="1">
      <c r="A49" s="91" t="s">
        <v>104</v>
      </c>
      <c r="B49" s="92">
        <f>B27</f>
        <v>60000</v>
      </c>
      <c r="C49" s="92">
        <v>0</v>
      </c>
      <c r="D49" s="92">
        <v>0</v>
      </c>
      <c r="F49" s="78" t="s">
        <v>136</v>
      </c>
      <c r="G49" s="69"/>
      <c r="H49" s="61"/>
      <c r="I49" s="52"/>
    </row>
    <row r="50" spans="1:11" ht="16" thickBot="1">
      <c r="A50" s="91" t="s">
        <v>105</v>
      </c>
      <c r="B50" s="92">
        <f>G6</f>
        <v>7500</v>
      </c>
      <c r="C50" s="92">
        <v>0</v>
      </c>
      <c r="D50" s="92">
        <v>0</v>
      </c>
      <c r="F50" s="86" t="s">
        <v>137</v>
      </c>
      <c r="G50" s="75">
        <f>G48-G49</f>
        <v>50000</v>
      </c>
      <c r="H50" s="66">
        <f t="shared" ref="H50:I50" si="16">H48-H49</f>
        <v>61200</v>
      </c>
      <c r="I50" s="58">
        <f t="shared" si="16"/>
        <v>74640</v>
      </c>
    </row>
    <row r="51" spans="1:11" ht="30.5" thickBot="1">
      <c r="A51" s="93" t="s">
        <v>106</v>
      </c>
      <c r="B51" s="94"/>
      <c r="C51" s="94"/>
      <c r="D51" s="94"/>
    </row>
    <row r="52" spans="1:11" ht="15.5" thickBot="1">
      <c r="A52" s="89" t="s">
        <v>107</v>
      </c>
      <c r="B52" s="90">
        <f>B46</f>
        <v>77500</v>
      </c>
      <c r="C52" s="90">
        <f>C56+C54+C53</f>
        <v>67200</v>
      </c>
      <c r="D52" s="90">
        <f>D56+D54+D53</f>
        <v>74640</v>
      </c>
      <c r="F52" s="114" t="s">
        <v>148</v>
      </c>
      <c r="G52" s="115"/>
      <c r="H52" s="115"/>
      <c r="I52" s="115"/>
      <c r="J52" s="115"/>
      <c r="K52" s="115"/>
    </row>
    <row r="53" spans="1:11" ht="16" thickBot="1">
      <c r="A53" s="87" t="s">
        <v>108</v>
      </c>
      <c r="B53" s="92">
        <f>B12</f>
        <v>60000</v>
      </c>
      <c r="C53" s="92">
        <v>0</v>
      </c>
      <c r="D53" s="92">
        <v>0</v>
      </c>
      <c r="F53" s="11" t="s">
        <v>147</v>
      </c>
      <c r="G53" s="11" t="s">
        <v>146</v>
      </c>
      <c r="H53" s="11" t="s">
        <v>145</v>
      </c>
      <c r="I53" s="11" t="s">
        <v>74</v>
      </c>
      <c r="J53" s="11" t="s">
        <v>75</v>
      </c>
      <c r="K53" s="11" t="s">
        <v>76</v>
      </c>
    </row>
    <row r="54" spans="1:11" ht="16" thickBot="1">
      <c r="A54" s="91" t="s">
        <v>109</v>
      </c>
      <c r="B54" s="92">
        <v>0</v>
      </c>
      <c r="C54" s="92">
        <v>0</v>
      </c>
      <c r="D54" s="92">
        <v>0</v>
      </c>
      <c r="F54" s="10" t="s">
        <v>144</v>
      </c>
      <c r="G54" s="9">
        <v>5</v>
      </c>
      <c r="H54" s="8">
        <f>B19</f>
        <v>0</v>
      </c>
      <c r="I54" s="8">
        <f>H54/G54</f>
        <v>0</v>
      </c>
      <c r="J54" s="8">
        <f t="shared" ref="J54:J61" si="17">H54/G54</f>
        <v>0</v>
      </c>
      <c r="K54" s="8">
        <f t="shared" ref="K54:K61" si="18">H54/G54</f>
        <v>0</v>
      </c>
    </row>
    <row r="55" spans="1:11" ht="16" thickBot="1">
      <c r="A55" s="91" t="s">
        <v>57</v>
      </c>
      <c r="B55" s="92">
        <f>B11</f>
        <v>10000</v>
      </c>
      <c r="C55" s="92">
        <v>0</v>
      </c>
      <c r="D55" s="92">
        <v>0</v>
      </c>
      <c r="F55" s="10" t="s">
        <v>143</v>
      </c>
      <c r="G55" s="9">
        <v>20</v>
      </c>
      <c r="H55" s="8">
        <f>B29</f>
        <v>0</v>
      </c>
      <c r="I55" s="8">
        <f>H55/G55</f>
        <v>0</v>
      </c>
      <c r="J55" s="8">
        <f t="shared" si="17"/>
        <v>0</v>
      </c>
      <c r="K55" s="8">
        <f t="shared" si="18"/>
        <v>0</v>
      </c>
    </row>
    <row r="56" spans="1:11" ht="16" thickBot="1">
      <c r="A56" s="91" t="s">
        <v>110</v>
      </c>
      <c r="B56" s="94">
        <f>G50+I62</f>
        <v>56000</v>
      </c>
      <c r="C56" s="94">
        <f>H50+J62</f>
        <v>67200</v>
      </c>
      <c r="D56" s="94">
        <f>I50+K55</f>
        <v>74640</v>
      </c>
      <c r="F56" s="10" t="s">
        <v>142</v>
      </c>
      <c r="G56" s="9">
        <v>10</v>
      </c>
      <c r="H56" s="8">
        <f>B30</f>
        <v>10000</v>
      </c>
      <c r="I56" s="8">
        <f>H56/G56</f>
        <v>1000</v>
      </c>
      <c r="J56" s="8">
        <f t="shared" si="17"/>
        <v>1000</v>
      </c>
      <c r="K56" s="8">
        <f t="shared" si="18"/>
        <v>1000</v>
      </c>
    </row>
    <row r="57" spans="1:11" ht="16" thickBot="1">
      <c r="A57" s="89" t="s">
        <v>169</v>
      </c>
      <c r="B57" s="92">
        <f>B52-B46</f>
        <v>0</v>
      </c>
      <c r="C57" s="92">
        <f>C52-C46</f>
        <v>67200</v>
      </c>
      <c r="D57" s="92">
        <f>D52-D46</f>
        <v>74640</v>
      </c>
      <c r="F57" s="10" t="s">
        <v>141</v>
      </c>
      <c r="G57" s="9">
        <v>10</v>
      </c>
      <c r="H57" s="8">
        <f>B31</f>
        <v>50000</v>
      </c>
      <c r="I57" s="8">
        <f>H57/G57</f>
        <v>5000</v>
      </c>
      <c r="J57" s="8">
        <f t="shared" si="17"/>
        <v>5000</v>
      </c>
      <c r="K57" s="8">
        <f t="shared" si="18"/>
        <v>5000</v>
      </c>
    </row>
    <row r="58" spans="1:11" ht="15" thickBot="1">
      <c r="F58" s="10" t="s">
        <v>140</v>
      </c>
      <c r="G58" s="9">
        <v>5</v>
      </c>
      <c r="H58" s="8">
        <f>B33</f>
        <v>0</v>
      </c>
      <c r="I58" s="8">
        <f>H58/G58</f>
        <v>0</v>
      </c>
      <c r="J58" s="8">
        <f t="shared" si="17"/>
        <v>0</v>
      </c>
      <c r="K58" s="8">
        <f t="shared" si="18"/>
        <v>0</v>
      </c>
    </row>
    <row r="59" spans="1:11" ht="15" thickBot="1">
      <c r="A59" s="46" t="s">
        <v>167</v>
      </c>
      <c r="F59" s="10" t="s">
        <v>139</v>
      </c>
      <c r="G59" s="9">
        <v>5</v>
      </c>
      <c r="H59" s="8">
        <f>B32</f>
        <v>0</v>
      </c>
      <c r="I59" s="8">
        <v>0</v>
      </c>
      <c r="J59" s="8">
        <f t="shared" si="17"/>
        <v>0</v>
      </c>
      <c r="K59" s="8">
        <f t="shared" si="18"/>
        <v>0</v>
      </c>
    </row>
    <row r="60" spans="1:11" ht="15" thickBot="1">
      <c r="F60" s="10" t="s">
        <v>138</v>
      </c>
      <c r="G60" s="9">
        <v>5</v>
      </c>
      <c r="H60" s="8">
        <f>B34</f>
        <v>0</v>
      </c>
      <c r="I60" s="8">
        <f>H60/G60</f>
        <v>0</v>
      </c>
      <c r="J60" s="8">
        <f t="shared" si="17"/>
        <v>0</v>
      </c>
      <c r="K60" s="8">
        <f t="shared" si="18"/>
        <v>0</v>
      </c>
    </row>
    <row r="61" spans="1:11" ht="15" thickBot="1">
      <c r="F61" s="10" t="s">
        <v>95</v>
      </c>
      <c r="G61" s="9">
        <v>5</v>
      </c>
      <c r="H61" s="8">
        <f>B35</f>
        <v>0</v>
      </c>
      <c r="I61" s="8">
        <f>H61/G61</f>
        <v>0</v>
      </c>
      <c r="J61" s="8">
        <f t="shared" si="17"/>
        <v>0</v>
      </c>
      <c r="K61" s="8">
        <f t="shared" si="18"/>
        <v>0</v>
      </c>
    </row>
    <row r="62" spans="1:11" ht="15.5" thickBot="1">
      <c r="F62" s="125" t="s">
        <v>77</v>
      </c>
      <c r="G62" s="125"/>
      <c r="H62" s="48">
        <f>SUM(H54:H61)</f>
        <v>60000</v>
      </c>
      <c r="I62" s="48">
        <f>SUM(I54:I61)</f>
        <v>6000</v>
      </c>
      <c r="J62" s="48">
        <f>SUM(J54:J61)</f>
        <v>6000</v>
      </c>
      <c r="K62" s="48">
        <f>SUM(K54:K61)</f>
        <v>6000</v>
      </c>
    </row>
  </sheetData>
  <mergeCells count="7">
    <mergeCell ref="F62:G62"/>
    <mergeCell ref="F2:H2"/>
    <mergeCell ref="A9:C9"/>
    <mergeCell ref="F9:I9"/>
    <mergeCell ref="A17:C17"/>
    <mergeCell ref="F17:I17"/>
    <mergeCell ref="A44:D44"/>
  </mergeCells>
  <pageMargins left="0.7" right="0.7" top="0.75" bottom="0.75" header="0.3" footer="0.3"/>
  <pageSetup paperSize="0" orientation="portrait" horizontalDpi="0" verticalDpi="0" copies="0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 Bénéficiaires</vt:lpstr>
      <vt:lpstr>Liste Projets</vt:lpstr>
      <vt:lpstr>Rédaction</vt:lpstr>
      <vt:lpstr>BP1</vt:lpstr>
      <vt:lpstr>BP2</vt:lpstr>
      <vt:lpstr>BP3</vt:lpstr>
      <vt:lpstr>BP4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2019-10-12T22:42:30Z</dcterms:modified>
</cp:coreProperties>
</file>