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0" yWindow="120" windowWidth="20376" windowHeight="12696" tabRatio="820"/>
  </bookViews>
  <sheets>
    <sheet name="Adherents" sheetId="10" r:id="rId1"/>
    <sheet name="copie adh" sheetId="21" r:id="rId2"/>
    <sheet name="anniv" sheetId="22" r:id="rId3"/>
  </sheets>
  <definedNames>
    <definedName name="joursferies">#REF!</definedName>
    <definedName name="numnom">Tadhere[N° adhérent + nom complet]</definedName>
    <definedName name="refannee">#REF!</definedName>
    <definedName name="Tabciv">#REF!</definedName>
  </definedName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22"/>
  <c r="D4"/>
  <c r="S4" i="10" l="1"/>
  <c r="S11"/>
  <c r="S12"/>
  <c r="A1" i="22" l="1"/>
  <c r="D20" i="21" l="1"/>
  <c r="C6"/>
  <c r="C7"/>
  <c r="C8"/>
  <c r="C9"/>
  <c r="C10"/>
  <c r="C11"/>
  <c r="C12"/>
  <c r="C13"/>
  <c r="C14"/>
  <c r="C15"/>
  <c r="C16"/>
  <c r="C17"/>
  <c r="C18"/>
  <c r="C19"/>
  <c r="C20"/>
  <c r="C5"/>
  <c r="B16"/>
  <c r="B17"/>
  <c r="D16" s="1"/>
  <c r="B18"/>
  <c r="D17" s="1"/>
  <c r="B19"/>
  <c r="D18" s="1"/>
  <c r="B20"/>
  <c r="D19" s="1"/>
  <c r="E17" l="1"/>
  <c r="F17"/>
  <c r="F16"/>
  <c r="E16"/>
  <c r="E19"/>
  <c r="F19"/>
  <c r="E18"/>
  <c r="F18"/>
  <c r="F20"/>
  <c r="E20"/>
  <c r="E12" i="10"/>
  <c r="B15" i="21" s="1"/>
  <c r="Q2" i="10"/>
  <c r="Q3" s="1"/>
  <c r="E11"/>
  <c r="B14" i="21" s="1"/>
  <c r="H11" i="10"/>
  <c r="D14" i="21" l="1"/>
  <c r="E14" s="1"/>
  <c r="Q4" i="10"/>
  <c r="D3"/>
  <c r="D2"/>
  <c r="H12"/>
  <c r="D15" i="21" s="1"/>
  <c r="F14" l="1"/>
  <c r="F15"/>
  <c r="E15"/>
  <c r="Q5" i="10"/>
  <c r="D4"/>
  <c r="Q6" l="1"/>
  <c r="D5"/>
  <c r="Q7" l="1"/>
  <c r="D6"/>
  <c r="Q8" l="1"/>
  <c r="D7"/>
  <c r="Q9" l="1"/>
  <c r="D8"/>
  <c r="Q10" l="1"/>
  <c r="D9"/>
  <c r="Q11" l="1"/>
  <c r="D10"/>
  <c r="D11" l="1"/>
  <c r="Q12"/>
  <c r="D12" s="1"/>
  <c r="F12" s="1"/>
  <c r="R3" l="1"/>
  <c r="S3" s="1"/>
  <c r="R5"/>
  <c r="S5" s="1"/>
  <c r="R6"/>
  <c r="S6" s="1"/>
  <c r="R7"/>
  <c r="S7" s="1"/>
  <c r="R8"/>
  <c r="S8" s="1"/>
  <c r="R9"/>
  <c r="S9" s="1"/>
  <c r="R10"/>
  <c r="S10" s="1"/>
  <c r="R2"/>
  <c r="S2" s="1"/>
  <c r="E10" l="1"/>
  <c r="B13" i="21" s="1"/>
  <c r="H10" i="10"/>
  <c r="D13" i="21" s="1"/>
  <c r="E13" l="1"/>
  <c r="F13"/>
  <c r="E9" i="10"/>
  <c r="B12" i="21" s="1"/>
  <c r="H9" i="10"/>
  <c r="D12" i="21" s="1"/>
  <c r="E12" l="1"/>
  <c r="F12"/>
  <c r="F9" i="10"/>
  <c r="F11" l="1"/>
  <c r="F10"/>
  <c r="E8" l="1"/>
  <c r="B11" i="21" s="1"/>
  <c r="H8" i="10"/>
  <c r="D11" i="21" s="1"/>
  <c r="E7" i="10"/>
  <c r="B10" i="21" s="1"/>
  <c r="H7" i="10"/>
  <c r="D10" i="21" s="1"/>
  <c r="E11" l="1"/>
  <c r="F11"/>
  <c r="E10"/>
  <c r="F10"/>
  <c r="F7" i="10"/>
  <c r="F8"/>
  <c r="E6" l="1"/>
  <c r="B9" i="21" s="1"/>
  <c r="H6" i="10"/>
  <c r="D9" i="21" s="1"/>
  <c r="E5" i="10"/>
  <c r="B8" i="21" s="1"/>
  <c r="H5" i="10"/>
  <c r="D8" i="21" s="1"/>
  <c r="E4" i="10"/>
  <c r="B7" i="21" s="1"/>
  <c r="H4" i="10"/>
  <c r="E3"/>
  <c r="B6" i="21" s="1"/>
  <c r="H3" i="10"/>
  <c r="D6" i="21" s="1"/>
  <c r="H2" i="10"/>
  <c r="E8" i="21" l="1"/>
  <c r="F8"/>
  <c r="E6"/>
  <c r="F6"/>
  <c r="E9"/>
  <c r="F9"/>
  <c r="D7"/>
  <c r="E7" s="1"/>
  <c r="D5"/>
  <c r="F6" i="10"/>
  <c r="F4"/>
  <c r="F3"/>
  <c r="F5"/>
  <c r="F7" i="21" l="1"/>
  <c r="E5"/>
  <c r="F5"/>
  <c r="E2" i="10"/>
  <c r="B5" i="21" s="1"/>
  <c r="F2" i="10" l="1"/>
</calcChain>
</file>

<file path=xl/sharedStrings.xml><?xml version="1.0" encoding="utf-8"?>
<sst xmlns="http://schemas.openxmlformats.org/spreadsheetml/2006/main" count="151" uniqueCount="117">
  <si>
    <t>Prénom</t>
  </si>
  <si>
    <t>Civilité</t>
  </si>
  <si>
    <t>Adresse 1</t>
  </si>
  <si>
    <t>Adresse 2</t>
  </si>
  <si>
    <t>CP</t>
  </si>
  <si>
    <t>Ville</t>
  </si>
  <si>
    <t>Tél</t>
  </si>
  <si>
    <t>Mme</t>
  </si>
  <si>
    <t>Mlle</t>
  </si>
  <si>
    <t>Mr</t>
  </si>
  <si>
    <t>Mobile</t>
  </si>
  <si>
    <t/>
  </si>
  <si>
    <t>Adresse Mail</t>
  </si>
  <si>
    <t>Nom adhérent</t>
  </si>
  <si>
    <t>Nom Complet</t>
  </si>
  <si>
    <t>Date de Naissance</t>
  </si>
  <si>
    <t>Age</t>
  </si>
  <si>
    <t>Adhérent depuis</t>
  </si>
  <si>
    <t>PARIS</t>
  </si>
  <si>
    <t>N'est plus adhérent depuis ( année)</t>
  </si>
  <si>
    <t>Actif</t>
  </si>
  <si>
    <t>Date de la 1ère adhésion</t>
  </si>
  <si>
    <t>COVERT</t>
  </si>
  <si>
    <t>Harry</t>
  </si>
  <si>
    <t>Rue des Alliés</t>
  </si>
  <si>
    <t>Quartier Ouest</t>
  </si>
  <si>
    <t>CAEN</t>
  </si>
  <si>
    <t>harrycovert@gmail.com</t>
  </si>
  <si>
    <t>N</t>
  </si>
  <si>
    <t>TURIQUE</t>
  </si>
  <si>
    <t>Barbie</t>
  </si>
  <si>
    <t>14/07/1950</t>
  </si>
  <si>
    <t>2 rue des Somnifères</t>
  </si>
  <si>
    <t>06325</t>
  </si>
  <si>
    <t>ROUPILLON</t>
  </si>
  <si>
    <t>LUZION</t>
  </si>
  <si>
    <t>Daisy</t>
  </si>
  <si>
    <t>15/08/1951</t>
  </si>
  <si>
    <t>1144 rue des rêves</t>
  </si>
  <si>
    <t>75000</t>
  </si>
  <si>
    <t>01/01/2018</t>
  </si>
  <si>
    <t>FICILE</t>
  </si>
  <si>
    <t>Teddy</t>
  </si>
  <si>
    <t>25/12/1960</t>
  </si>
  <si>
    <t>22 impasse des têtus</t>
  </si>
  <si>
    <t>12345</t>
  </si>
  <si>
    <t>LIMOGES</t>
  </si>
  <si>
    <t>01/01/2012</t>
  </si>
  <si>
    <t>VERSAIRE</t>
  </si>
  <si>
    <t>Annie</t>
  </si>
  <si>
    <t>11/11/1961</t>
  </si>
  <si>
    <t>allée des fêtes</t>
  </si>
  <si>
    <t>29100</t>
  </si>
  <si>
    <t>JOYEUSE</t>
  </si>
  <si>
    <t>15/02/2018</t>
  </si>
  <si>
    <t>TIMAITRE</t>
  </si>
  <si>
    <t>Vincent</t>
  </si>
  <si>
    <t>01/11/1962</t>
  </si>
  <si>
    <t>xxxxxxxxxxxx</t>
  </si>
  <si>
    <t>23450</t>
  </si>
  <si>
    <t>ZZZZZZZZZZZZ</t>
  </si>
  <si>
    <t>MAUVE</t>
  </si>
  <si>
    <t>Guy</t>
  </si>
  <si>
    <t>01/05/1963</t>
  </si>
  <si>
    <t>ddddddddddddd</t>
  </si>
  <si>
    <t>92150</t>
  </si>
  <si>
    <t>RJUTHZF</t>
  </si>
  <si>
    <t>13/10/2016</t>
  </si>
  <si>
    <t>VAISSELLE</t>
  </si>
  <si>
    <t>Aude</t>
  </si>
  <si>
    <t>rue du savon</t>
  </si>
  <si>
    <t>13001</t>
  </si>
  <si>
    <t>MARMELADE</t>
  </si>
  <si>
    <t>15/03/2017</t>
  </si>
  <si>
    <t>ASSIN</t>
  </si>
  <si>
    <t>Marc</t>
  </si>
  <si>
    <t>08/05/1965</t>
  </si>
  <si>
    <t>69100</t>
  </si>
  <si>
    <t>VILLEURBANNE</t>
  </si>
  <si>
    <t>01/01/2019</t>
  </si>
  <si>
    <t>N° adhérent</t>
  </si>
  <si>
    <t>N° adhérent + nom complet</t>
  </si>
  <si>
    <t>05 06 04 07 03</t>
  </si>
  <si>
    <t>01 02 03 04 05</t>
  </si>
  <si>
    <t>05 04 06 03 02</t>
  </si>
  <si>
    <t>04 12 23 34 45</t>
  </si>
  <si>
    <t>05 88 77 66 22</t>
  </si>
  <si>
    <t>01 55 88 66 33</t>
  </si>
  <si>
    <t>04 77 55 22 33</t>
  </si>
  <si>
    <t>06 07 08 09 10</t>
  </si>
  <si>
    <t>06 05 04 03 02</t>
  </si>
  <si>
    <t>06 11 22 33 44</t>
  </si>
  <si>
    <t>06 99 88 77 44</t>
  </si>
  <si>
    <t>06 55 22 33 11</t>
  </si>
  <si>
    <t>06 44 11 22 33</t>
  </si>
  <si>
    <t>06 30 40 50 60</t>
  </si>
  <si>
    <t>06 99 88 77 55</t>
  </si>
  <si>
    <t>rue des cochons</t>
  </si>
  <si>
    <t>PORER</t>
  </si>
  <si>
    <t>Eva</t>
  </si>
  <si>
    <t>22/05/1952</t>
  </si>
  <si>
    <t>06100</t>
  </si>
  <si>
    <t>O</t>
  </si>
  <si>
    <t>JUAN LES PINS</t>
  </si>
  <si>
    <t xml:space="preserve">0    </t>
  </si>
  <si>
    <t>RAFOLE</t>
  </si>
  <si>
    <t>Jean</t>
  </si>
  <si>
    <t>31/01/1944</t>
  </si>
  <si>
    <t xml:space="preserve">ANNIVERSAIRES du mois de </t>
  </si>
  <si>
    <t>nom</t>
  </si>
  <si>
    <t>date naissance</t>
  </si>
  <si>
    <t>âge</t>
  </si>
  <si>
    <t>prochain anniversaire</t>
  </si>
  <si>
    <t>mois anniversaire</t>
  </si>
  <si>
    <t>FICILE Teddy  le 25 décembre</t>
  </si>
  <si>
    <t>VAISSELLE Aude  le 01 janvier</t>
  </si>
  <si>
    <t>RAFOLE Jean  le 31 janvier</t>
  </si>
</sst>
</file>

<file path=xl/styles.xml><?xml version="1.0" encoding="utf-8"?>
<styleSheet xmlns="http://schemas.openxmlformats.org/spreadsheetml/2006/main">
  <numFmts count="5">
    <numFmt numFmtId="164" formatCode="00000"/>
    <numFmt numFmtId="165" formatCode="0#&quot; &quot;##&quot; &quot;##&quot; &quot;##&quot; &quot;##"/>
    <numFmt numFmtId="166" formatCode="[$-F800]dddd\,\ mmmm\ dd\,\ yyyy"/>
    <numFmt numFmtId="167" formatCode="0##\-000&quot; &quot;00&quot; &quot;00"/>
    <numFmt numFmtId="168" formatCode="mmmm"/>
  </numFmts>
  <fonts count="17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4"/>
      <color rgb="FF00B050"/>
      <name val="VAGRounded BT"/>
      <family val="2"/>
    </font>
    <font>
      <sz val="14"/>
      <color rgb="FFFF0000"/>
      <name val="Arial"/>
      <family val="2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5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 style="thin">
        <color rgb="FF0070C0"/>
      </left>
      <right style="thin">
        <color rgb="FF0070C0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65" fontId="0" fillId="0" borderId="0" xfId="0" applyNumberFormat="1"/>
    <xf numFmtId="0" fontId="10" fillId="2" borderId="2" xfId="0" applyFont="1" applyFill="1" applyBorder="1" applyAlignment="1">
      <alignment horizontal="center"/>
    </xf>
    <xf numFmtId="164" fontId="10" fillId="2" borderId="2" xfId="0" applyNumberFormat="1" applyFont="1" applyFill="1" applyBorder="1" applyAlignment="1">
      <alignment horizontal="center"/>
    </xf>
    <xf numFmtId="165" fontId="10" fillId="2" borderId="2" xfId="0" applyNumberFormat="1" applyFont="1" applyFill="1" applyBorder="1" applyAlignment="1">
      <alignment horizontal="center"/>
    </xf>
    <xf numFmtId="0" fontId="11" fillId="0" borderId="0" xfId="0" applyFont="1" applyAlignment="1"/>
    <xf numFmtId="0" fontId="8" fillId="0" borderId="3" xfId="0" applyFont="1" applyBorder="1" applyAlignment="1">
      <alignment vertical="center"/>
    </xf>
    <xf numFmtId="0" fontId="8" fillId="0" borderId="3" xfId="0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14" fontId="10" fillId="2" borderId="2" xfId="0" applyNumberFormat="1" applyFont="1" applyFill="1" applyBorder="1" applyAlignment="1">
      <alignment horizontal="center" wrapText="1"/>
    </xf>
    <xf numFmtId="165" fontId="10" fillId="2" borderId="2" xfId="0" applyNumberFormat="1" applyFont="1" applyFill="1" applyBorder="1" applyAlignment="1">
      <alignment horizontal="center" wrapText="1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/>
    </xf>
    <xf numFmtId="0" fontId="10" fillId="2" borderId="1" xfId="0" applyFont="1" applyFill="1" applyBorder="1" applyAlignment="1">
      <alignment horizontal="left"/>
    </xf>
    <xf numFmtId="0" fontId="8" fillId="0" borderId="3" xfId="0" applyNumberFormat="1" applyFont="1" applyBorder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9" fillId="0" borderId="3" xfId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6" fontId="10" fillId="2" borderId="2" xfId="0" applyNumberFormat="1" applyFont="1" applyFill="1" applyBorder="1" applyAlignment="1">
      <alignment horizontal="center" wrapText="1"/>
    </xf>
    <xf numFmtId="166" fontId="0" fillId="0" borderId="0" xfId="0" applyNumberFormat="1" applyAlignment="1">
      <alignment horizontal="center"/>
    </xf>
    <xf numFmtId="0" fontId="6" fillId="0" borderId="3" xfId="0" applyFont="1" applyBorder="1" applyAlignment="1">
      <alignment vertical="center"/>
    </xf>
    <xf numFmtId="14" fontId="6" fillId="0" borderId="3" xfId="0" applyNumberFormat="1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64" fontId="6" fillId="0" borderId="3" xfId="0" applyNumberFormat="1" applyFont="1" applyBorder="1" applyAlignment="1">
      <alignment vertical="center"/>
    </xf>
    <xf numFmtId="164" fontId="6" fillId="0" borderId="3" xfId="0" applyNumberFormat="1" applyFont="1" applyBorder="1" applyAlignment="1">
      <alignment horizontal="center" vertical="center"/>
    </xf>
    <xf numFmtId="165" fontId="6" fillId="0" borderId="3" xfId="0" applyNumberFormat="1" applyFont="1" applyBorder="1" applyAlignment="1">
      <alignment vertical="center"/>
    </xf>
    <xf numFmtId="14" fontId="6" fillId="0" borderId="3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3" xfId="0" applyFont="1" applyBorder="1" applyAlignment="1">
      <alignment vertical="center"/>
    </xf>
    <xf numFmtId="14" fontId="5" fillId="0" borderId="3" xfId="0" applyNumberFormat="1" applyFont="1" applyBorder="1" applyAlignment="1">
      <alignment horizontal="left" vertical="center"/>
    </xf>
    <xf numFmtId="0" fontId="5" fillId="0" borderId="3" xfId="0" applyNumberFormat="1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164" fontId="5" fillId="0" borderId="3" xfId="0" applyNumberFormat="1" applyFont="1" applyBorder="1" applyAlignment="1">
      <alignment vertical="center"/>
    </xf>
    <xf numFmtId="164" fontId="5" fillId="0" borderId="3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vertical="center"/>
    </xf>
    <xf numFmtId="14" fontId="4" fillId="0" borderId="3" xfId="0" applyNumberFormat="1" applyFont="1" applyBorder="1" applyAlignment="1">
      <alignment horizontal="left" vertical="center"/>
    </xf>
    <xf numFmtId="0" fontId="4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14" fontId="3" fillId="0" borderId="3" xfId="0" applyNumberFormat="1" applyFont="1" applyBorder="1" applyAlignment="1">
      <alignment horizontal="left" vertical="center"/>
    </xf>
    <xf numFmtId="0" fontId="3" fillId="0" borderId="3" xfId="0" applyNumberFormat="1" applyFont="1" applyBorder="1" applyAlignment="1">
      <alignment horizontal="left" vertical="center"/>
    </xf>
    <xf numFmtId="164" fontId="3" fillId="0" borderId="3" xfId="0" applyNumberFormat="1" applyFont="1" applyBorder="1" applyAlignment="1">
      <alignment vertical="center"/>
    </xf>
    <xf numFmtId="164" fontId="3" fillId="0" borderId="3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vertical="center"/>
    </xf>
    <xf numFmtId="165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10" fillId="2" borderId="2" xfId="0" applyFont="1" applyFill="1" applyBorder="1" applyAlignment="1">
      <alignment horizontal="left" wrapText="1"/>
    </xf>
    <xf numFmtId="0" fontId="12" fillId="0" borderId="3" xfId="0" applyFont="1" applyBorder="1" applyAlignment="1">
      <alignment horizontal="center" vertical="center"/>
    </xf>
    <xf numFmtId="0" fontId="13" fillId="0" borderId="3" xfId="0" applyNumberFormat="1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165" fontId="2" fillId="0" borderId="3" xfId="0" applyNumberFormat="1" applyFont="1" applyBorder="1" applyAlignment="1">
      <alignment horizontal="center" vertical="center"/>
    </xf>
    <xf numFmtId="167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164" fontId="1" fillId="0" borderId="3" xfId="0" applyNumberFormat="1" applyFont="1" applyBorder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vertical="center"/>
    </xf>
    <xf numFmtId="165" fontId="1" fillId="0" borderId="3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15" fillId="0" borderId="0" xfId="0" applyFont="1" applyAlignment="1"/>
    <xf numFmtId="14" fontId="0" fillId="0" borderId="0" xfId="0" applyNumberFormat="1"/>
    <xf numFmtId="0" fontId="0" fillId="0" borderId="0" xfId="0" applyAlignment="1">
      <alignment horizontal="center"/>
    </xf>
    <xf numFmtId="168" fontId="16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7"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VAGRounded BT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rgb="FF0070C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rgb="FF0070C0"/>
        </left>
        <right/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relativeIndent="255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0#&quot; &quot;##&quot; &quot;##&quot; &quot;##&quot; &quot;##"/>
      <alignment horizontal="center" vertical="center" textRotation="0" wrapText="0" indent="0" relativeIndent="255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relativeIndent="255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00000"/>
      <alignment horizontal="center" vertical="center" textRotation="0" wrapText="0" indent="0" relativeIndent="255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relativeIndent="255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left" vertical="center" textRotation="0" wrapText="0" indent="0" relativeIndent="255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left" vertical="center" textRotation="0" wrapText="0" indent="0" relativeIndent="255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center" textRotation="0" wrapText="0" indent="0" relativeIndent="255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0" indent="0" relativeIndent="255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relativeIndent="255" justifyLastLine="0" shrinkToFit="0" readingOrder="0"/>
      <border diagonalUp="0" diagonalDown="0" outline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relativeIndent="255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relativeIndent="255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</border>
    </dxf>
    <dxf>
      <border outline="0">
        <top style="thin">
          <color theme="5" tint="0.39997558519241921"/>
        </top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Arial"/>
        <scheme val="none"/>
      </font>
      <alignment vertical="center" textRotation="0" wrapText="0" indent="0" relativeIndent="255" justifyLastLine="0" shrinkToFit="0" readingOrder="0"/>
    </dxf>
    <dxf>
      <border outline="0">
        <bottom style="thin">
          <color theme="5" tint="0.39997558519241921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theme="5"/>
          <bgColor theme="4"/>
        </patternFill>
      </fill>
      <alignment vertical="bottom" textRotation="0" wrapText="0" indent="0" relativeIndent="255" justifyLastLine="0" shrinkToFit="0" readingOrder="0"/>
    </dxf>
    <dxf>
      <fill>
        <gradientFill degree="90">
          <stop position="0">
            <color theme="0"/>
          </stop>
          <stop position="0.5">
            <color rgb="FFFF7C80"/>
          </stop>
          <stop position="1">
            <color theme="0"/>
          </stop>
        </gradientFill>
      </fill>
    </dxf>
    <dxf>
      <font>
        <color rgb="FFFF0000"/>
      </font>
    </dxf>
  </dxfs>
  <tableStyles count="0" defaultTableStyle="TableStyleMedium2" defaultPivotStyle="PivotStyleLight16"/>
  <colors>
    <mruColors>
      <color rgb="FFFF7C80"/>
      <color rgb="FFFF99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1913465</xdr:colOff>
      <xdr:row>0</xdr:row>
      <xdr:rowOff>406401</xdr:rowOff>
    </xdr:from>
    <xdr:to>
      <xdr:col>8</xdr:col>
      <xdr:colOff>1651000</xdr:colOff>
      <xdr:row>0</xdr:row>
      <xdr:rowOff>762001</xdr:rowOff>
    </xdr:to>
    <xdr:sp macro="[0]!AfficheFormulaire" textlink="">
      <xdr:nvSpPr>
        <xdr:cNvPr id="4" name="Rectangle à coins arrondis 3"/>
        <xdr:cNvSpPr/>
      </xdr:nvSpPr>
      <xdr:spPr>
        <a:xfrm>
          <a:off x="7162798" y="406401"/>
          <a:ext cx="5410202" cy="3556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VAGRounded BT" panose="020F0702020204020204" pitchFamily="34" charset="0"/>
            </a:rPr>
            <a:t>Rechercher le N°</a:t>
          </a:r>
          <a:r>
            <a:rPr lang="fr-FR" sz="1600" baseline="0">
              <a:solidFill>
                <a:sysClr val="windowText" lastClr="000000"/>
              </a:solidFill>
              <a:latin typeface="VAGRounded BT" panose="020F0702020204020204" pitchFamily="34" charset="0"/>
            </a:rPr>
            <a:t> </a:t>
          </a:r>
          <a:r>
            <a:rPr lang="fr-FR" sz="1600">
              <a:solidFill>
                <a:sysClr val="windowText" lastClr="000000"/>
              </a:solidFill>
              <a:latin typeface="VAGRounded BT" panose="020F0702020204020204" pitchFamily="34" charset="0"/>
            </a:rPr>
            <a:t>Adhérent par son nom</a:t>
          </a:r>
        </a:p>
      </xdr:txBody>
    </xdr:sp>
    <xdr:clientData/>
  </xdr:twoCellAnchor>
  <xdr:twoCellAnchor>
    <xdr:from>
      <xdr:col>2</xdr:col>
      <xdr:colOff>118534</xdr:colOff>
      <xdr:row>0</xdr:row>
      <xdr:rowOff>228601</xdr:rowOff>
    </xdr:from>
    <xdr:to>
      <xdr:col>5</xdr:col>
      <xdr:colOff>682414</xdr:colOff>
      <xdr:row>0</xdr:row>
      <xdr:rowOff>872067</xdr:rowOff>
    </xdr:to>
    <xdr:sp macro="" textlink="">
      <xdr:nvSpPr>
        <xdr:cNvPr id="5" name="Rectangle à coins arrondis 4"/>
        <xdr:cNvSpPr/>
      </xdr:nvSpPr>
      <xdr:spPr>
        <a:xfrm>
          <a:off x="2015067" y="228601"/>
          <a:ext cx="3916680" cy="643466"/>
        </a:xfrm>
        <a:prstGeom prst="roundRect">
          <a:avLst/>
        </a:prstGeom>
        <a:solidFill>
          <a:srgbClr val="FF7C8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ysClr val="windowText" lastClr="000000"/>
              </a:solidFill>
              <a:latin typeface="VAGRounded BT" panose="020F0702020204020204" pitchFamily="34" charset="0"/>
            </a:rPr>
            <a:t>Base de données adhérents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9" name="Tadhere" displayName="Tadhere" ref="A1:T12" totalsRowShown="0" headerRowDxfId="24" dataDxfId="22" headerRowBorderDxfId="23" tableBorderDxfId="21">
  <autoFilter ref="A1:T12"/>
  <tableColumns count="20">
    <tableColumn id="1" name="Civilité" dataDxfId="20"/>
    <tableColumn id="2" name="Nom adhérent" dataDxfId="19"/>
    <tableColumn id="3" name="Prénom" dataDxfId="18"/>
    <tableColumn id="28" name="N° adhérent" dataDxfId="17">
      <calculatedColumnFormula>Q2</calculatedColumnFormula>
    </tableColumn>
    <tableColumn id="4" name="Nom Complet" dataDxfId="16">
      <calculatedColumnFormula>CONCATENATE([Civilité]," ",[Prénom]," ",[Nom adhérent])</calculatedColumnFormula>
    </tableColumn>
    <tableColumn id="29" name="N° adhérent + nom complet" dataDxfId="15">
      <calculatedColumnFormula>CONCATENATE(Tadhere[[#This Row],[N° adhérent]]," - ",Tadhere[[#This Row],[Nom Complet]])</calculatedColumnFormula>
    </tableColumn>
    <tableColumn id="5" name="Date de Naissance" dataDxfId="14"/>
    <tableColumn id="6" name="Age" dataDxfId="13">
      <calculatedColumnFormula>IF(R2="N","",DATEDIF(G2,TODAY(),"y")&amp;" ans  "&amp;DATEDIF(G2,TODAY(),"ym")&amp;" mois  "&amp;DATEDIF(G2,TODAY(),"md")&amp;" jours")</calculatedColumnFormula>
    </tableColumn>
    <tableColumn id="9" name="Adresse 1" dataDxfId="12"/>
    <tableColumn id="10" name="Adresse 2" dataDxfId="11"/>
    <tableColumn id="11" name="CP" dataDxfId="10"/>
    <tableColumn id="12" name="Ville" dataDxfId="9"/>
    <tableColumn id="13" name="Tél" dataDxfId="8"/>
    <tableColumn id="17" name="Mobile" dataDxfId="7"/>
    <tableColumn id="14" name="Adresse Mail" dataDxfId="6"/>
    <tableColumn id="16" name="Date de la 1ère adhésion" dataDxfId="5"/>
    <tableColumn id="20" name="0    " dataDxfId="4">
      <calculatedColumnFormula>IF(P2="","",Q1+1)</calculatedColumnFormula>
    </tableColumn>
    <tableColumn id="7" name="Actif" dataDxfId="3">
      <calculatedColumnFormula>IF(B2="","","O")</calculatedColumnFormula>
    </tableColumn>
    <tableColumn id="8" name="Adhérent depuis" dataDxfId="2">
      <calculatedColumnFormula>IF(R2="N","",DATEDIF(P2,TODAY(),"y")&amp;" ans "&amp;DATEDIF(P2,TODAY(),"ym")&amp;" mois  "&amp;DATEDIF(P2,TODAY(),"md")&amp;" jours")</calculatedColumnFormula>
    </tableColumn>
    <tableColumn id="18" name="N'est plus adhérent depuis ( année)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harrycovert@gmail.com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:V91"/>
  <sheetViews>
    <sheetView showGridLines="0" tabSelected="1" zoomScale="90" zoomScaleNormal="90" workbookViewId="0">
      <pane ySplit="1" topLeftCell="A2" activePane="bottomLeft" state="frozen"/>
      <selection activeCell="D1" sqref="D1"/>
      <selection pane="bottomLeft" activeCell="B28" sqref="B28"/>
    </sheetView>
  </sheetViews>
  <sheetFormatPr baseColWidth="10" defaultRowHeight="14.4"/>
  <cols>
    <col min="1" max="1" width="9.44140625" bestFit="1" customWidth="1"/>
    <col min="2" max="2" width="18.109375" bestFit="1" customWidth="1"/>
    <col min="3" max="3" width="12.5546875" bestFit="1" customWidth="1"/>
    <col min="4" max="4" width="13.77734375" bestFit="1" customWidth="1"/>
    <col min="5" max="5" width="22.44140625" style="16" bestFit="1" customWidth="1"/>
    <col min="6" max="6" width="29.77734375" style="16" bestFit="1" customWidth="1"/>
    <col min="7" max="7" width="26.88671875" style="25" bestFit="1" customWidth="1"/>
    <col min="8" max="8" width="26" style="17" customWidth="1"/>
    <col min="9" max="9" width="30.109375" customWidth="1"/>
    <col min="10" max="10" width="22.88671875" style="2" customWidth="1"/>
    <col min="11" max="11" width="9.88671875" customWidth="1"/>
    <col min="12" max="12" width="20.5546875" style="3" customWidth="1"/>
    <col min="13" max="13" width="14.6640625" style="3" bestFit="1" customWidth="1"/>
    <col min="14" max="14" width="14.6640625" style="1" customWidth="1"/>
    <col min="15" max="15" width="27.88671875" style="1" customWidth="1"/>
    <col min="16" max="16" width="16.21875" style="34" customWidth="1"/>
    <col min="17" max="17" width="14.6640625" style="1" customWidth="1"/>
    <col min="18" max="18" width="10.88671875" style="1" bestFit="1" customWidth="1"/>
    <col min="19" max="19" width="30.21875" style="1" customWidth="1"/>
    <col min="20" max="20" width="15" style="1" customWidth="1"/>
  </cols>
  <sheetData>
    <row r="1" spans="1:22" s="7" customFormat="1" ht="97.8" customHeight="1">
      <c r="A1" s="18" t="s">
        <v>1</v>
      </c>
      <c r="B1" s="4" t="s">
        <v>13</v>
      </c>
      <c r="C1" s="4" t="s">
        <v>0</v>
      </c>
      <c r="D1" s="67" t="s">
        <v>80</v>
      </c>
      <c r="E1" s="4" t="s">
        <v>14</v>
      </c>
      <c r="F1" s="4" t="s">
        <v>81</v>
      </c>
      <c r="G1" s="24" t="s">
        <v>15</v>
      </c>
      <c r="H1" s="4" t="s">
        <v>16</v>
      </c>
      <c r="I1" s="4" t="s">
        <v>2</v>
      </c>
      <c r="J1" s="4" t="s">
        <v>3</v>
      </c>
      <c r="K1" s="5" t="s">
        <v>4</v>
      </c>
      <c r="L1" s="4" t="s">
        <v>5</v>
      </c>
      <c r="M1" s="6" t="s">
        <v>6</v>
      </c>
      <c r="N1" s="6" t="s">
        <v>10</v>
      </c>
      <c r="O1" s="6" t="s">
        <v>12</v>
      </c>
      <c r="P1" s="14" t="s">
        <v>21</v>
      </c>
      <c r="Q1" s="15" t="s">
        <v>104</v>
      </c>
      <c r="R1" s="15" t="s">
        <v>20</v>
      </c>
      <c r="S1" s="15" t="s">
        <v>17</v>
      </c>
      <c r="T1" s="15" t="s">
        <v>19</v>
      </c>
      <c r="V1" s="86">
        <v>28</v>
      </c>
    </row>
    <row r="2" spans="1:22" ht="15" customHeight="1">
      <c r="A2" s="8" t="s">
        <v>9</v>
      </c>
      <c r="B2" s="20" t="s">
        <v>22</v>
      </c>
      <c r="C2" s="20" t="s">
        <v>23</v>
      </c>
      <c r="D2" s="68">
        <f>Q2</f>
        <v>1</v>
      </c>
      <c r="E2" s="9" t="str">
        <f>CONCATENATE([Civilité]," ",[Prénom]," ",[Nom adhérent])</f>
        <v>Mr Harry COVERT</v>
      </c>
      <c r="F2" s="70" t="str">
        <f>CONCATENATE(Tadhere[[#This Row],[N° adhérent]]," - ",Tadhere[[#This Row],[Nom Complet]])</f>
        <v>1 - Mr Harry COVERT</v>
      </c>
      <c r="G2" s="13">
        <v>16565</v>
      </c>
      <c r="H2" s="19" t="str">
        <f t="shared" ref="H2:H8" ca="1" si="0">IF(R2="N","",DATEDIF(G2,TODAY(),"y")&amp;" ans  "&amp;DATEDIF(G2,TODAY(),"ym")&amp;" mois  "&amp;DATEDIF(G2,TODAY(),"md")&amp;" jours")</f>
        <v>74 ans  6 mois  26 jours</v>
      </c>
      <c r="I2" s="21" t="s">
        <v>24</v>
      </c>
      <c r="J2" s="20" t="s">
        <v>25</v>
      </c>
      <c r="K2" s="10">
        <v>14000</v>
      </c>
      <c r="L2" s="20" t="s">
        <v>26</v>
      </c>
      <c r="M2" s="11">
        <v>203040506</v>
      </c>
      <c r="N2" s="71" t="s">
        <v>96</v>
      </c>
      <c r="O2" s="22" t="s">
        <v>27</v>
      </c>
      <c r="P2" s="13">
        <v>38353</v>
      </c>
      <c r="Q2" s="85">
        <f t="shared" ref="Q2:Q11" si="1">IF(P2="","",Q1+1)</f>
        <v>1</v>
      </c>
      <c r="R2" s="56" t="str">
        <f>IF(B2="","","O")</f>
        <v>O</v>
      </c>
      <c r="S2" s="12" t="str">
        <f t="shared" ref="S2:S12" ca="1" si="2">IF(R2="N","",DATEDIF(P2,TODAY(),"y")&amp;" ans "&amp;DATEDIF(P2,TODAY(),"ym")&amp;" mois  "&amp;DATEDIF(P2,TODAY(),"md")&amp;" jours")</f>
        <v>14 ans 11 mois  3 jours</v>
      </c>
      <c r="T2" s="12"/>
    </row>
    <row r="3" spans="1:22" ht="15" customHeight="1">
      <c r="A3" s="26" t="s">
        <v>7</v>
      </c>
      <c r="B3" s="26" t="s">
        <v>29</v>
      </c>
      <c r="C3" s="26" t="s">
        <v>30</v>
      </c>
      <c r="D3" s="68">
        <f t="shared" ref="D3:D11" si="3">Q3</f>
        <v>2</v>
      </c>
      <c r="E3" s="27" t="str">
        <f>CONCATENATE([Civilité]," ",[Prénom]," ",[Nom adhérent])</f>
        <v>Mme Barbie TURIQUE</v>
      </c>
      <c r="F3" s="69" t="str">
        <f>CONCATENATE(Tadhere[[#This Row],[N° adhérent]]," - ",Tadhere[[#This Row],[Nom Complet]])</f>
        <v>2 - Mme Barbie TURIQUE</v>
      </c>
      <c r="G3" s="33" t="s">
        <v>31</v>
      </c>
      <c r="H3" s="28" t="str">
        <f t="shared" ca="1" si="0"/>
        <v>69 ans  4 mois  20 jours</v>
      </c>
      <c r="I3" s="29" t="s">
        <v>32</v>
      </c>
      <c r="J3" s="30" t="s">
        <v>11</v>
      </c>
      <c r="K3" s="31" t="s">
        <v>33</v>
      </c>
      <c r="L3" s="32" t="s">
        <v>34</v>
      </c>
      <c r="M3" s="71" t="s">
        <v>82</v>
      </c>
      <c r="N3" s="71" t="s">
        <v>89</v>
      </c>
      <c r="O3" s="23" t="s">
        <v>11</v>
      </c>
      <c r="P3" s="33">
        <v>43752</v>
      </c>
      <c r="Q3" s="85">
        <f t="shared" si="1"/>
        <v>2</v>
      </c>
      <c r="R3" s="56" t="str">
        <f t="shared" ref="R3:R10" si="4">IF(B3="","","O")</f>
        <v>O</v>
      </c>
      <c r="S3" s="12" t="str">
        <f t="shared" ca="1" si="2"/>
        <v>0 ans 1 mois  20 jours</v>
      </c>
      <c r="T3" s="23"/>
    </row>
    <row r="4" spans="1:22" ht="15" customHeight="1">
      <c r="A4" s="26" t="s">
        <v>7</v>
      </c>
      <c r="B4" s="26" t="s">
        <v>35</v>
      </c>
      <c r="C4" s="26" t="s">
        <v>36</v>
      </c>
      <c r="D4" s="68">
        <f t="shared" si="3"/>
        <v>3</v>
      </c>
      <c r="E4" s="27" t="str">
        <f>CONCATENATE([Civilité]," ",[Prénom]," ",[Nom adhérent])</f>
        <v>Mme Daisy LUZION</v>
      </c>
      <c r="F4" s="69" t="str">
        <f>CONCATENATE(Tadhere[[#This Row],[N° adhérent]]," - ",Tadhere[[#This Row],[Nom Complet]])</f>
        <v>3 - Mme Daisy LUZION</v>
      </c>
      <c r="G4" s="33" t="s">
        <v>37</v>
      </c>
      <c r="H4" s="28" t="str">
        <f t="shared" ca="1" si="0"/>
        <v/>
      </c>
      <c r="I4" s="29" t="s">
        <v>38</v>
      </c>
      <c r="J4" s="30" t="s">
        <v>11</v>
      </c>
      <c r="K4" s="31" t="s">
        <v>39</v>
      </c>
      <c r="L4" s="32" t="s">
        <v>18</v>
      </c>
      <c r="M4" s="72" t="s">
        <v>83</v>
      </c>
      <c r="N4" s="71" t="s">
        <v>90</v>
      </c>
      <c r="O4" s="23" t="s">
        <v>11</v>
      </c>
      <c r="P4" s="33" t="s">
        <v>40</v>
      </c>
      <c r="Q4" s="85">
        <f t="shared" si="1"/>
        <v>3</v>
      </c>
      <c r="R4" s="56" t="s">
        <v>28</v>
      </c>
      <c r="S4" s="12" t="str">
        <f t="shared" ca="1" si="2"/>
        <v/>
      </c>
      <c r="T4" s="23">
        <v>2019</v>
      </c>
    </row>
    <row r="5" spans="1:22" ht="15" customHeight="1">
      <c r="A5" s="26" t="s">
        <v>9</v>
      </c>
      <c r="B5" s="26" t="s">
        <v>41</v>
      </c>
      <c r="C5" s="26" t="s">
        <v>42</v>
      </c>
      <c r="D5" s="68">
        <f t="shared" si="3"/>
        <v>4</v>
      </c>
      <c r="E5" s="27" t="str">
        <f>CONCATENATE([Civilité]," ",[Prénom]," ",[Nom adhérent])</f>
        <v>Mr Teddy FICILE</v>
      </c>
      <c r="F5" s="69" t="str">
        <f>CONCATENATE(Tadhere[[#This Row],[N° adhérent]]," - ",Tadhere[[#This Row],[Nom Complet]])</f>
        <v>4 - Mr Teddy FICILE</v>
      </c>
      <c r="G5" s="33" t="s">
        <v>43</v>
      </c>
      <c r="H5" s="28" t="str">
        <f t="shared" ca="1" si="0"/>
        <v>58 ans  11 mois  9 jours</v>
      </c>
      <c r="I5" s="29" t="s">
        <v>44</v>
      </c>
      <c r="J5" s="30" t="s">
        <v>11</v>
      </c>
      <c r="K5" s="31" t="s">
        <v>45</v>
      </c>
      <c r="L5" s="32" t="s">
        <v>46</v>
      </c>
      <c r="M5" s="71" t="s">
        <v>84</v>
      </c>
      <c r="N5" s="71" t="s">
        <v>91</v>
      </c>
      <c r="O5" s="23" t="s">
        <v>11</v>
      </c>
      <c r="P5" s="33" t="s">
        <v>47</v>
      </c>
      <c r="Q5" s="85">
        <f t="shared" si="1"/>
        <v>4</v>
      </c>
      <c r="R5" s="56" t="str">
        <f t="shared" si="4"/>
        <v>O</v>
      </c>
      <c r="S5" s="12" t="str">
        <f t="shared" ca="1" si="2"/>
        <v>7 ans 11 mois  3 jours</v>
      </c>
      <c r="T5" s="23"/>
    </row>
    <row r="6" spans="1:22" ht="15" customHeight="1">
      <c r="A6" s="26" t="s">
        <v>8</v>
      </c>
      <c r="B6" s="26" t="s">
        <v>48</v>
      </c>
      <c r="C6" s="26" t="s">
        <v>49</v>
      </c>
      <c r="D6" s="68">
        <f t="shared" si="3"/>
        <v>5</v>
      </c>
      <c r="E6" s="27" t="str">
        <f>CONCATENATE([Civilité]," ",[Prénom]," ",[Nom adhérent])</f>
        <v>Mlle Annie VERSAIRE</v>
      </c>
      <c r="F6" s="69" t="str">
        <f>CONCATENATE(Tadhere[[#This Row],[N° adhérent]]," - ",Tadhere[[#This Row],[Nom Complet]])</f>
        <v>5 - Mlle Annie VERSAIRE</v>
      </c>
      <c r="G6" s="33" t="s">
        <v>50</v>
      </c>
      <c r="H6" s="28" t="str">
        <f t="shared" ca="1" si="0"/>
        <v>58 ans  0 mois  23 jours</v>
      </c>
      <c r="I6" s="29" t="s">
        <v>51</v>
      </c>
      <c r="J6" s="30" t="s">
        <v>11</v>
      </c>
      <c r="K6" s="31" t="s">
        <v>52</v>
      </c>
      <c r="L6" s="32" t="s">
        <v>53</v>
      </c>
      <c r="M6" s="71" t="s">
        <v>85</v>
      </c>
      <c r="N6" s="71" t="s">
        <v>92</v>
      </c>
      <c r="O6" s="23" t="s">
        <v>11</v>
      </c>
      <c r="P6" s="33" t="s">
        <v>54</v>
      </c>
      <c r="Q6" s="85">
        <f t="shared" si="1"/>
        <v>5</v>
      </c>
      <c r="R6" s="56" t="str">
        <f t="shared" si="4"/>
        <v>O</v>
      </c>
      <c r="S6" s="12" t="str">
        <f t="shared" ca="1" si="2"/>
        <v>1 ans 9 mois  19 jours</v>
      </c>
      <c r="T6" s="23"/>
    </row>
    <row r="7" spans="1:22" ht="15" customHeight="1">
      <c r="A7" s="35" t="s">
        <v>9</v>
      </c>
      <c r="B7" s="35" t="s">
        <v>55</v>
      </c>
      <c r="C7" s="35" t="s">
        <v>56</v>
      </c>
      <c r="D7" s="68">
        <f t="shared" si="3"/>
        <v>6</v>
      </c>
      <c r="E7" s="36" t="str">
        <f>CONCATENATE([Civilité]," ",[Prénom]," ",[Nom adhérent])</f>
        <v>Mr Vincent TIMAITRE</v>
      </c>
      <c r="F7" s="69" t="str">
        <f>CONCATENATE(Tadhere[[#This Row],[N° adhérent]]," - ",Tadhere[[#This Row],[Nom Complet]])</f>
        <v>6 - Mr Vincent TIMAITRE</v>
      </c>
      <c r="G7" s="43" t="s">
        <v>57</v>
      </c>
      <c r="H7" s="37" t="str">
        <f t="shared" ca="1" si="0"/>
        <v>57 ans  1 mois  3 jours</v>
      </c>
      <c r="I7" s="38" t="s">
        <v>58</v>
      </c>
      <c r="J7" s="39" t="s">
        <v>11</v>
      </c>
      <c r="K7" s="40" t="s">
        <v>59</v>
      </c>
      <c r="L7" s="41" t="s">
        <v>60</v>
      </c>
      <c r="M7" s="71" t="s">
        <v>86</v>
      </c>
      <c r="N7" s="71" t="s">
        <v>93</v>
      </c>
      <c r="O7" s="42" t="s">
        <v>11</v>
      </c>
      <c r="P7" s="43">
        <v>43147</v>
      </c>
      <c r="Q7" s="85">
        <f t="shared" si="1"/>
        <v>6</v>
      </c>
      <c r="R7" s="56" t="str">
        <f t="shared" si="4"/>
        <v>O</v>
      </c>
      <c r="S7" s="44" t="str">
        <f t="shared" ca="1" si="2"/>
        <v>1 ans 9 mois  18 jours</v>
      </c>
      <c r="T7" s="42"/>
    </row>
    <row r="8" spans="1:22" ht="15" customHeight="1">
      <c r="A8" s="35" t="s">
        <v>7</v>
      </c>
      <c r="B8" s="35" t="s">
        <v>61</v>
      </c>
      <c r="C8" s="35" t="s">
        <v>62</v>
      </c>
      <c r="D8" s="68">
        <f t="shared" si="3"/>
        <v>7</v>
      </c>
      <c r="E8" s="36" t="str">
        <f>CONCATENATE([Civilité]," ",[Prénom]," ",[Nom adhérent])</f>
        <v>Mme Guy MAUVE</v>
      </c>
      <c r="F8" s="69" t="str">
        <f>CONCATENATE(Tadhere[[#This Row],[N° adhérent]]," - ",Tadhere[[#This Row],[Nom Complet]])</f>
        <v>7 - Mme Guy MAUVE</v>
      </c>
      <c r="G8" s="43" t="s">
        <v>63</v>
      </c>
      <c r="H8" s="37" t="str">
        <f t="shared" ca="1" si="0"/>
        <v>56 ans  7 mois  3 jours</v>
      </c>
      <c r="I8" s="38" t="s">
        <v>64</v>
      </c>
      <c r="J8" s="39" t="s">
        <v>11</v>
      </c>
      <c r="K8" s="40" t="s">
        <v>65</v>
      </c>
      <c r="L8" s="41" t="s">
        <v>66</v>
      </c>
      <c r="M8" s="71" t="s">
        <v>87</v>
      </c>
      <c r="N8" s="71" t="s">
        <v>94</v>
      </c>
      <c r="O8" s="42" t="s">
        <v>11</v>
      </c>
      <c r="P8" s="43" t="s">
        <v>67</v>
      </c>
      <c r="Q8" s="85">
        <f t="shared" si="1"/>
        <v>7</v>
      </c>
      <c r="R8" s="56" t="str">
        <f t="shared" si="4"/>
        <v>O</v>
      </c>
      <c r="S8" s="44" t="str">
        <f t="shared" ca="1" si="2"/>
        <v>3 ans 1 mois  21 jours</v>
      </c>
      <c r="T8" s="42"/>
    </row>
    <row r="9" spans="1:22" ht="15" customHeight="1">
      <c r="A9" s="46" t="s">
        <v>7</v>
      </c>
      <c r="B9" s="46" t="s">
        <v>68</v>
      </c>
      <c r="C9" s="46" t="s">
        <v>69</v>
      </c>
      <c r="D9" s="68">
        <f t="shared" si="3"/>
        <v>8</v>
      </c>
      <c r="E9" s="47" t="str">
        <f>CONCATENATE([Civilité]," ",[Prénom]," ",[Nom adhérent])</f>
        <v>Mme Aude VAISSELLE</v>
      </c>
      <c r="F9" s="69" t="str">
        <f>CONCATENATE(Tadhere[[#This Row],[N° adhérent]]," - ",Tadhere[[#This Row],[Nom Complet]])</f>
        <v>8 - Mme Aude VAISSELLE</v>
      </c>
      <c r="G9" s="54">
        <v>23377</v>
      </c>
      <c r="H9" s="48" t="str">
        <f ca="1">IF(R9="N","",DATEDIF(G9,TODAY(),"y")&amp;" ans  "&amp;DATEDIF(G9,TODAY(),"ym")&amp;" mois  "&amp;DATEDIF(G9,TODAY(),"md")&amp;" jours")</f>
        <v>55 ans  11 mois  3 jours</v>
      </c>
      <c r="I9" s="49" t="s">
        <v>70</v>
      </c>
      <c r="J9" s="50" t="s">
        <v>11</v>
      </c>
      <c r="K9" s="51" t="s">
        <v>71</v>
      </c>
      <c r="L9" s="52" t="s">
        <v>72</v>
      </c>
      <c r="M9" s="71" t="s">
        <v>88</v>
      </c>
      <c r="N9" s="71" t="s">
        <v>95</v>
      </c>
      <c r="O9" s="53" t="s">
        <v>11</v>
      </c>
      <c r="P9" s="54" t="s">
        <v>73</v>
      </c>
      <c r="Q9" s="85">
        <f t="shared" si="1"/>
        <v>8</v>
      </c>
      <c r="R9" s="56" t="str">
        <f t="shared" si="4"/>
        <v>O</v>
      </c>
      <c r="S9" s="55" t="str">
        <f t="shared" ca="1" si="2"/>
        <v>2 ans 8 mois  19 jours</v>
      </c>
      <c r="T9" s="53"/>
    </row>
    <row r="10" spans="1:22" ht="15" customHeight="1">
      <c r="A10" s="57" t="s">
        <v>9</v>
      </c>
      <c r="B10" s="57" t="s">
        <v>74</v>
      </c>
      <c r="C10" s="57" t="s">
        <v>75</v>
      </c>
      <c r="D10" s="68">
        <f t="shared" si="3"/>
        <v>9</v>
      </c>
      <c r="E10" s="58" t="str">
        <f>CONCATENATE([Civilité]," ",[Prénom]," ",[Nom adhérent])</f>
        <v>Mr Marc ASSIN</v>
      </c>
      <c r="F10" s="69" t="str">
        <f>CONCATENATE(Tadhere[[#This Row],[N° adhérent]]," - ",Tadhere[[#This Row],[Nom Complet]])</f>
        <v>9 - Mr Marc ASSIN</v>
      </c>
      <c r="G10" s="65" t="s">
        <v>76</v>
      </c>
      <c r="H10" s="59" t="str">
        <f ca="1">IF(R10="N","",DATEDIF(G10,TODAY(),"y")&amp;" ans  "&amp;DATEDIF(G10,TODAY(),"ym")&amp;" mois  "&amp;DATEDIF(G10,TODAY(),"md")&amp;" jours")</f>
        <v>54 ans  6 mois  26 jours</v>
      </c>
      <c r="I10" s="73" t="s">
        <v>97</v>
      </c>
      <c r="J10" s="60" t="s">
        <v>11</v>
      </c>
      <c r="K10" s="61" t="s">
        <v>77</v>
      </c>
      <c r="L10" s="62" t="s">
        <v>78</v>
      </c>
      <c r="M10" s="63">
        <v>485858585</v>
      </c>
      <c r="N10" s="63">
        <v>686868686</v>
      </c>
      <c r="O10" s="64" t="s">
        <v>11</v>
      </c>
      <c r="P10" s="65" t="s">
        <v>79</v>
      </c>
      <c r="Q10" s="85">
        <f t="shared" si="1"/>
        <v>9</v>
      </c>
      <c r="R10" s="56" t="str">
        <f t="shared" si="4"/>
        <v>O</v>
      </c>
      <c r="S10" s="66" t="str">
        <f t="shared" ca="1" si="2"/>
        <v>0 ans 11 mois  3 jours</v>
      </c>
      <c r="T10" s="64"/>
    </row>
    <row r="11" spans="1:22" ht="15" customHeight="1">
      <c r="A11" s="74" t="s">
        <v>7</v>
      </c>
      <c r="B11" s="74" t="s">
        <v>98</v>
      </c>
      <c r="C11" s="74" t="s">
        <v>99</v>
      </c>
      <c r="D11" s="68">
        <f t="shared" si="3"/>
        <v>10</v>
      </c>
      <c r="E11" s="76" t="str">
        <f>CONCATENATE([Civilité]," ",[Prénom]," ",[Nom adhérent])</f>
        <v>Mme Eva PORER</v>
      </c>
      <c r="F11" s="69" t="str">
        <f>CONCATENATE(Tadhere[[#This Row],[N° adhérent]]," - ",Tadhere[[#This Row],[Nom Complet]])</f>
        <v>10 - Mme Eva PORER</v>
      </c>
      <c r="G11" s="83" t="s">
        <v>100</v>
      </c>
      <c r="H11" s="77" t="str">
        <f ca="1">IF(R11="N","",DATEDIF(G11,TODAY(),"y")&amp;" ans  "&amp;DATEDIF(G11,TODAY(),"ym")&amp;" mois  "&amp;DATEDIF(G11,TODAY(),"md")&amp;" jours")</f>
        <v>67 ans  6 mois  12 jours</v>
      </c>
      <c r="I11" s="78" t="s">
        <v>11</v>
      </c>
      <c r="J11" s="79" t="s">
        <v>11</v>
      </c>
      <c r="K11" s="80" t="s">
        <v>101</v>
      </c>
      <c r="L11" s="81" t="s">
        <v>103</v>
      </c>
      <c r="M11" s="82">
        <v>466882200</v>
      </c>
      <c r="N11" s="82">
        <v>655441188</v>
      </c>
      <c r="O11" s="75" t="s">
        <v>11</v>
      </c>
      <c r="P11" s="83">
        <v>43466</v>
      </c>
      <c r="Q11" s="85">
        <f t="shared" si="1"/>
        <v>10</v>
      </c>
      <c r="R11" s="56" t="s">
        <v>102</v>
      </c>
      <c r="S11" s="84" t="str">
        <f t="shared" ca="1" si="2"/>
        <v>0 ans 11 mois  3 jours</v>
      </c>
      <c r="T11" s="75"/>
    </row>
    <row r="12" spans="1:22" ht="15" customHeight="1">
      <c r="A12" s="74" t="s">
        <v>9</v>
      </c>
      <c r="B12" s="74" t="s">
        <v>105</v>
      </c>
      <c r="C12" s="74" t="s">
        <v>106</v>
      </c>
      <c r="D12" s="68">
        <f>Q12</f>
        <v>11</v>
      </c>
      <c r="E12" s="76" t="str">
        <f>CONCATENATE([Civilité]," ",[Prénom]," ",[Nom adhérent])</f>
        <v>Mr Jean RAFOLE</v>
      </c>
      <c r="F12" s="69" t="str">
        <f>CONCATENATE(Tadhere[[#This Row],[N° adhérent]]," - ",Tadhere[[#This Row],[Nom Complet]])</f>
        <v>11 - Mr Jean RAFOLE</v>
      </c>
      <c r="G12" s="83" t="s">
        <v>107</v>
      </c>
      <c r="H12" s="77" t="str">
        <f ca="1">IF(R12="N","",DATEDIF(G12,TODAY(),"y")&amp;" ans  "&amp;DATEDIF(G12,TODAY(),"ym")&amp;" mois  "&amp;DATEDIF(G12,TODAY(),"md")&amp;" jours")</f>
        <v/>
      </c>
      <c r="I12" s="78" t="s">
        <v>11</v>
      </c>
      <c r="J12" s="79" t="s">
        <v>11</v>
      </c>
      <c r="K12" s="80" t="s">
        <v>77</v>
      </c>
      <c r="L12" s="81" t="s">
        <v>78</v>
      </c>
      <c r="M12" s="82">
        <v>487868584</v>
      </c>
      <c r="N12" s="82">
        <v>698877665</v>
      </c>
      <c r="O12" s="75" t="s">
        <v>11</v>
      </c>
      <c r="P12" s="83" t="s">
        <v>40</v>
      </c>
      <c r="Q12" s="85">
        <f>IF(P12="","",Q11+1)</f>
        <v>11</v>
      </c>
      <c r="R12" s="56" t="s">
        <v>28</v>
      </c>
      <c r="S12" s="84" t="str">
        <f t="shared" ca="1" si="2"/>
        <v/>
      </c>
      <c r="T12" s="75">
        <v>2019</v>
      </c>
    </row>
    <row r="13" spans="1:22" ht="15" customHeight="1"/>
    <row r="14" spans="1:22" ht="15" customHeight="1"/>
    <row r="15" spans="1:22" ht="15" customHeight="1"/>
    <row r="16" spans="1:22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</sheetData>
  <conditionalFormatting sqref="R2:R146">
    <cfRule type="cellIs" dxfId="26" priority="3" operator="equal">
      <formula>"N"</formula>
    </cfRule>
  </conditionalFormatting>
  <conditionalFormatting sqref="A2:T99">
    <cfRule type="expression" dxfId="25" priority="1">
      <formula>$V$1=ROW()</formula>
    </cfRule>
  </conditionalFormatting>
  <hyperlinks>
    <hyperlink ref="O2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B4:F20"/>
  <sheetViews>
    <sheetView workbookViewId="0">
      <selection activeCell="E12" sqref="E12"/>
    </sheetView>
  </sheetViews>
  <sheetFormatPr baseColWidth="10" defaultRowHeight="14.4"/>
  <cols>
    <col min="2" max="2" width="19.109375" bestFit="1" customWidth="1"/>
    <col min="3" max="3" width="18.44140625" style="45" customWidth="1"/>
    <col min="4" max="4" width="23.77734375" style="88" customWidth="1"/>
    <col min="5" max="5" width="18.5546875" style="88" bestFit="1" customWidth="1"/>
    <col min="6" max="6" width="15.21875" bestFit="1" customWidth="1"/>
  </cols>
  <sheetData>
    <row r="4" spans="2:6">
      <c r="B4" t="s">
        <v>109</v>
      </c>
      <c r="C4" s="45" t="s">
        <v>110</v>
      </c>
      <c r="D4" s="88" t="s">
        <v>111</v>
      </c>
      <c r="E4" s="88" t="s">
        <v>112</v>
      </c>
      <c r="F4" t="s">
        <v>113</v>
      </c>
    </row>
    <row r="5" spans="2:6">
      <c r="B5" t="str">
        <f>Adherents!E2</f>
        <v>Mr Harry COVERT</v>
      </c>
      <c r="C5" s="34">
        <f>Adherents!G2</f>
        <v>16565</v>
      </c>
      <c r="D5" s="88" t="str">
        <f ca="1">IF(B6=0,"",Adherents!H2)</f>
        <v>74 ans  6 mois  26 jours</v>
      </c>
      <c r="E5" s="88" t="str">
        <f ca="1">IF(D5="","",(DATEDIF(C5,TODAY(),"y")+1)&amp; " ans")</f>
        <v>75 ans</v>
      </c>
      <c r="F5" s="88">
        <f ca="1">IF(D5="","",MONTH(C5))</f>
        <v>5</v>
      </c>
    </row>
    <row r="6" spans="2:6">
      <c r="B6" t="str">
        <f>Adherents!E3</f>
        <v>Mme Barbie TURIQUE</v>
      </c>
      <c r="C6" s="34" t="str">
        <f>Adherents!G3</f>
        <v>14/07/1950</v>
      </c>
      <c r="D6" s="88" t="str">
        <f ca="1">IF(B7=0,"",Adherents!H3)</f>
        <v>69 ans  4 mois  20 jours</v>
      </c>
      <c r="E6" s="88" t="str">
        <f t="shared" ref="E6:E20" ca="1" si="0">IF(D6="","",(DATEDIF(C6,TODAY(),"y")+1)&amp; " ans")</f>
        <v>70 ans</v>
      </c>
      <c r="F6" s="88">
        <f t="shared" ref="F6:F20" ca="1" si="1">IF(D6="","",MONTH(C6))</f>
        <v>7</v>
      </c>
    </row>
    <row r="7" spans="2:6">
      <c r="B7" t="str">
        <f>Adherents!E4</f>
        <v>Mme Daisy LUZION</v>
      </c>
      <c r="C7" s="34" t="str">
        <f>Adherents!G4</f>
        <v>15/08/1951</v>
      </c>
      <c r="D7" s="88" t="str">
        <f ca="1">IF(B8=0,"",Adherents!H4)</f>
        <v/>
      </c>
      <c r="E7" s="88" t="str">
        <f t="shared" ca="1" si="0"/>
        <v/>
      </c>
      <c r="F7" s="88" t="str">
        <f t="shared" ca="1" si="1"/>
        <v/>
      </c>
    </row>
    <row r="8" spans="2:6">
      <c r="B8" t="str">
        <f>Adherents!E5</f>
        <v>Mr Teddy FICILE</v>
      </c>
      <c r="C8" s="34" t="str">
        <f>Adherents!G5</f>
        <v>25/12/1960</v>
      </c>
      <c r="D8" s="88" t="str">
        <f ca="1">IF(B9=0,"",Adherents!H5)</f>
        <v>58 ans  11 mois  9 jours</v>
      </c>
      <c r="E8" s="88" t="str">
        <f t="shared" ca="1" si="0"/>
        <v>59 ans</v>
      </c>
      <c r="F8" s="88">
        <f t="shared" ca="1" si="1"/>
        <v>12</v>
      </c>
    </row>
    <row r="9" spans="2:6">
      <c r="B9" t="str">
        <f>Adherents!E6</f>
        <v>Mlle Annie VERSAIRE</v>
      </c>
      <c r="C9" s="34" t="str">
        <f>Adherents!G6</f>
        <v>11/11/1961</v>
      </c>
      <c r="D9" s="88" t="str">
        <f ca="1">IF(B10=0,"",Adherents!H6)</f>
        <v>58 ans  0 mois  23 jours</v>
      </c>
      <c r="E9" s="88" t="str">
        <f t="shared" ca="1" si="0"/>
        <v>59 ans</v>
      </c>
      <c r="F9" s="88">
        <f t="shared" ca="1" si="1"/>
        <v>11</v>
      </c>
    </row>
    <row r="10" spans="2:6">
      <c r="B10" t="str">
        <f>Adherents!E7</f>
        <v>Mr Vincent TIMAITRE</v>
      </c>
      <c r="C10" s="34" t="str">
        <f>Adherents!G7</f>
        <v>01/11/1962</v>
      </c>
      <c r="D10" s="88" t="str">
        <f ca="1">IF(B11=0,"",Adherents!H7)</f>
        <v>57 ans  1 mois  3 jours</v>
      </c>
      <c r="E10" s="88" t="str">
        <f t="shared" ca="1" si="0"/>
        <v>58 ans</v>
      </c>
      <c r="F10" s="88">
        <f t="shared" ca="1" si="1"/>
        <v>11</v>
      </c>
    </row>
    <row r="11" spans="2:6">
      <c r="B11" t="str">
        <f>Adherents!E8</f>
        <v>Mme Guy MAUVE</v>
      </c>
      <c r="C11" s="34" t="str">
        <f>Adherents!G8</f>
        <v>01/05/1963</v>
      </c>
      <c r="D11" s="88" t="str">
        <f ca="1">IF(B12=0,"",Adherents!H8)</f>
        <v>56 ans  7 mois  3 jours</v>
      </c>
      <c r="E11" s="88" t="str">
        <f t="shared" ca="1" si="0"/>
        <v>57 ans</v>
      </c>
      <c r="F11" s="88">
        <f t="shared" ca="1" si="1"/>
        <v>5</v>
      </c>
    </row>
    <row r="12" spans="2:6">
      <c r="B12" t="str">
        <f>Adherents!E9</f>
        <v>Mme Aude VAISSELLE</v>
      </c>
      <c r="C12" s="34">
        <f>Adherents!G9</f>
        <v>23377</v>
      </c>
      <c r="D12" s="88" t="str">
        <f ca="1">IF(B13=0,"",Adherents!H9)</f>
        <v>55 ans  11 mois  3 jours</v>
      </c>
      <c r="E12" s="88" t="str">
        <f t="shared" ca="1" si="0"/>
        <v>56 ans</v>
      </c>
      <c r="F12" s="88">
        <f t="shared" ca="1" si="1"/>
        <v>1</v>
      </c>
    </row>
    <row r="13" spans="2:6">
      <c r="B13" t="str">
        <f>Adherents!E10</f>
        <v>Mr Marc ASSIN</v>
      </c>
      <c r="C13" s="34" t="str">
        <f>Adherents!G10</f>
        <v>08/05/1965</v>
      </c>
      <c r="D13" s="88" t="str">
        <f ca="1">IF(B14=0,"",Adherents!H10)</f>
        <v>54 ans  6 mois  26 jours</v>
      </c>
      <c r="E13" s="88" t="str">
        <f t="shared" ca="1" si="0"/>
        <v>55 ans</v>
      </c>
      <c r="F13" s="88">
        <f t="shared" ca="1" si="1"/>
        <v>5</v>
      </c>
    </row>
    <row r="14" spans="2:6">
      <c r="B14" t="str">
        <f>Adherents!E11</f>
        <v>Mme Eva PORER</v>
      </c>
      <c r="C14" s="34" t="str">
        <f>Adherents!G11</f>
        <v>22/05/1952</v>
      </c>
      <c r="D14" s="88" t="str">
        <f ca="1">IF(B15=0,"",Adherents!H11)</f>
        <v>67 ans  6 mois  12 jours</v>
      </c>
      <c r="E14" s="88" t="str">
        <f t="shared" ca="1" si="0"/>
        <v>68 ans</v>
      </c>
      <c r="F14" s="88">
        <f t="shared" ca="1" si="1"/>
        <v>5</v>
      </c>
    </row>
    <row r="15" spans="2:6">
      <c r="B15" t="str">
        <f>Adherents!E12</f>
        <v>Mr Jean RAFOLE</v>
      </c>
      <c r="C15" s="34" t="str">
        <f>Adherents!G12</f>
        <v>31/01/1944</v>
      </c>
      <c r="D15" s="88" t="e">
        <f>IF(B16=0,"",Adherents!H12)</f>
        <v>#REF!</v>
      </c>
      <c r="E15" s="88" t="e">
        <f t="shared" ca="1" si="0"/>
        <v>#REF!</v>
      </c>
      <c r="F15" s="88" t="e">
        <f t="shared" si="1"/>
        <v>#REF!</v>
      </c>
    </row>
    <row r="16" spans="2:6">
      <c r="B16" t="e">
        <f>Adherents!#REF!</f>
        <v>#REF!</v>
      </c>
      <c r="C16" s="34" t="e">
        <f>Adherents!#REF!</f>
        <v>#REF!</v>
      </c>
      <c r="D16" s="88" t="str">
        <f>IF(B17=0,"",Adherents!#REF!)</f>
        <v/>
      </c>
      <c r="E16" s="88" t="str">
        <f t="shared" ca="1" si="0"/>
        <v/>
      </c>
      <c r="F16" s="88" t="str">
        <f t="shared" si="1"/>
        <v/>
      </c>
    </row>
    <row r="17" spans="2:6">
      <c r="B17">
        <f>Adherents!E13</f>
        <v>0</v>
      </c>
      <c r="C17" s="34">
        <f>Adherents!G13</f>
        <v>0</v>
      </c>
      <c r="D17" s="88" t="str">
        <f>IF(B18=0,"",Adherents!H13)</f>
        <v/>
      </c>
      <c r="E17" s="88" t="str">
        <f t="shared" ca="1" si="0"/>
        <v/>
      </c>
      <c r="F17" s="88" t="str">
        <f t="shared" si="1"/>
        <v/>
      </c>
    </row>
    <row r="18" spans="2:6">
      <c r="B18">
        <f>Adherents!E14</f>
        <v>0</v>
      </c>
      <c r="C18" s="34">
        <f>Adherents!G14</f>
        <v>0</v>
      </c>
      <c r="D18" s="88" t="str">
        <f>IF(B19=0,"",Adherents!H14)</f>
        <v/>
      </c>
      <c r="E18" s="88" t="str">
        <f t="shared" ca="1" si="0"/>
        <v/>
      </c>
      <c r="F18" s="88" t="str">
        <f t="shared" si="1"/>
        <v/>
      </c>
    </row>
    <row r="19" spans="2:6">
      <c r="B19">
        <f>Adherents!E15</f>
        <v>0</v>
      </c>
      <c r="C19" s="34">
        <f>Adherents!G15</f>
        <v>0</v>
      </c>
      <c r="D19" s="88" t="str">
        <f>IF(B20=0,"",Adherents!H15)</f>
        <v/>
      </c>
      <c r="E19" s="88" t="str">
        <f t="shared" ca="1" si="0"/>
        <v/>
      </c>
      <c r="F19" s="88" t="str">
        <f t="shared" si="1"/>
        <v/>
      </c>
    </row>
    <row r="20" spans="2:6">
      <c r="B20">
        <f>Adherents!E16</f>
        <v>0</v>
      </c>
      <c r="C20" s="34">
        <f>Adherents!G16</f>
        <v>0</v>
      </c>
      <c r="D20" s="88" t="str">
        <f>IF(B21=0,"",Adherents!H16)</f>
        <v/>
      </c>
      <c r="E20" s="88" t="str">
        <f t="shared" ca="1" si="0"/>
        <v/>
      </c>
      <c r="F20" s="88" t="str">
        <f t="shared" si="1"/>
        <v/>
      </c>
    </row>
  </sheetData>
  <conditionalFormatting sqref="A6:A16 G6:J16 A3:J5 B6:F20">
    <cfRule type="expression" dxfId="0" priority="1">
      <formula>$A$1=ROW()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E6"/>
  <sheetViews>
    <sheetView workbookViewId="0">
      <selection activeCell="E10" sqref="E10"/>
    </sheetView>
  </sheetViews>
  <sheetFormatPr baseColWidth="10" defaultRowHeight="14.4"/>
  <cols>
    <col min="4" max="4" width="47.33203125" customWidth="1"/>
    <col min="5" max="5" width="41.77734375" customWidth="1"/>
  </cols>
  <sheetData>
    <row r="1" spans="1:5">
      <c r="A1" s="87">
        <f ca="1">TODAY()</f>
        <v>43803</v>
      </c>
    </row>
    <row r="3" spans="1:5">
      <c r="D3" s="88" t="s">
        <v>108</v>
      </c>
      <c r="E3" s="88" t="s">
        <v>108</v>
      </c>
    </row>
    <row r="4" spans="1:5" ht="34.200000000000003" customHeight="1">
      <c r="D4" s="89">
        <f ca="1">TODAY()</f>
        <v>43803</v>
      </c>
      <c r="E4" s="89">
        <f ca="1">EDATE(TODAY(),1)</f>
        <v>43834</v>
      </c>
    </row>
    <row r="5" spans="1:5">
      <c r="D5" t="s">
        <v>114</v>
      </c>
      <c r="E5" t="s">
        <v>115</v>
      </c>
    </row>
    <row r="6" spans="1:5">
      <c r="E6" t="s">
        <v>116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Adherents</vt:lpstr>
      <vt:lpstr>copie adh</vt:lpstr>
      <vt:lpstr>anniv</vt:lpstr>
      <vt:lpstr>numnom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</dc:creator>
  <cp:lastModifiedBy>Jacky</cp:lastModifiedBy>
  <cp:lastPrinted>2019-11-28T15:12:43Z</cp:lastPrinted>
  <dcterms:created xsi:type="dcterms:W3CDTF">2019-02-27T22:29:38Z</dcterms:created>
  <dcterms:modified xsi:type="dcterms:W3CDTF">2019-12-04T08:48:17Z</dcterms:modified>
</cp:coreProperties>
</file>