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105" windowWidth="14400" windowHeight="12390" firstSheet="9" activeTab="12"/>
  </bookViews>
  <sheets>
    <sheet name="Cumul 2013" sheetId="24" state="hidden" r:id="rId1"/>
    <sheet name="Cumul 2014" sheetId="29" state="hidden" r:id="rId2"/>
    <sheet name="Enquete fournisseur" sheetId="22" state="hidden" r:id="rId3"/>
    <sheet name="Cumul 2015" sheetId="32" state="hidden" r:id="rId4"/>
    <sheet name="Cumul 2016" sheetId="35" state="hidden" r:id="rId5"/>
    <sheet name="Cumul 2017" sheetId="41" state="hidden" r:id="rId6"/>
    <sheet name="évaluation 06-2018" sheetId="40" state="hidden" r:id="rId7"/>
    <sheet name="évaluation 12-2018 " sheetId="43" state="hidden" r:id="rId8"/>
    <sheet name="Listes criteres" sheetId="39" state="hidden" r:id="rId9"/>
    <sheet name="BASE" sheetId="44" r:id="rId10"/>
    <sheet name="MISE A JOUR LISTE FOURNISSEURS" sheetId="47" state="hidden" r:id="rId11"/>
    <sheet name="Feuil1" sheetId="48" state="hidden" r:id="rId12"/>
    <sheet name="FORMULAIRE" sheetId="49" r:id="rId13"/>
  </sheets>
  <definedNames>
    <definedName name="_xlnm._FilterDatabase" localSheetId="9" hidden="1">BASE!$B$2:$AP$224</definedName>
    <definedName name="_xlnm._FilterDatabase" localSheetId="0" hidden="1">'Cumul 2013'!$A$1:$T$89</definedName>
    <definedName name="_xlnm._FilterDatabase" localSheetId="1" hidden="1">'Cumul 2014'!$A$1:$T$98</definedName>
    <definedName name="_xlnm._FilterDatabase" localSheetId="3" hidden="1">'Cumul 2015'!$A$1:$T$90</definedName>
    <definedName name="_xlnm._FilterDatabase" localSheetId="4" hidden="1">'Cumul 2016'!$A$1:$T$95</definedName>
    <definedName name="_xlnm._FilterDatabase" localSheetId="5" hidden="1">'Cumul 2017'!$A$1:$T$105</definedName>
    <definedName name="_xlnm._FilterDatabase" localSheetId="2" hidden="1">'Enquete fournisseur'!$A$1:$J$89</definedName>
    <definedName name="_xlnm._FilterDatabase" localSheetId="6" hidden="1">'évaluation 06-2018'!$A$1:$T$112</definedName>
    <definedName name="_xlnm._FilterDatabase" localSheetId="7" hidden="1">'évaluation 12-2018 '!$A$1:$T$114</definedName>
    <definedName name="_xlnm._FilterDatabase" localSheetId="10" hidden="1">'MISE A JOUR LISTE FOURNISSEURS'!$A$1:$M$247</definedName>
    <definedName name="activite">'Listes criteres'!$A$2:$A$36</definedName>
    <definedName name="activites">'Listes criteres'!$A$2:$B$36</definedName>
    <definedName name="risque">#REF!</definedName>
    <definedName name="_xlnm.Print_Area" localSheetId="0">'Cumul 2013'!$H$1:$T$89</definedName>
    <definedName name="_xlnm.Print_Area" localSheetId="1">'Cumul 2014'!$A$1:$T$98</definedName>
    <definedName name="_xlnm.Print_Area" localSheetId="3">'Cumul 2015'!$G$1:$T$90</definedName>
    <definedName name="_xlnm.Print_Area" localSheetId="4">'Cumul 2016'!$G$1:$T$95</definedName>
    <definedName name="_xlnm.Print_Area" localSheetId="5">'Cumul 2017'!$G$1:$T$105</definedName>
  </definedNames>
  <calcPr calcId="145621"/>
  <fileRecoveryPr repairLoad="1"/>
</workbook>
</file>

<file path=xl/calcChain.xml><?xml version="1.0" encoding="utf-8"?>
<calcChain xmlns="http://schemas.openxmlformats.org/spreadsheetml/2006/main">
  <c r="AJ114" i="44" l="1"/>
  <c r="AJ116" i="44"/>
  <c r="AJ125" i="44"/>
  <c r="AJ134" i="44"/>
  <c r="AJ136" i="44"/>
  <c r="AJ148" i="44"/>
  <c r="AJ153" i="44"/>
  <c r="AJ158" i="44"/>
  <c r="AJ164" i="44"/>
  <c r="AJ168" i="44"/>
  <c r="AJ170" i="44"/>
  <c r="AJ172" i="44"/>
  <c r="AJ182" i="44"/>
  <c r="AJ189" i="44"/>
  <c r="AJ194" i="44"/>
  <c r="AJ199" i="44"/>
  <c r="AJ200" i="44"/>
  <c r="AJ207" i="44"/>
  <c r="AJ213" i="44"/>
  <c r="AJ216" i="44"/>
  <c r="AJ220" i="44"/>
  <c r="AJ224" i="44"/>
  <c r="D6" i="49"/>
  <c r="U22" i="44" l="1"/>
  <c r="V22" i="44" s="1"/>
  <c r="T13" i="44"/>
  <c r="U13" i="44" s="1"/>
  <c r="V13" i="44" s="1"/>
  <c r="T16" i="44"/>
  <c r="U16" i="44" s="1"/>
  <c r="V16" i="44" s="1"/>
  <c r="T20" i="44"/>
  <c r="U20" i="44" s="1"/>
  <c r="V20" i="44" s="1"/>
  <c r="T21" i="44"/>
  <c r="U21" i="44" s="1"/>
  <c r="V21" i="44" s="1"/>
  <c r="T4" i="44"/>
  <c r="U4" i="44" s="1"/>
  <c r="V4" i="44" s="1"/>
  <c r="T23" i="44"/>
  <c r="U23" i="44" s="1"/>
  <c r="V23" i="44" s="1"/>
  <c r="T29" i="44"/>
  <c r="U29" i="44" s="1"/>
  <c r="V29" i="44" s="1"/>
  <c r="T37" i="44"/>
  <c r="U37" i="44" s="1"/>
  <c r="V37" i="44" s="1"/>
  <c r="T40" i="44"/>
  <c r="U40" i="44" s="1"/>
  <c r="V40" i="44" s="1"/>
  <c r="T42" i="44"/>
  <c r="U42" i="44" s="1"/>
  <c r="V42" i="44" s="1"/>
  <c r="T51" i="44"/>
  <c r="U51" i="44" s="1"/>
  <c r="V51" i="44" s="1"/>
  <c r="T55" i="44"/>
  <c r="U55" i="44" s="1"/>
  <c r="V55" i="44" s="1"/>
  <c r="T61" i="44"/>
  <c r="U61" i="44" s="1"/>
  <c r="V61" i="44" s="1"/>
  <c r="T64" i="44"/>
  <c r="U64" i="44" s="1"/>
  <c r="V64" i="44" s="1"/>
  <c r="T68" i="44"/>
  <c r="U68" i="44" s="1"/>
  <c r="V68" i="44" s="1"/>
  <c r="T75" i="44"/>
  <c r="U75" i="44" s="1"/>
  <c r="V75" i="44" s="1"/>
  <c r="T84" i="44"/>
  <c r="U84" i="44" s="1"/>
  <c r="V84" i="44" s="1"/>
  <c r="T85" i="44"/>
  <c r="U85" i="44" s="1"/>
  <c r="V85" i="44" s="1"/>
  <c r="T162" i="44"/>
  <c r="U162" i="44" s="1"/>
  <c r="V162" i="44" s="1"/>
  <c r="T95" i="44"/>
  <c r="U95" i="44" s="1"/>
  <c r="V95" i="44" s="1"/>
  <c r="T96" i="44"/>
  <c r="U96" i="44" s="1"/>
  <c r="V96" i="44" s="1"/>
  <c r="T102" i="44"/>
  <c r="U102" i="44" s="1"/>
  <c r="V102" i="44" s="1"/>
  <c r="T103" i="44"/>
  <c r="U103" i="44" s="1"/>
  <c r="V103" i="44" s="1"/>
  <c r="T105" i="44"/>
  <c r="U105" i="44" s="1"/>
  <c r="V105" i="44" s="1"/>
  <c r="T107" i="44"/>
  <c r="U107" i="44" s="1"/>
  <c r="V107" i="44" s="1"/>
  <c r="T122" i="44"/>
  <c r="U122" i="44" s="1"/>
  <c r="V122" i="44" s="1"/>
  <c r="T124" i="44"/>
  <c r="U124" i="44" s="1"/>
  <c r="V124" i="44" s="1"/>
  <c r="T127" i="44"/>
  <c r="U127" i="44" s="1"/>
  <c r="V127" i="44" s="1"/>
  <c r="T129" i="44"/>
  <c r="U129" i="44" s="1"/>
  <c r="V129" i="44" s="1"/>
  <c r="T142" i="44"/>
  <c r="U142" i="44" s="1"/>
  <c r="V142" i="44" s="1"/>
  <c r="T145" i="44"/>
  <c r="U145" i="44" s="1"/>
  <c r="V145" i="44" s="1"/>
  <c r="T137" i="44"/>
  <c r="U137" i="44" s="1"/>
  <c r="V137" i="44" s="1"/>
  <c r="T141" i="44"/>
  <c r="U141" i="44" s="1"/>
  <c r="V141" i="44" s="1"/>
  <c r="T149" i="44"/>
  <c r="U149" i="44" s="1"/>
  <c r="V149" i="44" s="1"/>
  <c r="T150" i="44"/>
  <c r="U150" i="44" s="1"/>
  <c r="V150" i="44" s="1"/>
  <c r="T151" i="44"/>
  <c r="U151" i="44" s="1"/>
  <c r="V151" i="44" s="1"/>
  <c r="T154" i="44"/>
  <c r="U154" i="44" s="1"/>
  <c r="V154" i="44" s="1"/>
  <c r="T156" i="44"/>
  <c r="U156" i="44" s="1"/>
  <c r="V156" i="44" s="1"/>
  <c r="T157" i="44"/>
  <c r="U157" i="44" s="1"/>
  <c r="V157" i="44" s="1"/>
  <c r="T109" i="44"/>
  <c r="U109" i="44" s="1"/>
  <c r="V109" i="44" s="1"/>
  <c r="T159" i="44"/>
  <c r="U159" i="44" s="1"/>
  <c r="V159" i="44" s="1"/>
  <c r="T165" i="44"/>
  <c r="U165" i="44" s="1"/>
  <c r="V165" i="44" s="1"/>
  <c r="T166" i="44"/>
  <c r="U166" i="44" s="1"/>
  <c r="V166" i="44" s="1"/>
  <c r="T8" i="44"/>
  <c r="U8" i="44" s="1"/>
  <c r="V8" i="44" s="1"/>
  <c r="T180" i="44"/>
  <c r="U180" i="44" s="1"/>
  <c r="V180" i="44" s="1"/>
  <c r="T183" i="44"/>
  <c r="U183" i="44" s="1"/>
  <c r="V183" i="44" s="1"/>
  <c r="T186" i="44"/>
  <c r="U186" i="44" s="1"/>
  <c r="V186" i="44" s="1"/>
  <c r="T27" i="44"/>
  <c r="U27" i="44" s="1"/>
  <c r="V27" i="44" s="1"/>
  <c r="T202" i="44"/>
  <c r="U202" i="44" s="1"/>
  <c r="V202" i="44" s="1"/>
  <c r="T217" i="44"/>
  <c r="U217" i="44" s="1"/>
  <c r="V217" i="44" s="1"/>
  <c r="T11" i="44"/>
  <c r="U11" i="44" s="1"/>
  <c r="V11" i="44" s="1"/>
  <c r="F13" i="44" l="1"/>
  <c r="F5" i="44"/>
  <c r="F6" i="44"/>
  <c r="F7" i="44"/>
  <c r="F16" i="44"/>
  <c r="F9" i="44"/>
  <c r="F10" i="44"/>
  <c r="F3" i="44"/>
  <c r="F12" i="44"/>
  <c r="F20" i="44"/>
  <c r="F14" i="44"/>
  <c r="F15" i="44"/>
  <c r="F21" i="44"/>
  <c r="F17" i="44"/>
  <c r="F18" i="44"/>
  <c r="F19" i="44"/>
  <c r="F22" i="44"/>
  <c r="F4" i="44"/>
  <c r="F23" i="44"/>
  <c r="F24" i="44"/>
  <c r="F29" i="44"/>
  <c r="F25" i="44"/>
  <c r="F26" i="44"/>
  <c r="F131" i="44"/>
  <c r="F28" i="44"/>
  <c r="F37" i="44"/>
  <c r="F40" i="44"/>
  <c r="F31" i="44"/>
  <c r="F32" i="44"/>
  <c r="F33" i="44"/>
  <c r="F34" i="44"/>
  <c r="F35" i="44"/>
  <c r="F36" i="44"/>
  <c r="F42" i="44"/>
  <c r="F38" i="44"/>
  <c r="F39" i="44"/>
  <c r="F43" i="44"/>
  <c r="F41" i="44"/>
  <c r="F45" i="44"/>
  <c r="F51" i="44"/>
  <c r="F44" i="44"/>
  <c r="F55" i="44"/>
  <c r="F46" i="44"/>
  <c r="F47" i="44"/>
  <c r="F48" i="44"/>
  <c r="F49" i="44"/>
  <c r="F50" i="44"/>
  <c r="F61" i="44"/>
  <c r="F52" i="44"/>
  <c r="F53" i="44"/>
  <c r="F54" i="44"/>
  <c r="F78" i="44"/>
  <c r="F56" i="44"/>
  <c r="F57" i="44"/>
  <c r="F58" i="44"/>
  <c r="F59" i="44"/>
  <c r="F60" i="44"/>
  <c r="F64" i="44"/>
  <c r="F62" i="44"/>
  <c r="F63" i="44"/>
  <c r="F66" i="44"/>
  <c r="F65" i="44"/>
  <c r="F68" i="44"/>
  <c r="F67" i="44"/>
  <c r="F72" i="44"/>
  <c r="F69" i="44"/>
  <c r="F70" i="44"/>
  <c r="F71" i="44"/>
  <c r="F75" i="44"/>
  <c r="F73" i="44"/>
  <c r="F74" i="44"/>
  <c r="F82" i="44"/>
  <c r="F76" i="44"/>
  <c r="F77" i="44"/>
  <c r="F84" i="44"/>
  <c r="F79" i="44"/>
  <c r="F80" i="44"/>
  <c r="F81" i="44"/>
  <c r="F85" i="44"/>
  <c r="F83" i="44"/>
  <c r="F30" i="44"/>
  <c r="F92" i="44"/>
  <c r="F86" i="44"/>
  <c r="F87" i="44"/>
  <c r="F88" i="44"/>
  <c r="F89" i="44"/>
  <c r="F90" i="44"/>
  <c r="F91" i="44"/>
  <c r="F162" i="44"/>
  <c r="F93" i="44"/>
  <c r="F94" i="44"/>
  <c r="F95" i="44"/>
  <c r="F96" i="44"/>
  <c r="F97" i="44"/>
  <c r="F98" i="44"/>
  <c r="F99" i="44"/>
  <c r="F100" i="44"/>
  <c r="F101" i="44"/>
  <c r="F102" i="44"/>
  <c r="F201" i="44"/>
  <c r="F103" i="44"/>
  <c r="F104" i="44"/>
  <c r="F106" i="44"/>
  <c r="F105" i="44"/>
  <c r="F108" i="44"/>
  <c r="F107" i="44"/>
  <c r="F110" i="44"/>
  <c r="F111" i="44"/>
  <c r="F112" i="44"/>
  <c r="F113" i="44"/>
  <c r="F114" i="44"/>
  <c r="F115" i="44"/>
  <c r="F116" i="44"/>
  <c r="F117" i="44"/>
  <c r="F118" i="44"/>
  <c r="F119" i="44"/>
  <c r="F120" i="44"/>
  <c r="F121" i="44"/>
  <c r="F122" i="44"/>
  <c r="F123" i="44"/>
  <c r="F124" i="44"/>
  <c r="F125" i="44"/>
  <c r="F126" i="44"/>
  <c r="F127" i="44"/>
  <c r="F128" i="44"/>
  <c r="F129" i="44"/>
  <c r="F130" i="44"/>
  <c r="F133" i="44"/>
  <c r="F132" i="44"/>
  <c r="F142" i="44"/>
  <c r="F134" i="44"/>
  <c r="F135" i="44"/>
  <c r="F136" i="44"/>
  <c r="F145" i="44"/>
  <c r="F138" i="44"/>
  <c r="F139" i="44"/>
  <c r="F140" i="44"/>
  <c r="F137" i="44"/>
  <c r="F141" i="44"/>
  <c r="F143" i="44"/>
  <c r="F144" i="44"/>
  <c r="F147" i="44"/>
  <c r="F146" i="44"/>
  <c r="F149" i="44"/>
  <c r="F148" i="44"/>
  <c r="F150" i="44"/>
  <c r="F151" i="44"/>
  <c r="F154" i="44"/>
  <c r="F152" i="44"/>
  <c r="F153" i="44"/>
  <c r="F156" i="44"/>
  <c r="F155" i="44"/>
  <c r="F157" i="44"/>
  <c r="F109" i="44"/>
  <c r="F158" i="44"/>
  <c r="F159" i="44"/>
  <c r="F160" i="44"/>
  <c r="F161" i="44"/>
  <c r="F165" i="44"/>
  <c r="F163" i="44"/>
  <c r="F164" i="44"/>
  <c r="F166" i="44"/>
  <c r="F169" i="44"/>
  <c r="F167" i="44"/>
  <c r="F168" i="44"/>
  <c r="F173" i="44"/>
  <c r="F170" i="44"/>
  <c r="F171" i="44"/>
  <c r="F172" i="44"/>
  <c r="F176" i="44"/>
  <c r="F174" i="44"/>
  <c r="F175" i="44"/>
  <c r="F177" i="44"/>
  <c r="F8" i="44"/>
  <c r="F178" i="44"/>
  <c r="F179" i="44"/>
  <c r="F180" i="44"/>
  <c r="F181" i="44"/>
  <c r="F182" i="44"/>
  <c r="F183" i="44"/>
  <c r="F184" i="44"/>
  <c r="F185" i="44"/>
  <c r="F186" i="44"/>
  <c r="F187" i="44"/>
  <c r="F188" i="44"/>
  <c r="F189" i="44"/>
  <c r="F190" i="44"/>
  <c r="F191" i="44"/>
  <c r="F192" i="44"/>
  <c r="F193" i="44"/>
  <c r="F194" i="44"/>
  <c r="F195" i="44"/>
  <c r="F196" i="44"/>
  <c r="F197" i="44"/>
  <c r="F198" i="44"/>
  <c r="F199" i="44"/>
  <c r="F200" i="44"/>
  <c r="F27" i="44"/>
  <c r="F202" i="44"/>
  <c r="F203" i="44"/>
  <c r="F204" i="44"/>
  <c r="F205" i="44"/>
  <c r="F206" i="44"/>
  <c r="F207" i="44"/>
  <c r="F208" i="44"/>
  <c r="F209" i="44"/>
  <c r="F210" i="44"/>
  <c r="F211" i="44"/>
  <c r="F212" i="44"/>
  <c r="F213" i="44"/>
  <c r="F214" i="44"/>
  <c r="F215" i="44"/>
  <c r="F216" i="44"/>
  <c r="F217" i="44"/>
  <c r="F218" i="44"/>
  <c r="F219" i="44"/>
  <c r="F220" i="44"/>
  <c r="F221" i="44"/>
  <c r="F222" i="44"/>
  <c r="F223" i="44"/>
  <c r="F224" i="44"/>
  <c r="F11" i="44"/>
  <c r="AH13" i="44"/>
  <c r="AH5" i="44"/>
  <c r="AH6" i="44"/>
  <c r="AH7" i="44"/>
  <c r="AH16" i="44"/>
  <c r="AH9" i="44"/>
  <c r="AH10" i="44"/>
  <c r="AH3" i="44"/>
  <c r="AH12" i="44"/>
  <c r="AH20" i="44"/>
  <c r="AH14" i="44"/>
  <c r="AH15" i="44"/>
  <c r="AH21" i="44"/>
  <c r="AH17" i="44"/>
  <c r="AH18" i="44"/>
  <c r="AH19" i="44"/>
  <c r="AH22" i="44"/>
  <c r="AH4" i="44"/>
  <c r="AH23" i="44"/>
  <c r="AH24" i="44"/>
  <c r="AH29" i="44"/>
  <c r="AH25" i="44"/>
  <c r="AH26" i="44"/>
  <c r="AH131" i="44"/>
  <c r="AH28" i="44"/>
  <c r="AH37" i="44"/>
  <c r="AH40" i="44"/>
  <c r="AH31" i="44"/>
  <c r="AH32" i="44"/>
  <c r="AH33" i="44"/>
  <c r="AH34" i="44"/>
  <c r="AH35" i="44"/>
  <c r="AH36" i="44"/>
  <c r="AH42" i="44"/>
  <c r="AH38" i="44"/>
  <c r="AH39" i="44"/>
  <c r="AH43" i="44"/>
  <c r="AH41" i="44"/>
  <c r="AH45" i="44"/>
  <c r="AH51" i="44"/>
  <c r="AH44" i="44"/>
  <c r="AH55" i="44"/>
  <c r="AH46" i="44"/>
  <c r="AH47" i="44"/>
  <c r="AH48" i="44"/>
  <c r="AH49" i="44"/>
  <c r="AH50" i="44"/>
  <c r="AH61" i="44"/>
  <c r="AH52" i="44"/>
  <c r="AH53" i="44"/>
  <c r="AH54" i="44"/>
  <c r="AH78" i="44"/>
  <c r="AH56" i="44"/>
  <c r="AH57" i="44"/>
  <c r="AH58" i="44"/>
  <c r="AH59" i="44"/>
  <c r="AH60" i="44"/>
  <c r="AH64" i="44"/>
  <c r="AH62" i="44"/>
  <c r="AH63" i="44"/>
  <c r="AH66" i="44"/>
  <c r="AH65" i="44"/>
  <c r="AH68" i="44"/>
  <c r="AH67" i="44"/>
  <c r="AH72" i="44"/>
  <c r="AH69" i="44"/>
  <c r="AH70" i="44"/>
  <c r="AH71" i="44"/>
  <c r="AH75" i="44"/>
  <c r="AH73" i="44"/>
  <c r="AH74" i="44"/>
  <c r="AH82" i="44"/>
  <c r="AH76" i="44"/>
  <c r="AH77" i="44"/>
  <c r="AH84" i="44"/>
  <c r="AH79" i="44"/>
  <c r="AH80" i="44"/>
  <c r="AH81" i="44"/>
  <c r="AH85" i="44"/>
  <c r="AH83" i="44"/>
  <c r="AH30" i="44"/>
  <c r="AH92" i="44"/>
  <c r="AH86" i="44"/>
  <c r="AH87" i="44"/>
  <c r="AH88" i="44"/>
  <c r="AH89" i="44"/>
  <c r="AH90" i="44"/>
  <c r="AH91" i="44"/>
  <c r="AH162" i="44"/>
  <c r="AH93" i="44"/>
  <c r="AH94" i="44"/>
  <c r="AH95" i="44"/>
  <c r="AH96" i="44"/>
  <c r="AH97" i="44"/>
  <c r="AH98" i="44"/>
  <c r="AH99" i="44"/>
  <c r="AH100" i="44"/>
  <c r="AH101" i="44"/>
  <c r="AH102" i="44"/>
  <c r="AH201" i="44"/>
  <c r="AH103" i="44"/>
  <c r="AH104" i="44"/>
  <c r="AH106" i="44"/>
  <c r="AH105" i="44"/>
  <c r="AH108" i="44"/>
  <c r="AH107" i="44"/>
  <c r="AH110" i="44"/>
  <c r="AH111" i="44"/>
  <c r="AH112" i="44"/>
  <c r="AH113" i="44"/>
  <c r="AH114" i="44"/>
  <c r="AH115" i="44"/>
  <c r="AH116" i="44"/>
  <c r="AH117" i="44"/>
  <c r="AH118" i="44"/>
  <c r="AH119" i="44"/>
  <c r="AH120" i="44"/>
  <c r="AH121" i="44"/>
  <c r="AH122" i="44"/>
  <c r="AH123" i="44"/>
  <c r="AH124" i="44"/>
  <c r="AH125" i="44"/>
  <c r="AH126" i="44"/>
  <c r="AH127" i="44"/>
  <c r="AH128" i="44"/>
  <c r="AH129" i="44"/>
  <c r="AH130" i="44"/>
  <c r="AH133" i="44"/>
  <c r="AH132" i="44"/>
  <c r="AH142" i="44"/>
  <c r="AH134" i="44"/>
  <c r="AH135" i="44"/>
  <c r="AH136" i="44"/>
  <c r="AH145" i="44"/>
  <c r="AH138" i="44"/>
  <c r="AH139" i="44"/>
  <c r="AH140" i="44"/>
  <c r="AH137" i="44"/>
  <c r="AH141" i="44"/>
  <c r="AH143" i="44"/>
  <c r="AH144" i="44"/>
  <c r="AH147" i="44"/>
  <c r="AH146" i="44"/>
  <c r="AH149" i="44"/>
  <c r="AH148" i="44"/>
  <c r="AH150" i="44"/>
  <c r="AH151" i="44"/>
  <c r="AH154" i="44"/>
  <c r="AH152" i="44"/>
  <c r="AH153" i="44"/>
  <c r="AH156" i="44"/>
  <c r="AH155" i="44"/>
  <c r="AH157" i="44"/>
  <c r="AH109" i="44"/>
  <c r="AH158" i="44"/>
  <c r="AH159" i="44"/>
  <c r="AH160" i="44"/>
  <c r="AH161" i="44"/>
  <c r="AH165" i="44"/>
  <c r="AH163" i="44"/>
  <c r="AH164" i="44"/>
  <c r="AH166" i="44"/>
  <c r="AH169" i="44"/>
  <c r="AH167" i="44"/>
  <c r="AH168" i="44"/>
  <c r="AH173" i="44"/>
  <c r="AH170" i="44"/>
  <c r="AH171" i="44"/>
  <c r="AH172" i="44"/>
  <c r="AH176" i="44"/>
  <c r="AH174" i="44"/>
  <c r="AH175" i="44"/>
  <c r="AH177" i="44"/>
  <c r="AH8" i="44"/>
  <c r="AH178" i="44"/>
  <c r="AH179" i="44"/>
  <c r="AH180" i="44"/>
  <c r="AH181" i="44"/>
  <c r="AH182" i="44"/>
  <c r="AH183" i="44"/>
  <c r="AH184" i="44"/>
  <c r="AH185" i="44"/>
  <c r="AH186" i="44"/>
  <c r="AH187" i="44"/>
  <c r="AH188" i="44"/>
  <c r="AH189" i="44"/>
  <c r="AH190" i="44"/>
  <c r="AH191" i="44"/>
  <c r="AH192" i="44"/>
  <c r="AH193" i="44"/>
  <c r="AH194" i="44"/>
  <c r="AH195" i="44"/>
  <c r="AH196" i="44"/>
  <c r="AH197" i="44"/>
  <c r="AH198" i="44"/>
  <c r="AH199" i="44"/>
  <c r="AH200" i="44"/>
  <c r="AH27" i="44"/>
  <c r="AH202" i="44"/>
  <c r="AH203" i="44"/>
  <c r="AH204" i="44"/>
  <c r="AH205" i="44"/>
  <c r="AH206" i="44"/>
  <c r="AH207" i="44"/>
  <c r="AH208" i="44"/>
  <c r="AH209" i="44"/>
  <c r="AH210" i="44"/>
  <c r="AH211" i="44"/>
  <c r="AH212" i="44"/>
  <c r="AH213" i="44"/>
  <c r="AH214" i="44"/>
  <c r="AH215" i="44"/>
  <c r="AH216" i="44"/>
  <c r="AH217" i="44"/>
  <c r="AH218" i="44"/>
  <c r="AH219" i="44"/>
  <c r="AH220" i="44"/>
  <c r="AH221" i="44"/>
  <c r="AH222" i="44"/>
  <c r="AH223" i="44"/>
  <c r="AH224" i="44"/>
  <c r="AF13" i="44"/>
  <c r="AF5" i="44"/>
  <c r="AF6" i="44"/>
  <c r="AF7" i="44"/>
  <c r="AF16" i="44"/>
  <c r="AF9" i="44"/>
  <c r="AF10" i="44"/>
  <c r="AF3" i="44"/>
  <c r="AF12" i="44"/>
  <c r="AF20" i="44"/>
  <c r="AF14" i="44"/>
  <c r="AF15" i="44"/>
  <c r="AF21" i="44"/>
  <c r="AF17" i="44"/>
  <c r="AF18" i="44"/>
  <c r="AF19" i="44"/>
  <c r="AF22" i="44"/>
  <c r="AF4" i="44"/>
  <c r="AF23" i="44"/>
  <c r="AF24" i="44"/>
  <c r="AF29" i="44"/>
  <c r="AF25" i="44"/>
  <c r="AF26" i="44"/>
  <c r="AF131" i="44"/>
  <c r="AF28" i="44"/>
  <c r="AF37" i="44"/>
  <c r="AF40" i="44"/>
  <c r="AF31" i="44"/>
  <c r="AF32" i="44"/>
  <c r="AF33" i="44"/>
  <c r="AF34" i="44"/>
  <c r="AF35" i="44"/>
  <c r="AF36" i="44"/>
  <c r="AF42" i="44"/>
  <c r="AF38" i="44"/>
  <c r="AF39" i="44"/>
  <c r="AF43" i="44"/>
  <c r="AF41" i="44"/>
  <c r="AF45" i="44"/>
  <c r="AF51" i="44"/>
  <c r="AF44" i="44"/>
  <c r="AF55" i="44"/>
  <c r="AF46" i="44"/>
  <c r="AF47" i="44"/>
  <c r="AF48" i="44"/>
  <c r="AF49" i="44"/>
  <c r="AF50" i="44"/>
  <c r="AF61" i="44"/>
  <c r="AF52" i="44"/>
  <c r="AF53" i="44"/>
  <c r="AF54" i="44"/>
  <c r="AF78" i="44"/>
  <c r="AF56" i="44"/>
  <c r="AF57" i="44"/>
  <c r="AF58" i="44"/>
  <c r="AF59" i="44"/>
  <c r="AF60" i="44"/>
  <c r="AF64" i="44"/>
  <c r="AF62" i="44"/>
  <c r="AF63" i="44"/>
  <c r="AF66" i="44"/>
  <c r="AF65" i="44"/>
  <c r="AF68" i="44"/>
  <c r="AF67" i="44"/>
  <c r="AF72" i="44"/>
  <c r="AF69" i="44"/>
  <c r="AF70" i="44"/>
  <c r="AF71" i="44"/>
  <c r="AF75" i="44"/>
  <c r="AF73" i="44"/>
  <c r="AF74" i="44"/>
  <c r="AF82" i="44"/>
  <c r="AF76" i="44"/>
  <c r="AF77" i="44"/>
  <c r="AF84" i="44"/>
  <c r="AF79" i="44"/>
  <c r="AF80" i="44"/>
  <c r="AF81" i="44"/>
  <c r="AF85" i="44"/>
  <c r="AF83" i="44"/>
  <c r="AF30" i="44"/>
  <c r="AF92" i="44"/>
  <c r="AF86" i="44"/>
  <c r="AF87" i="44"/>
  <c r="AF88" i="44"/>
  <c r="AF89" i="44"/>
  <c r="AF90" i="44"/>
  <c r="AF91" i="44"/>
  <c r="AF162" i="44"/>
  <c r="AF93" i="44"/>
  <c r="AF94" i="44"/>
  <c r="AF95" i="44"/>
  <c r="AF96" i="44"/>
  <c r="AF97" i="44"/>
  <c r="AF98" i="44"/>
  <c r="AF99" i="44"/>
  <c r="AF100" i="44"/>
  <c r="AF101" i="44"/>
  <c r="AF102" i="44"/>
  <c r="AF201" i="44"/>
  <c r="AF103" i="44"/>
  <c r="AF104" i="44"/>
  <c r="AF106" i="44"/>
  <c r="AF105" i="44"/>
  <c r="AF108" i="44"/>
  <c r="AF107" i="44"/>
  <c r="AF110" i="44"/>
  <c r="AF111" i="44"/>
  <c r="AF112" i="44"/>
  <c r="AF113" i="44"/>
  <c r="AF114" i="44"/>
  <c r="AF115" i="44"/>
  <c r="AF116" i="44"/>
  <c r="AF117" i="44"/>
  <c r="AF118" i="44"/>
  <c r="AF119" i="44"/>
  <c r="AF120" i="44"/>
  <c r="AF121" i="44"/>
  <c r="AF122" i="44"/>
  <c r="AF123" i="44"/>
  <c r="AF124" i="44"/>
  <c r="AF125" i="44"/>
  <c r="AF126" i="44"/>
  <c r="AF127" i="44"/>
  <c r="AF128" i="44"/>
  <c r="AF129" i="44"/>
  <c r="AF130" i="44"/>
  <c r="AF133" i="44"/>
  <c r="AF132" i="44"/>
  <c r="AF142" i="44"/>
  <c r="AF134" i="44"/>
  <c r="AF135" i="44"/>
  <c r="AF136" i="44"/>
  <c r="AF145" i="44"/>
  <c r="AF138" i="44"/>
  <c r="AF139" i="44"/>
  <c r="AF140" i="44"/>
  <c r="AF137" i="44"/>
  <c r="AF141" i="44"/>
  <c r="AF143" i="44"/>
  <c r="AF144" i="44"/>
  <c r="AF147" i="44"/>
  <c r="AF146" i="44"/>
  <c r="AF149" i="44"/>
  <c r="AF148" i="44"/>
  <c r="AF150" i="44"/>
  <c r="AF151" i="44"/>
  <c r="AF154" i="44"/>
  <c r="AF152" i="44"/>
  <c r="AF153" i="44"/>
  <c r="AF156" i="44"/>
  <c r="AF155" i="44"/>
  <c r="AF157" i="44"/>
  <c r="AF109" i="44"/>
  <c r="AF158" i="44"/>
  <c r="AF159" i="44"/>
  <c r="AF160" i="44"/>
  <c r="AF161" i="44"/>
  <c r="AF165" i="44"/>
  <c r="AF163" i="44"/>
  <c r="AF164" i="44"/>
  <c r="AF166" i="44"/>
  <c r="AF169" i="44"/>
  <c r="AF167" i="44"/>
  <c r="AF168" i="44"/>
  <c r="AF173" i="44"/>
  <c r="AF170" i="44"/>
  <c r="AF171" i="44"/>
  <c r="AF172" i="44"/>
  <c r="AF176" i="44"/>
  <c r="AF174" i="44"/>
  <c r="AF175" i="44"/>
  <c r="AF177" i="44"/>
  <c r="AF8" i="44"/>
  <c r="AF178" i="44"/>
  <c r="AF179" i="44"/>
  <c r="AF180" i="44"/>
  <c r="AF181" i="44"/>
  <c r="AF182" i="44"/>
  <c r="AF183" i="44"/>
  <c r="AF184" i="44"/>
  <c r="AF185" i="44"/>
  <c r="AF186" i="44"/>
  <c r="AF187" i="44"/>
  <c r="AF188" i="44"/>
  <c r="AF189" i="44"/>
  <c r="AF190" i="44"/>
  <c r="AF191" i="44"/>
  <c r="AF192" i="44"/>
  <c r="AF193" i="44"/>
  <c r="AF194" i="44"/>
  <c r="AF195" i="44"/>
  <c r="AF196" i="44"/>
  <c r="AF197" i="44"/>
  <c r="AF198" i="44"/>
  <c r="AF199" i="44"/>
  <c r="AF200" i="44"/>
  <c r="AF27" i="44"/>
  <c r="AF202" i="44"/>
  <c r="AF203" i="44"/>
  <c r="AF204" i="44"/>
  <c r="AF205" i="44"/>
  <c r="AF206" i="44"/>
  <c r="AF207" i="44"/>
  <c r="AF208" i="44"/>
  <c r="AF209" i="44"/>
  <c r="AF210" i="44"/>
  <c r="AF211" i="44"/>
  <c r="AF212" i="44"/>
  <c r="AF213" i="44"/>
  <c r="AF214" i="44"/>
  <c r="AF215" i="44"/>
  <c r="AF216" i="44"/>
  <c r="AF217" i="44"/>
  <c r="AF218" i="44"/>
  <c r="AF219" i="44"/>
  <c r="AF220" i="44"/>
  <c r="AF221" i="44"/>
  <c r="AF222" i="44"/>
  <c r="AF223" i="44"/>
  <c r="AF224" i="44"/>
  <c r="AD13" i="44"/>
  <c r="AD5" i="44"/>
  <c r="AD6" i="44"/>
  <c r="AD7" i="44"/>
  <c r="AD16" i="44"/>
  <c r="AD9" i="44"/>
  <c r="AD10" i="44"/>
  <c r="AD3" i="44"/>
  <c r="AD12" i="44"/>
  <c r="AD20" i="44"/>
  <c r="AD14" i="44"/>
  <c r="AD15" i="44"/>
  <c r="AD21" i="44"/>
  <c r="AD17" i="44"/>
  <c r="AD18" i="44"/>
  <c r="AD19" i="44"/>
  <c r="AD22" i="44"/>
  <c r="AD4" i="44"/>
  <c r="AD23" i="44"/>
  <c r="AD24" i="44"/>
  <c r="AD29" i="44"/>
  <c r="AD25" i="44"/>
  <c r="AD26" i="44"/>
  <c r="AD131" i="44"/>
  <c r="AD28" i="44"/>
  <c r="AD37" i="44"/>
  <c r="AD40" i="44"/>
  <c r="AD31" i="44"/>
  <c r="AD32" i="44"/>
  <c r="AD33" i="44"/>
  <c r="AD34" i="44"/>
  <c r="AD35" i="44"/>
  <c r="AD36" i="44"/>
  <c r="AD42" i="44"/>
  <c r="AD38" i="44"/>
  <c r="AD39" i="44"/>
  <c r="AD43" i="44"/>
  <c r="AD41" i="44"/>
  <c r="AD45" i="44"/>
  <c r="AD51" i="44"/>
  <c r="AD44" i="44"/>
  <c r="AD55" i="44"/>
  <c r="AD46" i="44"/>
  <c r="AD47" i="44"/>
  <c r="AD48" i="44"/>
  <c r="AD49" i="44"/>
  <c r="AD50" i="44"/>
  <c r="AD61" i="44"/>
  <c r="AD52" i="44"/>
  <c r="AD53" i="44"/>
  <c r="AD54" i="44"/>
  <c r="AD78" i="44"/>
  <c r="AD56" i="44"/>
  <c r="AD57" i="44"/>
  <c r="AD58" i="44"/>
  <c r="AD59" i="44"/>
  <c r="AD60" i="44"/>
  <c r="AD64" i="44"/>
  <c r="AD62" i="44"/>
  <c r="AD63" i="44"/>
  <c r="AD66" i="44"/>
  <c r="AD65" i="44"/>
  <c r="AD68" i="44"/>
  <c r="AD67" i="44"/>
  <c r="AD72" i="44"/>
  <c r="AD69" i="44"/>
  <c r="AD70" i="44"/>
  <c r="AD71" i="44"/>
  <c r="AD75" i="44"/>
  <c r="AD73" i="44"/>
  <c r="AD74" i="44"/>
  <c r="AD82" i="44"/>
  <c r="AD76" i="44"/>
  <c r="AD77" i="44"/>
  <c r="AD84" i="44"/>
  <c r="AD79" i="44"/>
  <c r="AD80" i="44"/>
  <c r="AD81" i="44"/>
  <c r="AD85" i="44"/>
  <c r="AD83" i="44"/>
  <c r="AD30" i="44"/>
  <c r="AD92" i="44"/>
  <c r="AD86" i="44"/>
  <c r="AD87" i="44"/>
  <c r="AD88" i="44"/>
  <c r="AD89" i="44"/>
  <c r="AD90" i="44"/>
  <c r="AD91" i="44"/>
  <c r="AD162" i="44"/>
  <c r="AD93" i="44"/>
  <c r="AD94" i="44"/>
  <c r="AD95" i="44"/>
  <c r="AD96" i="44"/>
  <c r="AD97" i="44"/>
  <c r="AD98" i="44"/>
  <c r="AD99" i="44"/>
  <c r="AD100" i="44"/>
  <c r="AD101" i="44"/>
  <c r="AD102" i="44"/>
  <c r="AD201" i="44"/>
  <c r="AD103" i="44"/>
  <c r="AD104" i="44"/>
  <c r="AD106" i="44"/>
  <c r="AD105" i="44"/>
  <c r="AD108" i="44"/>
  <c r="AD107" i="44"/>
  <c r="AD110" i="44"/>
  <c r="AD111" i="44"/>
  <c r="AD112" i="44"/>
  <c r="AD113" i="44"/>
  <c r="AD114" i="44"/>
  <c r="AD115" i="44"/>
  <c r="AD116" i="44"/>
  <c r="AD117" i="44"/>
  <c r="AD118" i="44"/>
  <c r="AD119" i="44"/>
  <c r="AD120" i="44"/>
  <c r="AD121" i="44"/>
  <c r="AD122" i="44"/>
  <c r="AD123" i="44"/>
  <c r="AD124" i="44"/>
  <c r="AD125" i="44"/>
  <c r="AD126" i="44"/>
  <c r="AD127" i="44"/>
  <c r="AD128" i="44"/>
  <c r="AD129" i="44"/>
  <c r="AD130" i="44"/>
  <c r="AD133" i="44"/>
  <c r="AD132" i="44"/>
  <c r="AD142" i="44"/>
  <c r="AD134" i="44"/>
  <c r="AD135" i="44"/>
  <c r="AD136" i="44"/>
  <c r="AD145" i="44"/>
  <c r="AD138" i="44"/>
  <c r="AD139" i="44"/>
  <c r="AD140" i="44"/>
  <c r="AD137" i="44"/>
  <c r="AD141" i="44"/>
  <c r="AD143" i="44"/>
  <c r="AD144" i="44"/>
  <c r="AD147" i="44"/>
  <c r="AD146" i="44"/>
  <c r="AD149" i="44"/>
  <c r="AD148" i="44"/>
  <c r="AD150" i="44"/>
  <c r="AD151" i="44"/>
  <c r="AD154" i="44"/>
  <c r="AD152" i="44"/>
  <c r="AD153" i="44"/>
  <c r="AD156" i="44"/>
  <c r="AD155" i="44"/>
  <c r="AD157" i="44"/>
  <c r="AD109" i="44"/>
  <c r="AD158" i="44"/>
  <c r="AD159" i="44"/>
  <c r="AD160" i="44"/>
  <c r="AD161" i="44"/>
  <c r="AD165" i="44"/>
  <c r="AD163" i="44"/>
  <c r="AD164" i="44"/>
  <c r="AD166" i="44"/>
  <c r="AD169" i="44"/>
  <c r="AD167" i="44"/>
  <c r="AD168" i="44"/>
  <c r="AD173" i="44"/>
  <c r="AD170" i="44"/>
  <c r="AD171" i="44"/>
  <c r="AD172" i="44"/>
  <c r="AD176" i="44"/>
  <c r="AD174" i="44"/>
  <c r="AD175" i="44"/>
  <c r="AD177" i="44"/>
  <c r="AD8" i="44"/>
  <c r="AD178" i="44"/>
  <c r="AD179" i="44"/>
  <c r="AD180" i="44"/>
  <c r="AD181" i="44"/>
  <c r="AD182" i="44"/>
  <c r="AD183" i="44"/>
  <c r="AD184" i="44"/>
  <c r="AD185" i="44"/>
  <c r="AD186" i="44"/>
  <c r="AD187" i="44"/>
  <c r="AD188" i="44"/>
  <c r="AD189" i="44"/>
  <c r="AD190" i="44"/>
  <c r="AD191" i="44"/>
  <c r="AD192" i="44"/>
  <c r="AD193" i="44"/>
  <c r="AD194" i="44"/>
  <c r="AD195" i="44"/>
  <c r="AD196" i="44"/>
  <c r="AD197" i="44"/>
  <c r="AD198" i="44"/>
  <c r="AD199" i="44"/>
  <c r="AD200" i="44"/>
  <c r="AD27" i="44"/>
  <c r="AD202" i="44"/>
  <c r="AD203" i="44"/>
  <c r="AD204" i="44"/>
  <c r="AD205" i="44"/>
  <c r="AD206" i="44"/>
  <c r="AD207" i="44"/>
  <c r="AD208" i="44"/>
  <c r="AD209" i="44"/>
  <c r="AD210" i="44"/>
  <c r="AD211" i="44"/>
  <c r="AD212" i="44"/>
  <c r="AD213" i="44"/>
  <c r="AD214" i="44"/>
  <c r="AD215" i="44"/>
  <c r="AD216" i="44"/>
  <c r="AD217" i="44"/>
  <c r="AD218" i="44"/>
  <c r="AD219" i="44"/>
  <c r="AD220" i="44"/>
  <c r="AD221" i="44"/>
  <c r="AD222" i="44"/>
  <c r="AD223" i="44"/>
  <c r="AD224" i="44"/>
  <c r="AB13" i="44"/>
  <c r="AB5" i="44"/>
  <c r="AB6" i="44"/>
  <c r="AB7" i="44"/>
  <c r="AB16" i="44"/>
  <c r="AB9" i="44"/>
  <c r="AB10" i="44"/>
  <c r="AB3" i="44"/>
  <c r="AB12" i="44"/>
  <c r="AB20" i="44"/>
  <c r="AB14" i="44"/>
  <c r="AB15" i="44"/>
  <c r="AB21" i="44"/>
  <c r="AB17" i="44"/>
  <c r="AB18" i="44"/>
  <c r="AB19" i="44"/>
  <c r="AB22" i="44"/>
  <c r="AB4" i="44"/>
  <c r="AB23" i="44"/>
  <c r="AB24" i="44"/>
  <c r="AB29" i="44"/>
  <c r="AB25" i="44"/>
  <c r="AB26" i="44"/>
  <c r="AB131" i="44"/>
  <c r="AB28" i="44"/>
  <c r="AB37" i="44"/>
  <c r="AB40" i="44"/>
  <c r="AB31" i="44"/>
  <c r="AB32" i="44"/>
  <c r="AB33" i="44"/>
  <c r="AB34" i="44"/>
  <c r="AB35" i="44"/>
  <c r="AB36" i="44"/>
  <c r="AB42" i="44"/>
  <c r="AB38" i="44"/>
  <c r="AB39" i="44"/>
  <c r="AB43" i="44"/>
  <c r="AB41" i="44"/>
  <c r="AB45" i="44"/>
  <c r="AB51" i="44"/>
  <c r="AB44" i="44"/>
  <c r="AB55" i="44"/>
  <c r="AB46" i="44"/>
  <c r="AB47" i="44"/>
  <c r="AB48" i="44"/>
  <c r="AB49" i="44"/>
  <c r="AB50" i="44"/>
  <c r="AB61" i="44"/>
  <c r="AB52" i="44"/>
  <c r="AB53" i="44"/>
  <c r="AB54" i="44"/>
  <c r="AB78" i="44"/>
  <c r="AB56" i="44"/>
  <c r="AB57" i="44"/>
  <c r="AB58" i="44"/>
  <c r="AB59" i="44"/>
  <c r="AB60" i="44"/>
  <c r="AB64" i="44"/>
  <c r="AB62" i="44"/>
  <c r="AB63" i="44"/>
  <c r="AB66" i="44"/>
  <c r="AB65" i="44"/>
  <c r="AB68" i="44"/>
  <c r="AB67" i="44"/>
  <c r="AB72" i="44"/>
  <c r="AB69" i="44"/>
  <c r="AB70" i="44"/>
  <c r="AB71" i="44"/>
  <c r="AB75" i="44"/>
  <c r="AB73" i="44"/>
  <c r="AB74" i="44"/>
  <c r="AB82" i="44"/>
  <c r="AB76" i="44"/>
  <c r="AB77" i="44"/>
  <c r="AB84" i="44"/>
  <c r="AB79" i="44"/>
  <c r="AB80" i="44"/>
  <c r="AB81" i="44"/>
  <c r="AB85" i="44"/>
  <c r="AB83" i="44"/>
  <c r="AB30" i="44"/>
  <c r="AB92" i="44"/>
  <c r="AB86" i="44"/>
  <c r="AB87" i="44"/>
  <c r="AB88" i="44"/>
  <c r="AB89" i="44"/>
  <c r="AB90" i="44"/>
  <c r="AB91" i="44"/>
  <c r="AB162" i="44"/>
  <c r="AB93" i="44"/>
  <c r="AB94" i="44"/>
  <c r="AB95" i="44"/>
  <c r="AB96" i="44"/>
  <c r="AB97" i="44"/>
  <c r="AB98" i="44"/>
  <c r="AB99" i="44"/>
  <c r="AB100" i="44"/>
  <c r="AB101" i="44"/>
  <c r="AB102" i="44"/>
  <c r="AB201" i="44"/>
  <c r="AB103" i="44"/>
  <c r="AB104" i="44"/>
  <c r="AB106" i="44"/>
  <c r="AB105" i="44"/>
  <c r="AB108" i="44"/>
  <c r="AB107" i="44"/>
  <c r="AB110" i="44"/>
  <c r="AB111" i="44"/>
  <c r="AB112" i="44"/>
  <c r="AB113" i="44"/>
  <c r="AB114" i="44"/>
  <c r="AB115" i="44"/>
  <c r="AB116" i="44"/>
  <c r="AB117" i="44"/>
  <c r="AB118" i="44"/>
  <c r="AB119" i="44"/>
  <c r="AB120" i="44"/>
  <c r="AB121" i="44"/>
  <c r="AB122" i="44"/>
  <c r="AB123" i="44"/>
  <c r="AB124" i="44"/>
  <c r="AB125" i="44"/>
  <c r="AB126" i="44"/>
  <c r="AB127" i="44"/>
  <c r="AB128" i="44"/>
  <c r="AB129" i="44"/>
  <c r="AB130" i="44"/>
  <c r="AB133" i="44"/>
  <c r="AB132" i="44"/>
  <c r="AB142" i="44"/>
  <c r="AB134" i="44"/>
  <c r="AB135" i="44"/>
  <c r="AB136" i="44"/>
  <c r="AB145" i="44"/>
  <c r="AB138" i="44"/>
  <c r="AB139" i="44"/>
  <c r="AB140" i="44"/>
  <c r="AB137" i="44"/>
  <c r="AB141" i="44"/>
  <c r="AB143" i="44"/>
  <c r="AB144" i="44"/>
  <c r="AB147" i="44"/>
  <c r="AB146" i="44"/>
  <c r="AB149" i="44"/>
  <c r="AB148" i="44"/>
  <c r="AB150" i="44"/>
  <c r="AB151" i="44"/>
  <c r="AB154" i="44"/>
  <c r="AB152" i="44"/>
  <c r="AB153" i="44"/>
  <c r="AB156" i="44"/>
  <c r="AB155" i="44"/>
  <c r="AB157" i="44"/>
  <c r="AB109" i="44"/>
  <c r="AB158" i="44"/>
  <c r="AB159" i="44"/>
  <c r="AB160" i="44"/>
  <c r="AB161" i="44"/>
  <c r="AB165" i="44"/>
  <c r="AB163" i="44"/>
  <c r="AB164" i="44"/>
  <c r="AB166" i="44"/>
  <c r="AB169" i="44"/>
  <c r="AB167" i="44"/>
  <c r="AB168" i="44"/>
  <c r="AB173" i="44"/>
  <c r="AB170" i="44"/>
  <c r="AB171" i="44"/>
  <c r="AB172" i="44"/>
  <c r="AB176" i="44"/>
  <c r="AB174" i="44"/>
  <c r="AB175" i="44"/>
  <c r="AB177" i="44"/>
  <c r="AB8" i="44"/>
  <c r="AB178" i="44"/>
  <c r="AB179" i="44"/>
  <c r="AB180" i="44"/>
  <c r="AB181" i="44"/>
  <c r="AB182" i="44"/>
  <c r="AB183" i="44"/>
  <c r="AB184" i="44"/>
  <c r="AB185" i="44"/>
  <c r="AB186" i="44"/>
  <c r="AB187" i="44"/>
  <c r="AB188" i="44"/>
  <c r="AB189" i="44"/>
  <c r="AB190" i="44"/>
  <c r="AB191" i="44"/>
  <c r="AB192" i="44"/>
  <c r="AB193" i="44"/>
  <c r="AB194" i="44"/>
  <c r="AB195" i="44"/>
  <c r="AB196" i="44"/>
  <c r="AB197" i="44"/>
  <c r="AB198" i="44"/>
  <c r="AB199" i="44"/>
  <c r="AB200" i="44"/>
  <c r="AB27" i="44"/>
  <c r="AB202" i="44"/>
  <c r="AB203" i="44"/>
  <c r="AB204" i="44"/>
  <c r="AB205" i="44"/>
  <c r="AB206" i="44"/>
  <c r="AB207" i="44"/>
  <c r="AB208" i="44"/>
  <c r="AB209" i="44"/>
  <c r="AB210" i="44"/>
  <c r="AB211" i="44"/>
  <c r="AB212" i="44"/>
  <c r="AB213" i="44"/>
  <c r="AB214" i="44"/>
  <c r="AB215" i="44"/>
  <c r="AB216" i="44"/>
  <c r="AB217" i="44"/>
  <c r="AB218" i="44"/>
  <c r="AB219" i="44"/>
  <c r="AB220" i="44"/>
  <c r="AB221" i="44"/>
  <c r="AB222" i="44"/>
  <c r="AB223" i="44"/>
  <c r="AB224" i="44"/>
  <c r="AH11" i="44"/>
  <c r="X13" i="44"/>
  <c r="Y13" i="44" s="1"/>
  <c r="Z13" i="44" s="1"/>
  <c r="X16" i="44"/>
  <c r="Y16" i="44" s="1"/>
  <c r="X20" i="44"/>
  <c r="Y20" i="44" s="1"/>
  <c r="Z20" i="44" s="1"/>
  <c r="X21" i="44"/>
  <c r="Y21" i="44" s="1"/>
  <c r="X4" i="44"/>
  <c r="Y4" i="44" s="1"/>
  <c r="Z4" i="44" s="1"/>
  <c r="X23" i="44"/>
  <c r="Z23" i="44" s="1"/>
  <c r="AF11" i="44"/>
  <c r="AD11" i="44"/>
  <c r="AB11" i="44"/>
  <c r="L11" i="44"/>
  <c r="N11" i="44" s="1"/>
  <c r="P11" i="44" s="1"/>
  <c r="X11" i="44"/>
  <c r="Y11" i="44" s="1"/>
  <c r="Z11" i="44" s="1"/>
  <c r="Q5" i="44"/>
  <c r="T5" i="44" s="1"/>
  <c r="U5" i="44" s="1"/>
  <c r="V5" i="44" s="1"/>
  <c r="Q6" i="44"/>
  <c r="Q7" i="44"/>
  <c r="T7" i="44" s="1"/>
  <c r="U7" i="44" s="1"/>
  <c r="V7" i="44" s="1"/>
  <c r="Q9" i="44"/>
  <c r="T9" i="44" s="1"/>
  <c r="U9" i="44" s="1"/>
  <c r="V9" i="44" s="1"/>
  <c r="Q10" i="44"/>
  <c r="Q12" i="44"/>
  <c r="Q14" i="44"/>
  <c r="Q15" i="44"/>
  <c r="T15" i="44" s="1"/>
  <c r="U15" i="44" s="1"/>
  <c r="V15" i="44" s="1"/>
  <c r="Q17" i="44"/>
  <c r="Q18" i="44"/>
  <c r="Q19" i="44"/>
  <c r="Q22" i="44"/>
  <c r="X22" i="44" s="1"/>
  <c r="Y22" i="44" s="1"/>
  <c r="Q24" i="44"/>
  <c r="Q25" i="44"/>
  <c r="Q26" i="44"/>
  <c r="T26" i="44" s="1"/>
  <c r="U26" i="44" s="1"/>
  <c r="V26" i="44" s="1"/>
  <c r="Q28" i="44"/>
  <c r="T28" i="44" s="1"/>
  <c r="U28" i="44" s="1"/>
  <c r="V28" i="44" s="1"/>
  <c r="Q30" i="44"/>
  <c r="Q31" i="44"/>
  <c r="Q32" i="44"/>
  <c r="T32" i="44" s="1"/>
  <c r="U32" i="44" s="1"/>
  <c r="V32" i="44" s="1"/>
  <c r="Q33" i="44"/>
  <c r="Q34" i="44"/>
  <c r="Q35" i="44"/>
  <c r="Q36" i="44"/>
  <c r="T36" i="44" s="1"/>
  <c r="U36" i="44" s="1"/>
  <c r="V36" i="44" s="1"/>
  <c r="Q38" i="44"/>
  <c r="Q39" i="44"/>
  <c r="T39" i="44" s="1"/>
  <c r="U39" i="44" s="1"/>
  <c r="V39" i="44" s="1"/>
  <c r="Q41" i="44"/>
  <c r="Q43" i="44"/>
  <c r="Q44" i="44"/>
  <c r="T44" i="44" s="1"/>
  <c r="U44" i="44" s="1"/>
  <c r="V44" i="44" s="1"/>
  <c r="Q45" i="44"/>
  <c r="Q46" i="44"/>
  <c r="T46" i="44" s="1"/>
  <c r="U46" i="44" s="1"/>
  <c r="V46" i="44" s="1"/>
  <c r="Q47" i="44"/>
  <c r="T47" i="44" s="1"/>
  <c r="U47" i="44" s="1"/>
  <c r="V47" i="44" s="1"/>
  <c r="Q48" i="44"/>
  <c r="T48" i="44" s="1"/>
  <c r="U48" i="44" s="1"/>
  <c r="V48" i="44" s="1"/>
  <c r="Q49" i="44"/>
  <c r="Q50" i="44"/>
  <c r="T50" i="44" s="1"/>
  <c r="U50" i="44" s="1"/>
  <c r="V50" i="44" s="1"/>
  <c r="Q52" i="44"/>
  <c r="Q53" i="44"/>
  <c r="T53" i="44" s="1"/>
  <c r="U53" i="44" s="1"/>
  <c r="V53" i="44" s="1"/>
  <c r="Q54" i="44"/>
  <c r="T54" i="44" s="1"/>
  <c r="U54" i="44" s="1"/>
  <c r="V54" i="44" s="1"/>
  <c r="Q56" i="44"/>
  <c r="T56" i="44" s="1"/>
  <c r="U56" i="44" s="1"/>
  <c r="V56" i="44" s="1"/>
  <c r="Q57" i="44"/>
  <c r="Q58" i="44"/>
  <c r="T58" i="44" s="1"/>
  <c r="U58" i="44" s="1"/>
  <c r="V58" i="44" s="1"/>
  <c r="Q59" i="44"/>
  <c r="T59" i="44" s="1"/>
  <c r="U59" i="44" s="1"/>
  <c r="V59" i="44" s="1"/>
  <c r="Q60" i="44"/>
  <c r="T60" i="44" s="1"/>
  <c r="U60" i="44" s="1"/>
  <c r="V60" i="44" s="1"/>
  <c r="Q62" i="44"/>
  <c r="Q63" i="44"/>
  <c r="T63" i="44" s="1"/>
  <c r="U63" i="44" s="1"/>
  <c r="V63" i="44" s="1"/>
  <c r="Q65" i="44"/>
  <c r="Q66" i="44"/>
  <c r="T66" i="44" s="1"/>
  <c r="U66" i="44" s="1"/>
  <c r="V66" i="44" s="1"/>
  <c r="Q67" i="44"/>
  <c r="T67" i="44" s="1"/>
  <c r="U67" i="44" s="1"/>
  <c r="V67" i="44" s="1"/>
  <c r="Q69" i="44"/>
  <c r="T69" i="44" s="1"/>
  <c r="U69" i="44" s="1"/>
  <c r="V69" i="44" s="1"/>
  <c r="Q70" i="44"/>
  <c r="T70" i="44" s="1"/>
  <c r="U70" i="44" s="1"/>
  <c r="V70" i="44" s="1"/>
  <c r="Q71" i="44"/>
  <c r="T71" i="44" s="1"/>
  <c r="U71" i="44" s="1"/>
  <c r="V71" i="44" s="1"/>
  <c r="Q72" i="44"/>
  <c r="Q73" i="44"/>
  <c r="T73" i="44" s="1"/>
  <c r="U73" i="44" s="1"/>
  <c r="V73" i="44" s="1"/>
  <c r="Q74" i="44"/>
  <c r="T74" i="44" s="1"/>
  <c r="U74" i="44" s="1"/>
  <c r="V74" i="44" s="1"/>
  <c r="Q76" i="44"/>
  <c r="Q77" i="44"/>
  <c r="Q78" i="44"/>
  <c r="Q79" i="44"/>
  <c r="T79" i="44" s="1"/>
  <c r="U79" i="44" s="1"/>
  <c r="V79" i="44" s="1"/>
  <c r="Q80" i="44"/>
  <c r="T80" i="44" s="1"/>
  <c r="U80" i="44" s="1"/>
  <c r="V80" i="44" s="1"/>
  <c r="Q81" i="44"/>
  <c r="Q82" i="44"/>
  <c r="Q83" i="44"/>
  <c r="Q86" i="44"/>
  <c r="Q87" i="44"/>
  <c r="Q88" i="44"/>
  <c r="Q89" i="44"/>
  <c r="T89" i="44" s="1"/>
  <c r="U89" i="44" s="1"/>
  <c r="V89" i="44" s="1"/>
  <c r="Q90" i="44"/>
  <c r="Q91" i="44"/>
  <c r="Q92" i="44"/>
  <c r="Q93" i="44"/>
  <c r="T93" i="44" s="1"/>
  <c r="U93" i="44" s="1"/>
  <c r="V93" i="44" s="1"/>
  <c r="Q94" i="44"/>
  <c r="T94" i="44" s="1"/>
  <c r="U94" i="44" s="1"/>
  <c r="V94" i="44" s="1"/>
  <c r="Q97" i="44"/>
  <c r="Q98" i="44"/>
  <c r="Q99" i="44"/>
  <c r="T99" i="44" s="1"/>
  <c r="U99" i="44" s="1"/>
  <c r="V99" i="44" s="1"/>
  <c r="Q100" i="44"/>
  <c r="Q101" i="44"/>
  <c r="Q104" i="44"/>
  <c r="Q106" i="44"/>
  <c r="Q108" i="44"/>
  <c r="Q110" i="44"/>
  <c r="Q111" i="44"/>
  <c r="Q112" i="44"/>
  <c r="T112" i="44" s="1"/>
  <c r="U112" i="44" s="1"/>
  <c r="V112" i="44" s="1"/>
  <c r="Q113" i="44"/>
  <c r="Q114" i="44"/>
  <c r="Q115" i="44"/>
  <c r="Q116" i="44"/>
  <c r="T116" i="44" s="1"/>
  <c r="U116" i="44" s="1"/>
  <c r="V116" i="44" s="1"/>
  <c r="Q117" i="44"/>
  <c r="Q118" i="44"/>
  <c r="Q119" i="44"/>
  <c r="Q120" i="44"/>
  <c r="T120" i="44" s="1"/>
  <c r="U120" i="44" s="1"/>
  <c r="V120" i="44" s="1"/>
  <c r="Q121" i="44"/>
  <c r="Q123" i="44"/>
  <c r="Q125" i="44"/>
  <c r="Q126" i="44"/>
  <c r="T126" i="44" s="1"/>
  <c r="U126" i="44" s="1"/>
  <c r="V126" i="44" s="1"/>
  <c r="Q128" i="44"/>
  <c r="Q130" i="44"/>
  <c r="T130" i="44" s="1"/>
  <c r="U130" i="44" s="1"/>
  <c r="V130" i="44" s="1"/>
  <c r="Q131" i="44"/>
  <c r="Q132" i="44"/>
  <c r="T132" i="44" s="1"/>
  <c r="U132" i="44" s="1"/>
  <c r="V132" i="44" s="1"/>
  <c r="Q133" i="44"/>
  <c r="Q134" i="44"/>
  <c r="T134" i="44" s="1"/>
  <c r="U134" i="44" s="1"/>
  <c r="V134" i="44" s="1"/>
  <c r="Q135" i="44"/>
  <c r="T135" i="44" s="1"/>
  <c r="U135" i="44" s="1"/>
  <c r="V135" i="44" s="1"/>
  <c r="Q136" i="44"/>
  <c r="T136" i="44" s="1"/>
  <c r="U136" i="44" s="1"/>
  <c r="V136" i="44" s="1"/>
  <c r="Q138" i="44"/>
  <c r="T138" i="44" s="1"/>
  <c r="U138" i="44" s="1"/>
  <c r="V138" i="44" s="1"/>
  <c r="Q139" i="44"/>
  <c r="Q140" i="44"/>
  <c r="T140" i="44" s="1"/>
  <c r="U140" i="44" s="1"/>
  <c r="V140" i="44" s="1"/>
  <c r="L142" i="44"/>
  <c r="N142" i="44" s="1"/>
  <c r="P142" i="44" s="1"/>
  <c r="Q143" i="44"/>
  <c r="Q144" i="44"/>
  <c r="T144" i="44" s="1"/>
  <c r="U144" i="44" s="1"/>
  <c r="V144" i="44" s="1"/>
  <c r="Q146" i="44"/>
  <c r="Q147" i="44"/>
  <c r="Q148" i="44"/>
  <c r="X150" i="44"/>
  <c r="Y150" i="44" s="1"/>
  <c r="L151" i="44"/>
  <c r="N151" i="44" s="1"/>
  <c r="P151" i="44" s="1"/>
  <c r="Q152" i="44"/>
  <c r="Q153" i="44"/>
  <c r="Q155" i="44"/>
  <c r="T155" i="44" s="1"/>
  <c r="U155" i="44" s="1"/>
  <c r="V155" i="44" s="1"/>
  <c r="Q158" i="44"/>
  <c r="L159" i="44"/>
  <c r="N159" i="44" s="1"/>
  <c r="P159" i="44" s="1"/>
  <c r="Q160" i="44"/>
  <c r="Q161" i="44"/>
  <c r="L162" i="44"/>
  <c r="N162" i="44" s="1"/>
  <c r="P162" i="44" s="1"/>
  <c r="Q163" i="44"/>
  <c r="Q164" i="44"/>
  <c r="T164" i="44" s="1"/>
  <c r="U164" i="44" s="1"/>
  <c r="V164" i="44" s="1"/>
  <c r="X166" i="44"/>
  <c r="Z166" i="44" s="1"/>
  <c r="Q167" i="44"/>
  <c r="Q168" i="44"/>
  <c r="T168" i="44" s="1"/>
  <c r="U168" i="44" s="1"/>
  <c r="V168" i="44" s="1"/>
  <c r="Q169" i="44"/>
  <c r="Q170" i="44"/>
  <c r="T170" i="44" s="1"/>
  <c r="U170" i="44" s="1"/>
  <c r="V170" i="44" s="1"/>
  <c r="Q171" i="44"/>
  <c r="Q172" i="44"/>
  <c r="Q173" i="44"/>
  <c r="Q174" i="44"/>
  <c r="T174" i="44" s="1"/>
  <c r="U174" i="44" s="1"/>
  <c r="V174" i="44" s="1"/>
  <c r="Q175" i="44"/>
  <c r="Q176" i="44"/>
  <c r="Q177" i="44"/>
  <c r="Q178" i="44"/>
  <c r="Q179" i="44"/>
  <c r="Q181" i="44"/>
  <c r="Q182" i="44"/>
  <c r="L183" i="44"/>
  <c r="N183" i="44" s="1"/>
  <c r="P183" i="44" s="1"/>
  <c r="Q184" i="44"/>
  <c r="T184" i="44" s="1"/>
  <c r="U184" i="44" s="1"/>
  <c r="V184" i="44" s="1"/>
  <c r="Q185" i="44"/>
  <c r="L186" i="44"/>
  <c r="N186" i="44" s="1"/>
  <c r="P186" i="44" s="1"/>
  <c r="Q187" i="44"/>
  <c r="T187" i="44" s="1"/>
  <c r="U187" i="44" s="1"/>
  <c r="V187" i="44" s="1"/>
  <c r="Q188" i="44"/>
  <c r="Q189" i="44"/>
  <c r="T189" i="44" s="1"/>
  <c r="U189" i="44" s="1"/>
  <c r="V189" i="44" s="1"/>
  <c r="Q190" i="44"/>
  <c r="Q191" i="44"/>
  <c r="T191" i="44" s="1"/>
  <c r="U191" i="44" s="1"/>
  <c r="V191" i="44" s="1"/>
  <c r="Q192" i="44"/>
  <c r="Q193" i="44"/>
  <c r="Q194" i="44"/>
  <c r="T194" i="44" s="1"/>
  <c r="U194" i="44" s="1"/>
  <c r="V194" i="44" s="1"/>
  <c r="Q195" i="44"/>
  <c r="Q196" i="44"/>
  <c r="T196" i="44" s="1"/>
  <c r="U196" i="44" s="1"/>
  <c r="V196" i="44" s="1"/>
  <c r="Q197" i="44"/>
  <c r="Q198" i="44"/>
  <c r="T198" i="44" s="1"/>
  <c r="U198" i="44" s="1"/>
  <c r="V198" i="44" s="1"/>
  <c r="Q199" i="44"/>
  <c r="Q200" i="44"/>
  <c r="T200" i="44" s="1"/>
  <c r="U200" i="44" s="1"/>
  <c r="V200" i="44" s="1"/>
  <c r="Q201" i="44"/>
  <c r="X202" i="44"/>
  <c r="Q203" i="44"/>
  <c r="Q204" i="44"/>
  <c r="Q205" i="44"/>
  <c r="Q206" i="44"/>
  <c r="T206" i="44" s="1"/>
  <c r="U206" i="44" s="1"/>
  <c r="V206" i="44" s="1"/>
  <c r="Q207" i="44"/>
  <c r="Q208" i="44"/>
  <c r="T208" i="44" s="1"/>
  <c r="U208" i="44" s="1"/>
  <c r="V208" i="44" s="1"/>
  <c r="Q209" i="44"/>
  <c r="Q210" i="44"/>
  <c r="T210" i="44" s="1"/>
  <c r="U210" i="44" s="1"/>
  <c r="V210" i="44" s="1"/>
  <c r="Q211" i="44"/>
  <c r="Q212" i="44"/>
  <c r="T212" i="44" s="1"/>
  <c r="U212" i="44" s="1"/>
  <c r="V212" i="44" s="1"/>
  <c r="Q213" i="44"/>
  <c r="Q214" i="44"/>
  <c r="T214" i="44" s="1"/>
  <c r="U214" i="44" s="1"/>
  <c r="V214" i="44" s="1"/>
  <c r="Q215" i="44"/>
  <c r="Q216" i="44"/>
  <c r="T216" i="44" s="1"/>
  <c r="U216" i="44" s="1"/>
  <c r="V216" i="44" s="1"/>
  <c r="L217" i="44"/>
  <c r="N217" i="44" s="1"/>
  <c r="P217" i="44" s="1"/>
  <c r="Q218" i="44"/>
  <c r="T218" i="44" s="1"/>
  <c r="U218" i="44" s="1"/>
  <c r="V218" i="44" s="1"/>
  <c r="Q219" i="44"/>
  <c r="Q220" i="44"/>
  <c r="T220" i="44" s="1"/>
  <c r="U220" i="44" s="1"/>
  <c r="V220" i="44" s="1"/>
  <c r="Q221" i="44"/>
  <c r="Q222" i="44"/>
  <c r="T222" i="44" s="1"/>
  <c r="U222" i="44" s="1"/>
  <c r="V222" i="44" s="1"/>
  <c r="Q223" i="44"/>
  <c r="T223" i="44" s="1"/>
  <c r="U223" i="44" s="1"/>
  <c r="V223" i="44" s="1"/>
  <c r="Q224" i="44"/>
  <c r="T224" i="44" s="1"/>
  <c r="U224" i="44" s="1"/>
  <c r="V224" i="44" s="1"/>
  <c r="Q3" i="44"/>
  <c r="E10" i="44"/>
  <c r="E11" i="44"/>
  <c r="E7" i="44"/>
  <c r="E16" i="44"/>
  <c r="E17" i="44"/>
  <c r="E19" i="44"/>
  <c r="E3" i="44"/>
  <c r="E15" i="44"/>
  <c r="E20" i="44"/>
  <c r="E21" i="44"/>
  <c r="E5" i="44"/>
  <c r="E22" i="44"/>
  <c r="E4" i="44"/>
  <c r="E23" i="44"/>
  <c r="E29" i="44"/>
  <c r="E27" i="44"/>
  <c r="E30" i="44"/>
  <c r="E35" i="44"/>
  <c r="E36" i="44"/>
  <c r="E39" i="44"/>
  <c r="E37" i="44"/>
  <c r="E41" i="44"/>
  <c r="E42" i="44"/>
  <c r="E44" i="44"/>
  <c r="E47" i="44"/>
  <c r="E48" i="44"/>
  <c r="E51" i="44"/>
  <c r="E52" i="44"/>
  <c r="E55" i="44"/>
  <c r="E9" i="44"/>
  <c r="E61" i="44"/>
  <c r="E63" i="44"/>
  <c r="E64" i="44"/>
  <c r="E65" i="44"/>
  <c r="E66" i="44"/>
  <c r="E69" i="44"/>
  <c r="E71" i="44"/>
  <c r="E75" i="44"/>
  <c r="E82" i="44"/>
  <c r="E83" i="44"/>
  <c r="E84" i="44"/>
  <c r="E81" i="44"/>
  <c r="E85" i="44"/>
  <c r="E86" i="44"/>
  <c r="E87" i="44"/>
  <c r="E88" i="44"/>
  <c r="E89" i="44"/>
  <c r="E92" i="44"/>
  <c r="E93" i="44"/>
  <c r="E94" i="44"/>
  <c r="E96" i="44"/>
  <c r="E97" i="44"/>
  <c r="E98" i="44"/>
  <c r="E99" i="44"/>
  <c r="E100" i="44"/>
  <c r="E103" i="44"/>
  <c r="E104" i="44"/>
  <c r="E107" i="44"/>
  <c r="E110" i="44"/>
  <c r="E111" i="44"/>
  <c r="E113" i="44"/>
  <c r="E118" i="44"/>
  <c r="E119" i="44"/>
  <c r="E122" i="44"/>
  <c r="E125" i="44"/>
  <c r="E126" i="44"/>
  <c r="E128" i="44"/>
  <c r="E129" i="44"/>
  <c r="E131" i="44"/>
  <c r="E132" i="44"/>
  <c r="E137" i="44"/>
  <c r="E146" i="44"/>
  <c r="E141" i="44"/>
  <c r="E147" i="44"/>
  <c r="E143" i="44"/>
  <c r="E149" i="44"/>
  <c r="E150" i="44"/>
  <c r="E156" i="44"/>
  <c r="E157" i="44"/>
  <c r="E159" i="44"/>
  <c r="E165" i="44"/>
  <c r="E166" i="44"/>
  <c r="E167" i="44"/>
  <c r="E151" i="44"/>
  <c r="E43" i="44"/>
  <c r="E161" i="44"/>
  <c r="E171" i="44"/>
  <c r="E57" i="44"/>
  <c r="E177" i="44"/>
  <c r="E8" i="44"/>
  <c r="E180" i="44"/>
  <c r="E183" i="44"/>
  <c r="E184" i="44"/>
  <c r="E185" i="44"/>
  <c r="E105" i="44"/>
  <c r="E127" i="44"/>
  <c r="E190" i="44"/>
  <c r="E203" i="44"/>
  <c r="E192" i="44"/>
  <c r="E198" i="44"/>
  <c r="E201" i="44"/>
  <c r="E202" i="44"/>
  <c r="E204" i="44"/>
  <c r="E209" i="44"/>
  <c r="E210" i="44"/>
  <c r="E211" i="44"/>
  <c r="E208" i="44"/>
  <c r="E212" i="44"/>
  <c r="E215" i="44"/>
  <c r="E217" i="44"/>
  <c r="E219" i="44"/>
  <c r="E6" i="44"/>
  <c r="E12" i="44"/>
  <c r="E13" i="44"/>
  <c r="E14" i="44"/>
  <c r="E18" i="44"/>
  <c r="E24" i="44"/>
  <c r="E25" i="44"/>
  <c r="E26" i="44"/>
  <c r="E28" i="44"/>
  <c r="E31" i="44"/>
  <c r="E32" i="44"/>
  <c r="E33" i="44"/>
  <c r="E34" i="44"/>
  <c r="E38" i="44"/>
  <c r="E40" i="44"/>
  <c r="E45" i="44"/>
  <c r="E46" i="44"/>
  <c r="E49" i="44"/>
  <c r="E50" i="44"/>
  <c r="E53" i="44"/>
  <c r="E54" i="44"/>
  <c r="E56" i="44"/>
  <c r="E58" i="44"/>
  <c r="E59" i="44"/>
  <c r="E60" i="44"/>
  <c r="E62" i="44"/>
  <c r="E67" i="44"/>
  <c r="E68" i="44"/>
  <c r="E70" i="44"/>
  <c r="E72" i="44"/>
  <c r="E73" i="44"/>
  <c r="E74" i="44"/>
  <c r="E76" i="44"/>
  <c r="E77" i="44"/>
  <c r="E78" i="44"/>
  <c r="E79" i="44"/>
  <c r="E80" i="44"/>
  <c r="E90" i="44"/>
  <c r="E91" i="44"/>
  <c r="E95" i="44"/>
  <c r="E101" i="44"/>
  <c r="E102" i="44"/>
  <c r="E106" i="44"/>
  <c r="E108" i="44"/>
  <c r="E109" i="44"/>
  <c r="E112" i="44"/>
  <c r="E114" i="44"/>
  <c r="E115" i="44"/>
  <c r="E116" i="44"/>
  <c r="E117" i="44"/>
  <c r="E120" i="44"/>
  <c r="E121" i="44"/>
  <c r="E123" i="44"/>
  <c r="E124" i="44"/>
  <c r="E130" i="44"/>
  <c r="E133" i="44"/>
  <c r="E135" i="44"/>
  <c r="E136" i="44"/>
  <c r="E140" i="44"/>
  <c r="E148" i="44"/>
  <c r="E153" i="44"/>
  <c r="E158" i="44"/>
  <c r="E160" i="44"/>
  <c r="E164" i="44"/>
  <c r="E162" i="44"/>
  <c r="E168" i="44"/>
  <c r="E163" i="44"/>
  <c r="E169" i="44"/>
  <c r="E170" i="44"/>
  <c r="E174" i="44"/>
  <c r="E179" i="44"/>
  <c r="E191" i="44"/>
  <c r="E193" i="44"/>
  <c r="E194" i="44"/>
  <c r="E196" i="44"/>
  <c r="E197" i="44"/>
  <c r="E205" i="44"/>
  <c r="E216" i="44"/>
  <c r="E218" i="44"/>
  <c r="E220" i="44"/>
  <c r="E223" i="44"/>
  <c r="E224" i="44"/>
  <c r="E134" i="44"/>
  <c r="E138" i="44"/>
  <c r="E139" i="44"/>
  <c r="E142" i="44"/>
  <c r="E144" i="44"/>
  <c r="E145" i="44"/>
  <c r="E152" i="44"/>
  <c r="E154" i="44"/>
  <c r="E155" i="44"/>
  <c r="E172" i="44"/>
  <c r="E173" i="44"/>
  <c r="E175" i="44"/>
  <c r="E176" i="44"/>
  <c r="E178" i="44"/>
  <c r="E181" i="44"/>
  <c r="E182" i="44"/>
  <c r="E186" i="44"/>
  <c r="E187" i="44"/>
  <c r="E188" i="44"/>
  <c r="E189" i="44"/>
  <c r="E195" i="44"/>
  <c r="E199" i="44"/>
  <c r="E200" i="44"/>
  <c r="E206" i="44"/>
  <c r="E207" i="44"/>
  <c r="E213" i="44"/>
  <c r="E214" i="44"/>
  <c r="E221" i="44"/>
  <c r="E222" i="44"/>
  <c r="M3" i="47"/>
  <c r="M4" i="47"/>
  <c r="M5" i="47"/>
  <c r="M6" i="47"/>
  <c r="M7" i="47"/>
  <c r="M8" i="47"/>
  <c r="M9" i="47"/>
  <c r="M10" i="47"/>
  <c r="M11" i="47"/>
  <c r="M12" i="47"/>
  <c r="M13" i="47"/>
  <c r="M14" i="47"/>
  <c r="M15" i="47"/>
  <c r="M16" i="47"/>
  <c r="M17" i="47"/>
  <c r="M18" i="47"/>
  <c r="M19" i="47"/>
  <c r="M20" i="47"/>
  <c r="M21" i="47"/>
  <c r="M22" i="47"/>
  <c r="M23" i="47"/>
  <c r="M24" i="47"/>
  <c r="M25" i="47"/>
  <c r="M26" i="47"/>
  <c r="M27" i="47"/>
  <c r="M28" i="47"/>
  <c r="M29" i="47"/>
  <c r="M30" i="47"/>
  <c r="M31" i="47"/>
  <c r="M32" i="47"/>
  <c r="M33" i="47"/>
  <c r="M34" i="47"/>
  <c r="M35" i="47"/>
  <c r="M36" i="47"/>
  <c r="M37" i="47"/>
  <c r="M38" i="47"/>
  <c r="M39" i="47"/>
  <c r="M40" i="47"/>
  <c r="M41" i="47"/>
  <c r="M42" i="47"/>
  <c r="M43" i="47"/>
  <c r="M44" i="47"/>
  <c r="M45" i="47"/>
  <c r="M46" i="47"/>
  <c r="M47" i="47"/>
  <c r="M48" i="47"/>
  <c r="M49" i="47"/>
  <c r="M50" i="47"/>
  <c r="M51" i="47"/>
  <c r="M52" i="47"/>
  <c r="M53" i="47"/>
  <c r="M54" i="47"/>
  <c r="M55" i="47"/>
  <c r="M56" i="47"/>
  <c r="M57" i="47"/>
  <c r="M58" i="47"/>
  <c r="M59" i="47"/>
  <c r="M60" i="47"/>
  <c r="M61" i="47"/>
  <c r="M62" i="47"/>
  <c r="M63" i="47"/>
  <c r="M64" i="47"/>
  <c r="M65" i="47"/>
  <c r="M66" i="47"/>
  <c r="M67" i="47"/>
  <c r="M68" i="47"/>
  <c r="M69" i="47"/>
  <c r="M70" i="47"/>
  <c r="M71" i="47"/>
  <c r="M72" i="47"/>
  <c r="M73" i="47"/>
  <c r="M74" i="47"/>
  <c r="M75" i="47"/>
  <c r="M76" i="47"/>
  <c r="M77" i="47"/>
  <c r="M78" i="47"/>
  <c r="M79" i="47"/>
  <c r="M80" i="47"/>
  <c r="M81" i="47"/>
  <c r="M82" i="47"/>
  <c r="M83" i="47"/>
  <c r="M84" i="47"/>
  <c r="M85" i="47"/>
  <c r="M86" i="47"/>
  <c r="M87" i="47"/>
  <c r="M88" i="47"/>
  <c r="M89" i="47"/>
  <c r="M90" i="47"/>
  <c r="M91" i="47"/>
  <c r="M92" i="47"/>
  <c r="M93" i="47"/>
  <c r="M94" i="47"/>
  <c r="M95" i="47"/>
  <c r="M96" i="47"/>
  <c r="M97" i="47"/>
  <c r="M98" i="47"/>
  <c r="M99" i="47"/>
  <c r="M100" i="47"/>
  <c r="M101" i="47"/>
  <c r="M102" i="47"/>
  <c r="M103" i="47"/>
  <c r="M104" i="47"/>
  <c r="M105" i="47"/>
  <c r="M106" i="47"/>
  <c r="M107" i="47"/>
  <c r="M108" i="47"/>
  <c r="M109" i="47"/>
  <c r="M110" i="47"/>
  <c r="M111" i="47"/>
  <c r="M112" i="47"/>
  <c r="M113" i="47"/>
  <c r="M114" i="47"/>
  <c r="M115" i="47"/>
  <c r="M116" i="47"/>
  <c r="M117" i="47"/>
  <c r="M118" i="47"/>
  <c r="M119" i="47"/>
  <c r="M120" i="47"/>
  <c r="M121" i="47"/>
  <c r="M122" i="47"/>
  <c r="M123" i="47"/>
  <c r="M124" i="47"/>
  <c r="M125" i="47"/>
  <c r="M126" i="47"/>
  <c r="M127" i="47"/>
  <c r="M128" i="47"/>
  <c r="M129" i="47"/>
  <c r="M130" i="47"/>
  <c r="M131" i="47"/>
  <c r="M132" i="47"/>
  <c r="M133" i="47"/>
  <c r="M134" i="47"/>
  <c r="M135" i="47"/>
  <c r="M136" i="47"/>
  <c r="M137" i="47"/>
  <c r="M138" i="47"/>
  <c r="M139" i="47"/>
  <c r="M140" i="47"/>
  <c r="M141" i="47"/>
  <c r="M142" i="47"/>
  <c r="M143" i="47"/>
  <c r="M144" i="47"/>
  <c r="M145" i="47"/>
  <c r="M146" i="47"/>
  <c r="M147" i="47"/>
  <c r="M148" i="47"/>
  <c r="M149" i="47"/>
  <c r="M150" i="47"/>
  <c r="M151" i="47"/>
  <c r="M152" i="47"/>
  <c r="M153" i="47"/>
  <c r="M154" i="47"/>
  <c r="M155" i="47"/>
  <c r="M156" i="47"/>
  <c r="M157" i="47"/>
  <c r="M158" i="47"/>
  <c r="M159" i="47"/>
  <c r="M160" i="47"/>
  <c r="M161" i="47"/>
  <c r="M162" i="47"/>
  <c r="M163" i="47"/>
  <c r="M164" i="47"/>
  <c r="M165" i="47"/>
  <c r="M166" i="47"/>
  <c r="M167" i="47"/>
  <c r="M168" i="47"/>
  <c r="M169" i="47"/>
  <c r="M170" i="47"/>
  <c r="M171" i="47"/>
  <c r="M172" i="47"/>
  <c r="M173" i="47"/>
  <c r="M174" i="47"/>
  <c r="M175" i="47"/>
  <c r="M176" i="47"/>
  <c r="M177" i="47"/>
  <c r="M178" i="47"/>
  <c r="M179" i="47"/>
  <c r="M180" i="47"/>
  <c r="M181" i="47"/>
  <c r="M182" i="47"/>
  <c r="M183" i="47"/>
  <c r="M184" i="47"/>
  <c r="M185" i="47"/>
  <c r="M186" i="47"/>
  <c r="M187" i="47"/>
  <c r="M188" i="47"/>
  <c r="M189" i="47"/>
  <c r="M190" i="47"/>
  <c r="M191" i="47"/>
  <c r="M192" i="47"/>
  <c r="M193" i="47"/>
  <c r="M194" i="47"/>
  <c r="M195" i="47"/>
  <c r="M196" i="47"/>
  <c r="M197" i="47"/>
  <c r="M198" i="47"/>
  <c r="M199" i="47"/>
  <c r="M200" i="47"/>
  <c r="M201" i="47"/>
  <c r="M202" i="47"/>
  <c r="M203" i="47"/>
  <c r="M204" i="47"/>
  <c r="M205" i="47"/>
  <c r="M206" i="47"/>
  <c r="M207" i="47"/>
  <c r="M208" i="47"/>
  <c r="M209" i="47"/>
  <c r="M210" i="47"/>
  <c r="M211" i="47"/>
  <c r="M212" i="47"/>
  <c r="M213" i="47"/>
  <c r="M214" i="47"/>
  <c r="M215" i="47"/>
  <c r="M216" i="47"/>
  <c r="M217" i="47"/>
  <c r="M218" i="47"/>
  <c r="M219" i="47"/>
  <c r="M220" i="47"/>
  <c r="M221" i="47"/>
  <c r="M222" i="47"/>
  <c r="M223" i="47"/>
  <c r="M224" i="47"/>
  <c r="M225" i="47"/>
  <c r="M226" i="47"/>
  <c r="M227" i="47"/>
  <c r="M228" i="47"/>
  <c r="M229" i="47"/>
  <c r="M230" i="47"/>
  <c r="M231" i="47"/>
  <c r="M232" i="47"/>
  <c r="M233" i="47"/>
  <c r="M234" i="47"/>
  <c r="M235" i="47"/>
  <c r="M236" i="47"/>
  <c r="M237" i="47"/>
  <c r="M238" i="47"/>
  <c r="M239" i="47"/>
  <c r="M240" i="47"/>
  <c r="M241" i="47"/>
  <c r="M242" i="47"/>
  <c r="M243" i="47"/>
  <c r="M244" i="47"/>
  <c r="M245" i="47"/>
  <c r="M246" i="47"/>
  <c r="M247" i="47"/>
  <c r="M2" i="47"/>
  <c r="G2" i="43"/>
  <c r="I2" i="43" s="1"/>
  <c r="L2" i="43"/>
  <c r="M2" i="43"/>
  <c r="O2" i="43"/>
  <c r="P2" i="43"/>
  <c r="G3" i="43"/>
  <c r="I3" i="43" s="1"/>
  <c r="R3" i="43" s="1"/>
  <c r="L3" i="43"/>
  <c r="M3" i="43"/>
  <c r="O3" i="43"/>
  <c r="P3" i="43"/>
  <c r="G4" i="43"/>
  <c r="I4" i="43" s="1"/>
  <c r="R4" i="43" s="1"/>
  <c r="L4" i="43"/>
  <c r="M4" i="43"/>
  <c r="O4" i="43"/>
  <c r="P4" i="43"/>
  <c r="G5" i="43"/>
  <c r="I5" i="43" s="1"/>
  <c r="R5" i="43" s="1"/>
  <c r="L5" i="43"/>
  <c r="M5" i="43"/>
  <c r="O5" i="43"/>
  <c r="P5" i="43"/>
  <c r="G6" i="43"/>
  <c r="I6" i="43" s="1"/>
  <c r="L6" i="43"/>
  <c r="M6" i="43"/>
  <c r="O6" i="43"/>
  <c r="P6" i="43"/>
  <c r="G7" i="43"/>
  <c r="I7" i="43" s="1"/>
  <c r="R7" i="43" s="1"/>
  <c r="L7" i="43"/>
  <c r="M7" i="43"/>
  <c r="O7" i="43"/>
  <c r="P7" i="43"/>
  <c r="G8" i="43"/>
  <c r="I8" i="43" s="1"/>
  <c r="R8" i="43" s="1"/>
  <c r="L8" i="43"/>
  <c r="M8" i="43"/>
  <c r="O8" i="43"/>
  <c r="P8" i="43"/>
  <c r="G9" i="43"/>
  <c r="I9" i="43" s="1"/>
  <c r="L9" i="43"/>
  <c r="M9" i="43"/>
  <c r="O9" i="43"/>
  <c r="P9" i="43"/>
  <c r="G10" i="43"/>
  <c r="I10" i="43" s="1"/>
  <c r="R10" i="43" s="1"/>
  <c r="L10" i="43"/>
  <c r="M10" i="43"/>
  <c r="O10" i="43"/>
  <c r="P10" i="43"/>
  <c r="G11" i="43"/>
  <c r="I11" i="43" s="1"/>
  <c r="L11" i="43"/>
  <c r="M11" i="43"/>
  <c r="O11" i="43"/>
  <c r="P11" i="43"/>
  <c r="G12" i="43"/>
  <c r="I12" i="43" s="1"/>
  <c r="L12" i="43"/>
  <c r="M12" i="43"/>
  <c r="O12" i="43"/>
  <c r="P12" i="43"/>
  <c r="G13" i="43"/>
  <c r="I13" i="43" s="1"/>
  <c r="R13" i="43" s="1"/>
  <c r="L13" i="43"/>
  <c r="M13" i="43"/>
  <c r="O13" i="43"/>
  <c r="P13" i="43"/>
  <c r="G14" i="43"/>
  <c r="I14" i="43" s="1"/>
  <c r="R14" i="43" s="1"/>
  <c r="L14" i="43"/>
  <c r="M14" i="43"/>
  <c r="O14" i="43"/>
  <c r="P14" i="43"/>
  <c r="G15" i="43"/>
  <c r="I15" i="43" s="1"/>
  <c r="L15" i="43"/>
  <c r="M15" i="43"/>
  <c r="O15" i="43"/>
  <c r="P15" i="43"/>
  <c r="G16" i="43"/>
  <c r="I16" i="43" s="1"/>
  <c r="L16" i="43"/>
  <c r="M16" i="43"/>
  <c r="O16" i="43"/>
  <c r="P16" i="43"/>
  <c r="G17" i="43"/>
  <c r="I17" i="43" s="1"/>
  <c r="L17" i="43"/>
  <c r="M17" i="43"/>
  <c r="O17" i="43"/>
  <c r="P17" i="43"/>
  <c r="G18" i="43"/>
  <c r="I18" i="43" s="1"/>
  <c r="L18" i="43"/>
  <c r="M18" i="43"/>
  <c r="O18" i="43"/>
  <c r="P18" i="43"/>
  <c r="G19" i="43"/>
  <c r="I19" i="43" s="1"/>
  <c r="L19" i="43"/>
  <c r="M19" i="43"/>
  <c r="O19" i="43"/>
  <c r="P19" i="43"/>
  <c r="G20" i="43"/>
  <c r="I20" i="43" s="1"/>
  <c r="R20" i="43" s="1"/>
  <c r="L20" i="43"/>
  <c r="M20" i="43"/>
  <c r="O20" i="43"/>
  <c r="P20" i="43"/>
  <c r="G21" i="43"/>
  <c r="I21" i="43" s="1"/>
  <c r="R21" i="43" s="1"/>
  <c r="L21" i="43"/>
  <c r="M21" i="43"/>
  <c r="O21" i="43"/>
  <c r="P21" i="43"/>
  <c r="G22" i="43"/>
  <c r="I22" i="43" s="1"/>
  <c r="L22" i="43"/>
  <c r="M22" i="43"/>
  <c r="O22" i="43"/>
  <c r="P22" i="43"/>
  <c r="G23" i="43"/>
  <c r="I23" i="43" s="1"/>
  <c r="R23" i="43" s="1"/>
  <c r="L23" i="43"/>
  <c r="M23" i="43"/>
  <c r="O23" i="43"/>
  <c r="P23" i="43"/>
  <c r="G24" i="43"/>
  <c r="I24" i="43" s="1"/>
  <c r="R24" i="43" s="1"/>
  <c r="L24" i="43"/>
  <c r="M24" i="43"/>
  <c r="O24" i="43"/>
  <c r="P24" i="43"/>
  <c r="G25" i="43"/>
  <c r="I25" i="43" s="1"/>
  <c r="L25" i="43"/>
  <c r="M25" i="43"/>
  <c r="O25" i="43"/>
  <c r="P25" i="43"/>
  <c r="G26" i="43"/>
  <c r="I26" i="43" s="1"/>
  <c r="R26" i="43" s="1"/>
  <c r="L26" i="43"/>
  <c r="M26" i="43"/>
  <c r="O26" i="43"/>
  <c r="P26" i="43"/>
  <c r="G27" i="43"/>
  <c r="I27" i="43" s="1"/>
  <c r="L27" i="43"/>
  <c r="M27" i="43"/>
  <c r="O27" i="43"/>
  <c r="P27" i="43"/>
  <c r="G28" i="43"/>
  <c r="I28" i="43" s="1"/>
  <c r="R28" i="43" s="1"/>
  <c r="L28" i="43"/>
  <c r="M28" i="43"/>
  <c r="O28" i="43"/>
  <c r="P28" i="43"/>
  <c r="G29" i="43"/>
  <c r="I29" i="43" s="1"/>
  <c r="L29" i="43"/>
  <c r="M29" i="43"/>
  <c r="O29" i="43"/>
  <c r="P29" i="43"/>
  <c r="G30" i="43"/>
  <c r="I30" i="43" s="1"/>
  <c r="R30" i="43" s="1"/>
  <c r="L30" i="43"/>
  <c r="M30" i="43"/>
  <c r="O30" i="43"/>
  <c r="P30" i="43"/>
  <c r="G31" i="43"/>
  <c r="I31" i="43" s="1"/>
  <c r="R31" i="43" s="1"/>
  <c r="L31" i="43"/>
  <c r="M31" i="43"/>
  <c r="O31" i="43"/>
  <c r="P31" i="43"/>
  <c r="G32" i="43"/>
  <c r="I32" i="43" s="1"/>
  <c r="R32" i="43" s="1"/>
  <c r="L32" i="43"/>
  <c r="M32" i="43"/>
  <c r="O32" i="43"/>
  <c r="P32" i="43"/>
  <c r="G33" i="43"/>
  <c r="I33" i="43" s="1"/>
  <c r="R33" i="43" s="1"/>
  <c r="L33" i="43"/>
  <c r="M33" i="43"/>
  <c r="O33" i="43"/>
  <c r="P33" i="43"/>
  <c r="G34" i="43"/>
  <c r="I34" i="43" s="1"/>
  <c r="R34" i="43" s="1"/>
  <c r="L34" i="43"/>
  <c r="M34" i="43"/>
  <c r="O34" i="43"/>
  <c r="P34" i="43"/>
  <c r="G35" i="43"/>
  <c r="I35" i="43" s="1"/>
  <c r="R35" i="43" s="1"/>
  <c r="L35" i="43"/>
  <c r="M35" i="43"/>
  <c r="O35" i="43"/>
  <c r="P35" i="43"/>
  <c r="G36" i="43"/>
  <c r="I36" i="43" s="1"/>
  <c r="L36" i="43"/>
  <c r="M36" i="43"/>
  <c r="O36" i="43"/>
  <c r="P36" i="43"/>
  <c r="G37" i="43"/>
  <c r="I37" i="43" s="1"/>
  <c r="R37" i="43" s="1"/>
  <c r="L37" i="43"/>
  <c r="M37" i="43"/>
  <c r="O37" i="43"/>
  <c r="P37" i="43"/>
  <c r="G38" i="43"/>
  <c r="I38" i="43" s="1"/>
  <c r="L38" i="43"/>
  <c r="M38" i="43"/>
  <c r="O38" i="43"/>
  <c r="P38" i="43"/>
  <c r="G39" i="43"/>
  <c r="I39" i="43" s="1"/>
  <c r="R39" i="43" s="1"/>
  <c r="L39" i="43"/>
  <c r="M39" i="43"/>
  <c r="O39" i="43"/>
  <c r="P39" i="43"/>
  <c r="G40" i="43"/>
  <c r="I40" i="43" s="1"/>
  <c r="R40" i="43" s="1"/>
  <c r="L40" i="43"/>
  <c r="M40" i="43"/>
  <c r="O40" i="43"/>
  <c r="P40" i="43"/>
  <c r="G41" i="43"/>
  <c r="I41" i="43" s="1"/>
  <c r="L41" i="43"/>
  <c r="M41" i="43"/>
  <c r="O41" i="43"/>
  <c r="P41" i="43"/>
  <c r="G42" i="43"/>
  <c r="I42" i="43" s="1"/>
  <c r="R42" i="43" s="1"/>
  <c r="L42" i="43"/>
  <c r="M42" i="43"/>
  <c r="O42" i="43"/>
  <c r="P42" i="43"/>
  <c r="G43" i="43"/>
  <c r="I43" i="43" s="1"/>
  <c r="R43" i="43" s="1"/>
  <c r="L43" i="43"/>
  <c r="M43" i="43"/>
  <c r="O43" i="43"/>
  <c r="P43" i="43"/>
  <c r="G44" i="43"/>
  <c r="I44" i="43" s="1"/>
  <c r="R44" i="43" s="1"/>
  <c r="L44" i="43"/>
  <c r="M44" i="43"/>
  <c r="O44" i="43"/>
  <c r="P44" i="43"/>
  <c r="G45" i="43"/>
  <c r="I45" i="43" s="1"/>
  <c r="R45" i="43" s="1"/>
  <c r="L45" i="43"/>
  <c r="M45" i="43"/>
  <c r="O45" i="43"/>
  <c r="P45" i="43"/>
  <c r="G46" i="43"/>
  <c r="I46" i="43" s="1"/>
  <c r="R46" i="43" s="1"/>
  <c r="L46" i="43"/>
  <c r="M46" i="43"/>
  <c r="O46" i="43"/>
  <c r="P46" i="43"/>
  <c r="G47" i="43"/>
  <c r="I47" i="43" s="1"/>
  <c r="R47" i="43" s="1"/>
  <c r="L47" i="43"/>
  <c r="M47" i="43"/>
  <c r="O47" i="43"/>
  <c r="P47" i="43"/>
  <c r="G48" i="43"/>
  <c r="I48" i="43" s="1"/>
  <c r="R48" i="43" s="1"/>
  <c r="L48" i="43"/>
  <c r="M48" i="43"/>
  <c r="O48" i="43"/>
  <c r="P48" i="43"/>
  <c r="G49" i="43"/>
  <c r="I49" i="43" s="1"/>
  <c r="R49" i="43" s="1"/>
  <c r="L49" i="43"/>
  <c r="M49" i="43"/>
  <c r="O49" i="43"/>
  <c r="P49" i="43"/>
  <c r="G50" i="43"/>
  <c r="I50" i="43" s="1"/>
  <c r="R50" i="43" s="1"/>
  <c r="L50" i="43"/>
  <c r="M50" i="43"/>
  <c r="O50" i="43"/>
  <c r="P50" i="43"/>
  <c r="G51" i="43"/>
  <c r="I51" i="43" s="1"/>
  <c r="R51" i="43" s="1"/>
  <c r="L51" i="43"/>
  <c r="M51" i="43"/>
  <c r="O51" i="43"/>
  <c r="P51" i="43"/>
  <c r="G52" i="43"/>
  <c r="I52" i="43" s="1"/>
  <c r="R52" i="43" s="1"/>
  <c r="L52" i="43"/>
  <c r="M52" i="43"/>
  <c r="O52" i="43"/>
  <c r="P52" i="43"/>
  <c r="G53" i="43"/>
  <c r="I53" i="43" s="1"/>
  <c r="R53" i="43" s="1"/>
  <c r="L53" i="43"/>
  <c r="M53" i="43"/>
  <c r="O53" i="43"/>
  <c r="P53" i="43"/>
  <c r="G54" i="43"/>
  <c r="I54" i="43" s="1"/>
  <c r="L54" i="43"/>
  <c r="M54" i="43"/>
  <c r="O54" i="43"/>
  <c r="P54" i="43"/>
  <c r="G55" i="43"/>
  <c r="I55" i="43" s="1"/>
  <c r="L55" i="43"/>
  <c r="M55" i="43"/>
  <c r="O55" i="43"/>
  <c r="P55" i="43"/>
  <c r="G56" i="43"/>
  <c r="I56" i="43" s="1"/>
  <c r="R56" i="43" s="1"/>
  <c r="L56" i="43"/>
  <c r="M56" i="43"/>
  <c r="O56" i="43"/>
  <c r="P56" i="43"/>
  <c r="G57" i="43"/>
  <c r="I57" i="43" s="1"/>
  <c r="R57" i="43" s="1"/>
  <c r="L57" i="43"/>
  <c r="M57" i="43"/>
  <c r="O57" i="43"/>
  <c r="P57" i="43"/>
  <c r="G58" i="43"/>
  <c r="I58" i="43" s="1"/>
  <c r="R58" i="43" s="1"/>
  <c r="L58" i="43"/>
  <c r="M58" i="43"/>
  <c r="O58" i="43"/>
  <c r="P58" i="43"/>
  <c r="G59" i="43"/>
  <c r="I59" i="43" s="1"/>
  <c r="L59" i="43"/>
  <c r="M59" i="43"/>
  <c r="O59" i="43"/>
  <c r="P59" i="43"/>
  <c r="G60" i="43"/>
  <c r="I60" i="43" s="1"/>
  <c r="L60" i="43"/>
  <c r="M60" i="43"/>
  <c r="O60" i="43"/>
  <c r="P60" i="43"/>
  <c r="G61" i="43"/>
  <c r="I61" i="43" s="1"/>
  <c r="L61" i="43"/>
  <c r="M61" i="43"/>
  <c r="O61" i="43"/>
  <c r="P61" i="43"/>
  <c r="G62" i="43"/>
  <c r="I62" i="43" s="1"/>
  <c r="L62" i="43"/>
  <c r="M62" i="43"/>
  <c r="O62" i="43"/>
  <c r="P62" i="43"/>
  <c r="G63" i="43"/>
  <c r="I63" i="43" s="1"/>
  <c r="L63" i="43"/>
  <c r="M63" i="43"/>
  <c r="O63" i="43"/>
  <c r="P63" i="43"/>
  <c r="G64" i="43"/>
  <c r="I64" i="43" s="1"/>
  <c r="L64" i="43"/>
  <c r="M64" i="43"/>
  <c r="O64" i="43"/>
  <c r="P64" i="43"/>
  <c r="G65" i="43"/>
  <c r="I65" i="43" s="1"/>
  <c r="R65" i="43" s="1"/>
  <c r="L65" i="43"/>
  <c r="M65" i="43"/>
  <c r="O65" i="43"/>
  <c r="P65" i="43"/>
  <c r="G66" i="43"/>
  <c r="I66" i="43" s="1"/>
  <c r="L66" i="43"/>
  <c r="M66" i="43"/>
  <c r="O66" i="43"/>
  <c r="P66" i="43"/>
  <c r="G67" i="43"/>
  <c r="I67" i="43" s="1"/>
  <c r="L67" i="43"/>
  <c r="M67" i="43"/>
  <c r="O67" i="43"/>
  <c r="P67" i="43"/>
  <c r="G68" i="43"/>
  <c r="I68" i="43" s="1"/>
  <c r="R68" i="43" s="1"/>
  <c r="L68" i="43"/>
  <c r="M68" i="43"/>
  <c r="O68" i="43"/>
  <c r="P68" i="43"/>
  <c r="G69" i="43"/>
  <c r="I69" i="43" s="1"/>
  <c r="R69" i="43" s="1"/>
  <c r="L69" i="43"/>
  <c r="M69" i="43"/>
  <c r="O69" i="43"/>
  <c r="P69" i="43"/>
  <c r="G70" i="43"/>
  <c r="I70" i="43" s="1"/>
  <c r="R70" i="43" s="1"/>
  <c r="L70" i="43"/>
  <c r="M70" i="43"/>
  <c r="O70" i="43"/>
  <c r="P70" i="43"/>
  <c r="G71" i="43"/>
  <c r="I71" i="43" s="1"/>
  <c r="R71" i="43" s="1"/>
  <c r="L71" i="43"/>
  <c r="M71" i="43"/>
  <c r="O71" i="43"/>
  <c r="P71" i="43"/>
  <c r="G72" i="43"/>
  <c r="I72" i="43" s="1"/>
  <c r="L72" i="43"/>
  <c r="M72" i="43"/>
  <c r="O72" i="43"/>
  <c r="P72" i="43"/>
  <c r="G73" i="43"/>
  <c r="I73" i="43" s="1"/>
  <c r="R73" i="43" s="1"/>
  <c r="L73" i="43"/>
  <c r="M73" i="43"/>
  <c r="O73" i="43"/>
  <c r="P73" i="43"/>
  <c r="G74" i="43"/>
  <c r="I74" i="43" s="1"/>
  <c r="R74" i="43" s="1"/>
  <c r="L74" i="43"/>
  <c r="M74" i="43"/>
  <c r="O74" i="43"/>
  <c r="P74" i="43"/>
  <c r="G75" i="43"/>
  <c r="I75" i="43" s="1"/>
  <c r="R75" i="43" s="1"/>
  <c r="L75" i="43"/>
  <c r="M75" i="43"/>
  <c r="O75" i="43"/>
  <c r="P75" i="43"/>
  <c r="G76" i="43"/>
  <c r="I76" i="43" s="1"/>
  <c r="R76" i="43" s="1"/>
  <c r="L76" i="43"/>
  <c r="M76" i="43"/>
  <c r="O76" i="43"/>
  <c r="P76" i="43"/>
  <c r="G77" i="43"/>
  <c r="I77" i="43" s="1"/>
  <c r="L77" i="43"/>
  <c r="M77" i="43"/>
  <c r="O77" i="43"/>
  <c r="P77" i="43"/>
  <c r="G78" i="43"/>
  <c r="I78" i="43" s="1"/>
  <c r="L78" i="43"/>
  <c r="M78" i="43"/>
  <c r="O78" i="43"/>
  <c r="P78" i="43"/>
  <c r="G79" i="43"/>
  <c r="I79" i="43" s="1"/>
  <c r="L79" i="43"/>
  <c r="M79" i="43"/>
  <c r="O79" i="43"/>
  <c r="P79" i="43"/>
  <c r="G80" i="43"/>
  <c r="I80" i="43" s="1"/>
  <c r="R80" i="43" s="1"/>
  <c r="L80" i="43"/>
  <c r="M80" i="43"/>
  <c r="O80" i="43"/>
  <c r="P80" i="43"/>
  <c r="G81" i="43"/>
  <c r="I81" i="43" s="1"/>
  <c r="L81" i="43"/>
  <c r="M81" i="43"/>
  <c r="O81" i="43"/>
  <c r="P81" i="43"/>
  <c r="G82" i="43"/>
  <c r="I82" i="43" s="1"/>
  <c r="R82" i="43" s="1"/>
  <c r="L82" i="43"/>
  <c r="M82" i="43"/>
  <c r="O82" i="43"/>
  <c r="P82" i="43"/>
  <c r="G83" i="43"/>
  <c r="I83" i="43" s="1"/>
  <c r="R83" i="43" s="1"/>
  <c r="L83" i="43"/>
  <c r="M83" i="43"/>
  <c r="O83" i="43"/>
  <c r="P83" i="43"/>
  <c r="G84" i="43"/>
  <c r="I84" i="43" s="1"/>
  <c r="R84" i="43" s="1"/>
  <c r="L84" i="43"/>
  <c r="M84" i="43"/>
  <c r="O84" i="43"/>
  <c r="P84" i="43"/>
  <c r="G85" i="43"/>
  <c r="I85" i="43" s="1"/>
  <c r="R85" i="43" s="1"/>
  <c r="L85" i="43"/>
  <c r="M85" i="43"/>
  <c r="O85" i="43"/>
  <c r="P85" i="43"/>
  <c r="G86" i="43"/>
  <c r="I86" i="43" s="1"/>
  <c r="L86" i="43"/>
  <c r="M86" i="43"/>
  <c r="O86" i="43"/>
  <c r="P86" i="43"/>
  <c r="G87" i="43"/>
  <c r="I87" i="43" s="1"/>
  <c r="R87" i="43" s="1"/>
  <c r="L87" i="43"/>
  <c r="M87" i="43" s="1"/>
  <c r="Q87" i="43" s="1"/>
  <c r="O87" i="43"/>
  <c r="P87" i="43" s="1"/>
  <c r="G88" i="43"/>
  <c r="I88" i="43" s="1"/>
  <c r="R88" i="43" s="1"/>
  <c r="L88" i="43"/>
  <c r="M88" i="43" s="1"/>
  <c r="O88" i="43"/>
  <c r="P88" i="43" s="1"/>
  <c r="G89" i="43"/>
  <c r="I89" i="43" s="1"/>
  <c r="R89" i="43" s="1"/>
  <c r="L89" i="43"/>
  <c r="M89" i="43" s="1"/>
  <c r="Q89" i="43" s="1"/>
  <c r="O89" i="43"/>
  <c r="P89" i="43" s="1"/>
  <c r="G90" i="43"/>
  <c r="I90" i="43" s="1"/>
  <c r="R90" i="43" s="1"/>
  <c r="L90" i="43"/>
  <c r="M90" i="43" s="1"/>
  <c r="O90" i="43"/>
  <c r="P90" i="43" s="1"/>
  <c r="G91" i="43"/>
  <c r="I91" i="43" s="1"/>
  <c r="R91" i="43" s="1"/>
  <c r="L91" i="43"/>
  <c r="M91" i="43" s="1"/>
  <c r="Q91" i="43" s="1"/>
  <c r="O91" i="43"/>
  <c r="P91" i="43" s="1"/>
  <c r="G92" i="43"/>
  <c r="I92" i="43" s="1"/>
  <c r="R92" i="43" s="1"/>
  <c r="L92" i="43"/>
  <c r="M92" i="43" s="1"/>
  <c r="O92" i="43"/>
  <c r="P92" i="43" s="1"/>
  <c r="G93" i="43"/>
  <c r="I93" i="43" s="1"/>
  <c r="R93" i="43" s="1"/>
  <c r="L93" i="43"/>
  <c r="M93" i="43" s="1"/>
  <c r="Q93" i="43" s="1"/>
  <c r="O93" i="43"/>
  <c r="P93" i="43" s="1"/>
  <c r="G94" i="43"/>
  <c r="I94" i="43" s="1"/>
  <c r="R94" i="43" s="1"/>
  <c r="L94" i="43"/>
  <c r="M94" i="43"/>
  <c r="Q94" i="43" s="1"/>
  <c r="O94" i="43"/>
  <c r="P94" i="43"/>
  <c r="G95" i="43"/>
  <c r="I95" i="43" s="1"/>
  <c r="L95" i="43"/>
  <c r="M95" i="43"/>
  <c r="Q95" i="43" s="1"/>
  <c r="O95" i="43"/>
  <c r="P95" i="43"/>
  <c r="G96" i="43"/>
  <c r="I96" i="43" s="1"/>
  <c r="R96" i="43" s="1"/>
  <c r="L96" i="43"/>
  <c r="M96" i="43"/>
  <c r="Q96" i="43" s="1"/>
  <c r="O96" i="43"/>
  <c r="P96" i="43"/>
  <c r="G97" i="43"/>
  <c r="I97" i="43" s="1"/>
  <c r="L97" i="43"/>
  <c r="M97" i="43"/>
  <c r="Q97" i="43" s="1"/>
  <c r="O97" i="43"/>
  <c r="P97" i="43"/>
  <c r="G98" i="43"/>
  <c r="I98" i="43" s="1"/>
  <c r="L98" i="43"/>
  <c r="M98" i="43"/>
  <c r="O98" i="43"/>
  <c r="P98" i="43"/>
  <c r="G99" i="43"/>
  <c r="I99" i="43" s="1"/>
  <c r="L99" i="43"/>
  <c r="M99" i="43"/>
  <c r="O99" i="43"/>
  <c r="P99" i="43"/>
  <c r="G100" i="43"/>
  <c r="I100" i="43" s="1"/>
  <c r="L100" i="43"/>
  <c r="M100" i="43"/>
  <c r="O100" i="43"/>
  <c r="P100" i="43"/>
  <c r="G101" i="43"/>
  <c r="I101" i="43" s="1"/>
  <c r="R101" i="43" s="1"/>
  <c r="L101" i="43"/>
  <c r="M101" i="43"/>
  <c r="O101" i="43"/>
  <c r="P101" i="43"/>
  <c r="G102" i="43"/>
  <c r="I102" i="43" s="1"/>
  <c r="R102" i="43" s="1"/>
  <c r="L102" i="43"/>
  <c r="M102" i="43"/>
  <c r="O102" i="43"/>
  <c r="P102" i="43"/>
  <c r="G103" i="43"/>
  <c r="I103" i="43" s="1"/>
  <c r="R103" i="43" s="1"/>
  <c r="L103" i="43"/>
  <c r="M103" i="43"/>
  <c r="O103" i="43"/>
  <c r="P103" i="43"/>
  <c r="G104" i="43"/>
  <c r="I104" i="43" s="1"/>
  <c r="L104" i="43"/>
  <c r="M104" i="43"/>
  <c r="O104" i="43"/>
  <c r="P104" i="43"/>
  <c r="G105" i="43"/>
  <c r="I105" i="43" s="1"/>
  <c r="L105" i="43"/>
  <c r="M105" i="43"/>
  <c r="O105" i="43"/>
  <c r="P105" i="43"/>
  <c r="G106" i="43"/>
  <c r="I106" i="43" s="1"/>
  <c r="R106" i="43" s="1"/>
  <c r="L106" i="43"/>
  <c r="M106" i="43"/>
  <c r="O106" i="43"/>
  <c r="P106" i="43"/>
  <c r="G107" i="43"/>
  <c r="I107" i="43" s="1"/>
  <c r="R107" i="43" s="1"/>
  <c r="L107" i="43"/>
  <c r="M107" i="43"/>
  <c r="O107" i="43"/>
  <c r="P107" i="43"/>
  <c r="G108" i="43"/>
  <c r="I108" i="43" s="1"/>
  <c r="L108" i="43"/>
  <c r="M108" i="43"/>
  <c r="O108" i="43"/>
  <c r="P108" i="43"/>
  <c r="G109" i="43"/>
  <c r="I109" i="43" s="1"/>
  <c r="R109" i="43" s="1"/>
  <c r="L109" i="43"/>
  <c r="M109" i="43"/>
  <c r="O109" i="43"/>
  <c r="P109" i="43"/>
  <c r="G110" i="43"/>
  <c r="I110" i="43" s="1"/>
  <c r="L110" i="43"/>
  <c r="M110" i="43"/>
  <c r="O110" i="43"/>
  <c r="P110" i="43"/>
  <c r="G111" i="43"/>
  <c r="I111" i="43" s="1"/>
  <c r="R111" i="43" s="1"/>
  <c r="L111" i="43"/>
  <c r="M111" i="43"/>
  <c r="O111" i="43"/>
  <c r="P111" i="43"/>
  <c r="G112" i="43"/>
  <c r="I112" i="43" s="1"/>
  <c r="R112" i="43" s="1"/>
  <c r="L112" i="43"/>
  <c r="M112" i="43"/>
  <c r="O112" i="43"/>
  <c r="P112" i="43"/>
  <c r="G113" i="43"/>
  <c r="I113" i="43" s="1"/>
  <c r="R113" i="43" s="1"/>
  <c r="L113" i="43"/>
  <c r="M113" i="43"/>
  <c r="Q113" i="43" s="1"/>
  <c r="O113" i="43"/>
  <c r="P113" i="43"/>
  <c r="G114" i="43"/>
  <c r="I114" i="43" s="1"/>
  <c r="L114" i="43"/>
  <c r="M114" i="43"/>
  <c r="Q114" i="43" s="1"/>
  <c r="O114" i="43"/>
  <c r="P114" i="43"/>
  <c r="G2" i="40"/>
  <c r="I2" i="40" s="1"/>
  <c r="R2" i="40" s="1"/>
  <c r="L2" i="40"/>
  <c r="M2" i="40"/>
  <c r="Q2" i="40" s="1"/>
  <c r="O2" i="40"/>
  <c r="P2" i="40"/>
  <c r="G3" i="40"/>
  <c r="I3" i="40" s="1"/>
  <c r="R3" i="40" s="1"/>
  <c r="L3" i="40"/>
  <c r="M3" i="40"/>
  <c r="Q3" i="40" s="1"/>
  <c r="O3" i="40"/>
  <c r="P3" i="40"/>
  <c r="G4" i="40"/>
  <c r="I4" i="40" s="1"/>
  <c r="R4" i="40" s="1"/>
  <c r="L4" i="40"/>
  <c r="M4" i="40"/>
  <c r="Q4" i="40" s="1"/>
  <c r="O4" i="40"/>
  <c r="P4" i="40"/>
  <c r="G5" i="40"/>
  <c r="I5" i="40" s="1"/>
  <c r="R5" i="40" s="1"/>
  <c r="L5" i="40"/>
  <c r="M5" i="40"/>
  <c r="Q5" i="40" s="1"/>
  <c r="O5" i="40"/>
  <c r="P5" i="40"/>
  <c r="G6" i="40"/>
  <c r="I6" i="40" s="1"/>
  <c r="L6" i="40"/>
  <c r="M6" i="40"/>
  <c r="Q6" i="40" s="1"/>
  <c r="O6" i="40"/>
  <c r="P6" i="40"/>
  <c r="G7" i="40"/>
  <c r="I7" i="40" s="1"/>
  <c r="L7" i="40"/>
  <c r="M7" i="40"/>
  <c r="Q7" i="40" s="1"/>
  <c r="O7" i="40"/>
  <c r="P7" i="40"/>
  <c r="G8" i="40"/>
  <c r="I8" i="40" s="1"/>
  <c r="R8" i="40" s="1"/>
  <c r="L8" i="40"/>
  <c r="M8" i="40"/>
  <c r="Q8" i="40" s="1"/>
  <c r="O8" i="40"/>
  <c r="P8" i="40"/>
  <c r="G9" i="40"/>
  <c r="I9" i="40" s="1"/>
  <c r="L9" i="40"/>
  <c r="M9" i="40"/>
  <c r="Q9" i="40" s="1"/>
  <c r="O9" i="40"/>
  <c r="P9" i="40"/>
  <c r="G10" i="40"/>
  <c r="I10" i="40" s="1"/>
  <c r="R10" i="40" s="1"/>
  <c r="L10" i="40"/>
  <c r="M10" i="40"/>
  <c r="Q10" i="40" s="1"/>
  <c r="O10" i="40"/>
  <c r="P10" i="40"/>
  <c r="G11" i="40"/>
  <c r="I11" i="40" s="1"/>
  <c r="L11" i="40"/>
  <c r="M11" i="40"/>
  <c r="Q11" i="40" s="1"/>
  <c r="O11" i="40"/>
  <c r="P11" i="40"/>
  <c r="G12" i="40"/>
  <c r="I12" i="40" s="1"/>
  <c r="L12" i="40"/>
  <c r="M12" i="40"/>
  <c r="Q12" i="40" s="1"/>
  <c r="O12" i="40"/>
  <c r="P12" i="40"/>
  <c r="G13" i="40"/>
  <c r="I13" i="40" s="1"/>
  <c r="R13" i="40" s="1"/>
  <c r="L13" i="40"/>
  <c r="M13" i="40"/>
  <c r="Q13" i="40" s="1"/>
  <c r="O13" i="40"/>
  <c r="P13" i="40"/>
  <c r="G14" i="40"/>
  <c r="I14" i="40" s="1"/>
  <c r="R14" i="40" s="1"/>
  <c r="L14" i="40"/>
  <c r="M14" i="40"/>
  <c r="Q14" i="40" s="1"/>
  <c r="O14" i="40"/>
  <c r="P14" i="40"/>
  <c r="G15" i="40"/>
  <c r="I15" i="40" s="1"/>
  <c r="L15" i="40"/>
  <c r="M15" i="40"/>
  <c r="Q15" i="40" s="1"/>
  <c r="O15" i="40"/>
  <c r="P15" i="40"/>
  <c r="G16" i="40"/>
  <c r="I16" i="40" s="1"/>
  <c r="R16" i="40" s="1"/>
  <c r="L16" i="40"/>
  <c r="M16" i="40"/>
  <c r="Q16" i="40" s="1"/>
  <c r="O16" i="40"/>
  <c r="P16" i="40"/>
  <c r="G17" i="40"/>
  <c r="I17" i="40" s="1"/>
  <c r="L17" i="40"/>
  <c r="M17" i="40"/>
  <c r="Q17" i="40" s="1"/>
  <c r="O17" i="40"/>
  <c r="P17" i="40"/>
  <c r="G18" i="40"/>
  <c r="I18" i="40" s="1"/>
  <c r="L18" i="40"/>
  <c r="M18" i="40"/>
  <c r="Q18" i="40" s="1"/>
  <c r="O18" i="40"/>
  <c r="P18" i="40"/>
  <c r="G19" i="40"/>
  <c r="I19" i="40" s="1"/>
  <c r="L19" i="40"/>
  <c r="M19" i="40"/>
  <c r="Q19" i="40" s="1"/>
  <c r="O19" i="40"/>
  <c r="P19" i="40"/>
  <c r="G20" i="40"/>
  <c r="I20" i="40" s="1"/>
  <c r="L20" i="40"/>
  <c r="M20" i="40"/>
  <c r="Q20" i="40" s="1"/>
  <c r="O20" i="40"/>
  <c r="P20" i="40"/>
  <c r="G21" i="40"/>
  <c r="I21" i="40" s="1"/>
  <c r="R21" i="40" s="1"/>
  <c r="L21" i="40"/>
  <c r="M21" i="40"/>
  <c r="Q21" i="40" s="1"/>
  <c r="O21" i="40"/>
  <c r="P21" i="40"/>
  <c r="G22" i="40"/>
  <c r="I22" i="40" s="1"/>
  <c r="L22" i="40"/>
  <c r="M22" i="40"/>
  <c r="Q22" i="40" s="1"/>
  <c r="O22" i="40"/>
  <c r="P22" i="40"/>
  <c r="G23" i="40"/>
  <c r="I23" i="40" s="1"/>
  <c r="L23" i="40"/>
  <c r="M23" i="40"/>
  <c r="Q23" i="40" s="1"/>
  <c r="O23" i="40"/>
  <c r="P23" i="40"/>
  <c r="G24" i="40"/>
  <c r="I24" i="40" s="1"/>
  <c r="L24" i="40"/>
  <c r="M24" i="40"/>
  <c r="Q24" i="40" s="1"/>
  <c r="O24" i="40"/>
  <c r="P24" i="40"/>
  <c r="G25" i="40"/>
  <c r="I25" i="40" s="1"/>
  <c r="L25" i="40"/>
  <c r="M25" i="40"/>
  <c r="Q25" i="40" s="1"/>
  <c r="O25" i="40"/>
  <c r="P25" i="40"/>
  <c r="G26" i="40"/>
  <c r="I26" i="40" s="1"/>
  <c r="R26" i="40" s="1"/>
  <c r="L26" i="40"/>
  <c r="M26" i="40"/>
  <c r="Q26" i="40" s="1"/>
  <c r="O26" i="40"/>
  <c r="P26" i="40"/>
  <c r="G27" i="40"/>
  <c r="I27" i="40" s="1"/>
  <c r="R27" i="40" s="1"/>
  <c r="L27" i="40"/>
  <c r="M27" i="40"/>
  <c r="O27" i="40"/>
  <c r="P27" i="40"/>
  <c r="G28" i="40"/>
  <c r="I28" i="40" s="1"/>
  <c r="R28" i="40" s="1"/>
  <c r="L28" i="40"/>
  <c r="M28" i="40"/>
  <c r="O28" i="40"/>
  <c r="P28" i="40"/>
  <c r="G29" i="40"/>
  <c r="I29" i="40" s="1"/>
  <c r="R29" i="40" s="1"/>
  <c r="L29" i="40"/>
  <c r="M29" i="40"/>
  <c r="O29" i="40"/>
  <c r="P29" i="40"/>
  <c r="G30" i="40"/>
  <c r="I30" i="40" s="1"/>
  <c r="R30" i="40" s="1"/>
  <c r="L30" i="40"/>
  <c r="M30" i="40"/>
  <c r="O30" i="40"/>
  <c r="P30" i="40"/>
  <c r="G31" i="40"/>
  <c r="I31" i="40" s="1"/>
  <c r="R31" i="40" s="1"/>
  <c r="L31" i="40"/>
  <c r="M31" i="40"/>
  <c r="O31" i="40"/>
  <c r="P31" i="40"/>
  <c r="G32" i="40"/>
  <c r="I32" i="40" s="1"/>
  <c r="L32" i="40"/>
  <c r="M32" i="40"/>
  <c r="O32" i="40"/>
  <c r="P32" i="40"/>
  <c r="G33" i="40"/>
  <c r="I33" i="40" s="1"/>
  <c r="R33" i="40" s="1"/>
  <c r="L33" i="40"/>
  <c r="M33" i="40"/>
  <c r="O33" i="40"/>
  <c r="P33" i="40"/>
  <c r="G34" i="40"/>
  <c r="I34" i="40" s="1"/>
  <c r="R34" i="40" s="1"/>
  <c r="L34" i="40"/>
  <c r="M34" i="40"/>
  <c r="O34" i="40"/>
  <c r="P34" i="40"/>
  <c r="G35" i="40"/>
  <c r="I35" i="40" s="1"/>
  <c r="R35" i="40" s="1"/>
  <c r="L35" i="40"/>
  <c r="M35" i="40"/>
  <c r="O35" i="40"/>
  <c r="P35" i="40"/>
  <c r="G36" i="40"/>
  <c r="I36" i="40" s="1"/>
  <c r="L36" i="40"/>
  <c r="M36" i="40"/>
  <c r="O36" i="40"/>
  <c r="P36" i="40"/>
  <c r="G37" i="40"/>
  <c r="I37" i="40" s="1"/>
  <c r="R37" i="40" s="1"/>
  <c r="L37" i="40"/>
  <c r="M37" i="40"/>
  <c r="O37" i="40"/>
  <c r="P37" i="40"/>
  <c r="G38" i="40"/>
  <c r="I38" i="40" s="1"/>
  <c r="L38" i="40"/>
  <c r="M38" i="40"/>
  <c r="O38" i="40"/>
  <c r="P38" i="40"/>
  <c r="G39" i="40"/>
  <c r="I39" i="40" s="1"/>
  <c r="R39" i="40" s="1"/>
  <c r="L39" i="40"/>
  <c r="M39" i="40"/>
  <c r="O39" i="40"/>
  <c r="P39" i="40"/>
  <c r="G40" i="40"/>
  <c r="I40" i="40" s="1"/>
  <c r="R40" i="40" s="1"/>
  <c r="L40" i="40"/>
  <c r="M40" i="40"/>
  <c r="O40" i="40"/>
  <c r="P40" i="40"/>
  <c r="G41" i="40"/>
  <c r="I41" i="40" s="1"/>
  <c r="L41" i="40"/>
  <c r="M41" i="40"/>
  <c r="O41" i="40"/>
  <c r="P41" i="40"/>
  <c r="G42" i="40"/>
  <c r="I42" i="40" s="1"/>
  <c r="R42" i="40" s="1"/>
  <c r="L42" i="40"/>
  <c r="M42" i="40"/>
  <c r="O42" i="40"/>
  <c r="P42" i="40"/>
  <c r="G43" i="40"/>
  <c r="I43" i="40" s="1"/>
  <c r="R43" i="40" s="1"/>
  <c r="L43" i="40"/>
  <c r="M43" i="40"/>
  <c r="O43" i="40"/>
  <c r="P43" i="40"/>
  <c r="G44" i="40"/>
  <c r="I44" i="40" s="1"/>
  <c r="R44" i="40" s="1"/>
  <c r="L44" i="40"/>
  <c r="M44" i="40"/>
  <c r="O44" i="40"/>
  <c r="P44" i="40"/>
  <c r="G45" i="40"/>
  <c r="I45" i="40" s="1"/>
  <c r="R45" i="40" s="1"/>
  <c r="L45" i="40"/>
  <c r="M45" i="40"/>
  <c r="O45" i="40"/>
  <c r="P45" i="40"/>
  <c r="G46" i="40"/>
  <c r="I46" i="40" s="1"/>
  <c r="R46" i="40" s="1"/>
  <c r="L46" i="40"/>
  <c r="M46" i="40"/>
  <c r="O46" i="40"/>
  <c r="P46" i="40"/>
  <c r="G47" i="40"/>
  <c r="I47" i="40" s="1"/>
  <c r="R47" i="40" s="1"/>
  <c r="L47" i="40"/>
  <c r="M47" i="40"/>
  <c r="O47" i="40"/>
  <c r="P47" i="40"/>
  <c r="G48" i="40"/>
  <c r="I48" i="40" s="1"/>
  <c r="R48" i="40" s="1"/>
  <c r="L48" i="40"/>
  <c r="M48" i="40"/>
  <c r="O48" i="40"/>
  <c r="P48" i="40"/>
  <c r="G49" i="40"/>
  <c r="I49" i="40" s="1"/>
  <c r="R49" i="40" s="1"/>
  <c r="L49" i="40"/>
  <c r="M49" i="40"/>
  <c r="O49" i="40"/>
  <c r="P49" i="40"/>
  <c r="G50" i="40"/>
  <c r="I50" i="40" s="1"/>
  <c r="R50" i="40" s="1"/>
  <c r="L50" i="40"/>
  <c r="M50" i="40"/>
  <c r="O50" i="40"/>
  <c r="P50" i="40"/>
  <c r="G51" i="40"/>
  <c r="I51" i="40" s="1"/>
  <c r="R51" i="40" s="1"/>
  <c r="L51" i="40"/>
  <c r="M51" i="40"/>
  <c r="O51" i="40"/>
  <c r="P51" i="40"/>
  <c r="G52" i="40"/>
  <c r="I52" i="40" s="1"/>
  <c r="R52" i="40" s="1"/>
  <c r="L52" i="40"/>
  <c r="M52" i="40"/>
  <c r="O52" i="40"/>
  <c r="P52" i="40"/>
  <c r="G53" i="40"/>
  <c r="I53" i="40" s="1"/>
  <c r="R53" i="40" s="1"/>
  <c r="L53" i="40"/>
  <c r="M53" i="40"/>
  <c r="O53" i="40"/>
  <c r="P53" i="40"/>
  <c r="G54" i="40"/>
  <c r="I54" i="40" s="1"/>
  <c r="L54" i="40"/>
  <c r="M54" i="40"/>
  <c r="O54" i="40"/>
  <c r="P54" i="40"/>
  <c r="G55" i="40"/>
  <c r="I55" i="40" s="1"/>
  <c r="L55" i="40"/>
  <c r="M55" i="40"/>
  <c r="O55" i="40"/>
  <c r="P55" i="40"/>
  <c r="G56" i="40"/>
  <c r="I56" i="40" s="1"/>
  <c r="R56" i="40" s="1"/>
  <c r="L56" i="40"/>
  <c r="M56" i="40"/>
  <c r="O56" i="40"/>
  <c r="P56" i="40"/>
  <c r="G57" i="40"/>
  <c r="I57" i="40" s="1"/>
  <c r="R57" i="40" s="1"/>
  <c r="L57" i="40"/>
  <c r="M57" i="40"/>
  <c r="O57" i="40"/>
  <c r="P57" i="40"/>
  <c r="G58" i="40"/>
  <c r="I58" i="40" s="1"/>
  <c r="R58" i="40" s="1"/>
  <c r="L58" i="40"/>
  <c r="M58" i="40"/>
  <c r="O58" i="40"/>
  <c r="P58" i="40"/>
  <c r="G59" i="40"/>
  <c r="I59" i="40" s="1"/>
  <c r="L59" i="40"/>
  <c r="M59" i="40"/>
  <c r="O59" i="40"/>
  <c r="P59" i="40"/>
  <c r="G60" i="40"/>
  <c r="I60" i="40" s="1"/>
  <c r="L60" i="40"/>
  <c r="M60" i="40"/>
  <c r="O60" i="40"/>
  <c r="P60" i="40"/>
  <c r="G61" i="40"/>
  <c r="I61" i="40" s="1"/>
  <c r="L61" i="40"/>
  <c r="M61" i="40"/>
  <c r="O61" i="40"/>
  <c r="P61" i="40"/>
  <c r="G62" i="40"/>
  <c r="I62" i="40" s="1"/>
  <c r="L62" i="40"/>
  <c r="M62" i="40"/>
  <c r="O62" i="40"/>
  <c r="P62" i="40"/>
  <c r="G63" i="40"/>
  <c r="I63" i="40" s="1"/>
  <c r="L63" i="40"/>
  <c r="M63" i="40"/>
  <c r="O63" i="40"/>
  <c r="P63" i="40"/>
  <c r="G64" i="40"/>
  <c r="I64" i="40" s="1"/>
  <c r="R64" i="40" s="1"/>
  <c r="L64" i="40"/>
  <c r="M64" i="40"/>
  <c r="O64" i="40"/>
  <c r="P64" i="40"/>
  <c r="G65" i="40"/>
  <c r="I65" i="40" s="1"/>
  <c r="L65" i="40"/>
  <c r="M65" i="40"/>
  <c r="O65" i="40"/>
  <c r="P65" i="40"/>
  <c r="G66" i="40"/>
  <c r="I66" i="40" s="1"/>
  <c r="R66" i="40" s="1"/>
  <c r="L66" i="40"/>
  <c r="M66" i="40"/>
  <c r="O66" i="40"/>
  <c r="P66" i="40"/>
  <c r="G67" i="40"/>
  <c r="I67" i="40" s="1"/>
  <c r="R67" i="40" s="1"/>
  <c r="L67" i="40"/>
  <c r="M67" i="40"/>
  <c r="O67" i="40"/>
  <c r="P67" i="40"/>
  <c r="G68" i="40"/>
  <c r="I68" i="40" s="1"/>
  <c r="L68" i="40"/>
  <c r="M68" i="40"/>
  <c r="O68" i="40"/>
  <c r="P68" i="40"/>
  <c r="G69" i="40"/>
  <c r="I69" i="40" s="1"/>
  <c r="R69" i="40" s="1"/>
  <c r="L69" i="40"/>
  <c r="M69" i="40"/>
  <c r="O69" i="40"/>
  <c r="P69" i="40"/>
  <c r="G70" i="40"/>
  <c r="I70" i="40" s="1"/>
  <c r="R70" i="40" s="1"/>
  <c r="L70" i="40"/>
  <c r="M70" i="40"/>
  <c r="O70" i="40"/>
  <c r="P70" i="40"/>
  <c r="G71" i="40"/>
  <c r="I71" i="40" s="1"/>
  <c r="R71" i="40" s="1"/>
  <c r="L71" i="40"/>
  <c r="M71" i="40"/>
  <c r="O71" i="40"/>
  <c r="P71" i="40"/>
  <c r="G72" i="40"/>
  <c r="I72" i="40" s="1"/>
  <c r="L72" i="40"/>
  <c r="M72" i="40"/>
  <c r="O72" i="40"/>
  <c r="P72" i="40"/>
  <c r="G73" i="40"/>
  <c r="I73" i="40" s="1"/>
  <c r="R73" i="40" s="1"/>
  <c r="L73" i="40"/>
  <c r="M73" i="40"/>
  <c r="O73" i="40"/>
  <c r="P73" i="40"/>
  <c r="G74" i="40"/>
  <c r="I74" i="40" s="1"/>
  <c r="R74" i="40" s="1"/>
  <c r="L74" i="40"/>
  <c r="M74" i="40"/>
  <c r="O74" i="40"/>
  <c r="P74" i="40"/>
  <c r="G75" i="40"/>
  <c r="I75" i="40" s="1"/>
  <c r="R75" i="40" s="1"/>
  <c r="L75" i="40"/>
  <c r="M75" i="40"/>
  <c r="O75" i="40"/>
  <c r="P75" i="40"/>
  <c r="G76" i="40"/>
  <c r="I76" i="40" s="1"/>
  <c r="L76" i="40"/>
  <c r="M76" i="40"/>
  <c r="O76" i="40"/>
  <c r="P76" i="40"/>
  <c r="G77" i="40"/>
  <c r="I77" i="40" s="1"/>
  <c r="L77" i="40"/>
  <c r="M77" i="40"/>
  <c r="O77" i="40"/>
  <c r="P77" i="40"/>
  <c r="G78" i="40"/>
  <c r="I78" i="40" s="1"/>
  <c r="L78" i="40"/>
  <c r="M78" i="40"/>
  <c r="O78" i="40"/>
  <c r="P78" i="40"/>
  <c r="G79" i="40"/>
  <c r="I79" i="40" s="1"/>
  <c r="R79" i="40" s="1"/>
  <c r="L79" i="40"/>
  <c r="M79" i="40"/>
  <c r="O79" i="40"/>
  <c r="P79" i="40"/>
  <c r="G80" i="40"/>
  <c r="I80" i="40" s="1"/>
  <c r="L80" i="40"/>
  <c r="M80" i="40"/>
  <c r="O80" i="40"/>
  <c r="P80" i="40"/>
  <c r="G81" i="40"/>
  <c r="I81" i="40" s="1"/>
  <c r="R81" i="40" s="1"/>
  <c r="L81" i="40"/>
  <c r="M81" i="40"/>
  <c r="O81" i="40"/>
  <c r="P81" i="40"/>
  <c r="G82" i="40"/>
  <c r="I82" i="40" s="1"/>
  <c r="R82" i="40" s="1"/>
  <c r="L82" i="40"/>
  <c r="M82" i="40"/>
  <c r="O82" i="40"/>
  <c r="P82" i="40"/>
  <c r="G83" i="40"/>
  <c r="I83" i="40" s="1"/>
  <c r="R83" i="40" s="1"/>
  <c r="L83" i="40"/>
  <c r="M83" i="40"/>
  <c r="O83" i="40"/>
  <c r="P83" i="40"/>
  <c r="G84" i="40"/>
  <c r="I84" i="40" s="1"/>
  <c r="R84" i="40" s="1"/>
  <c r="L84" i="40"/>
  <c r="M84" i="40"/>
  <c r="O84" i="40"/>
  <c r="P84" i="40"/>
  <c r="G85" i="40"/>
  <c r="I85" i="40" s="1"/>
  <c r="R85" i="40" s="1"/>
  <c r="L85" i="40"/>
  <c r="M85" i="40"/>
  <c r="O85" i="40"/>
  <c r="P85" i="40"/>
  <c r="G86" i="40"/>
  <c r="I86" i="40" s="1"/>
  <c r="R86" i="40" s="1"/>
  <c r="L86" i="40"/>
  <c r="M86" i="40"/>
  <c r="O86" i="40"/>
  <c r="P86" i="40"/>
  <c r="G87" i="40"/>
  <c r="I87" i="40" s="1"/>
  <c r="R87" i="40" s="1"/>
  <c r="L87" i="40"/>
  <c r="M87" i="40"/>
  <c r="O87" i="40"/>
  <c r="P87" i="40"/>
  <c r="G88" i="40"/>
  <c r="I88" i="40" s="1"/>
  <c r="R88" i="40" s="1"/>
  <c r="L88" i="40"/>
  <c r="M88" i="40"/>
  <c r="O88" i="40"/>
  <c r="P88" i="40"/>
  <c r="G89" i="40"/>
  <c r="I89" i="40" s="1"/>
  <c r="R89" i="40" s="1"/>
  <c r="L89" i="40"/>
  <c r="M89" i="40"/>
  <c r="O89" i="40"/>
  <c r="P89" i="40"/>
  <c r="G90" i="40"/>
  <c r="I90" i="40" s="1"/>
  <c r="R90" i="40" s="1"/>
  <c r="L90" i="40"/>
  <c r="M90" i="40"/>
  <c r="O90" i="40"/>
  <c r="P90" i="40"/>
  <c r="G91" i="40"/>
  <c r="I91" i="40" s="1"/>
  <c r="R91" i="40" s="1"/>
  <c r="L91" i="40"/>
  <c r="M91" i="40"/>
  <c r="O91" i="40"/>
  <c r="P91" i="40"/>
  <c r="G92" i="40"/>
  <c r="I92" i="40" s="1"/>
  <c r="R92" i="40" s="1"/>
  <c r="L92" i="40"/>
  <c r="M92" i="40"/>
  <c r="O92" i="40"/>
  <c r="P92" i="40"/>
  <c r="G93" i="40"/>
  <c r="I93" i="40" s="1"/>
  <c r="L93" i="40"/>
  <c r="M93" i="40"/>
  <c r="O93" i="40"/>
  <c r="P93" i="40"/>
  <c r="G94" i="40"/>
  <c r="I94" i="40" s="1"/>
  <c r="L94" i="40"/>
  <c r="M94" i="40"/>
  <c r="O94" i="40"/>
  <c r="P94" i="40"/>
  <c r="G95" i="40"/>
  <c r="I95" i="40" s="1"/>
  <c r="R95" i="40" s="1"/>
  <c r="L95" i="40"/>
  <c r="M95" i="40"/>
  <c r="O95" i="40"/>
  <c r="P95" i="40"/>
  <c r="G96" i="40"/>
  <c r="I96" i="40" s="1"/>
  <c r="R96" i="40" s="1"/>
  <c r="L96" i="40"/>
  <c r="M96" i="40"/>
  <c r="O96" i="40"/>
  <c r="P96" i="40"/>
  <c r="G97" i="40"/>
  <c r="I97" i="40" s="1"/>
  <c r="L97" i="40"/>
  <c r="M97" i="40"/>
  <c r="O97" i="40"/>
  <c r="P97" i="40"/>
  <c r="G98" i="40"/>
  <c r="I98" i="40" s="1"/>
  <c r="L98" i="40"/>
  <c r="M98" i="40"/>
  <c r="O98" i="40"/>
  <c r="P98" i="40"/>
  <c r="G99" i="40"/>
  <c r="I99" i="40" s="1"/>
  <c r="L99" i="40"/>
  <c r="M99" i="40"/>
  <c r="O99" i="40"/>
  <c r="P99" i="40"/>
  <c r="G100" i="40"/>
  <c r="I100" i="40" s="1"/>
  <c r="R100" i="40" s="1"/>
  <c r="L100" i="40"/>
  <c r="M100" i="40"/>
  <c r="O100" i="40"/>
  <c r="P100" i="40"/>
  <c r="G101" i="40"/>
  <c r="I101" i="40" s="1"/>
  <c r="R101" i="40" s="1"/>
  <c r="L101" i="40"/>
  <c r="M101" i="40"/>
  <c r="O101" i="40"/>
  <c r="P101" i="40"/>
  <c r="G102" i="40"/>
  <c r="I102" i="40" s="1"/>
  <c r="R102" i="40" s="1"/>
  <c r="L102" i="40"/>
  <c r="M102" i="40"/>
  <c r="O102" i="40"/>
  <c r="P102" i="40"/>
  <c r="G103" i="40"/>
  <c r="I103" i="40" s="1"/>
  <c r="L103" i="40"/>
  <c r="M103" i="40"/>
  <c r="O103" i="40"/>
  <c r="P103" i="40"/>
  <c r="G104" i="40"/>
  <c r="I104" i="40" s="1"/>
  <c r="L104" i="40"/>
  <c r="M104" i="40"/>
  <c r="O104" i="40"/>
  <c r="P104" i="40"/>
  <c r="G105" i="40"/>
  <c r="I105" i="40" s="1"/>
  <c r="R105" i="40" s="1"/>
  <c r="L105" i="40"/>
  <c r="M105" i="40"/>
  <c r="O105" i="40"/>
  <c r="P105" i="40"/>
  <c r="G106" i="40"/>
  <c r="I106" i="40" s="1"/>
  <c r="L106" i="40"/>
  <c r="M106" i="40"/>
  <c r="O106" i="40"/>
  <c r="P106" i="40"/>
  <c r="G107" i="40"/>
  <c r="I107" i="40" s="1"/>
  <c r="R107" i="40" s="1"/>
  <c r="L107" i="40"/>
  <c r="M107" i="40"/>
  <c r="O107" i="40"/>
  <c r="P107" i="40"/>
  <c r="G108" i="40"/>
  <c r="I108" i="40" s="1"/>
  <c r="L108" i="40"/>
  <c r="M108" i="40"/>
  <c r="O108" i="40"/>
  <c r="P108" i="40"/>
  <c r="G109" i="40"/>
  <c r="I109" i="40" s="1"/>
  <c r="L109" i="40"/>
  <c r="M109" i="40"/>
  <c r="O109" i="40"/>
  <c r="P109" i="40"/>
  <c r="G110" i="40"/>
  <c r="I110" i="40" s="1"/>
  <c r="L110" i="40"/>
  <c r="M110" i="40"/>
  <c r="O110" i="40"/>
  <c r="P110" i="40"/>
  <c r="G111" i="40"/>
  <c r="I111" i="40" s="1"/>
  <c r="R111" i="40" s="1"/>
  <c r="L111" i="40"/>
  <c r="M111" i="40"/>
  <c r="O111" i="40"/>
  <c r="P111" i="40"/>
  <c r="G112" i="40"/>
  <c r="I112" i="40" s="1"/>
  <c r="L112" i="40"/>
  <c r="M112" i="40"/>
  <c r="O112" i="40"/>
  <c r="P112" i="40"/>
  <c r="H1" i="41"/>
  <c r="L2" i="41"/>
  <c r="M2" i="41"/>
  <c r="P2" i="41"/>
  <c r="Q2" i="41"/>
  <c r="S2" i="41" s="1"/>
  <c r="L3" i="41"/>
  <c r="M3" i="41"/>
  <c r="P3" i="41"/>
  <c r="Q3" i="41"/>
  <c r="S3" i="41" s="1"/>
  <c r="T3" i="41"/>
  <c r="L4" i="41"/>
  <c r="M4" i="41"/>
  <c r="P4" i="41"/>
  <c r="Q4" i="41"/>
  <c r="S4" i="41" s="1"/>
  <c r="L5" i="41"/>
  <c r="M5" i="41"/>
  <c r="P5" i="41"/>
  <c r="Q5" i="41"/>
  <c r="S5" i="41" s="1"/>
  <c r="T5" i="41"/>
  <c r="L6" i="41"/>
  <c r="M6" i="41"/>
  <c r="P6" i="41" s="1"/>
  <c r="Q6" i="41" s="1"/>
  <c r="H7" i="41"/>
  <c r="L7" i="41"/>
  <c r="M7" i="41" s="1"/>
  <c r="P7" i="41"/>
  <c r="Q7" i="41" s="1"/>
  <c r="T7" i="41" s="1"/>
  <c r="S7" i="41"/>
  <c r="H8" i="41"/>
  <c r="L8" i="41"/>
  <c r="M8" i="41"/>
  <c r="P8" i="41" s="1"/>
  <c r="Q8" i="41"/>
  <c r="S8" i="41" s="1"/>
  <c r="L9" i="41"/>
  <c r="M9" i="41"/>
  <c r="P9" i="41"/>
  <c r="Q9" i="41"/>
  <c r="S9" i="41" s="1"/>
  <c r="L10" i="41"/>
  <c r="M10" i="41" s="1"/>
  <c r="P10" i="41"/>
  <c r="Q10" i="41" s="1"/>
  <c r="S10" i="41"/>
  <c r="L11" i="41"/>
  <c r="M11" i="41"/>
  <c r="P11" i="41"/>
  <c r="Q11" i="41"/>
  <c r="S11" i="41" s="1"/>
  <c r="H12" i="41"/>
  <c r="L12" i="41"/>
  <c r="M12" i="41"/>
  <c r="P12" i="41" s="1"/>
  <c r="Q12" i="41"/>
  <c r="S12" i="41" s="1"/>
  <c r="L13" i="41"/>
  <c r="M13" i="41"/>
  <c r="P13" i="41"/>
  <c r="Q13" i="41"/>
  <c r="S13" i="41" s="1"/>
  <c r="T13" i="41"/>
  <c r="L14" i="41"/>
  <c r="M14" i="41"/>
  <c r="P14" i="41" s="1"/>
  <c r="Q14" i="41" s="1"/>
  <c r="L15" i="41"/>
  <c r="M15" i="41"/>
  <c r="P15" i="41"/>
  <c r="Q15" i="41"/>
  <c r="S15" i="41" s="1"/>
  <c r="H16" i="41"/>
  <c r="L16" i="41"/>
  <c r="P16" i="41"/>
  <c r="Q16" i="41"/>
  <c r="S16" i="41" s="1"/>
  <c r="T16" i="41"/>
  <c r="H17" i="41"/>
  <c r="L17" i="41"/>
  <c r="M17" i="41" s="1"/>
  <c r="P17" i="41"/>
  <c r="Q17" i="41" s="1"/>
  <c r="T17" i="41" s="1"/>
  <c r="S17" i="41"/>
  <c r="L18" i="41"/>
  <c r="M18" i="41" s="1"/>
  <c r="P18" i="41"/>
  <c r="Q18" i="41" s="1"/>
  <c r="S18" i="41" s="1"/>
  <c r="H19" i="41"/>
  <c r="L19" i="41"/>
  <c r="M19" i="41" s="1"/>
  <c r="P19" i="41"/>
  <c r="Q19" i="41" s="1"/>
  <c r="L20" i="41"/>
  <c r="M20" i="41" s="1"/>
  <c r="P20" i="41"/>
  <c r="Q20" i="41" s="1"/>
  <c r="S20" i="41"/>
  <c r="L21" i="41"/>
  <c r="M21" i="41"/>
  <c r="P21" i="41"/>
  <c r="Q21" i="41"/>
  <c r="S21" i="41" s="1"/>
  <c r="H22" i="41"/>
  <c r="L22" i="41"/>
  <c r="M22" i="41"/>
  <c r="P22" i="41" s="1"/>
  <c r="Q22" i="41"/>
  <c r="S22" i="41" s="1"/>
  <c r="L23" i="41"/>
  <c r="M23" i="41"/>
  <c r="P23" i="41"/>
  <c r="Q23" i="41"/>
  <c r="S23" i="41" s="1"/>
  <c r="H24" i="41"/>
  <c r="L24" i="41"/>
  <c r="M24" i="41"/>
  <c r="P24" i="41" s="1"/>
  <c r="Q24" i="41" s="1"/>
  <c r="L25" i="41"/>
  <c r="M25" i="41"/>
  <c r="P25" i="41"/>
  <c r="Q25" i="41"/>
  <c r="S25" i="41" s="1"/>
  <c r="L26" i="41"/>
  <c r="M26" i="41"/>
  <c r="P26" i="41"/>
  <c r="Q26" i="41"/>
  <c r="S26" i="41" s="1"/>
  <c r="T26" i="41"/>
  <c r="L27" i="41"/>
  <c r="M27" i="41"/>
  <c r="P27" i="41"/>
  <c r="Q27" i="41"/>
  <c r="S27" i="41" s="1"/>
  <c r="H28" i="41"/>
  <c r="L28" i="41"/>
  <c r="M28" i="41"/>
  <c r="P28" i="41"/>
  <c r="Q28" i="41"/>
  <c r="S28" i="41" s="1"/>
  <c r="T28" i="41"/>
  <c r="H29" i="41"/>
  <c r="L29" i="41"/>
  <c r="M29" i="41" s="1"/>
  <c r="P29" i="41"/>
  <c r="Q29" i="41" s="1"/>
  <c r="S29" i="41"/>
  <c r="T29" i="41"/>
  <c r="H30" i="41"/>
  <c r="L30" i="41"/>
  <c r="M30" i="41"/>
  <c r="P30" i="41"/>
  <c r="Q30" i="41"/>
  <c r="S30" i="41" s="1"/>
  <c r="T30" i="41"/>
  <c r="L31" i="41"/>
  <c r="M31" i="41"/>
  <c r="P31" i="41"/>
  <c r="Q31" i="41"/>
  <c r="H32" i="41"/>
  <c r="L32" i="41"/>
  <c r="M32" i="41" s="1"/>
  <c r="P32" i="41"/>
  <c r="Q32" i="41" s="1"/>
  <c r="H33" i="41"/>
  <c r="L33" i="41"/>
  <c r="M33" i="41"/>
  <c r="P33" i="41"/>
  <c r="Q33" i="41"/>
  <c r="S33" i="41" s="1"/>
  <c r="T33" i="41"/>
  <c r="H34" i="41"/>
  <c r="L34" i="41"/>
  <c r="M34" i="41" s="1"/>
  <c r="P34" i="41"/>
  <c r="Q34" i="41" s="1"/>
  <c r="H35" i="41"/>
  <c r="L35" i="41"/>
  <c r="M35" i="41"/>
  <c r="P35" i="41"/>
  <c r="Q35" i="41"/>
  <c r="S35" i="41" s="1"/>
  <c r="T35" i="41"/>
  <c r="H36" i="41"/>
  <c r="L36" i="41"/>
  <c r="M36" i="41" s="1"/>
  <c r="P36" i="41" s="1"/>
  <c r="Q36" i="41" s="1"/>
  <c r="H37" i="41"/>
  <c r="L37" i="41"/>
  <c r="M37" i="41"/>
  <c r="P37" i="41"/>
  <c r="Q37" i="41"/>
  <c r="S37" i="41" s="1"/>
  <c r="T37" i="41"/>
  <c r="H38" i="41"/>
  <c r="L38" i="41"/>
  <c r="M38" i="41" s="1"/>
  <c r="P38" i="41"/>
  <c r="Q38" i="41" s="1"/>
  <c r="H39" i="41"/>
  <c r="L39" i="41"/>
  <c r="M39" i="41"/>
  <c r="P39" i="41"/>
  <c r="Q39" i="41"/>
  <c r="S39" i="41" s="1"/>
  <c r="T39" i="41"/>
  <c r="H40" i="41"/>
  <c r="L40" i="41"/>
  <c r="M40" i="41" s="1"/>
  <c r="P40" i="41"/>
  <c r="Q40" i="41" s="1"/>
  <c r="H41" i="41"/>
  <c r="L41" i="41"/>
  <c r="M41" i="41"/>
  <c r="P41" i="41"/>
  <c r="Q41" i="41"/>
  <c r="S41" i="41" s="1"/>
  <c r="T41" i="41"/>
  <c r="H42" i="41"/>
  <c r="L42" i="41"/>
  <c r="M42" i="41" s="1"/>
  <c r="P42" i="41"/>
  <c r="Q42" i="41" s="1"/>
  <c r="H43" i="41"/>
  <c r="L43" i="41"/>
  <c r="M43" i="41"/>
  <c r="P43" i="41"/>
  <c r="Q43" i="41"/>
  <c r="S43" i="41" s="1"/>
  <c r="T43" i="41"/>
  <c r="H44" i="41"/>
  <c r="L44" i="41"/>
  <c r="M44" i="41" s="1"/>
  <c r="P44" i="41"/>
  <c r="Q44" i="41" s="1"/>
  <c r="H45" i="41"/>
  <c r="L45" i="41"/>
  <c r="M45" i="41"/>
  <c r="P45" i="41"/>
  <c r="Q45" i="41"/>
  <c r="S45" i="41" s="1"/>
  <c r="T45" i="41"/>
  <c r="H46" i="41"/>
  <c r="L46" i="41"/>
  <c r="M46" i="41" s="1"/>
  <c r="P46" i="41"/>
  <c r="Q46" i="41" s="1"/>
  <c r="H47" i="41"/>
  <c r="L47" i="41"/>
  <c r="M47" i="41"/>
  <c r="P47" i="41"/>
  <c r="Q47" i="41"/>
  <c r="S47" i="41" s="1"/>
  <c r="T47" i="41"/>
  <c r="H48" i="41"/>
  <c r="L48" i="41"/>
  <c r="M48" i="41" s="1"/>
  <c r="P48" i="41" s="1"/>
  <c r="Q48" i="41" s="1"/>
  <c r="H49" i="41"/>
  <c r="L49" i="41"/>
  <c r="M49" i="41"/>
  <c r="P49" i="41"/>
  <c r="Q49" i="41"/>
  <c r="S49" i="41" s="1"/>
  <c r="T49" i="41"/>
  <c r="H50" i="41"/>
  <c r="L50" i="41"/>
  <c r="M50" i="41" s="1"/>
  <c r="P50" i="41"/>
  <c r="Q50" i="41" s="1"/>
  <c r="S50" i="41" s="1"/>
  <c r="H51" i="41"/>
  <c r="L51" i="41"/>
  <c r="M51" i="41" s="1"/>
  <c r="P51" i="41"/>
  <c r="Q51" i="41" s="1"/>
  <c r="H52" i="41"/>
  <c r="L52" i="41"/>
  <c r="M52" i="41"/>
  <c r="P52" i="41" s="1"/>
  <c r="Q52" i="41" s="1"/>
  <c r="H53" i="41"/>
  <c r="L53" i="41"/>
  <c r="M53" i="41" s="1"/>
  <c r="P53" i="41"/>
  <c r="Q53" i="41" s="1"/>
  <c r="H54" i="41"/>
  <c r="L54" i="41"/>
  <c r="M54" i="41"/>
  <c r="P54" i="41"/>
  <c r="Q54" i="41"/>
  <c r="S54" i="41" s="1"/>
  <c r="T54" i="41"/>
  <c r="H55" i="41"/>
  <c r="L55" i="41"/>
  <c r="M55" i="41" s="1"/>
  <c r="P55" i="41"/>
  <c r="Q55" i="41" s="1"/>
  <c r="H56" i="41"/>
  <c r="L56" i="41"/>
  <c r="M56" i="41"/>
  <c r="P56" i="41"/>
  <c r="Q56" i="41"/>
  <c r="S56" i="41" s="1"/>
  <c r="L57" i="41"/>
  <c r="M57" i="41"/>
  <c r="P57" i="41"/>
  <c r="Q57" i="41"/>
  <c r="S57" i="41" s="1"/>
  <c r="T57" i="41"/>
  <c r="L58" i="41"/>
  <c r="M58" i="41"/>
  <c r="P58" i="41" s="1"/>
  <c r="Q58" i="41" s="1"/>
  <c r="H59" i="41"/>
  <c r="L59" i="41"/>
  <c r="M59" i="41" s="1"/>
  <c r="P59" i="41" s="1"/>
  <c r="Q59" i="41" s="1"/>
  <c r="H60" i="41"/>
  <c r="L60" i="41"/>
  <c r="M60" i="41"/>
  <c r="P60" i="41" s="1"/>
  <c r="Q60" i="41"/>
  <c r="S60" i="41" s="1"/>
  <c r="H61" i="41"/>
  <c r="L61" i="41"/>
  <c r="M61" i="41" s="1"/>
  <c r="P61" i="41"/>
  <c r="Q61" i="41" s="1"/>
  <c r="T61" i="41" s="1"/>
  <c r="H62" i="41"/>
  <c r="L62" i="41"/>
  <c r="M62" i="41"/>
  <c r="P62" i="41" s="1"/>
  <c r="Q62" i="41" s="1"/>
  <c r="H63" i="41"/>
  <c r="L63" i="41"/>
  <c r="M63" i="41" s="1"/>
  <c r="P63" i="41"/>
  <c r="Q63" i="41" s="1"/>
  <c r="T63" i="41" s="1"/>
  <c r="S63" i="41"/>
  <c r="H64" i="41"/>
  <c r="L64" i="41"/>
  <c r="M64" i="41"/>
  <c r="P64" i="41" s="1"/>
  <c r="Q64" i="41"/>
  <c r="S64" i="41" s="1"/>
  <c r="H65" i="41"/>
  <c r="L65" i="41"/>
  <c r="M65" i="41" s="1"/>
  <c r="P65" i="41"/>
  <c r="Q65" i="41" s="1"/>
  <c r="S65" i="41" s="1"/>
  <c r="H66" i="41"/>
  <c r="L66" i="41"/>
  <c r="M66" i="41"/>
  <c r="P66" i="41"/>
  <c r="Q66" i="41"/>
  <c r="S66" i="41" s="1"/>
  <c r="H67" i="41"/>
  <c r="L67" i="41"/>
  <c r="M67" i="41" s="1"/>
  <c r="P67" i="41"/>
  <c r="Q67" i="41" s="1"/>
  <c r="T67" i="41" s="1"/>
  <c r="H68" i="41"/>
  <c r="L68" i="41"/>
  <c r="M68" i="41"/>
  <c r="P68" i="41"/>
  <c r="Q68" i="41"/>
  <c r="S68" i="41" s="1"/>
  <c r="H69" i="41"/>
  <c r="L69" i="41"/>
  <c r="M69" i="41" s="1"/>
  <c r="P69" i="41"/>
  <c r="Q69" i="41" s="1"/>
  <c r="T69" i="41" s="1"/>
  <c r="H70" i="41"/>
  <c r="L70" i="41"/>
  <c r="M70" i="41"/>
  <c r="P70" i="41"/>
  <c r="Q70" i="41"/>
  <c r="S70" i="41" s="1"/>
  <c r="H71" i="41"/>
  <c r="L71" i="41"/>
  <c r="M71" i="41" s="1"/>
  <c r="P71" i="41"/>
  <c r="Q71" i="41" s="1"/>
  <c r="T71" i="41" s="1"/>
  <c r="H72" i="41"/>
  <c r="L72" i="41"/>
  <c r="M72" i="41"/>
  <c r="P72" i="41" s="1"/>
  <c r="Q72" i="41" s="1"/>
  <c r="H73" i="41"/>
  <c r="L73" i="41"/>
  <c r="M73" i="41" s="1"/>
  <c r="P73" i="41"/>
  <c r="Q73" i="41" s="1"/>
  <c r="T73" i="41" s="1"/>
  <c r="S73" i="41"/>
  <c r="H74" i="41"/>
  <c r="L74" i="41"/>
  <c r="P74" i="41"/>
  <c r="Q74" i="41" s="1"/>
  <c r="T74" i="41" s="1"/>
  <c r="S74" i="41"/>
  <c r="H75" i="41"/>
  <c r="L75" i="41"/>
  <c r="M75" i="41"/>
  <c r="P75" i="41"/>
  <c r="Q75" i="41"/>
  <c r="H76" i="41"/>
  <c r="L76" i="41"/>
  <c r="M76" i="41" s="1"/>
  <c r="P76" i="41"/>
  <c r="Q76" i="41" s="1"/>
  <c r="T76" i="41" s="1"/>
  <c r="H77" i="41"/>
  <c r="L77" i="41"/>
  <c r="M77" i="41"/>
  <c r="P77" i="41"/>
  <c r="Q77" i="41"/>
  <c r="S77" i="41" s="1"/>
  <c r="H78" i="41"/>
  <c r="L78" i="41"/>
  <c r="M78" i="41" s="1"/>
  <c r="P78" i="41"/>
  <c r="Q78" i="41" s="1"/>
  <c r="H79" i="41"/>
  <c r="L79" i="41"/>
  <c r="M79" i="41"/>
  <c r="P79" i="41"/>
  <c r="Q79" i="41"/>
  <c r="S79" i="41" s="1"/>
  <c r="T79" i="41"/>
  <c r="H80" i="41"/>
  <c r="L80" i="41"/>
  <c r="M80" i="41" s="1"/>
  <c r="P80" i="41" s="1"/>
  <c r="Q80" i="41" s="1"/>
  <c r="H81" i="41"/>
  <c r="L81" i="41"/>
  <c r="M81" i="41"/>
  <c r="P81" i="41"/>
  <c r="Q81" i="41"/>
  <c r="S81" i="41" s="1"/>
  <c r="T81" i="41"/>
  <c r="H82" i="41"/>
  <c r="L82" i="41"/>
  <c r="M82" i="41" s="1"/>
  <c r="P82" i="41"/>
  <c r="Q82" i="41" s="1"/>
  <c r="H83" i="41"/>
  <c r="L83" i="41"/>
  <c r="M83" i="41"/>
  <c r="P83" i="41"/>
  <c r="Q83" i="41"/>
  <c r="S83" i="41" s="1"/>
  <c r="T83" i="41"/>
  <c r="H84" i="41"/>
  <c r="L84" i="41"/>
  <c r="M84" i="41" s="1"/>
  <c r="P84" i="41"/>
  <c r="Q84" i="41" s="1"/>
  <c r="H85" i="41"/>
  <c r="L85" i="41"/>
  <c r="M85" i="41"/>
  <c r="P85" i="41"/>
  <c r="Q85" i="41"/>
  <c r="S85" i="41" s="1"/>
  <c r="T85" i="41"/>
  <c r="H86" i="41"/>
  <c r="L86" i="41"/>
  <c r="M86" i="41" s="1"/>
  <c r="P86" i="41"/>
  <c r="Q86" i="41" s="1"/>
  <c r="H87" i="41"/>
  <c r="L87" i="41"/>
  <c r="M87" i="41"/>
  <c r="P87" i="41"/>
  <c r="Q87" i="41"/>
  <c r="S87" i="41" s="1"/>
  <c r="T87" i="41"/>
  <c r="H88" i="41"/>
  <c r="L88" i="41"/>
  <c r="M88" i="41" s="1"/>
  <c r="P88" i="41" s="1"/>
  <c r="Q88" i="41" s="1"/>
  <c r="H89" i="41"/>
  <c r="L89" i="41"/>
  <c r="M89" i="41"/>
  <c r="P89" i="41"/>
  <c r="Q89" i="41"/>
  <c r="S89" i="41" s="1"/>
  <c r="T89" i="41"/>
  <c r="H90" i="41"/>
  <c r="L90" i="41"/>
  <c r="M90" i="41" s="1"/>
  <c r="P90" i="41"/>
  <c r="Q90" i="41" s="1"/>
  <c r="H91" i="41"/>
  <c r="L91" i="41"/>
  <c r="M91" i="41"/>
  <c r="P91" i="41"/>
  <c r="Q91" i="41"/>
  <c r="S91" i="41" s="1"/>
  <c r="T91" i="41"/>
  <c r="H92" i="41"/>
  <c r="L92" i="41"/>
  <c r="M92" i="41" s="1"/>
  <c r="P92" i="41" s="1"/>
  <c r="Q92" i="41" s="1"/>
  <c r="H93" i="41"/>
  <c r="L93" i="41"/>
  <c r="M93" i="41"/>
  <c r="P93" i="41" s="1"/>
  <c r="Q93" i="41" s="1"/>
  <c r="H94" i="41"/>
  <c r="L94" i="41"/>
  <c r="M94" i="41" s="1"/>
  <c r="P94" i="41"/>
  <c r="Q94" i="41" s="1"/>
  <c r="H95" i="41"/>
  <c r="L95" i="41"/>
  <c r="M95" i="41"/>
  <c r="P95" i="41"/>
  <c r="Q95" i="41"/>
  <c r="S95" i="41" s="1"/>
  <c r="T95" i="41"/>
  <c r="H96" i="41"/>
  <c r="L96" i="41"/>
  <c r="M96" i="41" s="1"/>
  <c r="P96" i="41"/>
  <c r="Q96" i="41" s="1"/>
  <c r="H97" i="41"/>
  <c r="L97" i="41"/>
  <c r="M97" i="41"/>
  <c r="P97" i="41"/>
  <c r="Q97" i="41"/>
  <c r="S97" i="41" s="1"/>
  <c r="T97" i="41"/>
  <c r="H98" i="41"/>
  <c r="L98" i="41"/>
  <c r="M98" i="41" s="1"/>
  <c r="P98" i="41" s="1"/>
  <c r="Q98" i="41" s="1"/>
  <c r="H99" i="41"/>
  <c r="L99" i="41"/>
  <c r="M99" i="41"/>
  <c r="P99" i="41"/>
  <c r="Q99" i="41"/>
  <c r="S99" i="41" s="1"/>
  <c r="T99" i="41"/>
  <c r="H100" i="41"/>
  <c r="L100" i="41"/>
  <c r="M100" i="41" s="1"/>
  <c r="P100" i="41"/>
  <c r="Q100" i="41" s="1"/>
  <c r="H101" i="41"/>
  <c r="L101" i="41"/>
  <c r="M101" i="41"/>
  <c r="P101" i="41"/>
  <c r="Q101" i="41"/>
  <c r="S101" i="41" s="1"/>
  <c r="T101" i="41"/>
  <c r="L102" i="41"/>
  <c r="M102" i="41"/>
  <c r="P102" i="41"/>
  <c r="Q102" i="41"/>
  <c r="S102" i="41" s="1"/>
  <c r="T102" i="41"/>
  <c r="H103" i="41"/>
  <c r="L103" i="41"/>
  <c r="M103" i="41" s="1"/>
  <c r="P103" i="41"/>
  <c r="Q103" i="41" s="1"/>
  <c r="H104" i="41"/>
  <c r="L104" i="41"/>
  <c r="M104" i="41"/>
  <c r="P104" i="41" s="1"/>
  <c r="Q104" i="41" s="1"/>
  <c r="H105" i="41"/>
  <c r="L105" i="41"/>
  <c r="M105" i="41" s="1"/>
  <c r="P105" i="41" s="1"/>
  <c r="Q105" i="41" s="1"/>
  <c r="H1" i="35"/>
  <c r="L2" i="35"/>
  <c r="M2" i="35"/>
  <c r="P2" i="35"/>
  <c r="Q2" i="35"/>
  <c r="S2" i="35" s="1"/>
  <c r="T2" i="35"/>
  <c r="L3" i="35"/>
  <c r="M3" i="35"/>
  <c r="P3" i="35"/>
  <c r="Q3" i="35"/>
  <c r="S3" i="35" s="1"/>
  <c r="T3" i="35"/>
  <c r="L4" i="35"/>
  <c r="M4" i="35"/>
  <c r="P4" i="35"/>
  <c r="Q4" i="35"/>
  <c r="S4" i="35" s="1"/>
  <c r="T4" i="35"/>
  <c r="L5" i="35"/>
  <c r="M5" i="35"/>
  <c r="P5" i="35" s="1"/>
  <c r="Q5" i="35" s="1"/>
  <c r="L6" i="35"/>
  <c r="M6" i="35"/>
  <c r="P6" i="35" s="1"/>
  <c r="Q6" i="35" s="1"/>
  <c r="H7" i="35"/>
  <c r="L7" i="35"/>
  <c r="M7" i="35" s="1"/>
  <c r="P7" i="35"/>
  <c r="Q7" i="35" s="1"/>
  <c r="H8" i="35"/>
  <c r="L8" i="35"/>
  <c r="M8" i="35"/>
  <c r="P8" i="35" s="1"/>
  <c r="Q8" i="35" s="1"/>
  <c r="L9" i="35"/>
  <c r="M9" i="35"/>
  <c r="P9" i="35"/>
  <c r="Q9" i="35"/>
  <c r="S9" i="35" s="1"/>
  <c r="L10" i="35"/>
  <c r="M10" i="35" s="1"/>
  <c r="P10" i="35"/>
  <c r="Q10" i="35" s="1"/>
  <c r="S10" i="35" s="1"/>
  <c r="H11" i="35"/>
  <c r="L11" i="35"/>
  <c r="M11" i="35" s="1"/>
  <c r="P11" i="35" s="1"/>
  <c r="Q11" i="35" s="1"/>
  <c r="L12" i="35"/>
  <c r="M12" i="35" s="1"/>
  <c r="P12" i="35"/>
  <c r="Q12" i="35" s="1"/>
  <c r="L13" i="35"/>
  <c r="M13" i="35" s="1"/>
  <c r="P13" i="35" s="1"/>
  <c r="Q13" i="35" s="1"/>
  <c r="L14" i="35"/>
  <c r="M14" i="35" s="1"/>
  <c r="P14" i="35"/>
  <c r="Q14" i="35" s="1"/>
  <c r="H15" i="35"/>
  <c r="L15" i="35"/>
  <c r="P15" i="35"/>
  <c r="Q15" i="35" s="1"/>
  <c r="H16" i="35"/>
  <c r="L16" i="35"/>
  <c r="M16" i="35"/>
  <c r="P16" i="35"/>
  <c r="Q16" i="35"/>
  <c r="S16" i="35" s="1"/>
  <c r="T16" i="35"/>
  <c r="L17" i="35"/>
  <c r="M17" i="35"/>
  <c r="P17" i="35"/>
  <c r="Q17" i="35"/>
  <c r="S17" i="35" s="1"/>
  <c r="H18" i="35"/>
  <c r="L18" i="35"/>
  <c r="M18" i="35"/>
  <c r="P18" i="35" s="1"/>
  <c r="Q18" i="35" s="1"/>
  <c r="L19" i="35"/>
  <c r="M19" i="35"/>
  <c r="P19" i="35"/>
  <c r="Q19" i="35"/>
  <c r="S19" i="35" s="1"/>
  <c r="L20" i="35"/>
  <c r="M20" i="35" s="1"/>
  <c r="P20" i="35"/>
  <c r="Q20" i="35" s="1"/>
  <c r="S20" i="35" s="1"/>
  <c r="H21" i="35"/>
  <c r="L21" i="35"/>
  <c r="M21" i="35" s="1"/>
  <c r="P21" i="35"/>
  <c r="Q21" i="35" s="1"/>
  <c r="L22" i="35"/>
  <c r="M22" i="35" s="1"/>
  <c r="P22" i="35"/>
  <c r="Q22" i="35" s="1"/>
  <c r="S22" i="35" s="1"/>
  <c r="H23" i="35"/>
  <c r="L23" i="35"/>
  <c r="M23" i="35" s="1"/>
  <c r="P23" i="35" s="1"/>
  <c r="Q23" i="35" s="1"/>
  <c r="L24" i="35"/>
  <c r="M24" i="35" s="1"/>
  <c r="P24" i="35"/>
  <c r="Q24" i="35" s="1"/>
  <c r="L25" i="35"/>
  <c r="M25" i="35" s="1"/>
  <c r="P25" i="35"/>
  <c r="Q25" i="35" s="1"/>
  <c r="L26" i="35"/>
  <c r="M26" i="35" s="1"/>
  <c r="P26" i="35"/>
  <c r="Q26" i="35" s="1"/>
  <c r="S26" i="35" s="1"/>
  <c r="H27" i="35"/>
  <c r="L27" i="35"/>
  <c r="M27" i="35" s="1"/>
  <c r="P27" i="35"/>
  <c r="Q27" i="35" s="1"/>
  <c r="H28" i="35"/>
  <c r="L28" i="35"/>
  <c r="M28" i="35"/>
  <c r="P28" i="35"/>
  <c r="Q28" i="35"/>
  <c r="S28" i="35" s="1"/>
  <c r="T28" i="35"/>
  <c r="H29" i="35"/>
  <c r="L29" i="35"/>
  <c r="M29" i="35" s="1"/>
  <c r="P29" i="35"/>
  <c r="Q29" i="35" s="1"/>
  <c r="H30" i="35"/>
  <c r="L30" i="35"/>
  <c r="M30" i="35"/>
  <c r="P30" i="35"/>
  <c r="Q30" i="35"/>
  <c r="S30" i="35" s="1"/>
  <c r="T30" i="35"/>
  <c r="H31" i="35"/>
  <c r="L31" i="35"/>
  <c r="M31" i="35" s="1"/>
  <c r="P31" i="35"/>
  <c r="Q31" i="35" s="1"/>
  <c r="H32" i="35"/>
  <c r="L32" i="35"/>
  <c r="M32" i="35"/>
  <c r="P32" i="35"/>
  <c r="Q32" i="35"/>
  <c r="S32" i="35" s="1"/>
  <c r="T32" i="35"/>
  <c r="H33" i="35"/>
  <c r="L33" i="35"/>
  <c r="M33" i="35" s="1"/>
  <c r="P33" i="35"/>
  <c r="Q33" i="35" s="1"/>
  <c r="H34" i="35"/>
  <c r="L34" i="35"/>
  <c r="M34" i="35"/>
  <c r="P34" i="35"/>
  <c r="Q34" i="35"/>
  <c r="S34" i="35" s="1"/>
  <c r="T34" i="35"/>
  <c r="H35" i="35"/>
  <c r="L35" i="35"/>
  <c r="M35" i="35" s="1"/>
  <c r="P35" i="35"/>
  <c r="Q35" i="35" s="1"/>
  <c r="H36" i="35"/>
  <c r="L36" i="35"/>
  <c r="M36" i="35"/>
  <c r="P36" i="35"/>
  <c r="Q36" i="35"/>
  <c r="S36" i="35" s="1"/>
  <c r="T36" i="35"/>
  <c r="H37" i="35"/>
  <c r="L37" i="35"/>
  <c r="M37" i="35" s="1"/>
  <c r="P37" i="35"/>
  <c r="Q37" i="35" s="1"/>
  <c r="H38" i="35"/>
  <c r="L38" i="35"/>
  <c r="M38" i="35"/>
  <c r="P38" i="35"/>
  <c r="Q38" i="35"/>
  <c r="S38" i="35" s="1"/>
  <c r="T38" i="35"/>
  <c r="H39" i="35"/>
  <c r="L39" i="35"/>
  <c r="M39" i="35" s="1"/>
  <c r="P39" i="35"/>
  <c r="Q39" i="35" s="1"/>
  <c r="H40" i="35"/>
  <c r="L40" i="35"/>
  <c r="M40" i="35"/>
  <c r="P40" i="35"/>
  <c r="Q40" i="35"/>
  <c r="S40" i="35" s="1"/>
  <c r="T40" i="35"/>
  <c r="H41" i="35"/>
  <c r="L41" i="35"/>
  <c r="M41" i="35" s="1"/>
  <c r="P41" i="35" s="1"/>
  <c r="Q41" i="35" s="1"/>
  <c r="H42" i="35"/>
  <c r="L42" i="35"/>
  <c r="M42" i="35"/>
  <c r="P42" i="35"/>
  <c r="Q42" i="35"/>
  <c r="S42" i="35" s="1"/>
  <c r="T42" i="35"/>
  <c r="H43" i="35"/>
  <c r="L43" i="35"/>
  <c r="M43" i="35" s="1"/>
  <c r="P43" i="35"/>
  <c r="Q43" i="35" s="1"/>
  <c r="H44" i="35"/>
  <c r="L44" i="35"/>
  <c r="M44" i="35"/>
  <c r="P44" i="35"/>
  <c r="Q44" i="35"/>
  <c r="S44" i="35" s="1"/>
  <c r="T44" i="35"/>
  <c r="H45" i="35"/>
  <c r="L45" i="35"/>
  <c r="M45" i="35" s="1"/>
  <c r="P45" i="35"/>
  <c r="Q45" i="35" s="1"/>
  <c r="H46" i="35"/>
  <c r="L46" i="35"/>
  <c r="M46" i="35"/>
  <c r="P46" i="35"/>
  <c r="Q46" i="35"/>
  <c r="S46" i="35" s="1"/>
  <c r="T46" i="35"/>
  <c r="H47" i="35"/>
  <c r="L47" i="35"/>
  <c r="M47" i="35" s="1"/>
  <c r="P47" i="35" s="1"/>
  <c r="Q47" i="35" s="1"/>
  <c r="H48" i="35"/>
  <c r="L48" i="35"/>
  <c r="M48" i="35"/>
  <c r="P48" i="35"/>
  <c r="Q48" i="35"/>
  <c r="S48" i="35" s="1"/>
  <c r="H49" i="35"/>
  <c r="L49" i="35"/>
  <c r="M49" i="35"/>
  <c r="P49" i="35"/>
  <c r="Q49" i="35"/>
  <c r="S49" i="35" s="1"/>
  <c r="H50" i="35"/>
  <c r="L50" i="35"/>
  <c r="M50" i="35"/>
  <c r="P50" i="35" s="1"/>
  <c r="Q50" i="35" s="1"/>
  <c r="H51" i="35"/>
  <c r="L51" i="35"/>
  <c r="M51" i="35" s="1"/>
  <c r="P51" i="35" s="1"/>
  <c r="Q51" i="35" s="1"/>
  <c r="H52" i="35"/>
  <c r="L52" i="35"/>
  <c r="M52" i="35"/>
  <c r="P52" i="35"/>
  <c r="Q52" i="35"/>
  <c r="S52" i="35" s="1"/>
  <c r="T52" i="35"/>
  <c r="H53" i="35"/>
  <c r="L53" i="35"/>
  <c r="M53" i="35" s="1"/>
  <c r="P53" i="35"/>
  <c r="Q53" i="35" s="1"/>
  <c r="H54" i="35"/>
  <c r="L54" i="35"/>
  <c r="M54" i="35"/>
  <c r="P54" i="35"/>
  <c r="Q54" i="35"/>
  <c r="S54" i="35" s="1"/>
  <c r="T54" i="35"/>
  <c r="L55" i="35"/>
  <c r="M55" i="35"/>
  <c r="P55" i="35"/>
  <c r="Q55" i="35"/>
  <c r="S55" i="35" s="1"/>
  <c r="T55" i="35"/>
  <c r="H56" i="35"/>
  <c r="L56" i="35"/>
  <c r="M56" i="35" s="1"/>
  <c r="P56" i="35" s="1"/>
  <c r="Q56" i="35" s="1"/>
  <c r="H57" i="35"/>
  <c r="L57" i="35"/>
  <c r="M57" i="35"/>
  <c r="P57" i="35"/>
  <c r="Q57" i="35"/>
  <c r="S57" i="35" s="1"/>
  <c r="T57" i="35"/>
  <c r="H58" i="35"/>
  <c r="L58" i="35"/>
  <c r="M58" i="35" s="1"/>
  <c r="P58" i="35"/>
  <c r="Q58" i="35" s="1"/>
  <c r="H59" i="35"/>
  <c r="L59" i="35"/>
  <c r="M59" i="35"/>
  <c r="P59" i="35"/>
  <c r="Q59" i="35"/>
  <c r="S59" i="35" s="1"/>
  <c r="T59" i="35"/>
  <c r="H60" i="35"/>
  <c r="L60" i="35"/>
  <c r="M60" i="35" s="1"/>
  <c r="P60" i="35"/>
  <c r="Q60" i="35" s="1"/>
  <c r="H61" i="35"/>
  <c r="L61" i="35"/>
  <c r="M61" i="35"/>
  <c r="P61" i="35" s="1"/>
  <c r="Q61" i="35" s="1"/>
  <c r="H62" i="35"/>
  <c r="L62" i="35"/>
  <c r="M62" i="35" s="1"/>
  <c r="P62" i="35" s="1"/>
  <c r="Q62" i="35" s="1"/>
  <c r="H63" i="35"/>
  <c r="L63" i="35"/>
  <c r="M63" i="35"/>
  <c r="P63" i="35"/>
  <c r="Q63" i="35"/>
  <c r="S63" i="35" s="1"/>
  <c r="T63" i="35"/>
  <c r="H64" i="35"/>
  <c r="L64" i="35"/>
  <c r="M64" i="35" s="1"/>
  <c r="P64" i="35"/>
  <c r="Q64" i="35" s="1"/>
  <c r="H65" i="35"/>
  <c r="L65" i="35"/>
  <c r="M65" i="35"/>
  <c r="P65" i="35"/>
  <c r="Q65" i="35"/>
  <c r="S65" i="35" s="1"/>
  <c r="T65" i="35"/>
  <c r="H66" i="35"/>
  <c r="L66" i="35"/>
  <c r="M66" i="35" s="1"/>
  <c r="P66" i="35"/>
  <c r="Q66" i="35" s="1"/>
  <c r="H67" i="35"/>
  <c r="L67" i="35"/>
  <c r="M67" i="35"/>
  <c r="P67" i="35" s="1"/>
  <c r="Q67" i="35" s="1"/>
  <c r="H68" i="35"/>
  <c r="L68" i="35"/>
  <c r="M68" i="35" s="1"/>
  <c r="P68" i="35" s="1"/>
  <c r="Q68" i="35" s="1"/>
  <c r="H69" i="35"/>
  <c r="L69" i="35"/>
  <c r="M69" i="35"/>
  <c r="P69" i="35"/>
  <c r="Q69" i="35"/>
  <c r="S69" i="35" s="1"/>
  <c r="T69" i="35"/>
  <c r="H70" i="35"/>
  <c r="L70" i="35"/>
  <c r="P70" i="35"/>
  <c r="Q70" i="35"/>
  <c r="S70" i="35" s="1"/>
  <c r="T70" i="35"/>
  <c r="H71" i="35"/>
  <c r="L71" i="35"/>
  <c r="M71" i="35" s="1"/>
  <c r="P71" i="35"/>
  <c r="Q71" i="35" s="1"/>
  <c r="T71" i="35" s="1"/>
  <c r="H72" i="35"/>
  <c r="L72" i="35"/>
  <c r="M72" i="35"/>
  <c r="P72" i="35"/>
  <c r="Q72" i="35"/>
  <c r="S72" i="35" s="1"/>
  <c r="H73" i="35"/>
  <c r="L73" i="35"/>
  <c r="M73" i="35" s="1"/>
  <c r="P73" i="35"/>
  <c r="Q73" i="35" s="1"/>
  <c r="S73" i="35" s="1"/>
  <c r="H74" i="35"/>
  <c r="L74" i="35"/>
  <c r="M74" i="35"/>
  <c r="P74" i="35"/>
  <c r="Q74" i="35"/>
  <c r="S74" i="35" s="1"/>
  <c r="H75" i="35"/>
  <c r="L75" i="35"/>
  <c r="M75" i="35" s="1"/>
  <c r="P75" i="35"/>
  <c r="Q75" i="35" s="1"/>
  <c r="T75" i="35" s="1"/>
  <c r="H76" i="35"/>
  <c r="L76" i="35"/>
  <c r="M76" i="35"/>
  <c r="P76" i="35"/>
  <c r="Q76" i="35"/>
  <c r="S76" i="35" s="1"/>
  <c r="H77" i="35"/>
  <c r="L77" i="35"/>
  <c r="M77" i="35" s="1"/>
  <c r="P77" i="35"/>
  <c r="Q77" i="35" s="1"/>
  <c r="T77" i="35" s="1"/>
  <c r="H78" i="35"/>
  <c r="L78" i="35"/>
  <c r="M78" i="35"/>
  <c r="P78" i="35" s="1"/>
  <c r="Q78" i="35" s="1"/>
  <c r="H79" i="35"/>
  <c r="L79" i="35"/>
  <c r="M79" i="35" s="1"/>
  <c r="P79" i="35"/>
  <c r="Q79" i="35" s="1"/>
  <c r="T79" i="35" s="1"/>
  <c r="S79" i="35"/>
  <c r="H80" i="35"/>
  <c r="L80" i="35"/>
  <c r="M80" i="35"/>
  <c r="P80" i="35" s="1"/>
  <c r="Q80" i="35"/>
  <c r="S80" i="35" s="1"/>
  <c r="H81" i="35"/>
  <c r="L81" i="35"/>
  <c r="M81" i="35" s="1"/>
  <c r="P81" i="35"/>
  <c r="Q81" i="35" s="1"/>
  <c r="T81" i="35" s="1"/>
  <c r="H82" i="35"/>
  <c r="L82" i="35"/>
  <c r="M82" i="35"/>
  <c r="P82" i="35"/>
  <c r="Q82" i="35"/>
  <c r="S82" i="35" s="1"/>
  <c r="H83" i="35"/>
  <c r="L83" i="35"/>
  <c r="M83" i="35" s="1"/>
  <c r="P83" i="35"/>
  <c r="Q83" i="35" s="1"/>
  <c r="T83" i="35" s="1"/>
  <c r="H84" i="35"/>
  <c r="L84" i="35"/>
  <c r="M84" i="35"/>
  <c r="P84" i="35" s="1"/>
  <c r="Q84" i="35" s="1"/>
  <c r="H85" i="35"/>
  <c r="L85" i="35"/>
  <c r="M85" i="35" s="1"/>
  <c r="P85" i="35" s="1"/>
  <c r="Q85" i="35" s="1"/>
  <c r="H86" i="35"/>
  <c r="L86" i="35"/>
  <c r="M86" i="35"/>
  <c r="P86" i="35"/>
  <c r="Q86" i="35"/>
  <c r="S86" i="35" s="1"/>
  <c r="T86" i="35"/>
  <c r="H87" i="35"/>
  <c r="L87" i="35"/>
  <c r="M87" i="35" s="1"/>
  <c r="P87" i="35"/>
  <c r="Q87" i="35" s="1"/>
  <c r="T87" i="35" s="1"/>
  <c r="S87" i="35"/>
  <c r="H88" i="35"/>
  <c r="L88" i="35"/>
  <c r="M88" i="35"/>
  <c r="P88" i="35"/>
  <c r="Q88" i="35"/>
  <c r="S88" i="35" s="1"/>
  <c r="T88" i="35"/>
  <c r="H89" i="35"/>
  <c r="L89" i="35"/>
  <c r="M89" i="35" s="1"/>
  <c r="P89" i="35"/>
  <c r="Q89" i="35" s="1"/>
  <c r="T89" i="35" s="1"/>
  <c r="S89" i="35"/>
  <c r="H90" i="35"/>
  <c r="L90" i="35"/>
  <c r="M90" i="35"/>
  <c r="P90" i="35"/>
  <c r="Q90" i="35"/>
  <c r="S90" i="35" s="1"/>
  <c r="T90" i="35"/>
  <c r="H91" i="35"/>
  <c r="L91" i="35"/>
  <c r="M91" i="35" s="1"/>
  <c r="P91" i="35"/>
  <c r="Q91" i="35" s="1"/>
  <c r="T91" i="35" s="1"/>
  <c r="S91" i="35"/>
  <c r="H92" i="35"/>
  <c r="L92" i="35"/>
  <c r="M92" i="35"/>
  <c r="P92" i="35"/>
  <c r="Q92" i="35"/>
  <c r="S92" i="35" s="1"/>
  <c r="T92" i="35"/>
  <c r="H93" i="35"/>
  <c r="L93" i="35"/>
  <c r="M93" i="35" s="1"/>
  <c r="P93" i="35"/>
  <c r="Q93" i="35" s="1"/>
  <c r="T93" i="35" s="1"/>
  <c r="S93" i="35"/>
  <c r="H94" i="35"/>
  <c r="L94" i="35"/>
  <c r="M94" i="35"/>
  <c r="P94" i="35" s="1"/>
  <c r="Q94" i="35"/>
  <c r="S94" i="35" s="1"/>
  <c r="H95" i="35"/>
  <c r="L95" i="35"/>
  <c r="M95" i="35" s="1"/>
  <c r="P95" i="35"/>
  <c r="Q95" i="35" s="1"/>
  <c r="T95" i="35" s="1"/>
  <c r="H1" i="32"/>
  <c r="L2" i="32"/>
  <c r="M2" i="32"/>
  <c r="P2" i="32"/>
  <c r="Q2" i="32"/>
  <c r="S2" i="32" s="1"/>
  <c r="L3" i="32"/>
  <c r="M3" i="32"/>
  <c r="P3" i="32"/>
  <c r="Q3" i="32"/>
  <c r="S3" i="32" s="1"/>
  <c r="T3" i="32"/>
  <c r="L4" i="32"/>
  <c r="M4" i="32"/>
  <c r="P4" i="32"/>
  <c r="Q4" i="32"/>
  <c r="S4" i="32" s="1"/>
  <c r="L5" i="32"/>
  <c r="M5" i="32"/>
  <c r="P5" i="32" s="1"/>
  <c r="Q5" i="32"/>
  <c r="S5" i="32" s="1"/>
  <c r="L6" i="32"/>
  <c r="M6" i="32"/>
  <c r="P6" i="32" s="1"/>
  <c r="Q6" i="32"/>
  <c r="S6" i="32" s="1"/>
  <c r="H7" i="32"/>
  <c r="L7" i="32"/>
  <c r="M7" i="32" s="1"/>
  <c r="P7" i="32"/>
  <c r="Q7" i="32" s="1"/>
  <c r="T7" i="32" s="1"/>
  <c r="H8" i="32"/>
  <c r="L8" i="32"/>
  <c r="M8" i="32"/>
  <c r="P8" i="32" s="1"/>
  <c r="Q8" i="32" s="1"/>
  <c r="L9" i="32"/>
  <c r="M9" i="32"/>
  <c r="P9" i="32"/>
  <c r="Q9" i="32"/>
  <c r="S9" i="32" s="1"/>
  <c r="L10" i="32"/>
  <c r="M10" i="32" s="1"/>
  <c r="P10" i="32"/>
  <c r="Q10" i="32" s="1"/>
  <c r="S10" i="32" s="1"/>
  <c r="H11" i="32"/>
  <c r="L11" i="32"/>
  <c r="M11" i="32" s="1"/>
  <c r="P11" i="32"/>
  <c r="Q11" i="32" s="1"/>
  <c r="S11" i="32" s="1"/>
  <c r="L12" i="32"/>
  <c r="M12" i="32" s="1"/>
  <c r="P12" i="32"/>
  <c r="Q12" i="32" s="1"/>
  <c r="T12" i="32" s="1"/>
  <c r="S12" i="32"/>
  <c r="L13" i="32"/>
  <c r="M13" i="32" s="1"/>
  <c r="P13" i="32"/>
  <c r="Q13" i="32" s="1"/>
  <c r="S13" i="32" s="1"/>
  <c r="L14" i="32"/>
  <c r="M14" i="32" s="1"/>
  <c r="P14" i="32" s="1"/>
  <c r="Q14" i="32" s="1"/>
  <c r="H15" i="32"/>
  <c r="L15" i="32"/>
  <c r="P15" i="32"/>
  <c r="Q15" i="32" s="1"/>
  <c r="S15" i="32"/>
  <c r="H16" i="32"/>
  <c r="L16" i="32"/>
  <c r="M16" i="32"/>
  <c r="P16" i="32" s="1"/>
  <c r="Q16" i="32"/>
  <c r="S16" i="32" s="1"/>
  <c r="L17" i="32"/>
  <c r="M17" i="32"/>
  <c r="P17" i="32"/>
  <c r="Q17" i="32"/>
  <c r="S17" i="32" s="1"/>
  <c r="H18" i="32"/>
  <c r="L18" i="32"/>
  <c r="M18" i="32"/>
  <c r="P18" i="32" s="1"/>
  <c r="Q18" i="32" s="1"/>
  <c r="L19" i="32"/>
  <c r="M19" i="32"/>
  <c r="P19" i="32"/>
  <c r="Q19" i="32"/>
  <c r="S19" i="32" s="1"/>
  <c r="L20" i="32"/>
  <c r="M20" i="32" s="1"/>
  <c r="P20" i="32"/>
  <c r="Q20" i="32" s="1"/>
  <c r="S20" i="32" s="1"/>
  <c r="H21" i="32"/>
  <c r="L21" i="32"/>
  <c r="M21" i="32" s="1"/>
  <c r="P21" i="32"/>
  <c r="Q21" i="32" s="1"/>
  <c r="S21" i="32" s="1"/>
  <c r="L22" i="32"/>
  <c r="M22" i="32" s="1"/>
  <c r="P22" i="32"/>
  <c r="Q22" i="32" s="1"/>
  <c r="S22" i="32"/>
  <c r="H23" i="32"/>
  <c r="L23" i="32"/>
  <c r="M23" i="32" s="1"/>
  <c r="P23" i="32" s="1"/>
  <c r="Q23" i="32" s="1"/>
  <c r="L24" i="32"/>
  <c r="M24" i="32" s="1"/>
  <c r="P24" i="32"/>
  <c r="Q24" i="32" s="1"/>
  <c r="T24" i="32" s="1"/>
  <c r="L25" i="32"/>
  <c r="M25" i="32" s="1"/>
  <c r="P25" i="32"/>
  <c r="Q25" i="32" s="1"/>
  <c r="T25" i="32" s="1"/>
  <c r="S25" i="32"/>
  <c r="L26" i="32"/>
  <c r="M26" i="32" s="1"/>
  <c r="P26" i="32"/>
  <c r="Q26" i="32" s="1"/>
  <c r="S26" i="32" s="1"/>
  <c r="H27" i="32"/>
  <c r="L27" i="32"/>
  <c r="M27" i="32" s="1"/>
  <c r="P27" i="32"/>
  <c r="Q27" i="32" s="1"/>
  <c r="S27" i="32" s="1"/>
  <c r="H28" i="32"/>
  <c r="L28" i="32"/>
  <c r="M28" i="32"/>
  <c r="P28" i="32"/>
  <c r="Q28" i="32"/>
  <c r="S28" i="32" s="1"/>
  <c r="H29" i="32"/>
  <c r="L29" i="32"/>
  <c r="M29" i="32" s="1"/>
  <c r="P29" i="32"/>
  <c r="Q29" i="32" s="1"/>
  <c r="T29" i="32" s="1"/>
  <c r="H30" i="32"/>
  <c r="L30" i="32"/>
  <c r="M30" i="32"/>
  <c r="P30" i="32"/>
  <c r="Q30" i="32"/>
  <c r="S30" i="32" s="1"/>
  <c r="H31" i="32"/>
  <c r="L31" i="32"/>
  <c r="M31" i="32" s="1"/>
  <c r="P31" i="32"/>
  <c r="Q31" i="32" s="1"/>
  <c r="T31" i="32" s="1"/>
  <c r="H32" i="32"/>
  <c r="L32" i="32"/>
  <c r="M32" i="32"/>
  <c r="P32" i="32" s="1"/>
  <c r="Q32" i="32" s="1"/>
  <c r="H33" i="32"/>
  <c r="L33" i="32"/>
  <c r="M33" i="32" s="1"/>
  <c r="P33" i="32"/>
  <c r="Q33" i="32" s="1"/>
  <c r="T33" i="32" s="1"/>
  <c r="S33" i="32"/>
  <c r="H34" i="32"/>
  <c r="L34" i="32"/>
  <c r="M34" i="32"/>
  <c r="P34" i="32" s="1"/>
  <c r="Q34" i="32"/>
  <c r="S34" i="32" s="1"/>
  <c r="T34" i="32" s="1"/>
  <c r="H35" i="32"/>
  <c r="L35" i="32"/>
  <c r="M35" i="32" s="1"/>
  <c r="P35" i="32"/>
  <c r="Q35" i="32" s="1"/>
  <c r="H36" i="32"/>
  <c r="L36" i="32"/>
  <c r="M36" i="32"/>
  <c r="P36" i="32"/>
  <c r="Q36" i="32"/>
  <c r="S36" i="32" s="1"/>
  <c r="T36" i="32"/>
  <c r="H37" i="32"/>
  <c r="L37" i="32"/>
  <c r="M37" i="32" s="1"/>
  <c r="P37" i="32"/>
  <c r="Q37" i="32" s="1"/>
  <c r="H38" i="32"/>
  <c r="L38" i="32"/>
  <c r="M38" i="32"/>
  <c r="P38" i="32"/>
  <c r="Q38" i="32"/>
  <c r="S38" i="32" s="1"/>
  <c r="T38" i="32"/>
  <c r="H39" i="32"/>
  <c r="L39" i="32"/>
  <c r="M39" i="32" s="1"/>
  <c r="P39" i="32"/>
  <c r="Q39" i="32" s="1"/>
  <c r="H40" i="32"/>
  <c r="L40" i="32"/>
  <c r="M40" i="32"/>
  <c r="P40" i="32"/>
  <c r="Q40" i="32"/>
  <c r="S40" i="32" s="1"/>
  <c r="T40" i="32"/>
  <c r="H41" i="32"/>
  <c r="L41" i="32"/>
  <c r="M41" i="32" s="1"/>
  <c r="P41" i="32" s="1"/>
  <c r="Q41" i="32" s="1"/>
  <c r="H42" i="32"/>
  <c r="L42" i="32"/>
  <c r="M42" i="32"/>
  <c r="P42" i="32"/>
  <c r="Q42" i="32"/>
  <c r="S42" i="32" s="1"/>
  <c r="T42" i="32"/>
  <c r="H43" i="32"/>
  <c r="L43" i="32"/>
  <c r="M43" i="32" s="1"/>
  <c r="P43" i="32"/>
  <c r="Q43" i="32" s="1"/>
  <c r="S43" i="32" s="1"/>
  <c r="H44" i="32"/>
  <c r="L44" i="32"/>
  <c r="M44" i="32" s="1"/>
  <c r="P44" i="32"/>
  <c r="Q44" i="32" s="1"/>
  <c r="H45" i="32"/>
  <c r="L45" i="32"/>
  <c r="M45" i="32"/>
  <c r="P45" i="32"/>
  <c r="Q45" i="32"/>
  <c r="S45" i="32" s="1"/>
  <c r="H46" i="32"/>
  <c r="L46" i="32"/>
  <c r="M46" i="32"/>
  <c r="P46" i="32"/>
  <c r="Q46" i="32"/>
  <c r="S46" i="32" s="1"/>
  <c r="H47" i="32"/>
  <c r="L47" i="32"/>
  <c r="M47" i="32"/>
  <c r="P47" i="32"/>
  <c r="Q47" i="32"/>
  <c r="S47" i="32" s="1"/>
  <c r="H48" i="32"/>
  <c r="L48" i="32"/>
  <c r="M48" i="32"/>
  <c r="P48" i="32"/>
  <c r="Q48" i="32"/>
  <c r="H49" i="32"/>
  <c r="L49" i="32"/>
  <c r="M49" i="32" s="1"/>
  <c r="P49" i="32" s="1"/>
  <c r="Q49" i="32" s="1"/>
  <c r="H50" i="32"/>
  <c r="L50" i="32"/>
  <c r="M50" i="32"/>
  <c r="P50" i="32" s="1"/>
  <c r="Q50" i="32" s="1"/>
  <c r="H51" i="32"/>
  <c r="L51" i="32"/>
  <c r="M51" i="32" s="1"/>
  <c r="P51" i="32"/>
  <c r="Q51" i="32" s="1"/>
  <c r="H52" i="32"/>
  <c r="L52" i="32"/>
  <c r="M52" i="32"/>
  <c r="P52" i="32"/>
  <c r="Q52" i="32"/>
  <c r="S52" i="32" s="1"/>
  <c r="H53" i="32"/>
  <c r="L53" i="32"/>
  <c r="M53" i="32"/>
  <c r="P53" i="32" s="1"/>
  <c r="Q53" i="32" s="1"/>
  <c r="H54" i="32"/>
  <c r="L54" i="32"/>
  <c r="M54" i="32" s="1"/>
  <c r="P54" i="32" s="1"/>
  <c r="Q54" i="32" s="1"/>
  <c r="H55" i="32"/>
  <c r="L55" i="32"/>
  <c r="M55" i="32"/>
  <c r="P55" i="32"/>
  <c r="Q55" i="32"/>
  <c r="S55" i="32" s="1"/>
  <c r="H56" i="32"/>
  <c r="L56" i="32"/>
  <c r="M56" i="32"/>
  <c r="P56" i="32"/>
  <c r="Q56" i="32"/>
  <c r="S56" i="32" s="1"/>
  <c r="T56" i="32"/>
  <c r="H57" i="32"/>
  <c r="L57" i="32"/>
  <c r="M57" i="32" s="1"/>
  <c r="P57" i="32"/>
  <c r="Q57" i="32" s="1"/>
  <c r="S57" i="32" s="1"/>
  <c r="H58" i="32"/>
  <c r="L58" i="32"/>
  <c r="M58" i="32" s="1"/>
  <c r="P58" i="32" s="1"/>
  <c r="Q58" i="32" s="1"/>
  <c r="H59" i="32"/>
  <c r="L59" i="32"/>
  <c r="M59" i="32"/>
  <c r="P59" i="32"/>
  <c r="Q59" i="32"/>
  <c r="S59" i="32" s="1"/>
  <c r="T59" i="32"/>
  <c r="H60" i="32"/>
  <c r="L60" i="32"/>
  <c r="M60" i="32" s="1"/>
  <c r="P60" i="32"/>
  <c r="Q60" i="32" s="1"/>
  <c r="T60" i="32" s="1"/>
  <c r="H61" i="32"/>
  <c r="L61" i="32"/>
  <c r="M61" i="32" s="1"/>
  <c r="P61" i="32"/>
  <c r="Q61" i="32" s="1"/>
  <c r="H62" i="32"/>
  <c r="L62" i="32"/>
  <c r="M62" i="32"/>
  <c r="P62" i="32"/>
  <c r="Q62" i="32"/>
  <c r="S62" i="32" s="1"/>
  <c r="T62" i="32"/>
  <c r="H63" i="32"/>
  <c r="L63" i="32"/>
  <c r="M63" i="32" s="1"/>
  <c r="P63" i="32"/>
  <c r="Q63" i="32" s="1"/>
  <c r="S63" i="32" s="1"/>
  <c r="H64" i="32"/>
  <c r="L64" i="32"/>
  <c r="M64" i="32" s="1"/>
  <c r="P64" i="32" s="1"/>
  <c r="Q64" i="32" s="1"/>
  <c r="H65" i="32"/>
  <c r="L65" i="32"/>
  <c r="M65" i="32"/>
  <c r="P65" i="32"/>
  <c r="Q65" i="32"/>
  <c r="S65" i="32" s="1"/>
  <c r="T65" i="32"/>
  <c r="H66" i="32"/>
  <c r="L66" i="32"/>
  <c r="P66" i="32"/>
  <c r="Q66" i="32"/>
  <c r="T66" i="32" s="1"/>
  <c r="H67" i="32"/>
  <c r="L67" i="32"/>
  <c r="M67" i="32" s="1"/>
  <c r="P67" i="32"/>
  <c r="Q67" i="32" s="1"/>
  <c r="T67" i="32" s="1"/>
  <c r="S67" i="32"/>
  <c r="H68" i="32"/>
  <c r="L68" i="32"/>
  <c r="M68" i="32"/>
  <c r="P68" i="32"/>
  <c r="Q68" i="32"/>
  <c r="S68" i="32" s="1"/>
  <c r="T68" i="32"/>
  <c r="H69" i="32"/>
  <c r="L69" i="32"/>
  <c r="M69" i="32" s="1"/>
  <c r="P69" i="32"/>
  <c r="Q69" i="32" s="1"/>
  <c r="S69" i="32"/>
  <c r="H70" i="32"/>
  <c r="L70" i="32"/>
  <c r="M70" i="32" s="1"/>
  <c r="P70" i="32"/>
  <c r="Q70" i="32" s="1"/>
  <c r="S70" i="32"/>
  <c r="H71" i="32"/>
  <c r="L71" i="32"/>
  <c r="M71" i="32" s="1"/>
  <c r="P71" i="32"/>
  <c r="Q71" i="32" s="1"/>
  <c r="S71" i="32"/>
  <c r="H72" i="32"/>
  <c r="L72" i="32"/>
  <c r="M72" i="32" s="1"/>
  <c r="P72" i="32"/>
  <c r="Q72" i="32" s="1"/>
  <c r="T72" i="32" s="1"/>
  <c r="S72" i="32"/>
  <c r="H73" i="32"/>
  <c r="L73" i="32"/>
  <c r="M73" i="32"/>
  <c r="P73" i="32"/>
  <c r="Q73" i="32"/>
  <c r="S73" i="32" s="1"/>
  <c r="T73" i="32"/>
  <c r="H74" i="32"/>
  <c r="L74" i="32"/>
  <c r="M74" i="32" s="1"/>
  <c r="P74" i="32"/>
  <c r="Q74" i="32" s="1"/>
  <c r="T74" i="32" s="1"/>
  <c r="S74" i="32"/>
  <c r="H75" i="32"/>
  <c r="L75" i="32"/>
  <c r="M75" i="32"/>
  <c r="P75" i="32"/>
  <c r="Q75" i="32"/>
  <c r="S75" i="32" s="1"/>
  <c r="T75" i="32"/>
  <c r="H76" i="32"/>
  <c r="L76" i="32"/>
  <c r="M76" i="32" s="1"/>
  <c r="P76" i="32"/>
  <c r="Q76" i="32" s="1"/>
  <c r="T76" i="32" s="1"/>
  <c r="S76" i="32"/>
  <c r="H77" i="32"/>
  <c r="L77" i="32"/>
  <c r="M77" i="32"/>
  <c r="P77" i="32"/>
  <c r="Q77" i="32"/>
  <c r="S77" i="32" s="1"/>
  <c r="T77" i="32"/>
  <c r="H78" i="32"/>
  <c r="L78" i="32"/>
  <c r="M78" i="32" s="1"/>
  <c r="P78" i="32"/>
  <c r="Q78" i="32" s="1"/>
  <c r="T78" i="32" s="1"/>
  <c r="S78" i="32"/>
  <c r="H79" i="32"/>
  <c r="L79" i="32"/>
  <c r="M79" i="32"/>
  <c r="P79" i="32" s="1"/>
  <c r="Q79" i="32"/>
  <c r="S79" i="32" s="1"/>
  <c r="H80" i="32"/>
  <c r="L80" i="32"/>
  <c r="M80" i="32" s="1"/>
  <c r="P80" i="32"/>
  <c r="Q80" i="32" s="1"/>
  <c r="H81" i="32"/>
  <c r="L81" i="32"/>
  <c r="M81" i="32"/>
  <c r="P81" i="32"/>
  <c r="Q81" i="32"/>
  <c r="S81" i="32" s="1"/>
  <c r="H82" i="32"/>
  <c r="L82" i="32"/>
  <c r="M82" i="32" s="1"/>
  <c r="P82" i="32"/>
  <c r="Q82" i="32" s="1"/>
  <c r="T82" i="32" s="1"/>
  <c r="H83" i="32"/>
  <c r="L83" i="32"/>
  <c r="M83" i="32"/>
  <c r="P83" i="32"/>
  <c r="Q83" i="32"/>
  <c r="S83" i="32" s="1"/>
  <c r="H84" i="32"/>
  <c r="L84" i="32"/>
  <c r="M84" i="32" s="1"/>
  <c r="P84" i="32"/>
  <c r="Q84" i="32" s="1"/>
  <c r="T84" i="32" s="1"/>
  <c r="H85" i="32"/>
  <c r="L85" i="32"/>
  <c r="M85" i="32"/>
  <c r="P85" i="32"/>
  <c r="Q85" i="32"/>
  <c r="S85" i="32" s="1"/>
  <c r="H86" i="32"/>
  <c r="L86" i="32"/>
  <c r="M86" i="32" s="1"/>
  <c r="P86" i="32"/>
  <c r="Q86" i="32" s="1"/>
  <c r="H87" i="32"/>
  <c r="L87" i="32"/>
  <c r="M87" i="32"/>
  <c r="P87" i="32"/>
  <c r="Q87" i="32"/>
  <c r="S87" i="32" s="1"/>
  <c r="T87" i="32"/>
  <c r="H88" i="32"/>
  <c r="L88" i="32"/>
  <c r="M88" i="32" s="1"/>
  <c r="P88" i="32"/>
  <c r="Q88" i="32" s="1"/>
  <c r="T88" i="32" s="1"/>
  <c r="S88" i="32"/>
  <c r="H89" i="32"/>
  <c r="L89" i="32"/>
  <c r="M89" i="32"/>
  <c r="P89" i="32" s="1"/>
  <c r="Q89" i="32"/>
  <c r="S89" i="32" s="1"/>
  <c r="H90" i="32"/>
  <c r="L90" i="32"/>
  <c r="M90" i="32" s="1"/>
  <c r="P90" i="32"/>
  <c r="Q90" i="32" s="1"/>
  <c r="T90" i="32" s="1"/>
  <c r="J1" i="22"/>
  <c r="J2" i="22"/>
  <c r="J3" i="22"/>
  <c r="J4" i="22"/>
  <c r="J5" i="22"/>
  <c r="J6" i="22"/>
  <c r="J7" i="22"/>
  <c r="J8" i="22"/>
  <c r="J9" i="22"/>
  <c r="J10" i="22"/>
  <c r="J11" i="22"/>
  <c r="J12" i="22"/>
  <c r="J13" i="22"/>
  <c r="J14" i="22"/>
  <c r="J15" i="22"/>
  <c r="J16" i="22"/>
  <c r="J17" i="22"/>
  <c r="J18" i="22"/>
  <c r="J19" i="22"/>
  <c r="J20" i="22"/>
  <c r="J21" i="22"/>
  <c r="J22" i="22"/>
  <c r="J26" i="22"/>
  <c r="J30" i="22"/>
  <c r="J31" i="22"/>
  <c r="J38" i="22"/>
  <c r="J39" i="22"/>
  <c r="J40" i="22"/>
  <c r="J41" i="22"/>
  <c r="J42" i="22"/>
  <c r="J43" i="22"/>
  <c r="J44" i="22"/>
  <c r="J45" i="22"/>
  <c r="J46" i="22"/>
  <c r="J47" i="22"/>
  <c r="J48" i="22"/>
  <c r="J49" i="22"/>
  <c r="J50" i="22"/>
  <c r="J51" i="22"/>
  <c r="J52" i="22"/>
  <c r="J53" i="22"/>
  <c r="J54" i="22"/>
  <c r="J55" i="22"/>
  <c r="J56" i="22"/>
  <c r="J57" i="22"/>
  <c r="J58" i="22"/>
  <c r="J59" i="22"/>
  <c r="J60" i="22"/>
  <c r="J61" i="22"/>
  <c r="J62" i="22"/>
  <c r="J63" i="22"/>
  <c r="J64" i="22"/>
  <c r="J65" i="22"/>
  <c r="J66" i="22"/>
  <c r="J67" i="22"/>
  <c r="J68" i="22"/>
  <c r="J69" i="22"/>
  <c r="J70" i="22"/>
  <c r="J71" i="22"/>
  <c r="J72" i="22"/>
  <c r="J73" i="22"/>
  <c r="J74" i="22"/>
  <c r="J75" i="22"/>
  <c r="J76" i="22"/>
  <c r="J77" i="22"/>
  <c r="J78" i="22"/>
  <c r="J79" i="22"/>
  <c r="J80" i="22"/>
  <c r="J81" i="22"/>
  <c r="J82" i="22"/>
  <c r="J83" i="22"/>
  <c r="J84" i="22"/>
  <c r="J85" i="22"/>
  <c r="J86" i="22"/>
  <c r="J87" i="22"/>
  <c r="J88" i="22"/>
  <c r="J89" i="22"/>
  <c r="H1" i="29"/>
  <c r="L2" i="29"/>
  <c r="M2" i="29" s="1"/>
  <c r="P2" i="29"/>
  <c r="Q2" i="29" s="1"/>
  <c r="S2" i="29"/>
  <c r="L3" i="29"/>
  <c r="M3" i="29"/>
  <c r="P3" i="29"/>
  <c r="Q3" i="29"/>
  <c r="S3" i="29" s="1"/>
  <c r="L4" i="29"/>
  <c r="M4" i="29" s="1"/>
  <c r="P4" i="29"/>
  <c r="Q4" i="29" s="1"/>
  <c r="S4" i="29" s="1"/>
  <c r="L5" i="29"/>
  <c r="M5" i="29"/>
  <c r="P5" i="29" s="1"/>
  <c r="Q5" i="29"/>
  <c r="S5" i="29" s="1"/>
  <c r="H6" i="29"/>
  <c r="L6" i="29"/>
  <c r="M6" i="29" s="1"/>
  <c r="P6" i="29"/>
  <c r="Q6" i="29" s="1"/>
  <c r="T6" i="29" s="1"/>
  <c r="H7" i="29"/>
  <c r="L7" i="29"/>
  <c r="M7" i="29"/>
  <c r="P7" i="29" s="1"/>
  <c r="Q7" i="29" s="1"/>
  <c r="L8" i="29"/>
  <c r="M8" i="29"/>
  <c r="P8" i="29"/>
  <c r="Q8" i="29"/>
  <c r="S8" i="29" s="1"/>
  <c r="L9" i="29"/>
  <c r="M9" i="29" s="1"/>
  <c r="P9" i="29"/>
  <c r="Q9" i="29" s="1"/>
  <c r="S9" i="29" s="1"/>
  <c r="H10" i="29"/>
  <c r="L10" i="29"/>
  <c r="M10" i="29" s="1"/>
  <c r="P10" i="29"/>
  <c r="Q10" i="29" s="1"/>
  <c r="L11" i="29"/>
  <c r="M11" i="29" s="1"/>
  <c r="P11" i="29"/>
  <c r="Q11" i="29" s="1"/>
  <c r="T11" i="29" s="1"/>
  <c r="S11" i="29"/>
  <c r="L12" i="29"/>
  <c r="M12" i="29" s="1"/>
  <c r="P12" i="29"/>
  <c r="Q12" i="29" s="1"/>
  <c r="L13" i="29"/>
  <c r="M13" i="29" s="1"/>
  <c r="P13" i="29"/>
  <c r="Q13" i="29" s="1"/>
  <c r="S13" i="29"/>
  <c r="H14" i="29"/>
  <c r="L14" i="29"/>
  <c r="P14" i="29"/>
  <c r="Q14" i="29"/>
  <c r="S14" i="29" s="1"/>
  <c r="H15" i="29"/>
  <c r="L15" i="29"/>
  <c r="M15" i="29" s="1"/>
  <c r="P15" i="29"/>
  <c r="Q15" i="29" s="1"/>
  <c r="T15" i="29" s="1"/>
  <c r="L16" i="29"/>
  <c r="M16" i="29" s="1"/>
  <c r="P16" i="29"/>
  <c r="Q16" i="29" s="1"/>
  <c r="S16" i="29"/>
  <c r="H17" i="29"/>
  <c r="L17" i="29"/>
  <c r="M17" i="29" s="1"/>
  <c r="P17" i="29" s="1"/>
  <c r="Q17" i="29" s="1"/>
  <c r="L18" i="29"/>
  <c r="M18" i="29" s="1"/>
  <c r="P18" i="29"/>
  <c r="Q18" i="29" s="1"/>
  <c r="S18" i="29" s="1"/>
  <c r="L19" i="29"/>
  <c r="M19" i="29"/>
  <c r="P19" i="29"/>
  <c r="Q19" i="29"/>
  <c r="S19" i="29" s="1"/>
  <c r="H20" i="29"/>
  <c r="L20" i="29"/>
  <c r="M20" i="29"/>
  <c r="P20" i="29" s="1"/>
  <c r="Q20" i="29" s="1"/>
  <c r="L21" i="29"/>
  <c r="M21" i="29"/>
  <c r="P21" i="29"/>
  <c r="Q21" i="29"/>
  <c r="S21" i="29" s="1"/>
  <c r="H22" i="29"/>
  <c r="L22" i="29"/>
  <c r="M22" i="29"/>
  <c r="P22" i="29" s="1"/>
  <c r="Q22" i="29"/>
  <c r="S22" i="29" s="1"/>
  <c r="L23" i="29"/>
  <c r="M23" i="29"/>
  <c r="P23" i="29"/>
  <c r="Q23" i="29"/>
  <c r="S23" i="29" s="1"/>
  <c r="T23" i="29"/>
  <c r="L24" i="29"/>
  <c r="M24" i="29"/>
  <c r="P24" i="29"/>
  <c r="Q24" i="29"/>
  <c r="S24" i="29" s="1"/>
  <c r="L25" i="29"/>
  <c r="M25" i="29"/>
  <c r="P25" i="29"/>
  <c r="Q25" i="29"/>
  <c r="S25" i="29" s="1"/>
  <c r="H26" i="29"/>
  <c r="L26" i="29"/>
  <c r="P26" i="29"/>
  <c r="Q26" i="29" s="1"/>
  <c r="T26" i="29" s="1"/>
  <c r="H27" i="29"/>
  <c r="L27" i="29"/>
  <c r="M27" i="29"/>
  <c r="P27" i="29"/>
  <c r="Q27" i="29"/>
  <c r="S27" i="29" s="1"/>
  <c r="H28" i="29"/>
  <c r="L28" i="29"/>
  <c r="M28" i="29" s="1"/>
  <c r="P28" i="29"/>
  <c r="Q28" i="29" s="1"/>
  <c r="T28" i="29" s="1"/>
  <c r="H29" i="29"/>
  <c r="L29" i="29"/>
  <c r="M29" i="29"/>
  <c r="P29" i="29"/>
  <c r="Q29" i="29"/>
  <c r="S29" i="29" s="1"/>
  <c r="H30" i="29"/>
  <c r="L30" i="29"/>
  <c r="M30" i="29" s="1"/>
  <c r="P30" i="29"/>
  <c r="Q30" i="29" s="1"/>
  <c r="T30" i="29" s="1"/>
  <c r="H31" i="29"/>
  <c r="L31" i="29"/>
  <c r="M31" i="29"/>
  <c r="P31" i="29" s="1"/>
  <c r="Q31" i="29" s="1"/>
  <c r="H32" i="29"/>
  <c r="L32" i="29"/>
  <c r="M32" i="29" s="1"/>
  <c r="P32" i="29"/>
  <c r="Q32" i="29" s="1"/>
  <c r="T32" i="29" s="1"/>
  <c r="S32" i="29"/>
  <c r="H33" i="29"/>
  <c r="L33" i="29"/>
  <c r="M33" i="29"/>
  <c r="P33" i="29" s="1"/>
  <c r="Q33" i="29"/>
  <c r="S33" i="29" s="1"/>
  <c r="H34" i="29"/>
  <c r="L34" i="29"/>
  <c r="M34" i="29" s="1"/>
  <c r="P34" i="29"/>
  <c r="Q34" i="29" s="1"/>
  <c r="T34" i="29" s="1"/>
  <c r="H35" i="29"/>
  <c r="L35" i="29"/>
  <c r="M35" i="29"/>
  <c r="P35" i="29"/>
  <c r="Q35" i="29"/>
  <c r="S35" i="29" s="1"/>
  <c r="H36" i="29"/>
  <c r="L36" i="29"/>
  <c r="M36" i="29" s="1"/>
  <c r="P36" i="29"/>
  <c r="Q36" i="29" s="1"/>
  <c r="T36" i="29" s="1"/>
  <c r="H37" i="29"/>
  <c r="L37" i="29"/>
  <c r="M37" i="29"/>
  <c r="P37" i="29"/>
  <c r="Q37" i="29"/>
  <c r="S37" i="29" s="1"/>
  <c r="H38" i="29"/>
  <c r="L38" i="29"/>
  <c r="M38" i="29"/>
  <c r="P38" i="29"/>
  <c r="Q38" i="29"/>
  <c r="S38" i="29" s="1"/>
  <c r="H39" i="29"/>
  <c r="L39" i="29"/>
  <c r="M39" i="29"/>
  <c r="P39" i="29"/>
  <c r="Q39" i="29"/>
  <c r="S39" i="29" s="1"/>
  <c r="H40" i="29"/>
  <c r="L40" i="29"/>
  <c r="M40" i="29"/>
  <c r="P40" i="29"/>
  <c r="Q40" i="29"/>
  <c r="S40" i="29" s="1"/>
  <c r="H41" i="29"/>
  <c r="L41" i="29"/>
  <c r="M41" i="29"/>
  <c r="P41" i="29"/>
  <c r="Q41" i="29"/>
  <c r="H42" i="29"/>
  <c r="L42" i="29"/>
  <c r="M42" i="29" s="1"/>
  <c r="P42" i="29"/>
  <c r="Q42" i="29" s="1"/>
  <c r="T42" i="29" s="1"/>
  <c r="S42" i="29"/>
  <c r="H43" i="29"/>
  <c r="L43" i="29"/>
  <c r="M43" i="29"/>
  <c r="P43" i="29"/>
  <c r="Q43" i="29"/>
  <c r="S43" i="29" s="1"/>
  <c r="H44" i="29"/>
  <c r="L44" i="29"/>
  <c r="M44" i="29"/>
  <c r="P44" i="29"/>
  <c r="Q44" i="29"/>
  <c r="S44" i="29" s="1"/>
  <c r="H45" i="29"/>
  <c r="L45" i="29"/>
  <c r="M45" i="29" s="1"/>
  <c r="P45" i="29"/>
  <c r="Q45" i="29" s="1"/>
  <c r="S45" i="29" s="1"/>
  <c r="H46" i="29"/>
  <c r="L46" i="29"/>
  <c r="M46" i="29" s="1"/>
  <c r="P46" i="29"/>
  <c r="Q46" i="29" s="1"/>
  <c r="S46" i="29" s="1"/>
  <c r="H47" i="29"/>
  <c r="L47" i="29"/>
  <c r="M47" i="29" s="1"/>
  <c r="P47" i="29"/>
  <c r="Q47" i="29" s="1"/>
  <c r="S47" i="29" s="1"/>
  <c r="H48" i="29"/>
  <c r="L48" i="29"/>
  <c r="M48" i="29" s="1"/>
  <c r="P48" i="29"/>
  <c r="Q48" i="29" s="1"/>
  <c r="S48" i="29" s="1"/>
  <c r="H49" i="29"/>
  <c r="L49" i="29"/>
  <c r="M49" i="29" s="1"/>
  <c r="P49" i="29"/>
  <c r="Q49" i="29" s="1"/>
  <c r="H50" i="29"/>
  <c r="L50" i="29"/>
  <c r="M50" i="29"/>
  <c r="P50" i="29"/>
  <c r="Q50" i="29"/>
  <c r="S50" i="29" s="1"/>
  <c r="T50" i="29"/>
  <c r="H51" i="29"/>
  <c r="L51" i="29"/>
  <c r="M51" i="29" s="1"/>
  <c r="P51" i="29"/>
  <c r="Q51" i="29" s="1"/>
  <c r="S51" i="29"/>
  <c r="H52" i="29"/>
  <c r="L52" i="29"/>
  <c r="M52" i="29" s="1"/>
  <c r="P52" i="29"/>
  <c r="Q52" i="29" s="1"/>
  <c r="T52" i="29" s="1"/>
  <c r="S52" i="29"/>
  <c r="H53" i="29"/>
  <c r="L53" i="29"/>
  <c r="M53" i="29"/>
  <c r="P53" i="29"/>
  <c r="Q53" i="29"/>
  <c r="S53" i="29" s="1"/>
  <c r="H54" i="29"/>
  <c r="L54" i="29"/>
  <c r="M54" i="29"/>
  <c r="P54" i="29" s="1"/>
  <c r="Q54" i="29" s="1"/>
  <c r="H55" i="29"/>
  <c r="L55" i="29"/>
  <c r="M55" i="29" s="1"/>
  <c r="P55" i="29" s="1"/>
  <c r="Q55" i="29" s="1"/>
  <c r="H56" i="29"/>
  <c r="L56" i="29"/>
  <c r="M56" i="29"/>
  <c r="P56" i="29"/>
  <c r="Q56" i="29"/>
  <c r="S56" i="29" s="1"/>
  <c r="T56" i="29"/>
  <c r="H57" i="29"/>
  <c r="L57" i="29"/>
  <c r="M57" i="29" s="1"/>
  <c r="P57" i="29" s="1"/>
  <c r="Q57" i="29" s="1"/>
  <c r="H58" i="29"/>
  <c r="L58" i="29"/>
  <c r="M58" i="29"/>
  <c r="P58" i="29"/>
  <c r="Q58" i="29"/>
  <c r="S58" i="29" s="1"/>
  <c r="H59" i="29"/>
  <c r="L59" i="29"/>
  <c r="M59" i="29"/>
  <c r="P59" i="29"/>
  <c r="Q59" i="29"/>
  <c r="S59" i="29" s="1"/>
  <c r="H60" i="29"/>
  <c r="L60" i="29"/>
  <c r="M60" i="29"/>
  <c r="P60" i="29" s="1"/>
  <c r="Q60" i="29"/>
  <c r="S60" i="29" s="1"/>
  <c r="H61" i="29"/>
  <c r="L61" i="29"/>
  <c r="M61" i="29" s="1"/>
  <c r="P61" i="29"/>
  <c r="Q61" i="29" s="1"/>
  <c r="T61" i="29" s="1"/>
  <c r="H62" i="29"/>
  <c r="L62" i="29"/>
  <c r="M62" i="29"/>
  <c r="P62" i="29"/>
  <c r="Q62" i="29"/>
  <c r="S62" i="29" s="1"/>
  <c r="H63" i="29"/>
  <c r="L63" i="29"/>
  <c r="M63" i="29"/>
  <c r="P63" i="29"/>
  <c r="Q63" i="29"/>
  <c r="S63" i="29" s="1"/>
  <c r="H64" i="29"/>
  <c r="L64" i="29"/>
  <c r="M64" i="29"/>
  <c r="P64" i="29"/>
  <c r="Q64" i="29"/>
  <c r="S64" i="29" s="1"/>
  <c r="H65" i="29"/>
  <c r="L65" i="29"/>
  <c r="M65" i="29"/>
  <c r="P65" i="29"/>
  <c r="Q65" i="29"/>
  <c r="S65" i="29" s="1"/>
  <c r="H66" i="29"/>
  <c r="L66" i="29"/>
  <c r="M66" i="29"/>
  <c r="P66" i="29"/>
  <c r="Q66" i="29"/>
  <c r="S66" i="29" s="1"/>
  <c r="H67" i="29"/>
  <c r="L67" i="29"/>
  <c r="M67" i="29" s="1"/>
  <c r="P67" i="29"/>
  <c r="Q67" i="29" s="1"/>
  <c r="T67" i="29" s="1"/>
  <c r="H68" i="29"/>
  <c r="L68" i="29"/>
  <c r="M68" i="29" s="1"/>
  <c r="P68" i="29"/>
  <c r="Q68" i="29" s="1"/>
  <c r="T68" i="29" s="1"/>
  <c r="H69" i="29"/>
  <c r="L69" i="29"/>
  <c r="M69" i="29"/>
  <c r="P69" i="29"/>
  <c r="Q69" i="29"/>
  <c r="S69" i="29" s="1"/>
  <c r="H70" i="29"/>
  <c r="L70" i="29"/>
  <c r="M70" i="29" s="1"/>
  <c r="P70" i="29"/>
  <c r="Q70" i="29" s="1"/>
  <c r="S70" i="29" s="1"/>
  <c r="H71" i="29"/>
  <c r="L71" i="29"/>
  <c r="M71" i="29" s="1"/>
  <c r="P71" i="29"/>
  <c r="Q71" i="29" s="1"/>
  <c r="H72" i="29"/>
  <c r="L72" i="29"/>
  <c r="M72" i="29"/>
  <c r="P72" i="29"/>
  <c r="Q72" i="29"/>
  <c r="S72" i="29" s="1"/>
  <c r="H73" i="29"/>
  <c r="L73" i="29"/>
  <c r="P73" i="29"/>
  <c r="Q73" i="29" s="1"/>
  <c r="H74" i="29"/>
  <c r="L74" i="29"/>
  <c r="M74" i="29"/>
  <c r="P74" i="29"/>
  <c r="Q74" i="29"/>
  <c r="S74" i="29" s="1"/>
  <c r="H75" i="29"/>
  <c r="L75" i="29"/>
  <c r="M75" i="29" s="1"/>
  <c r="P75" i="29"/>
  <c r="Q75" i="29" s="1"/>
  <c r="S75" i="29" s="1"/>
  <c r="H76" i="29"/>
  <c r="L76" i="29"/>
  <c r="M76" i="29" s="1"/>
  <c r="P76" i="29"/>
  <c r="Q76" i="29" s="1"/>
  <c r="S76" i="29" s="1"/>
  <c r="H77" i="29"/>
  <c r="L77" i="29"/>
  <c r="M77" i="29" s="1"/>
  <c r="P77" i="29"/>
  <c r="Q77" i="29" s="1"/>
  <c r="S77" i="29" s="1"/>
  <c r="H78" i="29"/>
  <c r="L78" i="29"/>
  <c r="M78" i="29" s="1"/>
  <c r="P78" i="29"/>
  <c r="Q78" i="29" s="1"/>
  <c r="S78" i="29" s="1"/>
  <c r="H79" i="29"/>
  <c r="L79" i="29"/>
  <c r="M79" i="29" s="1"/>
  <c r="P79" i="29"/>
  <c r="Q79" i="29" s="1"/>
  <c r="T79" i="29" s="1"/>
  <c r="H80" i="29"/>
  <c r="L80" i="29"/>
  <c r="M80" i="29"/>
  <c r="P80" i="29"/>
  <c r="Q80" i="29"/>
  <c r="S80" i="29" s="1"/>
  <c r="H81" i="29"/>
  <c r="L81" i="29"/>
  <c r="M81" i="29" s="1"/>
  <c r="P81" i="29"/>
  <c r="Q81" i="29" s="1"/>
  <c r="H82" i="29"/>
  <c r="L82" i="29"/>
  <c r="M82" i="29"/>
  <c r="P82" i="29"/>
  <c r="Q82" i="29"/>
  <c r="S82" i="29" s="1"/>
  <c r="H83" i="29"/>
  <c r="L83" i="29"/>
  <c r="M83" i="29" s="1"/>
  <c r="P83" i="29"/>
  <c r="Q83" i="29" s="1"/>
  <c r="T83" i="29" s="1"/>
  <c r="H84" i="29"/>
  <c r="L84" i="29"/>
  <c r="M84" i="29"/>
  <c r="P84" i="29"/>
  <c r="Q84" i="29"/>
  <c r="S84" i="29" s="1"/>
  <c r="H85" i="29"/>
  <c r="L85" i="29"/>
  <c r="M85" i="29" s="1"/>
  <c r="P85" i="29"/>
  <c r="Q85" i="29" s="1"/>
  <c r="T85" i="29" s="1"/>
  <c r="H86" i="29"/>
  <c r="L86" i="29"/>
  <c r="M86" i="29"/>
  <c r="P86" i="29"/>
  <c r="Q86" i="29"/>
  <c r="S86" i="29" s="1"/>
  <c r="H87" i="29"/>
  <c r="L87" i="29"/>
  <c r="M87" i="29" s="1"/>
  <c r="P87" i="29"/>
  <c r="Q87" i="29" s="1"/>
  <c r="H88" i="29"/>
  <c r="L88" i="29"/>
  <c r="M88" i="29"/>
  <c r="P88" i="29" s="1"/>
  <c r="Q88" i="29" s="1"/>
  <c r="H89" i="29"/>
  <c r="L89" i="29"/>
  <c r="M89" i="29" s="1"/>
  <c r="P89" i="29"/>
  <c r="Q89" i="29" s="1"/>
  <c r="T89" i="29" s="1"/>
  <c r="S89" i="29"/>
  <c r="H90" i="29"/>
  <c r="L90" i="29"/>
  <c r="M90" i="29"/>
  <c r="P90" i="29"/>
  <c r="Q90" i="29"/>
  <c r="S90" i="29" s="1"/>
  <c r="T90" i="29"/>
  <c r="H91" i="29"/>
  <c r="L91" i="29"/>
  <c r="M91" i="29" s="1"/>
  <c r="P91" i="29"/>
  <c r="Q91" i="29" s="1"/>
  <c r="T91" i="29" s="1"/>
  <c r="S91" i="29"/>
  <c r="H92" i="29"/>
  <c r="L92" i="29"/>
  <c r="M92" i="29"/>
  <c r="P92" i="29" s="1"/>
  <c r="Q92" i="29"/>
  <c r="S92" i="29" s="1"/>
  <c r="H93" i="29"/>
  <c r="L93" i="29"/>
  <c r="M93" i="29" s="1"/>
  <c r="P93" i="29"/>
  <c r="Q93" i="29" s="1"/>
  <c r="T93" i="29" s="1"/>
  <c r="H94" i="29"/>
  <c r="L94" i="29"/>
  <c r="M94" i="29"/>
  <c r="P94" i="29"/>
  <c r="Q94" i="29"/>
  <c r="H95" i="29"/>
  <c r="L95" i="29"/>
  <c r="M95" i="29" s="1"/>
  <c r="P95" i="29"/>
  <c r="Q95" i="29" s="1"/>
  <c r="T95" i="29" s="1"/>
  <c r="S95" i="29"/>
  <c r="H96" i="29"/>
  <c r="L96" i="29"/>
  <c r="M96" i="29"/>
  <c r="P96" i="29"/>
  <c r="Q96" i="29"/>
  <c r="S96" i="29" s="1"/>
  <c r="T96" i="29"/>
  <c r="H97" i="29"/>
  <c r="L97" i="29"/>
  <c r="M97" i="29" s="1"/>
  <c r="P97" i="29" s="1"/>
  <c r="Q97" i="29" s="1"/>
  <c r="H98" i="29"/>
  <c r="L98" i="29"/>
  <c r="M98" i="29"/>
  <c r="P98" i="29" s="1"/>
  <c r="Q98" i="29"/>
  <c r="S98" i="29" s="1"/>
  <c r="H1" i="24"/>
  <c r="L2" i="24"/>
  <c r="M2" i="24" s="1"/>
  <c r="P2" i="24"/>
  <c r="Q2" i="24" s="1"/>
  <c r="S2" i="24" s="1"/>
  <c r="L3" i="24"/>
  <c r="M3" i="24"/>
  <c r="P3" i="24"/>
  <c r="Q3" i="24"/>
  <c r="S3" i="24" s="1"/>
  <c r="L4" i="24"/>
  <c r="M4" i="24" s="1"/>
  <c r="P4" i="24"/>
  <c r="Q4" i="24" s="1"/>
  <c r="S4" i="24"/>
  <c r="H5" i="24"/>
  <c r="L5" i="24"/>
  <c r="M5" i="24" s="1"/>
  <c r="P5" i="24"/>
  <c r="Q5" i="24" s="1"/>
  <c r="T5" i="24" s="1"/>
  <c r="S5" i="24"/>
  <c r="H6" i="24"/>
  <c r="L6" i="24"/>
  <c r="M6" i="24"/>
  <c r="P6" i="24" s="1"/>
  <c r="Q6" i="24"/>
  <c r="S6" i="24" s="1"/>
  <c r="L7" i="24"/>
  <c r="M7" i="24"/>
  <c r="P7" i="24"/>
  <c r="Q7" i="24"/>
  <c r="S7" i="24" s="1"/>
  <c r="L8" i="24"/>
  <c r="M8" i="24" s="1"/>
  <c r="P8" i="24"/>
  <c r="Q8" i="24" s="1"/>
  <c r="S8" i="24"/>
  <c r="H9" i="24"/>
  <c r="L9" i="24"/>
  <c r="M9" i="24" s="1"/>
  <c r="P9" i="24" s="1"/>
  <c r="Q9" i="24" s="1"/>
  <c r="L10" i="24"/>
  <c r="M10" i="24" s="1"/>
  <c r="P10" i="24"/>
  <c r="Q10" i="24" s="1"/>
  <c r="H11" i="24"/>
  <c r="L11" i="24"/>
  <c r="M11" i="24"/>
  <c r="P11" i="24"/>
  <c r="Q11" i="24"/>
  <c r="S11" i="24" s="1"/>
  <c r="T11" i="24"/>
  <c r="H12" i="24"/>
  <c r="L12" i="24"/>
  <c r="M12" i="24" s="1"/>
  <c r="P12" i="24"/>
  <c r="Q12" i="24" s="1"/>
  <c r="T12" i="24" s="1"/>
  <c r="S12" i="24"/>
  <c r="L13" i="24"/>
  <c r="M13" i="24" s="1"/>
  <c r="P13" i="24"/>
  <c r="Q13" i="24" s="1"/>
  <c r="S13" i="24" s="1"/>
  <c r="H14" i="24"/>
  <c r="L14" i="24"/>
  <c r="M14" i="24" s="1"/>
  <c r="P14" i="24"/>
  <c r="Q14" i="24" s="1"/>
  <c r="L15" i="24"/>
  <c r="M15" i="24" s="1"/>
  <c r="P15" i="24"/>
  <c r="Q15" i="24" s="1"/>
  <c r="S15" i="24"/>
  <c r="L16" i="24"/>
  <c r="M16" i="24"/>
  <c r="P16" i="24"/>
  <c r="Q16" i="24"/>
  <c r="S16" i="24" s="1"/>
  <c r="H17" i="24"/>
  <c r="L17" i="24"/>
  <c r="M17" i="24"/>
  <c r="P17" i="24" s="1"/>
  <c r="Q17" i="24"/>
  <c r="S17" i="24" s="1"/>
  <c r="L18" i="24"/>
  <c r="M18" i="24"/>
  <c r="P18" i="24"/>
  <c r="Q18" i="24"/>
  <c r="S18" i="24" s="1"/>
  <c r="H19" i="24"/>
  <c r="L19" i="24"/>
  <c r="M19" i="24"/>
  <c r="P19" i="24" s="1"/>
  <c r="Q19" i="24" s="1"/>
  <c r="L20" i="24"/>
  <c r="M20" i="24"/>
  <c r="P20" i="24"/>
  <c r="Q20" i="24"/>
  <c r="S20" i="24" s="1"/>
  <c r="L21" i="24"/>
  <c r="M21" i="24" s="1"/>
  <c r="P21" i="24"/>
  <c r="Q21" i="24" s="1"/>
  <c r="S21" i="24" s="1"/>
  <c r="H22" i="24"/>
  <c r="L22" i="24"/>
  <c r="M22" i="24" s="1"/>
  <c r="P22" i="24"/>
  <c r="Q22" i="24" s="1"/>
  <c r="T22" i="24" s="1"/>
  <c r="H23" i="24"/>
  <c r="L23" i="24"/>
  <c r="M23" i="24"/>
  <c r="P23" i="24"/>
  <c r="Q23" i="24"/>
  <c r="S23" i="24" s="1"/>
  <c r="H24" i="24"/>
  <c r="L24" i="24"/>
  <c r="M24" i="24" s="1"/>
  <c r="P24" i="24"/>
  <c r="Q24" i="24" s="1"/>
  <c r="T24" i="24" s="1"/>
  <c r="H25" i="24"/>
  <c r="L25" i="24"/>
  <c r="M25" i="24"/>
  <c r="P25" i="24" s="1"/>
  <c r="Q25" i="24" s="1"/>
  <c r="H26" i="24"/>
  <c r="L26" i="24"/>
  <c r="M26" i="24" s="1"/>
  <c r="P26" i="24"/>
  <c r="Q26" i="24" s="1"/>
  <c r="T26" i="24" s="1"/>
  <c r="S26" i="24"/>
  <c r="H27" i="24"/>
  <c r="L27" i="24"/>
  <c r="M27" i="24"/>
  <c r="P27" i="24" s="1"/>
  <c r="Q27" i="24"/>
  <c r="S27" i="24" s="1"/>
  <c r="H28" i="24"/>
  <c r="L28" i="24"/>
  <c r="M28" i="24" s="1"/>
  <c r="P28" i="24"/>
  <c r="Q28" i="24" s="1"/>
  <c r="T28" i="24" s="1"/>
  <c r="H29" i="24"/>
  <c r="L29" i="24"/>
  <c r="M29" i="24"/>
  <c r="P29" i="24" s="1"/>
  <c r="Q29" i="24" s="1"/>
  <c r="H30" i="24"/>
  <c r="L30" i="24"/>
  <c r="M30" i="24" s="1"/>
  <c r="P30" i="24"/>
  <c r="Q30" i="24" s="1"/>
  <c r="T30" i="24" s="1"/>
  <c r="S30" i="24"/>
  <c r="H31" i="24"/>
  <c r="L31" i="24"/>
  <c r="M31" i="24"/>
  <c r="P31" i="24"/>
  <c r="Q31" i="24"/>
  <c r="S31" i="24" s="1"/>
  <c r="T31" i="24"/>
  <c r="H32" i="24"/>
  <c r="L32" i="24"/>
  <c r="M32" i="24" s="1"/>
  <c r="P32" i="24"/>
  <c r="Q32" i="24"/>
  <c r="S32" i="24" s="1"/>
  <c r="H33" i="24"/>
  <c r="L33" i="24"/>
  <c r="M33" i="24" s="1"/>
  <c r="P33" i="24"/>
  <c r="Q33" i="24" s="1"/>
  <c r="S33" i="24" s="1"/>
  <c r="H34" i="24"/>
  <c r="L34" i="24"/>
  <c r="M34" i="24" s="1"/>
  <c r="P34" i="24"/>
  <c r="Q34" i="24" s="1"/>
  <c r="S34" i="24" s="1"/>
  <c r="H35" i="24"/>
  <c r="L35" i="24"/>
  <c r="M35" i="24" s="1"/>
  <c r="P35" i="24"/>
  <c r="Q35" i="24" s="1"/>
  <c r="S35" i="24" s="1"/>
  <c r="H36" i="24"/>
  <c r="L36" i="24"/>
  <c r="M36" i="24" s="1"/>
  <c r="P36" i="24"/>
  <c r="Q36" i="24" s="1"/>
  <c r="S36" i="24" s="1"/>
  <c r="H37" i="24"/>
  <c r="L37" i="24"/>
  <c r="M37" i="24" s="1"/>
  <c r="P37" i="24"/>
  <c r="Q37" i="24" s="1"/>
  <c r="H38" i="24"/>
  <c r="L38" i="24"/>
  <c r="M38" i="24"/>
  <c r="P38" i="24"/>
  <c r="Q38" i="24"/>
  <c r="S38" i="24" s="1"/>
  <c r="H39" i="24"/>
  <c r="L39" i="24"/>
  <c r="M39" i="24" s="1"/>
  <c r="P39" i="24"/>
  <c r="Q39" i="24" s="1"/>
  <c r="S39" i="24" s="1"/>
  <c r="H40" i="24"/>
  <c r="L40" i="24"/>
  <c r="M40" i="24" s="1"/>
  <c r="P40" i="24"/>
  <c r="Q40" i="24" s="1"/>
  <c r="S40" i="24" s="1"/>
  <c r="H41" i="24"/>
  <c r="L41" i="24"/>
  <c r="M41" i="24" s="1"/>
  <c r="P41" i="24" s="1"/>
  <c r="Q41" i="24" s="1"/>
  <c r="S41" i="24" s="1"/>
  <c r="H42" i="24"/>
  <c r="L42" i="24"/>
  <c r="M42" i="24" s="1"/>
  <c r="P42" i="24"/>
  <c r="Q42" i="24" s="1"/>
  <c r="S42" i="24" s="1"/>
  <c r="H43" i="24"/>
  <c r="L43" i="24"/>
  <c r="M43" i="24" s="1"/>
  <c r="P43" i="24"/>
  <c r="Q43" i="24" s="1"/>
  <c r="H44" i="24"/>
  <c r="L44" i="24"/>
  <c r="M44" i="24"/>
  <c r="P44" i="24"/>
  <c r="Q44" i="24"/>
  <c r="S44" i="24" s="1"/>
  <c r="H45" i="24"/>
  <c r="L45" i="24"/>
  <c r="M45" i="24"/>
  <c r="P45" i="24"/>
  <c r="Q45" i="24"/>
  <c r="S45" i="24" s="1"/>
  <c r="H46" i="24"/>
  <c r="L46" i="24"/>
  <c r="M46" i="24" s="1"/>
  <c r="P46" i="24"/>
  <c r="Q46" i="24" s="1"/>
  <c r="S46" i="24" s="1"/>
  <c r="H47" i="24"/>
  <c r="L47" i="24"/>
  <c r="M47" i="24" s="1"/>
  <c r="P47" i="24" s="1"/>
  <c r="Q47" i="24" s="1"/>
  <c r="H48" i="24"/>
  <c r="L48" i="24"/>
  <c r="M48" i="24"/>
  <c r="P48" i="24" s="1"/>
  <c r="Q48" i="24" s="1"/>
  <c r="H49" i="24"/>
  <c r="L49" i="24"/>
  <c r="M49" i="24" s="1"/>
  <c r="P49" i="24"/>
  <c r="Q49" i="24" s="1"/>
  <c r="H50" i="24"/>
  <c r="L50" i="24"/>
  <c r="M50" i="24"/>
  <c r="P50" i="24" s="1"/>
  <c r="Q50" i="24" s="1"/>
  <c r="H51" i="24"/>
  <c r="L51" i="24"/>
  <c r="M51" i="24" s="1"/>
  <c r="P51" i="24"/>
  <c r="Q51" i="24" s="1"/>
  <c r="S51" i="24" s="1"/>
  <c r="H52" i="24"/>
  <c r="L52" i="24"/>
  <c r="M52" i="24" s="1"/>
  <c r="P52" i="24"/>
  <c r="Q52" i="24" s="1"/>
  <c r="S52" i="24" s="1"/>
  <c r="H53" i="24"/>
  <c r="L53" i="24"/>
  <c r="M53" i="24" s="1"/>
  <c r="P53" i="24" s="1"/>
  <c r="Q53" i="24" s="1"/>
  <c r="H54" i="24"/>
  <c r="L54" i="24"/>
  <c r="M54" i="24"/>
  <c r="P54" i="24"/>
  <c r="Q54" i="24"/>
  <c r="S54" i="24" s="1"/>
  <c r="H55" i="24"/>
  <c r="L55" i="24"/>
  <c r="M55" i="24" s="1"/>
  <c r="P55" i="24"/>
  <c r="Q55" i="24" s="1"/>
  <c r="S55" i="24" s="1"/>
  <c r="H56" i="24"/>
  <c r="L56" i="24"/>
  <c r="M56" i="24" s="1"/>
  <c r="P56" i="24"/>
  <c r="Q56" i="24" s="1"/>
  <c r="S56" i="24" s="1"/>
  <c r="H57" i="24"/>
  <c r="L57" i="24"/>
  <c r="M57" i="24" s="1"/>
  <c r="P57" i="24"/>
  <c r="Q57" i="24" s="1"/>
  <c r="S57" i="24" s="1"/>
  <c r="H58" i="24"/>
  <c r="L58" i="24"/>
  <c r="M58" i="24" s="1"/>
  <c r="P58" i="24" s="1"/>
  <c r="Q58" i="24" s="1"/>
  <c r="S58" i="24" s="1"/>
  <c r="H59" i="24"/>
  <c r="L59" i="24"/>
  <c r="M59" i="24" s="1"/>
  <c r="P59" i="24"/>
  <c r="Q59" i="24" s="1"/>
  <c r="H60" i="24"/>
  <c r="L60" i="24"/>
  <c r="M60" i="24"/>
  <c r="P60" i="24"/>
  <c r="Q60" i="24"/>
  <c r="H61" i="24"/>
  <c r="L61" i="24"/>
  <c r="M61" i="24" s="1"/>
  <c r="P61" i="24"/>
  <c r="Q61" i="24" s="1"/>
  <c r="H62" i="24"/>
  <c r="L62" i="24"/>
  <c r="M62" i="24"/>
  <c r="P62" i="24"/>
  <c r="Q62" i="24"/>
  <c r="S62" i="24" s="1"/>
  <c r="H63" i="24"/>
  <c r="L63" i="24"/>
  <c r="M63" i="24" s="1"/>
  <c r="P63" i="24"/>
  <c r="Q63" i="24" s="1"/>
  <c r="S63" i="24" s="1"/>
  <c r="H64" i="24"/>
  <c r="L64" i="24"/>
  <c r="M64" i="24" s="1"/>
  <c r="P64" i="24" s="1"/>
  <c r="Q64" i="24" s="1"/>
  <c r="H65" i="24"/>
  <c r="L65" i="24"/>
  <c r="M65" i="24"/>
  <c r="P65" i="24"/>
  <c r="Q65" i="24"/>
  <c r="S65" i="24" s="1"/>
  <c r="H66" i="24"/>
  <c r="L66" i="24"/>
  <c r="M66" i="24"/>
  <c r="P66" i="24"/>
  <c r="Q66" i="24"/>
  <c r="S66" i="24" s="1"/>
  <c r="H67" i="24"/>
  <c r="L67" i="24"/>
  <c r="M67" i="24" s="1"/>
  <c r="P67" i="24"/>
  <c r="Q67" i="24" s="1"/>
  <c r="S67" i="24" s="1"/>
  <c r="H68" i="24"/>
  <c r="L68" i="24"/>
  <c r="M68" i="24" s="1"/>
  <c r="P68" i="24"/>
  <c r="Q68" i="24" s="1"/>
  <c r="S68" i="24" s="1"/>
  <c r="H69" i="24"/>
  <c r="L69" i="24"/>
  <c r="M69" i="24" s="1"/>
  <c r="P69" i="24"/>
  <c r="Q69" i="24" s="1"/>
  <c r="S69" i="24" s="1"/>
  <c r="H70" i="24"/>
  <c r="L70" i="24"/>
  <c r="M70" i="24" s="1"/>
  <c r="P70" i="24"/>
  <c r="Q70" i="24" s="1"/>
  <c r="S70" i="24" s="1"/>
  <c r="H71" i="24"/>
  <c r="L71" i="24"/>
  <c r="M71" i="24" s="1"/>
  <c r="P71" i="24"/>
  <c r="Q71" i="24" s="1"/>
  <c r="S71" i="24" s="1"/>
  <c r="H72" i="24"/>
  <c r="L72" i="24"/>
  <c r="M72" i="24" s="1"/>
  <c r="P72" i="24"/>
  <c r="Q72" i="24" s="1"/>
  <c r="S72" i="24" s="1"/>
  <c r="H73" i="24"/>
  <c r="L73" i="24"/>
  <c r="M73" i="24" s="1"/>
  <c r="P73" i="24" s="1"/>
  <c r="Q73" i="24" s="1"/>
  <c r="S73" i="24" s="1"/>
  <c r="H74" i="24"/>
  <c r="L74" i="24"/>
  <c r="M74" i="24" s="1"/>
  <c r="P74" i="24"/>
  <c r="Q74" i="24" s="1"/>
  <c r="H75" i="24"/>
  <c r="L75" i="24"/>
  <c r="M75" i="24"/>
  <c r="P75" i="24"/>
  <c r="Q75" i="24"/>
  <c r="S75" i="24" s="1"/>
  <c r="H76" i="24"/>
  <c r="L76" i="24"/>
  <c r="M76" i="24" s="1"/>
  <c r="P76" i="24"/>
  <c r="Q76" i="24" s="1"/>
  <c r="H77" i="24"/>
  <c r="L77" i="24"/>
  <c r="M77" i="24"/>
  <c r="P77" i="24"/>
  <c r="Q77" i="24"/>
  <c r="S77" i="24" s="1"/>
  <c r="H78" i="24"/>
  <c r="L78" i="24"/>
  <c r="M78" i="24" s="1"/>
  <c r="P78" i="24"/>
  <c r="Q78" i="24" s="1"/>
  <c r="S78" i="24" s="1"/>
  <c r="H79" i="24"/>
  <c r="L79" i="24"/>
  <c r="M79" i="24" s="1"/>
  <c r="P79" i="24" s="1"/>
  <c r="Q79" i="24" s="1"/>
  <c r="H80" i="24"/>
  <c r="L80" i="24"/>
  <c r="M80" i="24"/>
  <c r="P80" i="24" s="1"/>
  <c r="Q80" i="24" s="1"/>
  <c r="H81" i="24"/>
  <c r="L81" i="24"/>
  <c r="M81" i="24" s="1"/>
  <c r="P81" i="24"/>
  <c r="Q81" i="24" s="1"/>
  <c r="H82" i="24"/>
  <c r="L82" i="24"/>
  <c r="M82" i="24"/>
  <c r="P82" i="24"/>
  <c r="Q82" i="24"/>
  <c r="S82" i="24" s="1"/>
  <c r="H83" i="24"/>
  <c r="L83" i="24"/>
  <c r="M83" i="24" s="1"/>
  <c r="P83" i="24"/>
  <c r="Q83" i="24" s="1"/>
  <c r="H84" i="24"/>
  <c r="L84" i="24"/>
  <c r="M84" i="24"/>
  <c r="P84" i="24" s="1"/>
  <c r="Q84" i="24" s="1"/>
  <c r="H85" i="24"/>
  <c r="L85" i="24"/>
  <c r="M85" i="24" s="1"/>
  <c r="P85" i="24"/>
  <c r="Q85" i="24" s="1"/>
  <c r="H86" i="24"/>
  <c r="L86" i="24"/>
  <c r="M86" i="24"/>
  <c r="P86" i="24"/>
  <c r="Q86" i="24"/>
  <c r="S86" i="24" s="1"/>
  <c r="H87" i="24"/>
  <c r="L87" i="24"/>
  <c r="M87" i="24" s="1"/>
  <c r="P87" i="24"/>
  <c r="Q87" i="24" s="1"/>
  <c r="H88" i="24"/>
  <c r="L88" i="24"/>
  <c r="M88" i="24"/>
  <c r="P88" i="24" s="1"/>
  <c r="Q88" i="24" s="1"/>
  <c r="H89" i="24"/>
  <c r="L89" i="24"/>
  <c r="M89" i="24" s="1"/>
  <c r="P89" i="24"/>
  <c r="Q89" i="24" s="1"/>
  <c r="L202" i="44"/>
  <c r="N202" i="44" s="1"/>
  <c r="P202" i="44" s="1"/>
  <c r="X186" i="44"/>
  <c r="L180" i="44"/>
  <c r="N180" i="44" s="1"/>
  <c r="P180" i="44" s="1"/>
  <c r="X180" i="44"/>
  <c r="L166" i="44"/>
  <c r="N166" i="44" s="1"/>
  <c r="P166" i="44" s="1"/>
  <c r="X162" i="44"/>
  <c r="Z162" i="44" s="1"/>
  <c r="L156" i="44"/>
  <c r="N156" i="44" s="1"/>
  <c r="P156" i="44" s="1"/>
  <c r="X156" i="44"/>
  <c r="L154" i="44"/>
  <c r="N154" i="44" s="1"/>
  <c r="P154" i="44" s="1"/>
  <c r="L150" i="44"/>
  <c r="N150" i="44" s="1"/>
  <c r="P150" i="44" s="1"/>
  <c r="X142" i="44"/>
  <c r="L124" i="44"/>
  <c r="N124" i="44" s="1"/>
  <c r="P124" i="44" s="1"/>
  <c r="X124" i="44"/>
  <c r="Z124" i="44" s="1"/>
  <c r="L122" i="44"/>
  <c r="N122" i="44" s="1"/>
  <c r="P122" i="44" s="1"/>
  <c r="X122" i="44"/>
  <c r="L102" i="44"/>
  <c r="N102" i="44" s="1"/>
  <c r="P102" i="44" s="1"/>
  <c r="X102" i="44"/>
  <c r="L96" i="44"/>
  <c r="N96" i="44" s="1"/>
  <c r="P96" i="44" s="1"/>
  <c r="X96" i="44"/>
  <c r="L84" i="44"/>
  <c r="N84" i="44" s="1"/>
  <c r="P84" i="44" s="1"/>
  <c r="X84" i="44"/>
  <c r="L68" i="44"/>
  <c r="N68" i="44" s="1"/>
  <c r="P68" i="44" s="1"/>
  <c r="X68" i="44"/>
  <c r="L64" i="44"/>
  <c r="N64" i="44" s="1"/>
  <c r="P64" i="44" s="1"/>
  <c r="X64" i="44"/>
  <c r="Y64" i="44" s="1"/>
  <c r="L42" i="44"/>
  <c r="N42" i="44" s="1"/>
  <c r="P42" i="44" s="1"/>
  <c r="X42" i="44"/>
  <c r="Y42" i="44" s="1"/>
  <c r="L40" i="44"/>
  <c r="N40" i="44" s="1"/>
  <c r="P40" i="44" s="1"/>
  <c r="X40" i="44"/>
  <c r="L20" i="44"/>
  <c r="N20" i="44" s="1"/>
  <c r="P20" i="44" s="1"/>
  <c r="L16" i="44"/>
  <c r="N16" i="44" s="1"/>
  <c r="P16" i="44" s="1"/>
  <c r="L8" i="44"/>
  <c r="N8" i="44" s="1"/>
  <c r="P8" i="44" s="1"/>
  <c r="X8" i="44"/>
  <c r="Z8" i="44" s="1"/>
  <c r="L4" i="44"/>
  <c r="N4" i="44" s="1"/>
  <c r="P4" i="44" s="1"/>
  <c r="X183" i="44"/>
  <c r="Y183" i="44" s="1"/>
  <c r="L165" i="44"/>
  <c r="N165" i="44" s="1"/>
  <c r="P165" i="44" s="1"/>
  <c r="X165" i="44"/>
  <c r="X159" i="44"/>
  <c r="Y159" i="44" s="1"/>
  <c r="L157" i="44"/>
  <c r="N157" i="44" s="1"/>
  <c r="P157" i="44" s="1"/>
  <c r="X157" i="44"/>
  <c r="Z157" i="44" s="1"/>
  <c r="X151" i="44"/>
  <c r="L149" i="44"/>
  <c r="N149" i="44" s="1"/>
  <c r="P149" i="44" s="1"/>
  <c r="X149" i="44"/>
  <c r="Y149" i="44" s="1"/>
  <c r="L145" i="44"/>
  <c r="N145" i="44" s="1"/>
  <c r="P145" i="44" s="1"/>
  <c r="X145" i="44"/>
  <c r="Z145" i="44" s="1"/>
  <c r="L141" i="44"/>
  <c r="N141" i="44" s="1"/>
  <c r="P141" i="44" s="1"/>
  <c r="X141" i="44"/>
  <c r="L137" i="44"/>
  <c r="N137" i="44" s="1"/>
  <c r="P137" i="44" s="1"/>
  <c r="X137" i="44"/>
  <c r="Y137" i="44" s="1"/>
  <c r="L129" i="44"/>
  <c r="N129" i="44" s="1"/>
  <c r="P129" i="44" s="1"/>
  <c r="X129" i="44"/>
  <c r="Y129" i="44" s="1"/>
  <c r="L127" i="44"/>
  <c r="N127" i="44" s="1"/>
  <c r="P127" i="44" s="1"/>
  <c r="X127" i="44"/>
  <c r="Y127" i="44" s="1"/>
  <c r="L109" i="44"/>
  <c r="N109" i="44" s="1"/>
  <c r="P109" i="44" s="1"/>
  <c r="X109" i="44"/>
  <c r="Y109" i="44" s="1"/>
  <c r="L107" i="44"/>
  <c r="N107" i="44" s="1"/>
  <c r="P107" i="44" s="1"/>
  <c r="X107" i="44"/>
  <c r="L105" i="44"/>
  <c r="N105" i="44" s="1"/>
  <c r="P105" i="44" s="1"/>
  <c r="X105" i="44"/>
  <c r="Y105" i="44" s="1"/>
  <c r="L103" i="44"/>
  <c r="N103" i="44" s="1"/>
  <c r="P103" i="44" s="1"/>
  <c r="X103" i="44"/>
  <c r="L95" i="44"/>
  <c r="N95" i="44" s="1"/>
  <c r="P95" i="44" s="1"/>
  <c r="X95" i="44"/>
  <c r="Y95" i="44" s="1"/>
  <c r="L85" i="44"/>
  <c r="N85" i="44" s="1"/>
  <c r="P85" i="44" s="1"/>
  <c r="X85" i="44"/>
  <c r="L75" i="44"/>
  <c r="N75" i="44" s="1"/>
  <c r="P75" i="44" s="1"/>
  <c r="X75" i="44"/>
  <c r="Z75" i="44" s="1"/>
  <c r="L61" i="44"/>
  <c r="N61" i="44" s="1"/>
  <c r="P61" i="44" s="1"/>
  <c r="X61" i="44"/>
  <c r="Y61" i="44" s="1"/>
  <c r="L55" i="44"/>
  <c r="N55" i="44" s="1"/>
  <c r="P55" i="44" s="1"/>
  <c r="X55" i="44"/>
  <c r="Y55" i="44" s="1"/>
  <c r="L51" i="44"/>
  <c r="N51" i="44" s="1"/>
  <c r="P51" i="44" s="1"/>
  <c r="X51" i="44"/>
  <c r="Y51" i="44" s="1"/>
  <c r="L37" i="44"/>
  <c r="N37" i="44" s="1"/>
  <c r="P37" i="44" s="1"/>
  <c r="X37" i="44"/>
  <c r="Y37" i="44" s="1"/>
  <c r="L29" i="44"/>
  <c r="N29" i="44" s="1"/>
  <c r="P29" i="44" s="1"/>
  <c r="X29" i="44"/>
  <c r="L27" i="44"/>
  <c r="N27" i="44" s="1"/>
  <c r="P27" i="44" s="1"/>
  <c r="X27" i="44"/>
  <c r="Y27" i="44" s="1"/>
  <c r="L23" i="44"/>
  <c r="N23" i="44" s="1"/>
  <c r="P23" i="44" s="1"/>
  <c r="L21" i="44"/>
  <c r="N21" i="44" s="1"/>
  <c r="P21" i="44" s="1"/>
  <c r="L13" i="44"/>
  <c r="N13" i="44" s="1"/>
  <c r="P13" i="44" s="1"/>
  <c r="X217" i="44"/>
  <c r="Y217" i="44" s="1"/>
  <c r="X154" i="44"/>
  <c r="Y154" i="44" s="1"/>
  <c r="L204" i="44" l="1"/>
  <c r="N204" i="44" s="1"/>
  <c r="P204" i="44" s="1"/>
  <c r="T204" i="44"/>
  <c r="U204" i="44" s="1"/>
  <c r="V204" i="44" s="1"/>
  <c r="X192" i="44"/>
  <c r="Z192" i="44" s="1"/>
  <c r="T192" i="44"/>
  <c r="U192" i="44" s="1"/>
  <c r="V192" i="44" s="1"/>
  <c r="L190" i="44"/>
  <c r="N190" i="44" s="1"/>
  <c r="P190" i="44" s="1"/>
  <c r="T190" i="44"/>
  <c r="U190" i="44" s="1"/>
  <c r="V190" i="44" s="1"/>
  <c r="L188" i="44"/>
  <c r="N188" i="44" s="1"/>
  <c r="P188" i="44" s="1"/>
  <c r="T188" i="44"/>
  <c r="U188" i="44" s="1"/>
  <c r="V188" i="44" s="1"/>
  <c r="L182" i="44"/>
  <c r="N182" i="44" s="1"/>
  <c r="P182" i="44" s="1"/>
  <c r="T182" i="44"/>
  <c r="U182" i="44" s="1"/>
  <c r="V182" i="44" s="1"/>
  <c r="X179" i="44"/>
  <c r="Z179" i="44" s="1"/>
  <c r="T179" i="44"/>
  <c r="U179" i="44" s="1"/>
  <c r="V179" i="44" s="1"/>
  <c r="X177" i="44"/>
  <c r="Y177" i="44" s="1"/>
  <c r="Z177" i="44" s="1"/>
  <c r="T177" i="44"/>
  <c r="U177" i="44" s="1"/>
  <c r="V177" i="44" s="1"/>
  <c r="X175" i="44"/>
  <c r="Z175" i="44" s="1"/>
  <c r="T175" i="44"/>
  <c r="U175" i="44" s="1"/>
  <c r="V175" i="44" s="1"/>
  <c r="L173" i="44"/>
  <c r="N173" i="44" s="1"/>
  <c r="P173" i="44" s="1"/>
  <c r="T173" i="44"/>
  <c r="U173" i="44" s="1"/>
  <c r="V173" i="44" s="1"/>
  <c r="L171" i="44"/>
  <c r="N171" i="44" s="1"/>
  <c r="P171" i="44" s="1"/>
  <c r="T171" i="44"/>
  <c r="U171" i="44" s="1"/>
  <c r="V171" i="44" s="1"/>
  <c r="X169" i="44"/>
  <c r="Y169" i="44" s="1"/>
  <c r="Z169" i="44" s="1"/>
  <c r="T169" i="44"/>
  <c r="U169" i="44" s="1"/>
  <c r="V169" i="44" s="1"/>
  <c r="X167" i="44"/>
  <c r="Z167" i="44" s="1"/>
  <c r="T167" i="44"/>
  <c r="U167" i="44" s="1"/>
  <c r="V167" i="44" s="1"/>
  <c r="L160" i="44"/>
  <c r="N160" i="44" s="1"/>
  <c r="P160" i="44" s="1"/>
  <c r="T160" i="44"/>
  <c r="U160" i="44" s="1"/>
  <c r="V160" i="44" s="1"/>
  <c r="X158" i="44"/>
  <c r="Z158" i="44" s="1"/>
  <c r="T158" i="44"/>
  <c r="U158" i="44" s="1"/>
  <c r="V158" i="44" s="1"/>
  <c r="L153" i="44"/>
  <c r="N153" i="44" s="1"/>
  <c r="P153" i="44" s="1"/>
  <c r="T153" i="44"/>
  <c r="U153" i="44" s="1"/>
  <c r="V153" i="44" s="1"/>
  <c r="X148" i="44"/>
  <c r="Z148" i="44" s="1"/>
  <c r="T148" i="44"/>
  <c r="U148" i="44" s="1"/>
  <c r="V148" i="44" s="1"/>
  <c r="L146" i="44"/>
  <c r="N146" i="44" s="1"/>
  <c r="P146" i="44" s="1"/>
  <c r="T146" i="44"/>
  <c r="U146" i="44" s="1"/>
  <c r="V146" i="44" s="1"/>
  <c r="L143" i="44"/>
  <c r="N143" i="44" s="1"/>
  <c r="P143" i="44" s="1"/>
  <c r="T143" i="44"/>
  <c r="U143" i="44" s="1"/>
  <c r="V143" i="44" s="1"/>
  <c r="X133" i="44"/>
  <c r="Y133" i="44" s="1"/>
  <c r="T133" i="44"/>
  <c r="U133" i="44" s="1"/>
  <c r="V133" i="44" s="1"/>
  <c r="L131" i="44"/>
  <c r="N131" i="44" s="1"/>
  <c r="P131" i="44" s="1"/>
  <c r="T131" i="44"/>
  <c r="U131" i="44" s="1"/>
  <c r="V131" i="44" s="1"/>
  <c r="L128" i="44"/>
  <c r="N128" i="44" s="1"/>
  <c r="P128" i="44" s="1"/>
  <c r="T128" i="44"/>
  <c r="U128" i="44" s="1"/>
  <c r="V128" i="44" s="1"/>
  <c r="L125" i="44"/>
  <c r="N125" i="44" s="1"/>
  <c r="P125" i="44" s="1"/>
  <c r="T125" i="44"/>
  <c r="U125" i="44" s="1"/>
  <c r="V125" i="44" s="1"/>
  <c r="L121" i="44"/>
  <c r="N121" i="44" s="1"/>
  <c r="P121" i="44" s="1"/>
  <c r="T121" i="44"/>
  <c r="U121" i="44" s="1"/>
  <c r="V121" i="44" s="1"/>
  <c r="L119" i="44"/>
  <c r="N119" i="44" s="1"/>
  <c r="P119" i="44" s="1"/>
  <c r="T119" i="44"/>
  <c r="U119" i="44" s="1"/>
  <c r="V119" i="44" s="1"/>
  <c r="X117" i="44"/>
  <c r="Y117" i="44" s="1"/>
  <c r="T117" i="44"/>
  <c r="U117" i="44" s="1"/>
  <c r="V117" i="44" s="1"/>
  <c r="X115" i="44"/>
  <c r="Z115" i="44" s="1"/>
  <c r="T115" i="44"/>
  <c r="U115" i="44" s="1"/>
  <c r="V115" i="44" s="1"/>
  <c r="X113" i="44"/>
  <c r="Y113" i="44" s="1"/>
  <c r="T113" i="44"/>
  <c r="U113" i="44" s="1"/>
  <c r="V113" i="44" s="1"/>
  <c r="X111" i="44"/>
  <c r="Y111" i="44" s="1"/>
  <c r="T111" i="44"/>
  <c r="U111" i="44" s="1"/>
  <c r="V111" i="44" s="1"/>
  <c r="L108" i="44"/>
  <c r="N108" i="44" s="1"/>
  <c r="P108" i="44" s="1"/>
  <c r="T108" i="44"/>
  <c r="U108" i="44" s="1"/>
  <c r="V108" i="44" s="1"/>
  <c r="X104" i="44"/>
  <c r="Y104" i="44" s="1"/>
  <c r="T104" i="44"/>
  <c r="U104" i="44" s="1"/>
  <c r="V104" i="44" s="1"/>
  <c r="X100" i="44"/>
  <c r="Y100" i="44" s="1"/>
  <c r="T100" i="44"/>
  <c r="U100" i="44" s="1"/>
  <c r="V100" i="44" s="1"/>
  <c r="L98" i="44"/>
  <c r="N98" i="44" s="1"/>
  <c r="P98" i="44" s="1"/>
  <c r="T98" i="44"/>
  <c r="U98" i="44" s="1"/>
  <c r="V98" i="44" s="1"/>
  <c r="L92" i="44"/>
  <c r="N92" i="44" s="1"/>
  <c r="P92" i="44" s="1"/>
  <c r="T92" i="44"/>
  <c r="U92" i="44" s="1"/>
  <c r="V92" i="44" s="1"/>
  <c r="X90" i="44"/>
  <c r="Z90" i="44" s="1"/>
  <c r="T90" i="44"/>
  <c r="U90" i="44" s="1"/>
  <c r="V90" i="44" s="1"/>
  <c r="X88" i="44"/>
  <c r="Z88" i="44" s="1"/>
  <c r="T88" i="44"/>
  <c r="U88" i="44" s="1"/>
  <c r="V88" i="44" s="1"/>
  <c r="X86" i="44"/>
  <c r="Z86" i="44" s="1"/>
  <c r="T86" i="44"/>
  <c r="U86" i="44" s="1"/>
  <c r="V86" i="44" s="1"/>
  <c r="X82" i="44"/>
  <c r="Y82" i="44" s="1"/>
  <c r="T82" i="44"/>
  <c r="U82" i="44" s="1"/>
  <c r="V82" i="44" s="1"/>
  <c r="X78" i="44"/>
  <c r="Y78" i="44" s="1"/>
  <c r="T78" i="44"/>
  <c r="U78" i="44" s="1"/>
  <c r="V78" i="44" s="1"/>
  <c r="X76" i="44"/>
  <c r="Z76" i="44" s="1"/>
  <c r="T76" i="44"/>
  <c r="U76" i="44" s="1"/>
  <c r="V76" i="44" s="1"/>
  <c r="L41" i="44"/>
  <c r="N41" i="44" s="1"/>
  <c r="P41" i="44" s="1"/>
  <c r="T41" i="44"/>
  <c r="U41" i="44" s="1"/>
  <c r="V41" i="44" s="1"/>
  <c r="X38" i="44"/>
  <c r="Y38" i="44" s="1"/>
  <c r="T38" i="44"/>
  <c r="U38" i="44" s="1"/>
  <c r="V38" i="44" s="1"/>
  <c r="L35" i="44"/>
  <c r="N35" i="44" s="1"/>
  <c r="P35" i="44" s="1"/>
  <c r="T35" i="44"/>
  <c r="U35" i="44" s="1"/>
  <c r="V35" i="44" s="1"/>
  <c r="L33" i="44"/>
  <c r="N33" i="44" s="1"/>
  <c r="P33" i="44" s="1"/>
  <c r="T33" i="44"/>
  <c r="U33" i="44" s="1"/>
  <c r="V33" i="44" s="1"/>
  <c r="L31" i="44"/>
  <c r="N31" i="44" s="1"/>
  <c r="P31" i="44" s="1"/>
  <c r="T31" i="44"/>
  <c r="U31" i="44" s="1"/>
  <c r="V31" i="44" s="1"/>
  <c r="L25" i="44"/>
  <c r="N25" i="44" s="1"/>
  <c r="P25" i="44" s="1"/>
  <c r="T25" i="44"/>
  <c r="U25" i="44" s="1"/>
  <c r="V25" i="44" s="1"/>
  <c r="X18" i="44"/>
  <c r="Z18" i="44" s="1"/>
  <c r="T18" i="44"/>
  <c r="U18" i="44" s="1"/>
  <c r="V18" i="44" s="1"/>
  <c r="L12" i="44"/>
  <c r="N12" i="44" s="1"/>
  <c r="P12" i="44" s="1"/>
  <c r="T12" i="44"/>
  <c r="U12" i="44" s="1"/>
  <c r="V12" i="44" s="1"/>
  <c r="L6" i="44"/>
  <c r="N6" i="44" s="1"/>
  <c r="P6" i="44" s="1"/>
  <c r="T6" i="44"/>
  <c r="U6" i="44" s="1"/>
  <c r="V6" i="44" s="1"/>
  <c r="L3" i="44"/>
  <c r="N3" i="44" s="1"/>
  <c r="P3" i="44" s="1"/>
  <c r="T3" i="44"/>
  <c r="U3" i="44" s="1"/>
  <c r="V3" i="44" s="1"/>
  <c r="X221" i="44"/>
  <c r="Z221" i="44" s="1"/>
  <c r="T221" i="44"/>
  <c r="U221" i="44" s="1"/>
  <c r="V221" i="44" s="1"/>
  <c r="X219" i="44"/>
  <c r="Y219" i="44" s="1"/>
  <c r="T219" i="44"/>
  <c r="U219" i="44" s="1"/>
  <c r="V219" i="44" s="1"/>
  <c r="X215" i="44"/>
  <c r="Y215" i="44" s="1"/>
  <c r="T215" i="44"/>
  <c r="U215" i="44" s="1"/>
  <c r="V215" i="44" s="1"/>
  <c r="X213" i="44"/>
  <c r="Z213" i="44" s="1"/>
  <c r="T213" i="44"/>
  <c r="U213" i="44" s="1"/>
  <c r="V213" i="44" s="1"/>
  <c r="L211" i="44"/>
  <c r="N211" i="44" s="1"/>
  <c r="P211" i="44" s="1"/>
  <c r="T211" i="44"/>
  <c r="U211" i="44" s="1"/>
  <c r="V211" i="44" s="1"/>
  <c r="X209" i="44"/>
  <c r="Z209" i="44" s="1"/>
  <c r="T209" i="44"/>
  <c r="U209" i="44" s="1"/>
  <c r="V209" i="44" s="1"/>
  <c r="X207" i="44"/>
  <c r="Z207" i="44" s="1"/>
  <c r="T207" i="44"/>
  <c r="U207" i="44" s="1"/>
  <c r="V207" i="44" s="1"/>
  <c r="X205" i="44"/>
  <c r="Z205" i="44" s="1"/>
  <c r="T205" i="44"/>
  <c r="U205" i="44" s="1"/>
  <c r="V205" i="44" s="1"/>
  <c r="L203" i="44"/>
  <c r="N203" i="44" s="1"/>
  <c r="P203" i="44" s="1"/>
  <c r="T203" i="44"/>
  <c r="U203" i="44" s="1"/>
  <c r="V203" i="44" s="1"/>
  <c r="L201" i="44"/>
  <c r="N201" i="44" s="1"/>
  <c r="P201" i="44" s="1"/>
  <c r="T201" i="44"/>
  <c r="U201" i="44" s="1"/>
  <c r="V201" i="44" s="1"/>
  <c r="L199" i="44"/>
  <c r="N199" i="44" s="1"/>
  <c r="P199" i="44" s="1"/>
  <c r="T199" i="44"/>
  <c r="U199" i="44" s="1"/>
  <c r="V199" i="44" s="1"/>
  <c r="X197" i="44"/>
  <c r="Z197" i="44" s="1"/>
  <c r="T197" i="44"/>
  <c r="U197" i="44" s="1"/>
  <c r="V197" i="44" s="1"/>
  <c r="L195" i="44"/>
  <c r="N195" i="44" s="1"/>
  <c r="P195" i="44" s="1"/>
  <c r="T195" i="44"/>
  <c r="U195" i="44" s="1"/>
  <c r="V195" i="44" s="1"/>
  <c r="X193" i="44"/>
  <c r="Y193" i="44" s="1"/>
  <c r="T193" i="44"/>
  <c r="U193" i="44" s="1"/>
  <c r="V193" i="44" s="1"/>
  <c r="X185" i="44"/>
  <c r="Y185" i="44" s="1"/>
  <c r="T185" i="44"/>
  <c r="U185" i="44" s="1"/>
  <c r="V185" i="44" s="1"/>
  <c r="L181" i="44"/>
  <c r="N181" i="44" s="1"/>
  <c r="P181" i="44" s="1"/>
  <c r="T181" i="44"/>
  <c r="U181" i="44" s="1"/>
  <c r="V181" i="44" s="1"/>
  <c r="L178" i="44"/>
  <c r="N178" i="44" s="1"/>
  <c r="P178" i="44" s="1"/>
  <c r="T178" i="44"/>
  <c r="U178" i="44" s="1"/>
  <c r="V178" i="44" s="1"/>
  <c r="X176" i="44"/>
  <c r="Y176" i="44" s="1"/>
  <c r="Z176" i="44" s="1"/>
  <c r="T176" i="44"/>
  <c r="U176" i="44" s="1"/>
  <c r="V176" i="44" s="1"/>
  <c r="X172" i="44"/>
  <c r="Z172" i="44" s="1"/>
  <c r="T172" i="44"/>
  <c r="U172" i="44" s="1"/>
  <c r="V172" i="44" s="1"/>
  <c r="X163" i="44"/>
  <c r="Y163" i="44" s="1"/>
  <c r="T163" i="44"/>
  <c r="U163" i="44" s="1"/>
  <c r="V163" i="44" s="1"/>
  <c r="L161" i="44"/>
  <c r="N161" i="44" s="1"/>
  <c r="P161" i="44" s="1"/>
  <c r="T161" i="44"/>
  <c r="U161" i="44" s="1"/>
  <c r="V161" i="44" s="1"/>
  <c r="X152" i="44"/>
  <c r="Z152" i="44" s="1"/>
  <c r="T152" i="44"/>
  <c r="U152" i="44" s="1"/>
  <c r="V152" i="44" s="1"/>
  <c r="X147" i="44"/>
  <c r="Y147" i="44" s="1"/>
  <c r="T147" i="44"/>
  <c r="U147" i="44" s="1"/>
  <c r="V147" i="44" s="1"/>
  <c r="X139" i="44"/>
  <c r="Z139" i="44" s="1"/>
  <c r="T139" i="44"/>
  <c r="U139" i="44" s="1"/>
  <c r="V139" i="44" s="1"/>
  <c r="L123" i="44"/>
  <c r="N123" i="44" s="1"/>
  <c r="P123" i="44" s="1"/>
  <c r="T123" i="44"/>
  <c r="U123" i="44" s="1"/>
  <c r="V123" i="44" s="1"/>
  <c r="X118" i="44"/>
  <c r="Z118" i="44" s="1"/>
  <c r="T118" i="44"/>
  <c r="U118" i="44" s="1"/>
  <c r="V118" i="44" s="1"/>
  <c r="X114" i="44"/>
  <c r="Z114" i="44" s="1"/>
  <c r="T114" i="44"/>
  <c r="U114" i="44" s="1"/>
  <c r="V114" i="44" s="1"/>
  <c r="X110" i="44"/>
  <c r="Y110" i="44" s="1"/>
  <c r="Z110" i="44" s="1"/>
  <c r="T110" i="44"/>
  <c r="U110" i="44" s="1"/>
  <c r="V110" i="44" s="1"/>
  <c r="X106" i="44"/>
  <c r="Z106" i="44" s="1"/>
  <c r="T106" i="44"/>
  <c r="U106" i="44" s="1"/>
  <c r="V106" i="44" s="1"/>
  <c r="L101" i="44"/>
  <c r="N101" i="44" s="1"/>
  <c r="P101" i="44" s="1"/>
  <c r="T101" i="44"/>
  <c r="U101" i="44" s="1"/>
  <c r="V101" i="44" s="1"/>
  <c r="L97" i="44"/>
  <c r="N97" i="44" s="1"/>
  <c r="P97" i="44" s="1"/>
  <c r="T97" i="44"/>
  <c r="U97" i="44" s="1"/>
  <c r="V97" i="44" s="1"/>
  <c r="L91" i="44"/>
  <c r="N91" i="44" s="1"/>
  <c r="P91" i="44" s="1"/>
  <c r="T91" i="44"/>
  <c r="U91" i="44" s="1"/>
  <c r="V91" i="44" s="1"/>
  <c r="L87" i="44"/>
  <c r="N87" i="44" s="1"/>
  <c r="P87" i="44" s="1"/>
  <c r="T87" i="44"/>
  <c r="U87" i="44" s="1"/>
  <c r="V87" i="44" s="1"/>
  <c r="L83" i="44"/>
  <c r="N83" i="44" s="1"/>
  <c r="P83" i="44" s="1"/>
  <c r="T83" i="44"/>
  <c r="U83" i="44" s="1"/>
  <c r="V83" i="44" s="1"/>
  <c r="X81" i="44"/>
  <c r="Y81" i="44" s="1"/>
  <c r="T81" i="44"/>
  <c r="U81" i="44" s="1"/>
  <c r="V81" i="44" s="1"/>
  <c r="X77" i="44"/>
  <c r="Z77" i="44" s="1"/>
  <c r="T77" i="44"/>
  <c r="U77" i="44" s="1"/>
  <c r="V77" i="44" s="1"/>
  <c r="L72" i="44"/>
  <c r="N72" i="44" s="1"/>
  <c r="P72" i="44" s="1"/>
  <c r="T72" i="44"/>
  <c r="U72" i="44" s="1"/>
  <c r="V72" i="44" s="1"/>
  <c r="X65" i="44"/>
  <c r="Z65" i="44" s="1"/>
  <c r="T65" i="44"/>
  <c r="U65" i="44" s="1"/>
  <c r="V65" i="44" s="1"/>
  <c r="X62" i="44"/>
  <c r="Z62" i="44" s="1"/>
  <c r="T62" i="44"/>
  <c r="U62" i="44" s="1"/>
  <c r="V62" i="44" s="1"/>
  <c r="X57" i="44"/>
  <c r="Z57" i="44" s="1"/>
  <c r="T57" i="44"/>
  <c r="U57" i="44" s="1"/>
  <c r="V57" i="44" s="1"/>
  <c r="X52" i="44"/>
  <c r="Z52" i="44" s="1"/>
  <c r="T52" i="44"/>
  <c r="U52" i="44" s="1"/>
  <c r="V52" i="44" s="1"/>
  <c r="L49" i="44"/>
  <c r="N49" i="44" s="1"/>
  <c r="P49" i="44" s="1"/>
  <c r="T49" i="44"/>
  <c r="U49" i="44" s="1"/>
  <c r="V49" i="44" s="1"/>
  <c r="L45" i="44"/>
  <c r="N45" i="44" s="1"/>
  <c r="P45" i="44" s="1"/>
  <c r="T45" i="44"/>
  <c r="U45" i="44" s="1"/>
  <c r="V45" i="44" s="1"/>
  <c r="L43" i="44"/>
  <c r="N43" i="44" s="1"/>
  <c r="P43" i="44" s="1"/>
  <c r="T43" i="44"/>
  <c r="U43" i="44" s="1"/>
  <c r="V43" i="44" s="1"/>
  <c r="X34" i="44"/>
  <c r="Z34" i="44" s="1"/>
  <c r="T34" i="44"/>
  <c r="U34" i="44" s="1"/>
  <c r="V34" i="44" s="1"/>
  <c r="X30" i="44"/>
  <c r="Y30" i="44" s="1"/>
  <c r="Z30" i="44" s="1"/>
  <c r="T30" i="44"/>
  <c r="U30" i="44" s="1"/>
  <c r="V30" i="44" s="1"/>
  <c r="X24" i="44"/>
  <c r="Y24" i="44" s="1"/>
  <c r="Z24" i="44" s="1"/>
  <c r="T24" i="44"/>
  <c r="U24" i="44" s="1"/>
  <c r="V24" i="44" s="1"/>
  <c r="X19" i="44"/>
  <c r="Z19" i="44" s="1"/>
  <c r="T19" i="44"/>
  <c r="U19" i="44" s="1"/>
  <c r="V19" i="44" s="1"/>
  <c r="X17" i="44"/>
  <c r="Z17" i="44" s="1"/>
  <c r="T17" i="44"/>
  <c r="U17" i="44" s="1"/>
  <c r="V17" i="44" s="1"/>
  <c r="L14" i="44"/>
  <c r="N14" i="44" s="1"/>
  <c r="P14" i="44" s="1"/>
  <c r="T14" i="44"/>
  <c r="U14" i="44" s="1"/>
  <c r="V14" i="44" s="1"/>
  <c r="L10" i="44"/>
  <c r="N10" i="44" s="1"/>
  <c r="P10" i="44" s="1"/>
  <c r="T10" i="44"/>
  <c r="U10" i="44" s="1"/>
  <c r="V10" i="44" s="1"/>
  <c r="AI166" i="44"/>
  <c r="AK166" i="44" s="1"/>
  <c r="AI157" i="44"/>
  <c r="AK157" i="44" s="1"/>
  <c r="AI162" i="44"/>
  <c r="AK162" i="44" s="1"/>
  <c r="AI20" i="44"/>
  <c r="AK20" i="44" s="1"/>
  <c r="AI13" i="44"/>
  <c r="AK13" i="44" s="1"/>
  <c r="AI145" i="44"/>
  <c r="AK145" i="44" s="1"/>
  <c r="X50" i="44"/>
  <c r="Z50" i="44" s="1"/>
  <c r="L117" i="44"/>
  <c r="N117" i="44" s="1"/>
  <c r="P117" i="44" s="1"/>
  <c r="X131" i="44"/>
  <c r="Y131" i="44" s="1"/>
  <c r="L80" i="44"/>
  <c r="N80" i="44" s="1"/>
  <c r="P80" i="44" s="1"/>
  <c r="Y18" i="44"/>
  <c r="X94" i="44"/>
  <c r="Z94" i="44" s="1"/>
  <c r="X130" i="44"/>
  <c r="Z130" i="44" s="1"/>
  <c r="T87" i="24"/>
  <c r="S87" i="24"/>
  <c r="T85" i="24"/>
  <c r="S85" i="24"/>
  <c r="T81" i="24"/>
  <c r="S81" i="24"/>
  <c r="S79" i="24"/>
  <c r="T79" i="24" s="1"/>
  <c r="T76" i="24"/>
  <c r="S76" i="24"/>
  <c r="T74" i="24"/>
  <c r="S74" i="24"/>
  <c r="S53" i="24"/>
  <c r="T53" i="24" s="1"/>
  <c r="S50" i="24"/>
  <c r="T50" i="24"/>
  <c r="S48" i="24"/>
  <c r="T48" i="24"/>
  <c r="T43" i="24"/>
  <c r="S43" i="24"/>
  <c r="S29" i="24"/>
  <c r="T29" i="24"/>
  <c r="S25" i="24"/>
  <c r="T25" i="24"/>
  <c r="S19" i="24"/>
  <c r="T19" i="24"/>
  <c r="S97" i="29"/>
  <c r="T97" i="29" s="1"/>
  <c r="S88" i="29"/>
  <c r="T88" i="29"/>
  <c r="S57" i="29"/>
  <c r="T57" i="29" s="1"/>
  <c r="S55" i="29"/>
  <c r="T55" i="29" s="1"/>
  <c r="S54" i="29"/>
  <c r="T54" i="29"/>
  <c r="S20" i="29"/>
  <c r="T20" i="29"/>
  <c r="S7" i="29"/>
  <c r="T7" i="29"/>
  <c r="T89" i="24"/>
  <c r="S89" i="24"/>
  <c r="T83" i="24"/>
  <c r="S83" i="24"/>
  <c r="S88" i="24"/>
  <c r="T88" i="24"/>
  <c r="S84" i="24"/>
  <c r="T84" i="24"/>
  <c r="S80" i="24"/>
  <c r="T80" i="24"/>
  <c r="S64" i="24"/>
  <c r="T64" i="24" s="1"/>
  <c r="T61" i="24"/>
  <c r="S61" i="24"/>
  <c r="T59" i="24"/>
  <c r="S59" i="24"/>
  <c r="T49" i="24"/>
  <c r="S49" i="24"/>
  <c r="S47" i="24"/>
  <c r="T47" i="24" s="1"/>
  <c r="T37" i="24"/>
  <c r="S37" i="24"/>
  <c r="S9" i="24"/>
  <c r="T9" i="24" s="1"/>
  <c r="S31" i="29"/>
  <c r="T31" i="29"/>
  <c r="S17" i="29"/>
  <c r="T17" i="29" s="1"/>
  <c r="T86" i="24"/>
  <c r="T75" i="24"/>
  <c r="T66" i="24"/>
  <c r="T62" i="24"/>
  <c r="T54" i="24"/>
  <c r="T45" i="24"/>
  <c r="T50" i="32"/>
  <c r="S50" i="32"/>
  <c r="S32" i="32"/>
  <c r="T32" i="32" s="1"/>
  <c r="T14" i="32"/>
  <c r="S14" i="32"/>
  <c r="S78" i="35"/>
  <c r="T78" i="35" s="1"/>
  <c r="T82" i="24"/>
  <c r="T77" i="24"/>
  <c r="T38" i="24"/>
  <c r="T32" i="24"/>
  <c r="T87" i="29"/>
  <c r="S64" i="32"/>
  <c r="T64" i="32" s="1"/>
  <c r="S37" i="32"/>
  <c r="T37" i="32"/>
  <c r="T85" i="35"/>
  <c r="S85" i="35"/>
  <c r="S84" i="35"/>
  <c r="T84" i="35" s="1"/>
  <c r="S28" i="24"/>
  <c r="T27" i="24"/>
  <c r="S24" i="24"/>
  <c r="T23" i="24"/>
  <c r="S22" i="24"/>
  <c r="T17" i="24"/>
  <c r="S14" i="24"/>
  <c r="T14" i="24" s="1"/>
  <c r="T6" i="24"/>
  <c r="T98" i="29"/>
  <c r="S93" i="29"/>
  <c r="T92" i="29"/>
  <c r="S87" i="29"/>
  <c r="T86" i="29"/>
  <c r="S85" i="29"/>
  <c r="T84" i="29"/>
  <c r="S83" i="29"/>
  <c r="T82" i="29"/>
  <c r="S81" i="29"/>
  <c r="T81" i="29" s="1"/>
  <c r="T80" i="29"/>
  <c r="S79" i="29"/>
  <c r="T74" i="29"/>
  <c r="S71" i="29"/>
  <c r="T71" i="29" s="1"/>
  <c r="T69" i="29"/>
  <c r="S68" i="29"/>
  <c r="T66" i="29"/>
  <c r="S61" i="29"/>
  <c r="T60" i="29"/>
  <c r="T44" i="29"/>
  <c r="S36" i="29"/>
  <c r="T35" i="29"/>
  <c r="S34" i="29"/>
  <c r="T33" i="29"/>
  <c r="S30" i="29"/>
  <c r="T29" i="29"/>
  <c r="S28" i="29"/>
  <c r="T27" i="29"/>
  <c r="S26" i="29"/>
  <c r="T24" i="29"/>
  <c r="T22" i="29"/>
  <c r="S15" i="29"/>
  <c r="T14" i="29"/>
  <c r="S12" i="29"/>
  <c r="T12" i="29" s="1"/>
  <c r="S10" i="29"/>
  <c r="T10" i="29" s="1"/>
  <c r="S6" i="29"/>
  <c r="T5" i="29"/>
  <c r="S90" i="32"/>
  <c r="T89" i="32"/>
  <c r="T85" i="32"/>
  <c r="S84" i="32"/>
  <c r="T83" i="32"/>
  <c r="S82" i="32"/>
  <c r="T81" i="32"/>
  <c r="S80" i="32"/>
  <c r="T80" i="32" s="1"/>
  <c r="T79" i="32"/>
  <c r="S61" i="32"/>
  <c r="T61" i="32"/>
  <c r="S58" i="32"/>
  <c r="T58" i="32" s="1"/>
  <c r="S54" i="32"/>
  <c r="T54" i="32" s="1"/>
  <c r="T53" i="32"/>
  <c r="S53" i="32"/>
  <c r="S51" i="32"/>
  <c r="T51" i="32"/>
  <c r="S49" i="32"/>
  <c r="T49" i="32" s="1"/>
  <c r="S44" i="32"/>
  <c r="T44" i="32"/>
  <c r="S41" i="32"/>
  <c r="T41" i="32" s="1"/>
  <c r="S39" i="32"/>
  <c r="T39" i="32"/>
  <c r="S35" i="32"/>
  <c r="T35" i="32"/>
  <c r="T23" i="32"/>
  <c r="S23" i="32"/>
  <c r="S18" i="32"/>
  <c r="T18" i="32" s="1"/>
  <c r="S8" i="32"/>
  <c r="T8" i="32" s="1"/>
  <c r="S31" i="32"/>
  <c r="T30" i="32"/>
  <c r="S29" i="32"/>
  <c r="T28" i="32"/>
  <c r="S24" i="32"/>
  <c r="T16" i="32"/>
  <c r="T15" i="32"/>
  <c r="S7" i="32"/>
  <c r="T6" i="32"/>
  <c r="T5" i="32"/>
  <c r="T4" i="32"/>
  <c r="T2" i="32"/>
  <c r="S95" i="35"/>
  <c r="T94" i="35"/>
  <c r="S83" i="35"/>
  <c r="T82" i="35"/>
  <c r="S81" i="35"/>
  <c r="T80" i="35"/>
  <c r="S77" i="35"/>
  <c r="T76" i="35"/>
  <c r="S75" i="35"/>
  <c r="T74" i="35"/>
  <c r="T72" i="35"/>
  <c r="S71" i="35"/>
  <c r="S66" i="35"/>
  <c r="T66" i="35"/>
  <c r="S62" i="35"/>
  <c r="T62" i="35" s="1"/>
  <c r="T61" i="35"/>
  <c r="S61" i="35"/>
  <c r="S58" i="35"/>
  <c r="T58" i="35"/>
  <c r="S53" i="35"/>
  <c r="T53" i="35"/>
  <c r="S47" i="35"/>
  <c r="T47" i="35" s="1"/>
  <c r="S45" i="35"/>
  <c r="T45" i="35"/>
  <c r="S41" i="35"/>
  <c r="T41" i="35" s="1"/>
  <c r="S39" i="35"/>
  <c r="T39" i="35"/>
  <c r="S35" i="35"/>
  <c r="T35" i="35"/>
  <c r="S31" i="35"/>
  <c r="T31" i="35"/>
  <c r="S27" i="35"/>
  <c r="T27" i="35"/>
  <c r="T18" i="35"/>
  <c r="S18" i="35"/>
  <c r="S14" i="35"/>
  <c r="T14" i="35"/>
  <c r="S13" i="35"/>
  <c r="T13" i="35" s="1"/>
  <c r="S7" i="35"/>
  <c r="T7" i="35"/>
  <c r="S103" i="41"/>
  <c r="T103" i="41"/>
  <c r="S100" i="41"/>
  <c r="T100" i="41"/>
  <c r="S94" i="41"/>
  <c r="T94" i="41"/>
  <c r="S92" i="41"/>
  <c r="T92" i="41" s="1"/>
  <c r="S90" i="41"/>
  <c r="T90" i="41"/>
  <c r="S84" i="41"/>
  <c r="T84" i="41"/>
  <c r="S80" i="41"/>
  <c r="T80" i="41" s="1"/>
  <c r="S78" i="41"/>
  <c r="T78" i="41"/>
  <c r="S72" i="41"/>
  <c r="T72" i="41" s="1"/>
  <c r="S62" i="41"/>
  <c r="T62" i="41" s="1"/>
  <c r="T59" i="41"/>
  <c r="S59" i="41"/>
  <c r="S58" i="41"/>
  <c r="T58" i="41" s="1"/>
  <c r="T27" i="32"/>
  <c r="T21" i="32"/>
  <c r="T13" i="32"/>
  <c r="T11" i="32"/>
  <c r="T73" i="35"/>
  <c r="S68" i="35"/>
  <c r="T68" i="35"/>
  <c r="S67" i="35"/>
  <c r="T67" i="35" s="1"/>
  <c r="S64" i="35"/>
  <c r="T64" i="35"/>
  <c r="S60" i="35"/>
  <c r="T60" i="35"/>
  <c r="S56" i="35"/>
  <c r="T56" i="35"/>
  <c r="S51" i="35"/>
  <c r="T51" i="35"/>
  <c r="S50" i="35"/>
  <c r="T50" i="35" s="1"/>
  <c r="S43" i="35"/>
  <c r="T43" i="35"/>
  <c r="S37" i="35"/>
  <c r="T37" i="35"/>
  <c r="S33" i="35"/>
  <c r="T33" i="35"/>
  <c r="S29" i="35"/>
  <c r="T29" i="35"/>
  <c r="S25" i="35"/>
  <c r="T25" i="35"/>
  <c r="S24" i="35"/>
  <c r="T24" i="35"/>
  <c r="S23" i="35"/>
  <c r="T23" i="35"/>
  <c r="S21" i="35"/>
  <c r="T21" i="35"/>
  <c r="S15" i="35"/>
  <c r="T15" i="35"/>
  <c r="S12" i="35"/>
  <c r="T12" i="35"/>
  <c r="S11" i="35"/>
  <c r="T11" i="35"/>
  <c r="S8" i="35"/>
  <c r="T8" i="35" s="1"/>
  <c r="S6" i="35"/>
  <c r="T6" i="35" s="1"/>
  <c r="S5" i="35"/>
  <c r="T5" i="35" s="1"/>
  <c r="S105" i="41"/>
  <c r="T105" i="41"/>
  <c r="S104" i="41"/>
  <c r="T104" i="41" s="1"/>
  <c r="S98" i="41"/>
  <c r="T98" i="41"/>
  <c r="S96" i="41"/>
  <c r="T96" i="41"/>
  <c r="S93" i="41"/>
  <c r="T93" i="41" s="1"/>
  <c r="S88" i="41"/>
  <c r="T88" i="41"/>
  <c r="S86" i="41"/>
  <c r="T86" i="41"/>
  <c r="S82" i="41"/>
  <c r="T82" i="41"/>
  <c r="T77" i="41"/>
  <c r="S76" i="41"/>
  <c r="S71" i="41"/>
  <c r="T70" i="41"/>
  <c r="S69" i="41"/>
  <c r="T68" i="41"/>
  <c r="S67" i="41"/>
  <c r="T66" i="41"/>
  <c r="T64" i="41"/>
  <c r="S61" i="41"/>
  <c r="T60" i="41"/>
  <c r="T56" i="41"/>
  <c r="T55" i="41"/>
  <c r="S55" i="41"/>
  <c r="S52" i="41"/>
  <c r="T52" i="41"/>
  <c r="T44" i="41"/>
  <c r="S44" i="41"/>
  <c r="T40" i="41"/>
  <c r="S40" i="41"/>
  <c r="S36" i="41"/>
  <c r="T36" i="41" s="1"/>
  <c r="T34" i="41"/>
  <c r="S34" i="41"/>
  <c r="S24" i="41"/>
  <c r="T24" i="41"/>
  <c r="S14" i="41"/>
  <c r="T14" i="41"/>
  <c r="S6" i="41"/>
  <c r="T6" i="41"/>
  <c r="T65" i="41"/>
  <c r="T53" i="41"/>
  <c r="S53" i="41"/>
  <c r="T51" i="41"/>
  <c r="S51" i="41"/>
  <c r="T48" i="41"/>
  <c r="S48" i="41"/>
  <c r="T46" i="41"/>
  <c r="S46" i="41"/>
  <c r="T42" i="41"/>
  <c r="S42" i="41"/>
  <c r="T38" i="41"/>
  <c r="S38" i="41"/>
  <c r="T32" i="41"/>
  <c r="S32" i="41"/>
  <c r="Q111" i="40"/>
  <c r="Q109" i="40"/>
  <c r="R109" i="40" s="1"/>
  <c r="Q107" i="40"/>
  <c r="Q105" i="40"/>
  <c r="Q103" i="40"/>
  <c r="R103" i="40" s="1"/>
  <c r="Q101" i="40"/>
  <c r="Q99" i="40"/>
  <c r="R99" i="40"/>
  <c r="Q97" i="40"/>
  <c r="R97" i="40"/>
  <c r="Q95" i="40"/>
  <c r="Q93" i="40"/>
  <c r="R93" i="40" s="1"/>
  <c r="Q91" i="40"/>
  <c r="Q89" i="40"/>
  <c r="Q87" i="40"/>
  <c r="Q85" i="40"/>
  <c r="Q83" i="40"/>
  <c r="Q81" i="40"/>
  <c r="Q79" i="40"/>
  <c r="Q77" i="40"/>
  <c r="R77" i="40"/>
  <c r="Q75" i="40"/>
  <c r="Q73" i="40"/>
  <c r="Q71" i="40"/>
  <c r="Q69" i="40"/>
  <c r="Q67" i="40"/>
  <c r="Q65" i="40"/>
  <c r="R65" i="40" s="1"/>
  <c r="Q63" i="40"/>
  <c r="R63" i="40" s="1"/>
  <c r="Q61" i="40"/>
  <c r="R61" i="40" s="1"/>
  <c r="Q59" i="40"/>
  <c r="R59" i="40" s="1"/>
  <c r="Q57" i="40"/>
  <c r="Q55" i="40"/>
  <c r="R55" i="40"/>
  <c r="Q53" i="40"/>
  <c r="Q51" i="40"/>
  <c r="Q49" i="40"/>
  <c r="Q47" i="40"/>
  <c r="Q45" i="40"/>
  <c r="Q43" i="40"/>
  <c r="Q41" i="40"/>
  <c r="R41" i="40"/>
  <c r="Q39" i="40"/>
  <c r="Q37" i="40"/>
  <c r="Q35" i="40"/>
  <c r="Q33" i="40"/>
  <c r="Q31" i="40"/>
  <c r="Q29" i="40"/>
  <c r="Q27" i="40"/>
  <c r="T25" i="41"/>
  <c r="T22" i="41"/>
  <c r="S19" i="41"/>
  <c r="T19" i="41" s="1"/>
  <c r="T15" i="41"/>
  <c r="T12" i="41"/>
  <c r="T8" i="41"/>
  <c r="T4" i="41"/>
  <c r="T2" i="41"/>
  <c r="Q112" i="40"/>
  <c r="R112" i="40" s="1"/>
  <c r="Q110" i="40"/>
  <c r="R110" i="40" s="1"/>
  <c r="Q108" i="40"/>
  <c r="R108" i="40" s="1"/>
  <c r="Q106" i="40"/>
  <c r="R106" i="40" s="1"/>
  <c r="Q104" i="40"/>
  <c r="R104" i="40" s="1"/>
  <c r="Q102" i="40"/>
  <c r="Q100" i="40"/>
  <c r="Q98" i="40"/>
  <c r="R98" i="40" s="1"/>
  <c r="Q96" i="40"/>
  <c r="Q94" i="40"/>
  <c r="R94" i="40"/>
  <c r="Q92" i="40"/>
  <c r="Q90" i="40"/>
  <c r="Q88" i="40"/>
  <c r="Q86" i="40"/>
  <c r="Q84" i="40"/>
  <c r="Q82" i="40"/>
  <c r="Q80" i="40"/>
  <c r="R80" i="40"/>
  <c r="Q78" i="40"/>
  <c r="R78" i="40"/>
  <c r="Q76" i="40"/>
  <c r="R76" i="40"/>
  <c r="Q74" i="40"/>
  <c r="Q72" i="40"/>
  <c r="R72" i="40" s="1"/>
  <c r="Q70" i="40"/>
  <c r="Q68" i="40"/>
  <c r="R68" i="40"/>
  <c r="Q66" i="40"/>
  <c r="Q64" i="40"/>
  <c r="Q62" i="40"/>
  <c r="R62" i="40"/>
  <c r="Q60" i="40"/>
  <c r="R60" i="40"/>
  <c r="Q58" i="40"/>
  <c r="Q56" i="40"/>
  <c r="Q54" i="40"/>
  <c r="R54" i="40"/>
  <c r="Q52" i="40"/>
  <c r="Q50" i="40"/>
  <c r="Q48" i="40"/>
  <c r="Q46" i="40"/>
  <c r="Q44" i="40"/>
  <c r="Q42" i="40"/>
  <c r="Q40" i="40"/>
  <c r="Q38" i="40"/>
  <c r="R38" i="40" s="1"/>
  <c r="Q36" i="40"/>
  <c r="R36" i="40" s="1"/>
  <c r="Q34" i="40"/>
  <c r="Q32" i="40"/>
  <c r="R32" i="40"/>
  <c r="Q30" i="40"/>
  <c r="Q28" i="40"/>
  <c r="Q112" i="43"/>
  <c r="Q110" i="43"/>
  <c r="R110" i="43" s="1"/>
  <c r="Q108" i="43"/>
  <c r="R108" i="43" s="1"/>
  <c r="Q106" i="43"/>
  <c r="Q104" i="43"/>
  <c r="R104" i="43"/>
  <c r="Q102" i="43"/>
  <c r="Q100" i="43"/>
  <c r="R100" i="43" s="1"/>
  <c r="Q98" i="43"/>
  <c r="R98" i="43" s="1"/>
  <c r="R25" i="40"/>
  <c r="R24" i="40"/>
  <c r="R23" i="40"/>
  <c r="R22" i="40"/>
  <c r="R20" i="40"/>
  <c r="R19" i="40"/>
  <c r="R18" i="40"/>
  <c r="R17" i="40"/>
  <c r="R15" i="40"/>
  <c r="R12" i="40"/>
  <c r="R11" i="40"/>
  <c r="R9" i="40"/>
  <c r="R7" i="40"/>
  <c r="R6" i="40"/>
  <c r="R114" i="43"/>
  <c r="Q111" i="43"/>
  <c r="Q109" i="43"/>
  <c r="Q107" i="43"/>
  <c r="Q105" i="43"/>
  <c r="R105" i="43" s="1"/>
  <c r="Q103" i="43"/>
  <c r="Q101" i="43"/>
  <c r="Q99" i="43"/>
  <c r="R99" i="43" s="1"/>
  <c r="Q92" i="43"/>
  <c r="Q90" i="43"/>
  <c r="Q88" i="43"/>
  <c r="Q86" i="43"/>
  <c r="R86" i="43"/>
  <c r="Q84" i="43"/>
  <c r="Q82" i="43"/>
  <c r="Q80" i="43"/>
  <c r="Q78" i="43"/>
  <c r="R78" i="43" s="1"/>
  <c r="Q76" i="43"/>
  <c r="Q74" i="43"/>
  <c r="Q72" i="43"/>
  <c r="R72" i="43" s="1"/>
  <c r="Q70" i="43"/>
  <c r="Q68" i="43"/>
  <c r="Q66" i="43"/>
  <c r="R66" i="43" s="1"/>
  <c r="Q64" i="43"/>
  <c r="R64" i="43" s="1"/>
  <c r="Q62" i="43"/>
  <c r="R62" i="43" s="1"/>
  <c r="Q60" i="43"/>
  <c r="R60" i="43" s="1"/>
  <c r="Q58" i="43"/>
  <c r="Q56" i="43"/>
  <c r="Q54" i="43"/>
  <c r="R54" i="43" s="1"/>
  <c r="Q52" i="43"/>
  <c r="Q50" i="43"/>
  <c r="Q48" i="43"/>
  <c r="Q46" i="43"/>
  <c r="Q44" i="43"/>
  <c r="Q42" i="43"/>
  <c r="Q40" i="43"/>
  <c r="Q38" i="43"/>
  <c r="R38" i="43"/>
  <c r="Q36" i="43"/>
  <c r="R36" i="43"/>
  <c r="Q34" i="43"/>
  <c r="Q32" i="43"/>
  <c r="Q30" i="43"/>
  <c r="Q28" i="43"/>
  <c r="Q26" i="43"/>
  <c r="Q24" i="43"/>
  <c r="Q22" i="43"/>
  <c r="R22" i="43"/>
  <c r="Q20" i="43"/>
  <c r="Q18" i="43"/>
  <c r="R18" i="43" s="1"/>
  <c r="Q16" i="43"/>
  <c r="R16" i="43" s="1"/>
  <c r="Q14" i="43"/>
  <c r="Q12" i="43"/>
  <c r="R12" i="43"/>
  <c r="Q10" i="43"/>
  <c r="Q8" i="43"/>
  <c r="Q6" i="43"/>
  <c r="R6" i="43"/>
  <c r="Q4" i="43"/>
  <c r="Q2" i="43"/>
  <c r="R2" i="43" s="1"/>
  <c r="R97" i="43"/>
  <c r="R95" i="43"/>
  <c r="Q85" i="43"/>
  <c r="Q83" i="43"/>
  <c r="Q81" i="43"/>
  <c r="R81" i="43" s="1"/>
  <c r="Q79" i="43"/>
  <c r="R79" i="43" s="1"/>
  <c r="Q77" i="43"/>
  <c r="R77" i="43" s="1"/>
  <c r="Q75" i="43"/>
  <c r="Q73" i="43"/>
  <c r="Q71" i="43"/>
  <c r="Q69" i="43"/>
  <c r="Q67" i="43"/>
  <c r="R67" i="43" s="1"/>
  <c r="Q65" i="43"/>
  <c r="Q63" i="43"/>
  <c r="R63" i="43"/>
  <c r="Q61" i="43"/>
  <c r="R61" i="43"/>
  <c r="Q59" i="43"/>
  <c r="R59" i="43"/>
  <c r="Q57" i="43"/>
  <c r="Q55" i="43"/>
  <c r="R55" i="43" s="1"/>
  <c r="Q53" i="43"/>
  <c r="Q51" i="43"/>
  <c r="Q49" i="43"/>
  <c r="Q47" i="43"/>
  <c r="Q45" i="43"/>
  <c r="Q43" i="43"/>
  <c r="Q41" i="43"/>
  <c r="R41" i="43" s="1"/>
  <c r="Q39" i="43"/>
  <c r="Q37" i="43"/>
  <c r="Q35" i="43"/>
  <c r="Q33" i="43"/>
  <c r="Q31" i="43"/>
  <c r="Q29" i="43"/>
  <c r="R29" i="43"/>
  <c r="Q27" i="43"/>
  <c r="R27" i="43"/>
  <c r="Q25" i="43"/>
  <c r="R25" i="43"/>
  <c r="Q23" i="43"/>
  <c r="Q21" i="43"/>
  <c r="Q19" i="43"/>
  <c r="R19" i="43"/>
  <c r="Q17" i="43"/>
  <c r="R17" i="43"/>
  <c r="Q15" i="43"/>
  <c r="R15" i="43"/>
  <c r="Q13" i="43"/>
  <c r="Q11" i="43"/>
  <c r="R11" i="43" s="1"/>
  <c r="Q9" i="43"/>
  <c r="R9" i="43" s="1"/>
  <c r="Q7" i="43"/>
  <c r="Q5" i="43"/>
  <c r="Q3" i="43"/>
  <c r="L5" i="44"/>
  <c r="N5" i="44" s="1"/>
  <c r="P5" i="44" s="1"/>
  <c r="L62" i="44"/>
  <c r="N62" i="44" s="1"/>
  <c r="P62" i="44" s="1"/>
  <c r="X161" i="44"/>
  <c r="Z161" i="44" s="1"/>
  <c r="L7" i="44"/>
  <c r="N7" i="44" s="1"/>
  <c r="P7" i="44" s="1"/>
  <c r="L50" i="44"/>
  <c r="N50" i="44" s="1"/>
  <c r="P50" i="44" s="1"/>
  <c r="L38" i="44"/>
  <c r="N38" i="44" s="1"/>
  <c r="P38" i="44" s="1"/>
  <c r="Z113" i="44"/>
  <c r="Y29" i="44"/>
  <c r="Z29" i="44" s="1"/>
  <c r="Y85" i="44"/>
  <c r="Z85" i="44" s="1"/>
  <c r="Y141" i="44"/>
  <c r="Z141" i="44"/>
  <c r="Y84" i="44"/>
  <c r="Z84" i="44" s="1"/>
  <c r="Y102" i="44"/>
  <c r="Z102" i="44"/>
  <c r="Z100" i="44"/>
  <c r="Z183" i="44"/>
  <c r="Z159" i="44"/>
  <c r="Z154" i="44"/>
  <c r="Z149" i="44"/>
  <c r="Z127" i="44"/>
  <c r="Z105" i="44"/>
  <c r="Z95" i="44"/>
  <c r="Z78" i="44"/>
  <c r="Z61" i="44"/>
  <c r="Z51" i="44"/>
  <c r="AI4" i="44"/>
  <c r="Y40" i="44"/>
  <c r="Z40" i="44" s="1"/>
  <c r="Y68" i="44"/>
  <c r="Z68" i="44" s="1"/>
  <c r="Y122" i="44"/>
  <c r="Z122" i="44"/>
  <c r="Y156" i="44"/>
  <c r="Z156" i="44" s="1"/>
  <c r="Y180" i="44"/>
  <c r="Z180" i="44" s="1"/>
  <c r="Y186" i="44"/>
  <c r="Z186" i="44" s="1"/>
  <c r="Z21" i="44"/>
  <c r="Z16" i="44"/>
  <c r="Z217" i="44"/>
  <c r="Z27" i="44"/>
  <c r="Z109" i="44"/>
  <c r="Z150" i="44"/>
  <c r="Z137" i="44"/>
  <c r="Z129" i="44"/>
  <c r="Z64" i="44"/>
  <c r="Z55" i="44"/>
  <c r="Z42" i="44"/>
  <c r="Z37" i="44"/>
  <c r="AI11" i="44"/>
  <c r="Z22" i="44"/>
  <c r="AI22" i="44" s="1"/>
  <c r="AK22" i="44" s="1"/>
  <c r="AI8" i="44"/>
  <c r="AK8" i="44" s="1"/>
  <c r="AI75" i="44"/>
  <c r="AK75" i="44" s="1"/>
  <c r="AI23" i="44"/>
  <c r="AK23" i="44" s="1"/>
  <c r="AI124" i="44"/>
  <c r="AK124" i="44" s="1"/>
  <c r="X83" i="44"/>
  <c r="L106" i="44"/>
  <c r="N106" i="44" s="1"/>
  <c r="P106" i="44" s="1"/>
  <c r="L139" i="44"/>
  <c r="N139" i="44" s="1"/>
  <c r="P139" i="44" s="1"/>
  <c r="X101" i="44"/>
  <c r="L213" i="44"/>
  <c r="N213" i="44" s="1"/>
  <c r="P213" i="44" s="1"/>
  <c r="X187" i="44"/>
  <c r="L19" i="44"/>
  <c r="N19" i="44" s="1"/>
  <c r="P19" i="44" s="1"/>
  <c r="X199" i="44"/>
  <c r="Z199" i="44" s="1"/>
  <c r="X92" i="44"/>
  <c r="X128" i="44"/>
  <c r="Z128" i="44" s="1"/>
  <c r="X80" i="44"/>
  <c r="Z80" i="44" s="1"/>
  <c r="L135" i="44"/>
  <c r="N135" i="44" s="1"/>
  <c r="P135" i="44" s="1"/>
  <c r="L100" i="44"/>
  <c r="N100" i="44" s="1"/>
  <c r="P100" i="44" s="1"/>
  <c r="L94" i="44"/>
  <c r="N94" i="44" s="1"/>
  <c r="P94" i="44" s="1"/>
  <c r="L53" i="44"/>
  <c r="N53" i="44" s="1"/>
  <c r="P53" i="44" s="1"/>
  <c r="L9" i="44"/>
  <c r="N9" i="44" s="1"/>
  <c r="P9" i="44" s="1"/>
  <c r="L73" i="44"/>
  <c r="N73" i="44" s="1"/>
  <c r="P73" i="44" s="1"/>
  <c r="X48" i="44"/>
  <c r="X58" i="44"/>
  <c r="Z58" i="44" s="1"/>
  <c r="L69" i="44"/>
  <c r="N69" i="44" s="1"/>
  <c r="P69" i="44" s="1"/>
  <c r="X135" i="44"/>
  <c r="Z135" i="44" s="1"/>
  <c r="X171" i="44"/>
  <c r="L22" i="44"/>
  <c r="N22" i="44" s="1"/>
  <c r="P22" i="44" s="1"/>
  <c r="X44" i="44"/>
  <c r="L191" i="44"/>
  <c r="N191" i="44" s="1"/>
  <c r="P191" i="44" s="1"/>
  <c r="X178" i="44"/>
  <c r="Z178" i="44" s="1"/>
  <c r="X132" i="44"/>
  <c r="L126" i="44"/>
  <c r="N126" i="44" s="1"/>
  <c r="P126" i="44" s="1"/>
  <c r="X123" i="44"/>
  <c r="Z123" i="44" s="1"/>
  <c r="L118" i="44"/>
  <c r="N118" i="44" s="1"/>
  <c r="P118" i="44" s="1"/>
  <c r="L116" i="44"/>
  <c r="N116" i="44" s="1"/>
  <c r="P116" i="44" s="1"/>
  <c r="L114" i="44"/>
  <c r="N114" i="44" s="1"/>
  <c r="P114" i="44" s="1"/>
  <c r="L112" i="44"/>
  <c r="N112" i="44" s="1"/>
  <c r="P112" i="44" s="1"/>
  <c r="L110" i="44"/>
  <c r="N110" i="44" s="1"/>
  <c r="P110" i="44" s="1"/>
  <c r="X99" i="44"/>
  <c r="X97" i="44"/>
  <c r="X93" i="44"/>
  <c r="Z93" i="44" s="1"/>
  <c r="X91" i="44"/>
  <c r="X89" i="44"/>
  <c r="Z89" i="44" s="1"/>
  <c r="X87" i="44"/>
  <c r="L81" i="44"/>
  <c r="N81" i="44" s="1"/>
  <c r="P81" i="44" s="1"/>
  <c r="L79" i="44"/>
  <c r="N79" i="44" s="1"/>
  <c r="P79" i="44" s="1"/>
  <c r="L77" i="44"/>
  <c r="N77" i="44" s="1"/>
  <c r="P77" i="44" s="1"/>
  <c r="X74" i="44"/>
  <c r="Z74" i="44" s="1"/>
  <c r="X72" i="44"/>
  <c r="X70" i="44"/>
  <c r="L67" i="44"/>
  <c r="N67" i="44" s="1"/>
  <c r="P67" i="44" s="1"/>
  <c r="L65" i="44"/>
  <c r="N65" i="44" s="1"/>
  <c r="P65" i="44" s="1"/>
  <c r="L59" i="44"/>
  <c r="N59" i="44" s="1"/>
  <c r="P59" i="44" s="1"/>
  <c r="L57" i="44"/>
  <c r="N57" i="44" s="1"/>
  <c r="P57" i="44" s="1"/>
  <c r="L54" i="44"/>
  <c r="N54" i="44" s="1"/>
  <c r="P54" i="44" s="1"/>
  <c r="L52" i="44"/>
  <c r="N52" i="44" s="1"/>
  <c r="P52" i="44" s="1"/>
  <c r="X49" i="44"/>
  <c r="X47" i="44"/>
  <c r="Z47" i="44" s="1"/>
  <c r="X45" i="44"/>
  <c r="X39" i="44"/>
  <c r="L36" i="44"/>
  <c r="N36" i="44" s="1"/>
  <c r="P36" i="44" s="1"/>
  <c r="L34" i="44"/>
  <c r="N34" i="44" s="1"/>
  <c r="P34" i="44" s="1"/>
  <c r="L32" i="44"/>
  <c r="N32" i="44" s="1"/>
  <c r="P32" i="44" s="1"/>
  <c r="L30" i="44"/>
  <c r="N30" i="44" s="1"/>
  <c r="P30" i="44" s="1"/>
  <c r="L26" i="44"/>
  <c r="N26" i="44" s="1"/>
  <c r="P26" i="44" s="1"/>
  <c r="L24" i="44"/>
  <c r="N24" i="44" s="1"/>
  <c r="P24" i="44" s="1"/>
  <c r="L193" i="44"/>
  <c r="N193" i="44" s="1"/>
  <c r="P193" i="44" s="1"/>
  <c r="L120" i="44"/>
  <c r="N120" i="44" s="1"/>
  <c r="P120" i="44" s="1"/>
  <c r="X43" i="44"/>
  <c r="X136" i="44"/>
  <c r="X191" i="44"/>
  <c r="Z191" i="44" s="1"/>
  <c r="X195" i="44"/>
  <c r="Z195" i="44" s="1"/>
  <c r="X203" i="44"/>
  <c r="Z203" i="44" s="1"/>
  <c r="L207" i="44"/>
  <c r="N207" i="44" s="1"/>
  <c r="P207" i="44" s="1"/>
  <c r="L209" i="44"/>
  <c r="N209" i="44" s="1"/>
  <c r="P209" i="44" s="1"/>
  <c r="L215" i="44"/>
  <c r="N215" i="44" s="1"/>
  <c r="P215" i="44" s="1"/>
  <c r="L219" i="44"/>
  <c r="N219" i="44" s="1"/>
  <c r="P219" i="44" s="1"/>
  <c r="L221" i="44"/>
  <c r="N221" i="44" s="1"/>
  <c r="P221" i="44" s="1"/>
  <c r="L39" i="44"/>
  <c r="N39" i="44" s="1"/>
  <c r="P39" i="44" s="1"/>
  <c r="L47" i="44"/>
  <c r="N47" i="44" s="1"/>
  <c r="P47" i="44" s="1"/>
  <c r="X59" i="44"/>
  <c r="Z59" i="44" s="1"/>
  <c r="X67" i="44"/>
  <c r="Z67" i="44" s="1"/>
  <c r="X79" i="44"/>
  <c r="Z79" i="44" s="1"/>
  <c r="L89" i="44"/>
  <c r="N89" i="44" s="1"/>
  <c r="P89" i="44" s="1"/>
  <c r="L93" i="44"/>
  <c r="N93" i="44" s="1"/>
  <c r="P93" i="44" s="1"/>
  <c r="L99" i="44"/>
  <c r="N99" i="44" s="1"/>
  <c r="P99" i="44" s="1"/>
  <c r="X26" i="44"/>
  <c r="Z26" i="44" s="1"/>
  <c r="X32" i="44"/>
  <c r="Z32" i="44" s="1"/>
  <c r="X36" i="44"/>
  <c r="X54" i="44"/>
  <c r="Z54" i="44" s="1"/>
  <c r="L70" i="44"/>
  <c r="N70" i="44" s="1"/>
  <c r="P70" i="44" s="1"/>
  <c r="L74" i="44"/>
  <c r="N74" i="44" s="1"/>
  <c r="P74" i="44" s="1"/>
  <c r="X112" i="44"/>
  <c r="X116" i="44"/>
  <c r="Z116" i="44" s="1"/>
  <c r="X120" i="44"/>
  <c r="Z120" i="44" s="1"/>
  <c r="L17" i="44"/>
  <c r="N17" i="44" s="1"/>
  <c r="P17" i="44" s="1"/>
  <c r="X138" i="44"/>
  <c r="L179" i="44"/>
  <c r="N179" i="44" s="1"/>
  <c r="P179" i="44" s="1"/>
  <c r="X182" i="44"/>
  <c r="X190" i="44"/>
  <c r="L175" i="44"/>
  <c r="N175" i="44" s="1"/>
  <c r="P175" i="44" s="1"/>
  <c r="X66" i="44"/>
  <c r="L138" i="44"/>
  <c r="N138" i="44" s="1"/>
  <c r="P138" i="44" s="1"/>
  <c r="X14" i="44"/>
  <c r="Z14" i="44" s="1"/>
  <c r="X212" i="44"/>
  <c r="Z212" i="44" s="1"/>
  <c r="X164" i="44"/>
  <c r="Z164" i="44" s="1"/>
  <c r="L164" i="44"/>
  <c r="N164" i="44" s="1"/>
  <c r="P164" i="44" s="1"/>
  <c r="L71" i="44"/>
  <c r="N71" i="44" s="1"/>
  <c r="P71" i="44" s="1"/>
  <c r="L63" i="44"/>
  <c r="N63" i="44" s="1"/>
  <c r="P63" i="44" s="1"/>
  <c r="X60" i="44"/>
  <c r="X56" i="44"/>
  <c r="X46" i="44"/>
  <c r="X41" i="44"/>
  <c r="Z41" i="44" s="1"/>
  <c r="X35" i="44"/>
  <c r="Z35" i="44" s="1"/>
  <c r="X33" i="44"/>
  <c r="X31" i="44"/>
  <c r="Z31" i="44" s="1"/>
  <c r="L28" i="44"/>
  <c r="N28" i="44" s="1"/>
  <c r="P28" i="44" s="1"/>
  <c r="X25" i="44"/>
  <c r="Z25" i="44" s="1"/>
  <c r="X15" i="44"/>
  <c r="Z15" i="44" s="1"/>
  <c r="L15" i="44"/>
  <c r="N15" i="44" s="1"/>
  <c r="P15" i="44" s="1"/>
  <c r="X12" i="44"/>
  <c r="Z12" i="44" s="1"/>
  <c r="Y23" i="44"/>
  <c r="L192" i="44"/>
  <c r="N192" i="44" s="1"/>
  <c r="P192" i="44" s="1"/>
  <c r="X188" i="44"/>
  <c r="Z188" i="44" s="1"/>
  <c r="L184" i="44"/>
  <c r="N184" i="44" s="1"/>
  <c r="P184" i="44" s="1"/>
  <c r="X184" i="44"/>
  <c r="L177" i="44"/>
  <c r="N177" i="44" s="1"/>
  <c r="P177" i="44" s="1"/>
  <c r="X173" i="44"/>
  <c r="L169" i="44"/>
  <c r="N169" i="44" s="1"/>
  <c r="P169" i="44" s="1"/>
  <c r="L167" i="44"/>
  <c r="N167" i="44" s="1"/>
  <c r="P167" i="44" s="1"/>
  <c r="X160" i="44"/>
  <c r="Z160" i="44" s="1"/>
  <c r="L158" i="44"/>
  <c r="N158" i="44" s="1"/>
  <c r="P158" i="44" s="1"/>
  <c r="X153" i="44"/>
  <c r="Z153" i="44" s="1"/>
  <c r="L148" i="44"/>
  <c r="N148" i="44" s="1"/>
  <c r="P148" i="44" s="1"/>
  <c r="X146" i="44"/>
  <c r="Z146" i="44" s="1"/>
  <c r="X143" i="44"/>
  <c r="Z143" i="44" s="1"/>
  <c r="X140" i="44"/>
  <c r="Z140" i="44" s="1"/>
  <c r="L140" i="44"/>
  <c r="N140" i="44" s="1"/>
  <c r="P140" i="44" s="1"/>
  <c r="L133" i="44"/>
  <c r="N133" i="44" s="1"/>
  <c r="P133" i="44" s="1"/>
  <c r="X125" i="44"/>
  <c r="Z125" i="44" s="1"/>
  <c r="X121" i="44"/>
  <c r="Z121" i="44" s="1"/>
  <c r="X119" i="44"/>
  <c r="L115" i="44"/>
  <c r="N115" i="44" s="1"/>
  <c r="P115" i="44" s="1"/>
  <c r="L113" i="44"/>
  <c r="N113" i="44" s="1"/>
  <c r="P113" i="44" s="1"/>
  <c r="L111" i="44"/>
  <c r="N111" i="44" s="1"/>
  <c r="P111" i="44" s="1"/>
  <c r="X108" i="44"/>
  <c r="Z108" i="44" s="1"/>
  <c r="L104" i="44"/>
  <c r="N104" i="44" s="1"/>
  <c r="P104" i="44" s="1"/>
  <c r="X98" i="44"/>
  <c r="L90" i="44"/>
  <c r="N90" i="44" s="1"/>
  <c r="P90" i="44" s="1"/>
  <c r="L88" i="44"/>
  <c r="N88" i="44" s="1"/>
  <c r="P88" i="44" s="1"/>
  <c r="L86" i="44"/>
  <c r="N86" i="44" s="1"/>
  <c r="P86" i="44" s="1"/>
  <c r="L82" i="44"/>
  <c r="N82" i="44" s="1"/>
  <c r="P82" i="44" s="1"/>
  <c r="L78" i="44"/>
  <c r="N78" i="44" s="1"/>
  <c r="P78" i="44" s="1"/>
  <c r="L76" i="44"/>
  <c r="N76" i="44" s="1"/>
  <c r="P76" i="44" s="1"/>
  <c r="X3" i="44"/>
  <c r="L223" i="44"/>
  <c r="N223" i="44" s="1"/>
  <c r="P223" i="44" s="1"/>
  <c r="X223" i="44"/>
  <c r="X211" i="44"/>
  <c r="L205" i="44"/>
  <c r="N205" i="44" s="1"/>
  <c r="P205" i="44" s="1"/>
  <c r="X201" i="44"/>
  <c r="L197" i="44"/>
  <c r="N197" i="44" s="1"/>
  <c r="P197" i="44" s="1"/>
  <c r="X53" i="44"/>
  <c r="Z53" i="44" s="1"/>
  <c r="X63" i="44"/>
  <c r="Z63" i="44" s="1"/>
  <c r="X69" i="44"/>
  <c r="Z69" i="44" s="1"/>
  <c r="X71" i="44"/>
  <c r="X73" i="44"/>
  <c r="L18" i="44"/>
  <c r="N18" i="44" s="1"/>
  <c r="P18" i="44" s="1"/>
  <c r="X28" i="44"/>
  <c r="L44" i="44"/>
  <c r="N44" i="44" s="1"/>
  <c r="P44" i="44" s="1"/>
  <c r="L46" i="44"/>
  <c r="N46" i="44" s="1"/>
  <c r="P46" i="44" s="1"/>
  <c r="L48" i="44"/>
  <c r="N48" i="44" s="1"/>
  <c r="P48" i="44" s="1"/>
  <c r="L56" i="44"/>
  <c r="N56" i="44" s="1"/>
  <c r="P56" i="44" s="1"/>
  <c r="L58" i="44"/>
  <c r="N58" i="44" s="1"/>
  <c r="P58" i="44" s="1"/>
  <c r="L60" i="44"/>
  <c r="N60" i="44" s="1"/>
  <c r="P60" i="44" s="1"/>
  <c r="L66" i="44"/>
  <c r="N66" i="44" s="1"/>
  <c r="P66" i="44" s="1"/>
  <c r="Y162" i="44"/>
  <c r="Y157" i="44"/>
  <c r="L224" i="44"/>
  <c r="N224" i="44" s="1"/>
  <c r="P224" i="44" s="1"/>
  <c r="L222" i="44"/>
  <c r="N222" i="44" s="1"/>
  <c r="P222" i="44" s="1"/>
  <c r="X222" i="44"/>
  <c r="Z222" i="44" s="1"/>
  <c r="X220" i="44"/>
  <c r="L220" i="44"/>
  <c r="N220" i="44" s="1"/>
  <c r="P220" i="44" s="1"/>
  <c r="X218" i="44"/>
  <c r="Z218" i="44" s="1"/>
  <c r="L218" i="44"/>
  <c r="N218" i="44" s="1"/>
  <c r="P218" i="44" s="1"/>
  <c r="X216" i="44"/>
  <c r="Z216" i="44" s="1"/>
  <c r="L216" i="44"/>
  <c r="N216" i="44" s="1"/>
  <c r="P216" i="44" s="1"/>
  <c r="X214" i="44"/>
  <c r="Z214" i="44" s="1"/>
  <c r="X210" i="44"/>
  <c r="Z210" i="44" s="1"/>
  <c r="X208" i="44"/>
  <c r="L208" i="44"/>
  <c r="N208" i="44" s="1"/>
  <c r="P208" i="44" s="1"/>
  <c r="X206" i="44"/>
  <c r="Z206" i="44" s="1"/>
  <c r="L206" i="44"/>
  <c r="N206" i="44" s="1"/>
  <c r="P206" i="44" s="1"/>
  <c r="X204" i="44"/>
  <c r="Y202" i="44"/>
  <c r="Z202" i="44" s="1"/>
  <c r="L200" i="44"/>
  <c r="N200" i="44" s="1"/>
  <c r="P200" i="44" s="1"/>
  <c r="L198" i="44"/>
  <c r="N198" i="44" s="1"/>
  <c r="P198" i="44" s="1"/>
  <c r="X198" i="44"/>
  <c r="Z198" i="44" s="1"/>
  <c r="L194" i="44"/>
  <c r="N194" i="44" s="1"/>
  <c r="P194" i="44" s="1"/>
  <c r="X194" i="44"/>
  <c r="L189" i="44"/>
  <c r="N189" i="44" s="1"/>
  <c r="P189" i="44" s="1"/>
  <c r="L185" i="44"/>
  <c r="N185" i="44" s="1"/>
  <c r="P185" i="44" s="1"/>
  <c r="X181" i="44"/>
  <c r="L174" i="44"/>
  <c r="N174" i="44" s="1"/>
  <c r="P174" i="44" s="1"/>
  <c r="X174" i="44"/>
  <c r="L172" i="44"/>
  <c r="N172" i="44" s="1"/>
  <c r="P172" i="44" s="1"/>
  <c r="L168" i="44"/>
  <c r="N168" i="44" s="1"/>
  <c r="P168" i="44" s="1"/>
  <c r="L163" i="44"/>
  <c r="N163" i="44" s="1"/>
  <c r="P163" i="44" s="1"/>
  <c r="L155" i="44"/>
  <c r="N155" i="44" s="1"/>
  <c r="P155" i="44" s="1"/>
  <c r="L152" i="44"/>
  <c r="N152" i="44" s="1"/>
  <c r="P152" i="44" s="1"/>
  <c r="L147" i="44"/>
  <c r="N147" i="44" s="1"/>
  <c r="P147" i="44" s="1"/>
  <c r="L144" i="44"/>
  <c r="N144" i="44" s="1"/>
  <c r="P144" i="44" s="1"/>
  <c r="L134" i="44"/>
  <c r="N134" i="44" s="1"/>
  <c r="P134" i="44" s="1"/>
  <c r="L176" i="44"/>
  <c r="N176" i="44" s="1"/>
  <c r="P176" i="44" s="1"/>
  <c r="L136" i="44"/>
  <c r="N136" i="44" s="1"/>
  <c r="P136" i="44" s="1"/>
  <c r="L210" i="44"/>
  <c r="N210" i="44" s="1"/>
  <c r="P210" i="44" s="1"/>
  <c r="X155" i="44"/>
  <c r="Z155" i="44" s="1"/>
  <c r="X170" i="44"/>
  <c r="Z170" i="44" s="1"/>
  <c r="L187" i="44"/>
  <c r="N187" i="44" s="1"/>
  <c r="P187" i="44" s="1"/>
  <c r="L212" i="44"/>
  <c r="N212" i="44" s="1"/>
  <c r="P212" i="44" s="1"/>
  <c r="L214" i="44"/>
  <c r="N214" i="44" s="1"/>
  <c r="P214" i="44" s="1"/>
  <c r="X196" i="44"/>
  <c r="X224" i="44"/>
  <c r="Z224" i="44" s="1"/>
  <c r="Y166" i="44"/>
  <c r="L170" i="44"/>
  <c r="N170" i="44" s="1"/>
  <c r="P170" i="44" s="1"/>
  <c r="Y151" i="44"/>
  <c r="Z151" i="44" s="1"/>
  <c r="X189" i="44"/>
  <c r="X134" i="44"/>
  <c r="Z134" i="44" s="1"/>
  <c r="X144" i="44"/>
  <c r="Z144" i="44" s="1"/>
  <c r="X168" i="44"/>
  <c r="Z168" i="44" s="1"/>
  <c r="X126" i="44"/>
  <c r="L130" i="44"/>
  <c r="N130" i="44" s="1"/>
  <c r="P130" i="44" s="1"/>
  <c r="L132" i="44"/>
  <c r="N132" i="44" s="1"/>
  <c r="P132" i="44" s="1"/>
  <c r="Y124" i="44"/>
  <c r="L196" i="44"/>
  <c r="N196" i="44" s="1"/>
  <c r="P196" i="44" s="1"/>
  <c r="X200" i="44"/>
  <c r="Z200" i="44" s="1"/>
  <c r="Y197" i="44"/>
  <c r="Y8" i="44"/>
  <c r="Y158" i="44"/>
  <c r="Y107" i="44"/>
  <c r="Z107" i="44" s="1"/>
  <c r="Y139" i="44"/>
  <c r="Y145" i="44"/>
  <c r="Y165" i="44"/>
  <c r="Z165" i="44" s="1"/>
  <c r="Y75" i="44"/>
  <c r="Y103" i="44"/>
  <c r="Z103" i="44" s="1"/>
  <c r="Y96" i="44"/>
  <c r="Z96" i="44" s="1"/>
  <c r="Y142" i="44"/>
  <c r="Z142" i="44" s="1"/>
  <c r="X6" i="44"/>
  <c r="Z6" i="44" s="1"/>
  <c r="X9" i="44"/>
  <c r="Z9" i="44" s="1"/>
  <c r="X7" i="44"/>
  <c r="Z7" i="44" s="1"/>
  <c r="X10" i="44"/>
  <c r="Z10" i="44" s="1"/>
  <c r="X5" i="44"/>
  <c r="Z5" i="44" s="1"/>
  <c r="AK11" i="44" l="1"/>
  <c r="AK4" i="44"/>
  <c r="Y148" i="44"/>
  <c r="Y90" i="44"/>
  <c r="Y88" i="44"/>
  <c r="Y65" i="44"/>
  <c r="Y106" i="44"/>
  <c r="Y34" i="44"/>
  <c r="Y152" i="44"/>
  <c r="Y205" i="44"/>
  <c r="Y52" i="44"/>
  <c r="Y17" i="44"/>
  <c r="Z38" i="44"/>
  <c r="AI38" i="44" s="1"/>
  <c r="AK38" i="44" s="1"/>
  <c r="Z81" i="44"/>
  <c r="Y213" i="44"/>
  <c r="Y175" i="44"/>
  <c r="Y167" i="44"/>
  <c r="Y86" i="44"/>
  <c r="Y114" i="44"/>
  <c r="Y118" i="44"/>
  <c r="Z185" i="44"/>
  <c r="AI185" i="44" s="1"/>
  <c r="AK185" i="44" s="1"/>
  <c r="Z111" i="44"/>
  <c r="AI111" i="44" s="1"/>
  <c r="AK111" i="44" s="1"/>
  <c r="Z133" i="44"/>
  <c r="AI133" i="44" s="1"/>
  <c r="AK133" i="44" s="1"/>
  <c r="Z163" i="44"/>
  <c r="AI163" i="44" s="1"/>
  <c r="AK163" i="44" s="1"/>
  <c r="Z215" i="44"/>
  <c r="AI215" i="44" s="1"/>
  <c r="AK215" i="44" s="1"/>
  <c r="Z104" i="44"/>
  <c r="AI104" i="44" s="1"/>
  <c r="AK104" i="44" s="1"/>
  <c r="Y77" i="44"/>
  <c r="Y209" i="44"/>
  <c r="Y115" i="44"/>
  <c r="Y221" i="44"/>
  <c r="Y76" i="44"/>
  <c r="Y57" i="44"/>
  <c r="Y62" i="44"/>
  <c r="Y172" i="44"/>
  <c r="Y207" i="44"/>
  <c r="Y192" i="44"/>
  <c r="Z147" i="44"/>
  <c r="AI147" i="44" s="1"/>
  <c r="AK147" i="44" s="1"/>
  <c r="Z193" i="44"/>
  <c r="AI193" i="44" s="1"/>
  <c r="AK193" i="44" s="1"/>
  <c r="Z82" i="44"/>
  <c r="AI82" i="44" s="1"/>
  <c r="AK82" i="44" s="1"/>
  <c r="Z219" i="44"/>
  <c r="AI219" i="44" s="1"/>
  <c r="AK219" i="44" s="1"/>
  <c r="Z117" i="44"/>
  <c r="AI117" i="44" s="1"/>
  <c r="AK117" i="44" s="1"/>
  <c r="Y179" i="44"/>
  <c r="Y19" i="44"/>
  <c r="AI142" i="44"/>
  <c r="AK142" i="44" s="1"/>
  <c r="AI96" i="44"/>
  <c r="AK96" i="44" s="1"/>
  <c r="AI107" i="44"/>
  <c r="AK107" i="44" s="1"/>
  <c r="AI151" i="44"/>
  <c r="AK151" i="44" s="1"/>
  <c r="AI103" i="44"/>
  <c r="AK103" i="44" s="1"/>
  <c r="AI165" i="44"/>
  <c r="AK165" i="44" s="1"/>
  <c r="AI177" i="44"/>
  <c r="AK177" i="44" s="1"/>
  <c r="AI30" i="44"/>
  <c r="AK30" i="44" s="1"/>
  <c r="AI81" i="44"/>
  <c r="AK81" i="44" s="1"/>
  <c r="AI176" i="44"/>
  <c r="AK176" i="44" s="1"/>
  <c r="AI37" i="44"/>
  <c r="AI55" i="44"/>
  <c r="AK55" i="44" s="1"/>
  <c r="AI137" i="44"/>
  <c r="AK137" i="44" s="1"/>
  <c r="AI150" i="44"/>
  <c r="AK150" i="44" s="1"/>
  <c r="AI27" i="44"/>
  <c r="AK27" i="44" s="1"/>
  <c r="AI16" i="44"/>
  <c r="AK16" i="44" s="1"/>
  <c r="AI186" i="44"/>
  <c r="AK186" i="44" s="1"/>
  <c r="AI156" i="44"/>
  <c r="AK156" i="44" s="1"/>
  <c r="AI40" i="44"/>
  <c r="AK40" i="44" s="1"/>
  <c r="AI51" i="44"/>
  <c r="AK51" i="44" s="1"/>
  <c r="AI95" i="44"/>
  <c r="AK95" i="44" s="1"/>
  <c r="AI154" i="44"/>
  <c r="AK154" i="44" s="1"/>
  <c r="AI85" i="44"/>
  <c r="AK85" i="44" s="1"/>
  <c r="AI175" i="44"/>
  <c r="AK175" i="44" s="1"/>
  <c r="AI221" i="44"/>
  <c r="AK221" i="44" s="1"/>
  <c r="AI207" i="44"/>
  <c r="AK207" i="44" s="1"/>
  <c r="AI202" i="44"/>
  <c r="AK202" i="44" s="1"/>
  <c r="AI42" i="44"/>
  <c r="AK42" i="44" s="1"/>
  <c r="AI64" i="44"/>
  <c r="AK64" i="44" s="1"/>
  <c r="AI129" i="44"/>
  <c r="AK129" i="44" s="1"/>
  <c r="AI109" i="44"/>
  <c r="AK109" i="44" s="1"/>
  <c r="AI217" i="44"/>
  <c r="AK217" i="44" s="1"/>
  <c r="AI21" i="44"/>
  <c r="AK21" i="44" s="1"/>
  <c r="AI180" i="44"/>
  <c r="AK180" i="44" s="1"/>
  <c r="AI68" i="44"/>
  <c r="AK68" i="44" s="1"/>
  <c r="AI61" i="44"/>
  <c r="AK61" i="44" s="1"/>
  <c r="AI105" i="44"/>
  <c r="AK105" i="44" s="1"/>
  <c r="AI127" i="44"/>
  <c r="AK127" i="44" s="1"/>
  <c r="AI149" i="44"/>
  <c r="AK149" i="44" s="1"/>
  <c r="AI159" i="44"/>
  <c r="AK159" i="44" s="1"/>
  <c r="AI183" i="44"/>
  <c r="AK183" i="44" s="1"/>
  <c r="AI84" i="44"/>
  <c r="AI29" i="44"/>
  <c r="AK29" i="44" s="1"/>
  <c r="Y50" i="44"/>
  <c r="Y199" i="44"/>
  <c r="Y161" i="44"/>
  <c r="Y128" i="44"/>
  <c r="Y94" i="44"/>
  <c r="Y130" i="44"/>
  <c r="AI141" i="44"/>
  <c r="AK141" i="44" s="1"/>
  <c r="AI94" i="44"/>
  <c r="AK94" i="44" s="1"/>
  <c r="Z131" i="44"/>
  <c r="AI131" i="44" s="1"/>
  <c r="AK131" i="44" s="1"/>
  <c r="AI130" i="44"/>
  <c r="AK130" i="44" s="1"/>
  <c r="Y116" i="44"/>
  <c r="Y93" i="44"/>
  <c r="AI78" i="44"/>
  <c r="AK78" i="44" s="1"/>
  <c r="AI50" i="44"/>
  <c r="AK50" i="44" s="1"/>
  <c r="AI122" i="44"/>
  <c r="AK122" i="44" s="1"/>
  <c r="Y108" i="44"/>
  <c r="AI100" i="44"/>
  <c r="Y203" i="44"/>
  <c r="Y67" i="44"/>
  <c r="AI102" i="44"/>
  <c r="AK102" i="44" s="1"/>
  <c r="Y121" i="44"/>
  <c r="Y178" i="44"/>
  <c r="AI113" i="44"/>
  <c r="Y204" i="44"/>
  <c r="Z204" i="44" s="1"/>
  <c r="AI204" i="44" s="1"/>
  <c r="AK204" i="44" s="1"/>
  <c r="Y126" i="44"/>
  <c r="Z126" i="44" s="1"/>
  <c r="Y189" i="44"/>
  <c r="Z189" i="44"/>
  <c r="Y181" i="44"/>
  <c r="Z181" i="44"/>
  <c r="Y194" i="44"/>
  <c r="Z194" i="44"/>
  <c r="Y220" i="44"/>
  <c r="Z220" i="44"/>
  <c r="Y28" i="44"/>
  <c r="Z28" i="44"/>
  <c r="Y73" i="44"/>
  <c r="Z73" i="44"/>
  <c r="AI73" i="44" s="1"/>
  <c r="AK73" i="44" s="1"/>
  <c r="Y3" i="44"/>
  <c r="Z3" i="44" s="1"/>
  <c r="AI3" i="44" s="1"/>
  <c r="Y173" i="44"/>
  <c r="Z173" i="44" s="1"/>
  <c r="Y184" i="44"/>
  <c r="Z184" i="44"/>
  <c r="Y33" i="44"/>
  <c r="Z33" i="44"/>
  <c r="Y46" i="44"/>
  <c r="Z46" i="44"/>
  <c r="Y56" i="44"/>
  <c r="Z56" i="44"/>
  <c r="Y60" i="44"/>
  <c r="Z60" i="44"/>
  <c r="Y66" i="44"/>
  <c r="Z66" i="44" s="1"/>
  <c r="AI66" i="44" s="1"/>
  <c r="AK66" i="44" s="1"/>
  <c r="Y190" i="44"/>
  <c r="Z190" i="44"/>
  <c r="Y112" i="44"/>
  <c r="Z112" i="44"/>
  <c r="Y36" i="44"/>
  <c r="Z36" i="44"/>
  <c r="Y136" i="44"/>
  <c r="Z136" i="44"/>
  <c r="AI136" i="44" s="1"/>
  <c r="AK136" i="44" s="1"/>
  <c r="Y43" i="44"/>
  <c r="Z43" i="44" s="1"/>
  <c r="AI24" i="44"/>
  <c r="AK24" i="44" s="1"/>
  <c r="AI110" i="44"/>
  <c r="AK110" i="44" s="1"/>
  <c r="Y187" i="44"/>
  <c r="Z187" i="44"/>
  <c r="AI187" i="44" s="1"/>
  <c r="AK187" i="44" s="1"/>
  <c r="AI170" i="44"/>
  <c r="AK170" i="44" s="1"/>
  <c r="AI7" i="44"/>
  <c r="AK7" i="44" s="1"/>
  <c r="AI53" i="44"/>
  <c r="AK53" i="44" s="1"/>
  <c r="AI80" i="44"/>
  <c r="AK80" i="44" s="1"/>
  <c r="AI198" i="44"/>
  <c r="AK198" i="44" s="1"/>
  <c r="Y196" i="44"/>
  <c r="Z196" i="44"/>
  <c r="AI196" i="44" s="1"/>
  <c r="AK196" i="44" s="1"/>
  <c r="Y174" i="44"/>
  <c r="Z174" i="44"/>
  <c r="Y71" i="44"/>
  <c r="Z71" i="44"/>
  <c r="Y201" i="44"/>
  <c r="Z201" i="44" s="1"/>
  <c r="Y211" i="44"/>
  <c r="Z211" i="44"/>
  <c r="Y223" i="44"/>
  <c r="Z223" i="44"/>
  <c r="AI223" i="44" s="1"/>
  <c r="AK223" i="44" s="1"/>
  <c r="Y98" i="44"/>
  <c r="Z98" i="44" s="1"/>
  <c r="AI98" i="44" s="1"/>
  <c r="AK98" i="44" s="1"/>
  <c r="Y119" i="44"/>
  <c r="Z119" i="44" s="1"/>
  <c r="AI169" i="44"/>
  <c r="AK169" i="44" s="1"/>
  <c r="Y182" i="44"/>
  <c r="Z182" i="44"/>
  <c r="AI182" i="44" s="1"/>
  <c r="AK182" i="44" s="1"/>
  <c r="Y138" i="44"/>
  <c r="Z138" i="44"/>
  <c r="AI138" i="44" s="1"/>
  <c r="AK138" i="44" s="1"/>
  <c r="Y39" i="44"/>
  <c r="Z39" i="44"/>
  <c r="Y45" i="44"/>
  <c r="Z45" i="44" s="1"/>
  <c r="Y49" i="44"/>
  <c r="Z49" i="44"/>
  <c r="Y70" i="44"/>
  <c r="Z70" i="44"/>
  <c r="Y72" i="44"/>
  <c r="Z72" i="44" s="1"/>
  <c r="AI72" i="44" s="1"/>
  <c r="AK72" i="44" s="1"/>
  <c r="Y87" i="44"/>
  <c r="Z87" i="44"/>
  <c r="Y91" i="44"/>
  <c r="Z91" i="44"/>
  <c r="Y97" i="44"/>
  <c r="Z97" i="44" s="1"/>
  <c r="Y99" i="44"/>
  <c r="Z99" i="44"/>
  <c r="Y132" i="44"/>
  <c r="Z132" i="44"/>
  <c r="Y44" i="44"/>
  <c r="Z44" i="44"/>
  <c r="AI44" i="44" s="1"/>
  <c r="AK44" i="44" s="1"/>
  <c r="Y171" i="44"/>
  <c r="Z171" i="44"/>
  <c r="Y48" i="44"/>
  <c r="Z48" i="44"/>
  <c r="AI48" i="44" s="1"/>
  <c r="AK48" i="44" s="1"/>
  <c r="Y92" i="44"/>
  <c r="Z92" i="44" s="1"/>
  <c r="Y101" i="44"/>
  <c r="Z101" i="44"/>
  <c r="Y83" i="44"/>
  <c r="Z83" i="44"/>
  <c r="AI5" i="44"/>
  <c r="AK5" i="44" s="1"/>
  <c r="AI120" i="44"/>
  <c r="AK120" i="44" s="1"/>
  <c r="AI9" i="44"/>
  <c r="AK9" i="44" s="1"/>
  <c r="AI58" i="44"/>
  <c r="AK58" i="44" s="1"/>
  <c r="AI69" i="44"/>
  <c r="AK69" i="44" s="1"/>
  <c r="AI135" i="44"/>
  <c r="AK135" i="44" s="1"/>
  <c r="AI218" i="44"/>
  <c r="AK218" i="44" s="1"/>
  <c r="AI128" i="44"/>
  <c r="AK128" i="44" s="1"/>
  <c r="AI10" i="44"/>
  <c r="AK10" i="44" s="1"/>
  <c r="AI6" i="44"/>
  <c r="AI18" i="44"/>
  <c r="AK18" i="44" s="1"/>
  <c r="AI139" i="44"/>
  <c r="AK139" i="44" s="1"/>
  <c r="AI152" i="44"/>
  <c r="AK152" i="44" s="1"/>
  <c r="AI168" i="44"/>
  <c r="AK168" i="44" s="1"/>
  <c r="AI172" i="44"/>
  <c r="AK172" i="44" s="1"/>
  <c r="AI205" i="44"/>
  <c r="AK205" i="44" s="1"/>
  <c r="AI143" i="44"/>
  <c r="AK143" i="44" s="1"/>
  <c r="AI146" i="44"/>
  <c r="AK146" i="44" s="1"/>
  <c r="AI148" i="44"/>
  <c r="AK148" i="44" s="1"/>
  <c r="AI153" i="44"/>
  <c r="AK153" i="44" s="1"/>
  <c r="AI158" i="44"/>
  <c r="AK158" i="44" s="1"/>
  <c r="AI160" i="44"/>
  <c r="AK160" i="44" s="1"/>
  <c r="AI167" i="44"/>
  <c r="AK167" i="44" s="1"/>
  <c r="AI212" i="44"/>
  <c r="AK212" i="44" s="1"/>
  <c r="AI106" i="44"/>
  <c r="AK106" i="44" s="1"/>
  <c r="AI26" i="44"/>
  <c r="AK26" i="44" s="1"/>
  <c r="AI32" i="44"/>
  <c r="AK32" i="44" s="1"/>
  <c r="AI47" i="44"/>
  <c r="AK47" i="44" s="1"/>
  <c r="AI54" i="44"/>
  <c r="AK54" i="44" s="1"/>
  <c r="AI59" i="44"/>
  <c r="AK59" i="44" s="1"/>
  <c r="AI67" i="44"/>
  <c r="AK67" i="44" s="1"/>
  <c r="AI74" i="44"/>
  <c r="AK74" i="44" s="1"/>
  <c r="AI77" i="44"/>
  <c r="AK77" i="44" s="1"/>
  <c r="AI79" i="44"/>
  <c r="AK79" i="44" s="1"/>
  <c r="AI116" i="44"/>
  <c r="AK116" i="44" s="1"/>
  <c r="AI178" i="44"/>
  <c r="AK178" i="44" s="1"/>
  <c r="AI191" i="44"/>
  <c r="AK191" i="44" s="1"/>
  <c r="Y191" i="44"/>
  <c r="AI17" i="44"/>
  <c r="AK17" i="44" s="1"/>
  <c r="Y135" i="44"/>
  <c r="AI19" i="44"/>
  <c r="AK19" i="44" s="1"/>
  <c r="AI216" i="44"/>
  <c r="AK216" i="44" s="1"/>
  <c r="AI206" i="44"/>
  <c r="AK206" i="44" s="1"/>
  <c r="AI222" i="44"/>
  <c r="AK222" i="44" s="1"/>
  <c r="AI155" i="44"/>
  <c r="AK155" i="44" s="1"/>
  <c r="AI210" i="44"/>
  <c r="AK210" i="44" s="1"/>
  <c r="AI214" i="44"/>
  <c r="AK214" i="44" s="1"/>
  <c r="AI76" i="44"/>
  <c r="AK76" i="44" s="1"/>
  <c r="AI86" i="44"/>
  <c r="AK86" i="44" s="1"/>
  <c r="AI88" i="44"/>
  <c r="AK88" i="44" s="1"/>
  <c r="AI90" i="44"/>
  <c r="AK90" i="44" s="1"/>
  <c r="AI108" i="44"/>
  <c r="AK108" i="44" s="1"/>
  <c r="AI115" i="44"/>
  <c r="AK115" i="44" s="1"/>
  <c r="AI121" i="44"/>
  <c r="AK121" i="44" s="1"/>
  <c r="AI125" i="44"/>
  <c r="AK125" i="44" s="1"/>
  <c r="AI188" i="44"/>
  <c r="AK188" i="44" s="1"/>
  <c r="AI192" i="44"/>
  <c r="AK192" i="44" s="1"/>
  <c r="AI25" i="44"/>
  <c r="AK25" i="44" s="1"/>
  <c r="AI31" i="44"/>
  <c r="AK31" i="44" s="1"/>
  <c r="AI35" i="44"/>
  <c r="AK35" i="44" s="1"/>
  <c r="AI41" i="44"/>
  <c r="AK41" i="44" s="1"/>
  <c r="AI63" i="44"/>
  <c r="AK63" i="44" s="1"/>
  <c r="AI14" i="44"/>
  <c r="AK14" i="44" s="1"/>
  <c r="Y58" i="44"/>
  <c r="AI213" i="44"/>
  <c r="AK213" i="44" s="1"/>
  <c r="AI203" i="44"/>
  <c r="AK203" i="44" s="1"/>
  <c r="AI199" i="44"/>
  <c r="AK199" i="44" s="1"/>
  <c r="AI15" i="44"/>
  <c r="AK15" i="44" s="1"/>
  <c r="AI161" i="44"/>
  <c r="AK161" i="44" s="1"/>
  <c r="AI134" i="44"/>
  <c r="AK134" i="44" s="1"/>
  <c r="AI144" i="44"/>
  <c r="AK144" i="44" s="1"/>
  <c r="AI200" i="44"/>
  <c r="AK200" i="44" s="1"/>
  <c r="AI224" i="44"/>
  <c r="AK224" i="44" s="1"/>
  <c r="AI197" i="44"/>
  <c r="AK197" i="44" s="1"/>
  <c r="AI140" i="44"/>
  <c r="AK140" i="44" s="1"/>
  <c r="AI12" i="44"/>
  <c r="AI164" i="44"/>
  <c r="AK164" i="44" s="1"/>
  <c r="AI34" i="44"/>
  <c r="AK34" i="44" s="1"/>
  <c r="AI52" i="44"/>
  <c r="AK52" i="44" s="1"/>
  <c r="AI57" i="44"/>
  <c r="AK57" i="44" s="1"/>
  <c r="AI65" i="44"/>
  <c r="AK65" i="44" s="1"/>
  <c r="AI89" i="44"/>
  <c r="AK89" i="44" s="1"/>
  <c r="AI93" i="44"/>
  <c r="AK93" i="44" s="1"/>
  <c r="AI114" i="44"/>
  <c r="AK114" i="44" s="1"/>
  <c r="AI118" i="44"/>
  <c r="AK118" i="44" s="1"/>
  <c r="AI123" i="44"/>
  <c r="AK123" i="44" s="1"/>
  <c r="AI179" i="44"/>
  <c r="AK179" i="44" s="1"/>
  <c r="AI209" i="44"/>
  <c r="AK209" i="44" s="1"/>
  <c r="AI195" i="44"/>
  <c r="AK195" i="44" s="1"/>
  <c r="AI62" i="44"/>
  <c r="AK62" i="44" s="1"/>
  <c r="Y188" i="44"/>
  <c r="Y125" i="44"/>
  <c r="Y195" i="44"/>
  <c r="Y80" i="44"/>
  <c r="Y31" i="44"/>
  <c r="Y32" i="44"/>
  <c r="Y89" i="44"/>
  <c r="Y54" i="44"/>
  <c r="Y212" i="44"/>
  <c r="Y123" i="44"/>
  <c r="Y47" i="44"/>
  <c r="Y74" i="44"/>
  <c r="Y143" i="44"/>
  <c r="Y59" i="44"/>
  <c r="Y120" i="44"/>
  <c r="Y26" i="44"/>
  <c r="Y79" i="44"/>
  <c r="Y224" i="44"/>
  <c r="Y41" i="44"/>
  <c r="Y153" i="44"/>
  <c r="Y69" i="44"/>
  <c r="Y146" i="44"/>
  <c r="Y140" i="44"/>
  <c r="Y25" i="44"/>
  <c r="Y35" i="44"/>
  <c r="Y14" i="44"/>
  <c r="Y12" i="44"/>
  <c r="Y15" i="44"/>
  <c r="Y164" i="44"/>
  <c r="Y53" i="44"/>
  <c r="Y160" i="44"/>
  <c r="Y63" i="44"/>
  <c r="Y155" i="44"/>
  <c r="Y198" i="44"/>
  <c r="Y210" i="44"/>
  <c r="Y214" i="44"/>
  <c r="Y222" i="44"/>
  <c r="Y144" i="44"/>
  <c r="Y170" i="44"/>
  <c r="Y206" i="44"/>
  <c r="Y208" i="44"/>
  <c r="Z208" i="44" s="1"/>
  <c r="AI208" i="44" s="1"/>
  <c r="AK208" i="44" s="1"/>
  <c r="Y216" i="44"/>
  <c r="Y218" i="44"/>
  <c r="Y168" i="44"/>
  <c r="Y134" i="44"/>
  <c r="Y200" i="44"/>
  <c r="Y7" i="44"/>
  <c r="Y5" i="44"/>
  <c r="Y10" i="44"/>
  <c r="Y9" i="44"/>
  <c r="Y6" i="44"/>
  <c r="AK113" i="44" l="1"/>
  <c r="AJ113" i="44"/>
  <c r="AJ140" i="44"/>
  <c r="AJ191" i="44"/>
  <c r="AK100" i="44"/>
  <c r="AJ121" i="44"/>
  <c r="AJ123" i="44"/>
  <c r="AJ100" i="44"/>
  <c r="AJ106" i="44"/>
  <c r="AJ223" i="44"/>
  <c r="AK84" i="44"/>
  <c r="AJ139" i="44"/>
  <c r="AJ84" i="44"/>
  <c r="AK12" i="44"/>
  <c r="AK6" i="44"/>
  <c r="AK3" i="44"/>
  <c r="AK37" i="44"/>
  <c r="AI101" i="44"/>
  <c r="AK101" i="44" s="1"/>
  <c r="AI92" i="44"/>
  <c r="AK92" i="44" s="1"/>
  <c r="AI171" i="44"/>
  <c r="AK171" i="44" s="1"/>
  <c r="AI97" i="44"/>
  <c r="AK97" i="44" s="1"/>
  <c r="AI45" i="44"/>
  <c r="AK45" i="44" s="1"/>
  <c r="AI119" i="44"/>
  <c r="AK119" i="44" s="1"/>
  <c r="AI201" i="44"/>
  <c r="AK201" i="44" s="1"/>
  <c r="AI43" i="44"/>
  <c r="AI173" i="44"/>
  <c r="AK173" i="44" s="1"/>
  <c r="AI126" i="44"/>
  <c r="AJ210" i="44" s="1"/>
  <c r="AI112" i="44"/>
  <c r="AK112" i="44" s="1"/>
  <c r="AI190" i="44"/>
  <c r="AK190" i="44" s="1"/>
  <c r="AI174" i="44"/>
  <c r="AK174" i="44" s="1"/>
  <c r="AI91" i="44"/>
  <c r="AK91" i="44" s="1"/>
  <c r="AI36" i="44"/>
  <c r="AI99" i="44"/>
  <c r="AK99" i="44" s="1"/>
  <c r="AI194" i="44"/>
  <c r="AK194" i="44" s="1"/>
  <c r="AI60" i="44"/>
  <c r="AK60" i="44" s="1"/>
  <c r="AI46" i="44"/>
  <c r="AK46" i="44" s="1"/>
  <c r="AI189" i="44"/>
  <c r="AK189" i="44" s="1"/>
  <c r="AI181" i="44"/>
  <c r="AK181" i="44" s="1"/>
  <c r="AI83" i="44"/>
  <c r="AI71" i="44"/>
  <c r="AK71" i="44" s="1"/>
  <c r="AI87" i="44"/>
  <c r="AK87" i="44" s="1"/>
  <c r="AI39" i="44"/>
  <c r="AI70" i="44"/>
  <c r="AK70" i="44" s="1"/>
  <c r="AI49" i="44"/>
  <c r="AK49" i="44" s="1"/>
  <c r="AI132" i="44"/>
  <c r="AK132" i="44" s="1"/>
  <c r="AI220" i="44"/>
  <c r="AK220" i="44" s="1"/>
  <c r="AI56" i="44"/>
  <c r="AK56" i="44" s="1"/>
  <c r="AI33" i="44"/>
  <c r="AK33" i="44" s="1"/>
  <c r="AI28" i="44"/>
  <c r="AI184" i="44"/>
  <c r="AK184" i="44" s="1"/>
  <c r="AI211" i="44"/>
  <c r="AK211" i="44" s="1"/>
  <c r="AK39" i="44" l="1"/>
  <c r="AJ39" i="44"/>
  <c r="AJ40" i="44"/>
  <c r="AJ203" i="44"/>
  <c r="AJ208" i="44"/>
  <c r="AJ37" i="44"/>
  <c r="AJ38" i="44"/>
  <c r="AJ132" i="44"/>
  <c r="AJ202" i="44"/>
  <c r="AK36" i="44"/>
  <c r="AJ186" i="44"/>
  <c r="AJ94" i="44"/>
  <c r="AJ141" i="44"/>
  <c r="AJ89" i="44"/>
  <c r="AJ23" i="44"/>
  <c r="AJ190" i="44"/>
  <c r="AJ219" i="44"/>
  <c r="AJ64" i="44"/>
  <c r="AJ101" i="44"/>
  <c r="AJ75" i="44"/>
  <c r="AJ11" i="44"/>
  <c r="AJ51" i="44"/>
  <c r="AJ93" i="44"/>
  <c r="AJ36" i="44"/>
  <c r="AJ144" i="44"/>
  <c r="AJ188" i="44"/>
  <c r="AJ127" i="44"/>
  <c r="AJ163" i="44"/>
  <c r="AJ104" i="44"/>
  <c r="AK28" i="44"/>
  <c r="AJ7" i="44"/>
  <c r="AJ25" i="44"/>
  <c r="AJ33" i="44"/>
  <c r="AJ49" i="44"/>
  <c r="AJ57" i="44"/>
  <c r="AJ63" i="44"/>
  <c r="AJ71" i="44"/>
  <c r="AJ91" i="44"/>
  <c r="AJ115" i="44"/>
  <c r="AJ135" i="44"/>
  <c r="AJ145" i="44"/>
  <c r="AJ159" i="44"/>
  <c r="AJ165" i="44"/>
  <c r="AJ171" i="44"/>
  <c r="AJ18" i="44"/>
  <c r="AJ24" i="44"/>
  <c r="AJ28" i="44"/>
  <c r="AJ34" i="44"/>
  <c r="AJ56" i="44"/>
  <c r="AJ72" i="44"/>
  <c r="AJ76" i="44"/>
  <c r="AJ80" i="44"/>
  <c r="AJ98" i="44"/>
  <c r="AJ112" i="44"/>
  <c r="AJ122" i="44"/>
  <c r="AJ152" i="44"/>
  <c r="AJ181" i="44"/>
  <c r="AJ209" i="44"/>
  <c r="AJ142" i="44"/>
  <c r="AJ160" i="44"/>
  <c r="AJ19" i="44"/>
  <c r="AJ31" i="44"/>
  <c r="AJ45" i="44"/>
  <c r="AJ53" i="44"/>
  <c r="AJ59" i="44"/>
  <c r="AJ67" i="44"/>
  <c r="AJ87" i="44"/>
  <c r="AJ95" i="44"/>
  <c r="AJ117" i="44"/>
  <c r="AJ137" i="44"/>
  <c r="AJ157" i="44"/>
  <c r="AJ161" i="44"/>
  <c r="AJ169" i="44"/>
  <c r="AJ6" i="44"/>
  <c r="AJ22" i="44"/>
  <c r="AJ26" i="44"/>
  <c r="AJ32" i="44"/>
  <c r="AJ50" i="44"/>
  <c r="AJ60" i="44"/>
  <c r="AJ74" i="44"/>
  <c r="AJ78" i="44"/>
  <c r="AJ90" i="44"/>
  <c r="AJ108" i="44"/>
  <c r="AJ118" i="44"/>
  <c r="AJ128" i="44"/>
  <c r="AJ177" i="44"/>
  <c r="AJ187" i="44"/>
  <c r="AJ221" i="44"/>
  <c r="AJ150" i="44"/>
  <c r="AJ184" i="44"/>
  <c r="AK83" i="44"/>
  <c r="AJ61" i="44"/>
  <c r="AJ83" i="44"/>
  <c r="AJ109" i="44"/>
  <c r="AJ155" i="44"/>
  <c r="AJ12" i="44"/>
  <c r="AJ44" i="44"/>
  <c r="AJ82" i="44"/>
  <c r="AJ154" i="44"/>
  <c r="AJ166" i="44"/>
  <c r="AJ176" i="44"/>
  <c r="AJ214" i="44"/>
  <c r="AJ35" i="44"/>
  <c r="AJ81" i="44"/>
  <c r="AJ85" i="44"/>
  <c r="AJ119" i="44"/>
  <c r="AJ173" i="44"/>
  <c r="AJ30" i="44"/>
  <c r="AJ48" i="44"/>
  <c r="AJ92" i="44"/>
  <c r="AJ162" i="44"/>
  <c r="AJ217" i="44"/>
  <c r="AJ180" i="44"/>
  <c r="AK126" i="44"/>
  <c r="AJ156" i="44"/>
  <c r="AJ110" i="44"/>
  <c r="AJ58" i="44"/>
  <c r="AJ175" i="44"/>
  <c r="AJ147" i="44"/>
  <c r="AJ77" i="44"/>
  <c r="AJ178" i="44"/>
  <c r="AJ126" i="44"/>
  <c r="AJ62" i="44"/>
  <c r="AJ4" i="44"/>
  <c r="AJ192" i="44"/>
  <c r="AJ179" i="44"/>
  <c r="AJ96" i="44"/>
  <c r="AJ10" i="44"/>
  <c r="AJ151" i="44"/>
  <c r="AJ111" i="44"/>
  <c r="AK43" i="44"/>
  <c r="AJ5" i="44"/>
  <c r="AJ13" i="44"/>
  <c r="AJ17" i="44"/>
  <c r="AJ29" i="44"/>
  <c r="AJ43" i="44"/>
  <c r="AJ55" i="44"/>
  <c r="AJ69" i="44"/>
  <c r="AJ97" i="44"/>
  <c r="AJ103" i="44"/>
  <c r="AJ131" i="44"/>
  <c r="AJ143" i="44"/>
  <c r="AJ8" i="44"/>
  <c r="AJ16" i="44"/>
  <c r="AJ46" i="44"/>
  <c r="AJ54" i="44"/>
  <c r="AJ68" i="44"/>
  <c r="AJ86" i="44"/>
  <c r="AJ120" i="44"/>
  <c r="AJ130" i="44"/>
  <c r="AJ185" i="44"/>
  <c r="AJ195" i="44"/>
  <c r="AJ201" i="44"/>
  <c r="AJ211" i="44"/>
  <c r="AJ222" i="44"/>
  <c r="AJ196" i="44"/>
  <c r="AJ204" i="44"/>
  <c r="AJ212" i="44"/>
  <c r="AJ3" i="44"/>
  <c r="AJ9" i="44"/>
  <c r="AJ15" i="44"/>
  <c r="AJ27" i="44"/>
  <c r="AJ41" i="44"/>
  <c r="AJ47" i="44"/>
  <c r="AJ65" i="44"/>
  <c r="AJ73" i="44"/>
  <c r="AJ99" i="44"/>
  <c r="AJ129" i="44"/>
  <c r="AJ133" i="44"/>
  <c r="AJ167" i="44"/>
  <c r="AJ14" i="44"/>
  <c r="AJ42" i="44"/>
  <c r="AJ52" i="44"/>
  <c r="AJ66" i="44"/>
  <c r="AJ70" i="44"/>
  <c r="AJ102" i="44"/>
  <c r="AJ124" i="44"/>
  <c r="AJ174" i="44"/>
  <c r="AJ193" i="44"/>
  <c r="AJ197" i="44"/>
  <c r="AJ205" i="44"/>
  <c r="AJ215" i="44"/>
  <c r="AJ146" i="44"/>
  <c r="AJ198" i="44"/>
  <c r="AJ206" i="44"/>
  <c r="AJ218" i="44"/>
  <c r="AJ21" i="44"/>
  <c r="AJ79" i="44"/>
  <c r="AJ107" i="44"/>
  <c r="AJ88" i="44"/>
  <c r="AJ138" i="44"/>
  <c r="AJ105" i="44"/>
  <c r="AJ149" i="44"/>
  <c r="AJ20" i="44"/>
  <c r="AJ183" i="44"/>
</calcChain>
</file>

<file path=xl/comments1.xml><?xml version="1.0" encoding="utf-8"?>
<comments xmlns="http://schemas.openxmlformats.org/spreadsheetml/2006/main">
  <authors>
    <author>Technique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REMPLIR CASE VIDE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voir avec frantz si obliger d'évaluer un fournisseur aero mais pas activité obligatoire?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" authorId="0">
      <text>
        <r>
          <rPr>
            <b/>
            <sz val="9"/>
            <color indexed="81"/>
            <rFont val="Tahoma"/>
            <family val="2"/>
          </rPr>
          <t>FAIRE LE POINT AVEC DENIS</t>
        </r>
      </text>
    </comment>
    <comment ref="AI2" authorId="0">
      <text>
        <r>
          <rPr>
            <b/>
            <sz val="9"/>
            <color indexed="81"/>
            <rFont val="Tahoma"/>
            <family val="2"/>
          </rPr>
          <t>Technique:</t>
        </r>
        <r>
          <rPr>
            <sz val="9"/>
            <color indexed="81"/>
            <rFont val="Tahoma"/>
            <family val="2"/>
          </rPr>
          <t xml:space="preserve">
DELAI 30%
QUAlLITE 30%
SERVICE RENDU 10%
PRIX 10%
ADMIN 10%
REACTIVITE 10%</t>
        </r>
      </text>
    </comment>
  </commentList>
</comments>
</file>

<file path=xl/sharedStrings.xml><?xml version="1.0" encoding="utf-8"?>
<sst xmlns="http://schemas.openxmlformats.org/spreadsheetml/2006/main" count="7485" uniqueCount="1390">
  <si>
    <t>Délai</t>
  </si>
  <si>
    <t>SMV</t>
  </si>
  <si>
    <t>ANTHALYS</t>
  </si>
  <si>
    <t>ARS</t>
  </si>
  <si>
    <t>BFL DEXIS</t>
  </si>
  <si>
    <t>BODYCOTE HIT</t>
  </si>
  <si>
    <t>CHARTON DECOUPAGE</t>
  </si>
  <si>
    <t>CLAL</t>
  </si>
  <si>
    <t>DEGOMETAL</t>
  </si>
  <si>
    <t>D'HUART INDUSTRIE</t>
  </si>
  <si>
    <t>DSL METAL</t>
  </si>
  <si>
    <t>FATUS</t>
  </si>
  <si>
    <t>FUSION ARGON</t>
  </si>
  <si>
    <t>GECEDEMO</t>
  </si>
  <si>
    <t>HYDROCHEM</t>
  </si>
  <si>
    <t>ICAUNAISE DES METAUX</t>
  </si>
  <si>
    <t>IGOL LUBRIFIANTS</t>
  </si>
  <si>
    <t>LRB</t>
  </si>
  <si>
    <t>SAMP INDUSTRIE</t>
  </si>
  <si>
    <t>SAPIM INOX</t>
  </si>
  <si>
    <t>SNAEM</t>
  </si>
  <si>
    <t>SOMERS</t>
  </si>
  <si>
    <t>STPM</t>
  </si>
  <si>
    <t>TAGAR SA</t>
  </si>
  <si>
    <t>TROLYT</t>
  </si>
  <si>
    <t>VACOUR</t>
  </si>
  <si>
    <t>VISSELECT</t>
  </si>
  <si>
    <t>AMIC</t>
  </si>
  <si>
    <t>APF</t>
  </si>
  <si>
    <t>REVETECH</t>
  </si>
  <si>
    <t>RABOURDIN</t>
  </si>
  <si>
    <t>GPE</t>
  </si>
  <si>
    <t>METACONCEPT</t>
  </si>
  <si>
    <t>EAP MEZIERE</t>
  </si>
  <si>
    <t>FOIN</t>
  </si>
  <si>
    <t>Nom</t>
  </si>
  <si>
    <t>Mail</t>
  </si>
  <si>
    <t>Resp qualité</t>
  </si>
  <si>
    <t>Activités</t>
  </si>
  <si>
    <t>cat</t>
  </si>
  <si>
    <t>AMD Seine</t>
  </si>
  <si>
    <t>Tole et matière première</t>
  </si>
  <si>
    <t>accueil@anthalys.com</t>
  </si>
  <si>
    <t>Jean Pol COURTOIS</t>
  </si>
  <si>
    <t>Découpe laser</t>
  </si>
  <si>
    <t>ars.besancon@ars-metal.com</t>
  </si>
  <si>
    <t>ISO 9001:2000 TUV</t>
  </si>
  <si>
    <t>BERTHOLLET AMMI</t>
  </si>
  <si>
    <t>berthollet.ammi@wanadoo.fr</t>
  </si>
  <si>
    <t>M. DHAUSSY Jean Yves</t>
  </si>
  <si>
    <t>Traitement surface</t>
  </si>
  <si>
    <t>M. DUBLONGUE</t>
  </si>
  <si>
    <t>Traitement thermique</t>
  </si>
  <si>
    <t>ISO 9001 V2000 29/5/08; EN9100 29/5/08</t>
  </si>
  <si>
    <t>BONNET SA</t>
  </si>
  <si>
    <t>sabonnet77@aol.com</t>
  </si>
  <si>
    <t>M. LIMA</t>
  </si>
  <si>
    <t>Négoce de métaux non ferreux</t>
  </si>
  <si>
    <t>Pas de certification</t>
  </si>
  <si>
    <t>charton.decoupage@wanadoo.fr</t>
  </si>
  <si>
    <t>Christian LEQUATRE</t>
  </si>
  <si>
    <t>découpage emboutissage</t>
  </si>
  <si>
    <t>C MESSIASSE</t>
  </si>
  <si>
    <t>rouleaux cuivre</t>
  </si>
  <si>
    <t>COSTE Aciers</t>
  </si>
  <si>
    <t>mail@aciers-coste.com</t>
  </si>
  <si>
    <t xml:space="preserve">Fourniture d'aciers </t>
  </si>
  <si>
    <t>DESBORDES Repoussage</t>
  </si>
  <si>
    <t>MP bande de plomb</t>
  </si>
  <si>
    <t>dsl.metal@orange.fr</t>
  </si>
  <si>
    <t>refendage de flans et bandes</t>
  </si>
  <si>
    <t>ELECTRO CHROME</t>
  </si>
  <si>
    <t>jacques.jolly@wanadoo.fr</t>
  </si>
  <si>
    <t>M. JOLLY</t>
  </si>
  <si>
    <t>Polissage électrolytique</t>
  </si>
  <si>
    <t>fusionargon@aol.com</t>
  </si>
  <si>
    <t>soudage TIG, brasure</t>
  </si>
  <si>
    <t>gecedemo@wanadoo.fr</t>
  </si>
  <si>
    <t>assemblage par point</t>
  </si>
  <si>
    <t>Traitement de surface</t>
  </si>
  <si>
    <t>julien.cadenat.icaunaise@wanadoo.fr</t>
  </si>
  <si>
    <t>Refendage métaux</t>
  </si>
  <si>
    <t>Pas de certification, 2 personnes</t>
  </si>
  <si>
    <t>IMPHY</t>
  </si>
  <si>
    <t>J.D. Refendage</t>
  </si>
  <si>
    <t>Refendage matière</t>
  </si>
  <si>
    <t>KDI Intermetaux</t>
  </si>
  <si>
    <t>Matière première: tole inox</t>
  </si>
  <si>
    <t>L'ELECTROLYSE</t>
  </si>
  <si>
    <t>l.electrolyse@electrolyse.fr</t>
  </si>
  <si>
    <t>René VIDAL</t>
  </si>
  <si>
    <t>microbillage, passivation, décontamination</t>
  </si>
  <si>
    <t>EN9100</t>
  </si>
  <si>
    <t>h.lerouge@lrb-roulier.fr</t>
  </si>
  <si>
    <t>MACQUART &amp; Cie</t>
  </si>
  <si>
    <t>qualite@macquart-cie.fr</t>
  </si>
  <si>
    <t>TRONçON Romain</t>
  </si>
  <si>
    <t>Peinture en poudre</t>
  </si>
  <si>
    <t>ISO 9001 V2000 9/3/07</t>
  </si>
  <si>
    <t>MDP</t>
  </si>
  <si>
    <t>c.lindrec@mdpressort.com</t>
  </si>
  <si>
    <t>christine LINDREC</t>
  </si>
  <si>
    <t>Lame ressort</t>
  </si>
  <si>
    <t>PLASTISERVICE Group</t>
  </si>
  <si>
    <t>matière synthétique</t>
  </si>
  <si>
    <t>PMC Sarl</t>
  </si>
  <si>
    <t>Réalisation outillage</t>
  </si>
  <si>
    <t>contact@revetech.fr</t>
  </si>
  <si>
    <t>Jacques DEVIGNOT</t>
  </si>
  <si>
    <t>ISO 9001 24/7/07; EN9100 17/9/08</t>
  </si>
  <si>
    <t>pièces découpées</t>
  </si>
  <si>
    <t>SOHACO SA</t>
  </si>
  <si>
    <t>traitement surface cataphorèse</t>
  </si>
  <si>
    <t>Feuillard de précision</t>
  </si>
  <si>
    <t>Sté KERBIRIO</t>
  </si>
  <si>
    <t>Sté MODERN'CHROME</t>
  </si>
  <si>
    <t>info@modern-chrome.com</t>
  </si>
  <si>
    <t>M. IZAC Eric</t>
  </si>
  <si>
    <t>traitement surface</t>
  </si>
  <si>
    <t>ISO 9001 V2000 le 4/4/08</t>
  </si>
  <si>
    <t>Sté Steffen BISSER</t>
  </si>
  <si>
    <t>bisser.sa@wanadoo.fr</t>
  </si>
  <si>
    <t>M. BISSER</t>
  </si>
  <si>
    <t>gravure laser</t>
  </si>
  <si>
    <t>Sté THOMET</t>
  </si>
  <si>
    <t>M. LE LOSTEC</t>
  </si>
  <si>
    <t>Idem l'électrolyse</t>
  </si>
  <si>
    <t>groupe.alphachrome@free.fr</t>
  </si>
  <si>
    <t>M. RENAUT</t>
  </si>
  <si>
    <t>traitement de surface, OAS, OAC</t>
  </si>
  <si>
    <t>pas de certification</t>
  </si>
  <si>
    <t>Matière plastique</t>
  </si>
  <si>
    <t>ISO 9001:2000</t>
  </si>
  <si>
    <t>VOIRIN Père &amp; Fils</t>
  </si>
  <si>
    <t>contact@voirin.com</t>
  </si>
  <si>
    <t>Melle AVERLANT</t>
  </si>
  <si>
    <t>Usinage, décolletage</t>
  </si>
  <si>
    <t>ISO 9001:2000 n°355110 LRQA</t>
  </si>
  <si>
    <t>SQ</t>
  </si>
  <si>
    <t>Nbre livr</t>
  </si>
  <si>
    <t>Nbre NC</t>
  </si>
  <si>
    <t>% NC</t>
  </si>
  <si>
    <t>Note NC</t>
  </si>
  <si>
    <t>Note délai</t>
  </si>
  <si>
    <t>Doc</t>
  </si>
  <si>
    <t>Note globale</t>
  </si>
  <si>
    <t>Evaluation</t>
  </si>
  <si>
    <t>ARFINOX</t>
  </si>
  <si>
    <t>SIREMBALLAGE</t>
  </si>
  <si>
    <t>CGR</t>
  </si>
  <si>
    <t>ISO 9001 V2008 jusqu'au 9/3/2012</t>
  </si>
  <si>
    <t>contact@somers.fr</t>
  </si>
  <si>
    <t>M. AGHOMIUM</t>
  </si>
  <si>
    <t>ISO 9001 V2000 jusqu'au 2/10/11</t>
  </si>
  <si>
    <t>FIPROTEC</t>
  </si>
  <si>
    <t>REXEL</t>
  </si>
  <si>
    <t>SDEP</t>
  </si>
  <si>
    <t>SAPIM Inox</t>
  </si>
  <si>
    <t>Pas de syst qualité</t>
  </si>
  <si>
    <t>certifié 14001 jusqu'au 21/4/12</t>
  </si>
  <si>
    <t>AS9100 fin 10/10/10</t>
  </si>
  <si>
    <t>Quest</t>
  </si>
  <si>
    <t>Oui</t>
  </si>
  <si>
    <t>Non</t>
  </si>
  <si>
    <t>Virginie BACOU</t>
  </si>
  <si>
    <t>am.asaro@metallurgiquevaujours.fr</t>
  </si>
  <si>
    <t>MP profilé acier</t>
  </si>
  <si>
    <t>ISO 9001 et 14001</t>
  </si>
  <si>
    <t>vente et refendage de feuillard</t>
  </si>
  <si>
    <t>Samuel GACCONET</t>
  </si>
  <si>
    <t>M. MAILLET</t>
  </si>
  <si>
    <t>sohaco@free.fr</t>
  </si>
  <si>
    <t>Mme LEVASTRE</t>
  </si>
  <si>
    <t>ISO 9001:2008 jusqu'au 7/3/2014; TS16949</t>
  </si>
  <si>
    <t>AT2T - Usine TOURNIER</t>
  </si>
  <si>
    <t>POLIGRAT France</t>
  </si>
  <si>
    <t>infosud@poligrat.fr</t>
  </si>
  <si>
    <t>Sébastien LESCUYER</t>
  </si>
  <si>
    <t>ISO 9001:2008 jusqu'au 28/4/2012</t>
  </si>
  <si>
    <t>severine.snaem@orange.fr</t>
  </si>
  <si>
    <t>Décolletage de précision</t>
  </si>
  <si>
    <t>Séverine THIEBAUD</t>
  </si>
  <si>
    <t>ISO 9001:2008 jusqu'au 17/10/2013</t>
  </si>
  <si>
    <t>ISO9001:</t>
  </si>
  <si>
    <t>Liv&gt;5J</t>
  </si>
  <si>
    <t>% retard</t>
  </si>
  <si>
    <t>ISO 9001 V2008 jusqu'au 30/11/2012</t>
  </si>
  <si>
    <t>ACTILAS et ACTIJET</t>
  </si>
  <si>
    <t>jdrefendage@aol.com</t>
  </si>
  <si>
    <t>Guillaume MERCIER</t>
  </si>
  <si>
    <t>Pas de système qualité</t>
  </si>
  <si>
    <t>e.bruyere@sapim.fr</t>
  </si>
  <si>
    <t>Elodie Bruyere</t>
  </si>
  <si>
    <t>kerbirio@wanadoo.fr</t>
  </si>
  <si>
    <t>M. LELORAIN</t>
  </si>
  <si>
    <t>Traitement surface delta protek</t>
  </si>
  <si>
    <t>ISO 9001V2008 jusqu'au 6/1/2014</t>
  </si>
  <si>
    <t>ADB AFFUTAGE</t>
  </si>
  <si>
    <t>ACIERIE DE BONPERTUIS</t>
  </si>
  <si>
    <t>fabrication outils spéciaux</t>
  </si>
  <si>
    <t>AMD Solution France</t>
  </si>
  <si>
    <t>AMI Transmission</t>
  </si>
  <si>
    <t>AZ PESAGE</t>
  </si>
  <si>
    <t>BMO</t>
  </si>
  <si>
    <t>BOHLER UDDERHOM</t>
  </si>
  <si>
    <t>DEPPCO</t>
  </si>
  <si>
    <t>DESCOURS ET CABAUD</t>
  </si>
  <si>
    <t>FIT</t>
  </si>
  <si>
    <t>FILS ET TUBES</t>
  </si>
  <si>
    <t>GSCI</t>
  </si>
  <si>
    <t>HERDEGEN</t>
  </si>
  <si>
    <t>HERMET</t>
  </si>
  <si>
    <t>IN CA</t>
  </si>
  <si>
    <t>MARTEAU ET LEMARIE</t>
  </si>
  <si>
    <t>MDL RODIS</t>
  </si>
  <si>
    <t>MECA SERVICE</t>
  </si>
  <si>
    <t>MESURE 2000</t>
  </si>
  <si>
    <t>MP PACKAGING</t>
  </si>
  <si>
    <t xml:space="preserve">PL MARTIN SAS </t>
  </si>
  <si>
    <t>SAICA PACK</t>
  </si>
  <si>
    <t>SEFI</t>
  </si>
  <si>
    <t>SIDASA</t>
  </si>
  <si>
    <t>SOLUTION ELASTOMERE</t>
  </si>
  <si>
    <t>THYSSENKRUPP</t>
  </si>
  <si>
    <t>ISO 9001 V2008</t>
  </si>
  <si>
    <t>Mme PERNEY Emilie</t>
  </si>
  <si>
    <t>export@degometal.com</t>
  </si>
  <si>
    <t>Anodisation</t>
  </si>
  <si>
    <t>Fourniture de matière</t>
  </si>
  <si>
    <t>?</t>
  </si>
  <si>
    <t>Vis</t>
  </si>
  <si>
    <t>BRONZE INOX</t>
  </si>
  <si>
    <t>Quest-B envoyé le</t>
  </si>
  <si>
    <t xml:space="preserve">réponse le </t>
  </si>
  <si>
    <t>g.philit@d-h-i.eu</t>
  </si>
  <si>
    <t>Mme GREBENT Gaelle</t>
  </si>
  <si>
    <t>TTSE</t>
  </si>
  <si>
    <t>Questionnaire transmis le 15/10/13</t>
  </si>
  <si>
    <t>Questionnaire transmis le 31/07/13</t>
  </si>
  <si>
    <t>PHILIT Gaelle</t>
  </si>
  <si>
    <t>Questionnaire transmis le 02/09/13</t>
  </si>
  <si>
    <t>M CLEMENT</t>
  </si>
  <si>
    <t>tclement@bronze-inox.com</t>
  </si>
  <si>
    <t>qualite@voirin.com</t>
  </si>
  <si>
    <t>Mme SOUVAY Sylvie</t>
  </si>
  <si>
    <t>lydie.souvay@bodycote.com</t>
  </si>
  <si>
    <t>Semaine 50</t>
  </si>
  <si>
    <t>Visite 22/11/2013</t>
  </si>
  <si>
    <t>Visite 28/11/2013 Questionnaire transmis le 24/10/13</t>
  </si>
  <si>
    <t>Agréé</t>
  </si>
  <si>
    <t>A RISQUE</t>
  </si>
  <si>
    <t>A SURVEILLER</t>
  </si>
  <si>
    <t>A surveiller</t>
  </si>
  <si>
    <t>Non évalué</t>
  </si>
  <si>
    <t xml:space="preserve"> </t>
  </si>
  <si>
    <t>Délai OK</t>
  </si>
  <si>
    <t>ACRODUR</t>
  </si>
  <si>
    <t>APS</t>
  </si>
  <si>
    <t>APS COATING SOLUTION</t>
  </si>
  <si>
    <t>CAPINOX</t>
  </si>
  <si>
    <t>FUCHS</t>
  </si>
  <si>
    <t>ROSLER</t>
  </si>
  <si>
    <t>TRIMOS -SILVAC</t>
  </si>
  <si>
    <t>ISO 9001 V2008 jusqu'au 18/10/15</t>
  </si>
  <si>
    <t>ISO 9001 V2008 jusqu'au 24/07/15</t>
  </si>
  <si>
    <t>ISO 9001 V2008 jusqu'au 22/02/15</t>
  </si>
  <si>
    <t>ISO 9001 V2008 jusqu'au 9/3/2015</t>
  </si>
  <si>
    <t>Plus ISO depuis juin 2013</t>
  </si>
  <si>
    <t>ISO 9001 V2000 07/08/15; EN9100 29/5/15</t>
  </si>
  <si>
    <t>ISO 9001et EN 9100 jusqu'au 28/07/17</t>
  </si>
  <si>
    <t>ISO 9001:2008 jusqu'au 28/4/15</t>
  </si>
  <si>
    <t>ISO 9001 V2008 jusqu'au 18/11/15</t>
  </si>
  <si>
    <t xml:space="preserve"> ISO 9001 et 14001 jusqu'au 08/05/2015</t>
  </si>
  <si>
    <t>ISO 9001 V2000 valable jusqu'en 06/17</t>
  </si>
  <si>
    <t>ISO 9001V2008 jusqu'au 6/1/2017</t>
  </si>
  <si>
    <t>ISO 9001 V2000 jusqu'au 2/10/17</t>
  </si>
  <si>
    <t>ISO 9001:2008 jusqu'au 17/10/2016</t>
  </si>
  <si>
    <t>Pré audit fi mai et Audit le 15 et 16 juin</t>
  </si>
  <si>
    <t>ACRELEC</t>
  </si>
  <si>
    <t xml:space="preserve">Cumul </t>
  </si>
  <si>
    <t>ISO 9001:2000 TUV jusqu'au 02/07/18</t>
  </si>
  <si>
    <t>ISO 9001 V2000 08/08/18; EN9100 30/5/18</t>
  </si>
  <si>
    <t>ISO 9001 V2008 jusqu'au 23/06/2017</t>
  </si>
  <si>
    <t>ISO 9001 V2008 jusqu'au 14/09/18</t>
  </si>
  <si>
    <t>ISO 9001 V2000 le 23/06/17</t>
  </si>
  <si>
    <t>ISO 9001:2000 le 17/11/17</t>
  </si>
  <si>
    <t>ISO 9001 V2008 jusqu'au 24/07/16</t>
  </si>
  <si>
    <t>MPI REFENDAGE</t>
  </si>
  <si>
    <t>Fournisseur matière</t>
  </si>
  <si>
    <t>s.delporte@mpirefendage.fr</t>
  </si>
  <si>
    <t>ISO 9001V208 jusqu'au 8/12/2017</t>
  </si>
  <si>
    <t>Ghislain LEHINGUE</t>
  </si>
  <si>
    <t>glehingue@anthalys.com</t>
  </si>
  <si>
    <t>fabrice.seban@acrelec.com</t>
  </si>
  <si>
    <t>SEBAN Fabrice</t>
  </si>
  <si>
    <t>VINCENT Michèle</t>
  </si>
  <si>
    <t>acrodur.mvincent@wanadoo.fr</t>
  </si>
  <si>
    <t>DAHMOUNI Norredine</t>
  </si>
  <si>
    <t>noreddine.dahmouni@aps-coatings.com</t>
  </si>
  <si>
    <t>ISO 9001v2008 jusqu'au 16/92018</t>
  </si>
  <si>
    <t>ISO 9001 V2008 jusqu'au 06/03/18</t>
  </si>
  <si>
    <t>CARDOT André</t>
  </si>
  <si>
    <t>André.Cardot@Honeywell.com</t>
  </si>
  <si>
    <t>ISO 9001v2008</t>
  </si>
  <si>
    <t>l.aitassa@vacour.com</t>
  </si>
  <si>
    <t>AIT ASSA Luc</t>
  </si>
  <si>
    <t>28/102013</t>
  </si>
  <si>
    <t>25/102013</t>
  </si>
  <si>
    <t>ISO 9001 v 2008 valable jusqu'au 30/05/16</t>
  </si>
  <si>
    <t>AT2T - Usine TARGE</t>
  </si>
  <si>
    <t>ISO 9001:2008 jusqu'au 3/3/17; TS16949</t>
  </si>
  <si>
    <t>ISO 9001 V2008 jusqu'au 24/07/19</t>
  </si>
  <si>
    <t>ISO 9001:2008 jusqu'au 07/01/18</t>
  </si>
  <si>
    <t>ISO 9001:2000 31/07/17</t>
  </si>
  <si>
    <t>FONDERIE ROGER</t>
  </si>
  <si>
    <t>commercial@fonderieroger.fr</t>
  </si>
  <si>
    <t>PETIN</t>
  </si>
  <si>
    <t>MITHIEUX</t>
  </si>
  <si>
    <t>Cumul</t>
  </si>
  <si>
    <t>LASER FUSION</t>
  </si>
  <si>
    <t>M TERMINET</t>
  </si>
  <si>
    <t>ISO 9001 v 2008 jusqu'au 25/03/17</t>
  </si>
  <si>
    <t>Système ISO 9001v2008 jusqu'en 2018</t>
  </si>
  <si>
    <t>Plus certifié</t>
  </si>
  <si>
    <t>ISO 9001v2008 jusqu'au 21/12/17</t>
  </si>
  <si>
    <t>MAC COULEUR</t>
  </si>
  <si>
    <t>SARL RACLOT</t>
  </si>
  <si>
    <t>SAS BPM</t>
  </si>
  <si>
    <t>denis@mac-couleur.fr</t>
  </si>
  <si>
    <t>TESTA INTERMETAUX</t>
  </si>
  <si>
    <t>LEGENI</t>
  </si>
  <si>
    <t>M TRONCIN</t>
  </si>
  <si>
    <t>Olivier Rigoulot (Technicien Qualité) &lt;qualite@legeni.fr&gt;</t>
  </si>
  <si>
    <t>oui</t>
  </si>
  <si>
    <t>non</t>
  </si>
  <si>
    <t>Peinture</t>
  </si>
  <si>
    <t>Matières premières</t>
  </si>
  <si>
    <t>Métrologie</t>
  </si>
  <si>
    <t>Prestation mécanique</t>
  </si>
  <si>
    <t>activité</t>
  </si>
  <si>
    <t>évaluation obligatoire</t>
  </si>
  <si>
    <t>Consommables de production</t>
  </si>
  <si>
    <t>Consommables de bureau</t>
  </si>
  <si>
    <t>Composants</t>
  </si>
  <si>
    <t>Certification</t>
  </si>
  <si>
    <t>Certification date</t>
  </si>
  <si>
    <t>ISO9001</t>
  </si>
  <si>
    <t>Fournisseur
aéro</t>
  </si>
  <si>
    <t>évaluation
obligatoire ?</t>
  </si>
  <si>
    <t>PTS</t>
  </si>
  <si>
    <t>Nbr retards
&gt; 2</t>
  </si>
  <si>
    <t>Note qualité</t>
  </si>
  <si>
    <t>TS16,949</t>
  </si>
  <si>
    <t>M. HURET</t>
  </si>
  <si>
    <t>sforest@mithieux.fr</t>
  </si>
  <si>
    <t>M CHASTAGNON</t>
  </si>
  <si>
    <t>MINEBEA</t>
  </si>
  <si>
    <t>Acreditation COFRAC</t>
  </si>
  <si>
    <t>ISO 9001</t>
  </si>
  <si>
    <t>Mme ONDO-MORALES IRENE</t>
  </si>
  <si>
    <t>ISO</t>
  </si>
  <si>
    <t>ISO 14001</t>
  </si>
  <si>
    <t>pas de réception en 2017</t>
  </si>
  <si>
    <t>ALMET</t>
  </si>
  <si>
    <t>ANODUR</t>
  </si>
  <si>
    <t>ATLANTIC RESSORTS</t>
  </si>
  <si>
    <t>BPM</t>
  </si>
  <si>
    <t>NGK BERYLCO</t>
  </si>
  <si>
    <t>TUYAU FLEXIBLES RUDOLPH</t>
  </si>
  <si>
    <t>pas de réception en 2017
( sortie du panel Aéronautique)</t>
  </si>
  <si>
    <t>EN 9100</t>
  </si>
  <si>
    <t>Evaluatio</t>
  </si>
  <si>
    <t>DAILLY SOCODAL</t>
  </si>
  <si>
    <t>Négoce de pièces</t>
  </si>
  <si>
    <t>ISO 9001 et EN 9100</t>
  </si>
  <si>
    <t>RUDOLPH</t>
  </si>
  <si>
    <t>SECO</t>
  </si>
  <si>
    <t>Traitement de thermique</t>
  </si>
  <si>
    <t>M VERMILLARD</t>
  </si>
  <si>
    <t>A NOUAILLES</t>
  </si>
  <si>
    <t>CORDONNERIE NATIONALE</t>
  </si>
  <si>
    <t>ERTOP</t>
  </si>
  <si>
    <t>ACIERIE DE BONPERTUIS-SMV</t>
  </si>
  <si>
    <t>certifié</t>
  </si>
  <si>
    <t>attente certification</t>
  </si>
  <si>
    <t>pas de contact</t>
  </si>
  <si>
    <t>'e.natolini@lrb-roulier.fr'</t>
  </si>
  <si>
    <t>TW METALS France</t>
  </si>
  <si>
    <t>PSD</t>
  </si>
  <si>
    <t xml:space="preserve">BODYCOTE </t>
  </si>
  <si>
    <t>M CERVO</t>
  </si>
  <si>
    <t>NITRUVID</t>
  </si>
  <si>
    <t>Mme FOREST</t>
  </si>
  <si>
    <t>certification en 2019</t>
  </si>
  <si>
    <t>Mme DELPORTE</t>
  </si>
  <si>
    <t xml:space="preserve">évalué </t>
  </si>
  <si>
    <t>risques</t>
  </si>
  <si>
    <t>Risque</t>
  </si>
  <si>
    <t xml:space="preserve">Commentaires </t>
  </si>
  <si>
    <t>Produit non conforme</t>
  </si>
  <si>
    <t>Retard</t>
  </si>
  <si>
    <t>Non réponse aux NCF</t>
  </si>
  <si>
    <t>Manque documentation à la livraison</t>
  </si>
  <si>
    <t>Problème qualité</t>
  </si>
  <si>
    <t>Entre 1 et 2 livraisons sur les 6 premiers mois</t>
  </si>
  <si>
    <t>Possibilité de refus de commande</t>
  </si>
  <si>
    <t>abandon de la certification en septembre 2018</t>
  </si>
  <si>
    <t>JR</t>
  </si>
  <si>
    <t>THERMI PICARDIE</t>
  </si>
  <si>
    <t>Service rendu</t>
  </si>
  <si>
    <t>Note service rendu</t>
  </si>
  <si>
    <t>Prix</t>
  </si>
  <si>
    <t>Note Prix</t>
  </si>
  <si>
    <t>Administratif (doc / AR / CCPU)</t>
  </si>
  <si>
    <t>Note Administratif</t>
  </si>
  <si>
    <t>mode reception (frns livre ou fournie recupere)</t>
  </si>
  <si>
    <t>CRITERES</t>
  </si>
  <si>
    <t>SERVICES RENDU</t>
  </si>
  <si>
    <t>REGULIEREMENT</t>
  </si>
  <si>
    <t>RAREMENT</t>
  </si>
  <si>
    <t>JAMAIS</t>
  </si>
  <si>
    <t>NOTE</t>
  </si>
  <si>
    <t>TRES BON PRIX</t>
  </si>
  <si>
    <t>BON PRIX</t>
  </si>
  <si>
    <t>PRIX MOYEN</t>
  </si>
  <si>
    <t>PRIX VS CONCURRENTS</t>
  </si>
  <si>
    <t>TROP CHER</t>
  </si>
  <si>
    <t>TOUJOURS</t>
  </si>
  <si>
    <t>ADMINISTRATIF (AR / CCPU / CERTIF)</t>
  </si>
  <si>
    <t>critere qualite</t>
  </si>
  <si>
    <t>Critere delai</t>
  </si>
  <si>
    <t>QUALITE NC/NBRE DE LIVRAISON</t>
  </si>
  <si>
    <t>DELAI RETARD/NBRE DE LIVRAISON</t>
  </si>
  <si>
    <t>A REMPLIR</t>
  </si>
  <si>
    <t>liste</t>
  </si>
  <si>
    <t>LIVRAISON</t>
  </si>
  <si>
    <t>FOURNIE</t>
  </si>
  <si>
    <t>ID_FST</t>
  </si>
  <si>
    <t>ID_COMPANY</t>
  </si>
  <si>
    <t>Code fournisseur</t>
  </si>
  <si>
    <t>Raison sociale</t>
  </si>
  <si>
    <t>Activité</t>
  </si>
  <si>
    <t>Etablissement</t>
  </si>
  <si>
    <t>Agrément</t>
  </si>
  <si>
    <t>Niv. Qualité</t>
  </si>
  <si>
    <t>Mini. facturation</t>
  </si>
  <si>
    <t>N° RCS</t>
  </si>
  <si>
    <t>Date création</t>
  </si>
  <si>
    <t>A M I C</t>
  </si>
  <si>
    <t>Tréfilage</t>
  </si>
  <si>
    <t/>
  </si>
  <si>
    <t>NOUAILLES</t>
  </si>
  <si>
    <t>A. NOUAILLES</t>
  </si>
  <si>
    <t>Refendage</t>
  </si>
  <si>
    <t>3357</t>
  </si>
  <si>
    <t>A P S COATINGS SOLUTIONS</t>
  </si>
  <si>
    <t>Traitement de Surface</t>
  </si>
  <si>
    <t>ABC</t>
  </si>
  <si>
    <t>ABC SWISSTECH</t>
  </si>
  <si>
    <t>Fournitures industrielles</t>
  </si>
  <si>
    <t>ABD</t>
  </si>
  <si>
    <t>ABD AFFUTAGE</t>
  </si>
  <si>
    <t>Aciéries de Bonpertuis - SMV</t>
  </si>
  <si>
    <t>Produits ferreux</t>
  </si>
  <si>
    <t>C20860</t>
  </si>
  <si>
    <t>COSTE</t>
  </si>
  <si>
    <t>ACIERS COSTE</t>
  </si>
  <si>
    <t>ACRODUR Industrie</t>
  </si>
  <si>
    <t>ACTILAS</t>
  </si>
  <si>
    <t>ACTILAS &amp; ACTIJET</t>
  </si>
  <si>
    <t>6046</t>
  </si>
  <si>
    <t>AERONEGOCE</t>
  </si>
  <si>
    <t>Aero Negoce International</t>
  </si>
  <si>
    <t>AEROTECH</t>
  </si>
  <si>
    <t>Aéronautique</t>
  </si>
  <si>
    <t>A00357</t>
  </si>
  <si>
    <t>AK-STEEL</t>
  </si>
  <si>
    <t>AK-STEEL sarl</t>
  </si>
  <si>
    <t>41102928</t>
  </si>
  <si>
    <t>ALCAN</t>
  </si>
  <si>
    <t>ALCAN SERVICE AERONAUTIQUE</t>
  </si>
  <si>
    <t>Produits non ferreux</t>
  </si>
  <si>
    <t>60890</t>
  </si>
  <si>
    <t>47333</t>
  </si>
  <si>
    <t>AMCO</t>
  </si>
  <si>
    <t>AMD MEAUX</t>
  </si>
  <si>
    <t>74004656</t>
  </si>
  <si>
    <t>AMD SAVIGNY</t>
  </si>
  <si>
    <t>AMD Solutions France</t>
  </si>
  <si>
    <t>AMETIS</t>
  </si>
  <si>
    <t>AMETIS - VITADRESSE</t>
  </si>
  <si>
    <t>Imprimerie</t>
  </si>
  <si>
    <t>7720</t>
  </si>
  <si>
    <t>AMI</t>
  </si>
  <si>
    <t>AMI TRANSMISSION</t>
  </si>
  <si>
    <t>41100210</t>
  </si>
  <si>
    <t>Tolerie Fine-Usinage</t>
  </si>
  <si>
    <t>APF INDUSTRIE</t>
  </si>
  <si>
    <t>1727</t>
  </si>
  <si>
    <t>Cintrage</t>
  </si>
  <si>
    <t>ARMOR</t>
  </si>
  <si>
    <t>ARMOR OUTILLAGE</t>
  </si>
  <si>
    <t>ARO</t>
  </si>
  <si>
    <t>ARO Welding Technologies</t>
  </si>
  <si>
    <t>ASR</t>
  </si>
  <si>
    <t>ASR SYSTEMS</t>
  </si>
  <si>
    <t>ATELIER BEAULIEU</t>
  </si>
  <si>
    <t>ATELIER DE BEAULIEU</t>
  </si>
  <si>
    <t>Atelier Refendage Service</t>
  </si>
  <si>
    <t>773182</t>
  </si>
  <si>
    <t>GERBOUT</t>
  </si>
  <si>
    <t>ATLANTIC RESSORTS IND.</t>
  </si>
  <si>
    <t>Ressorts</t>
  </si>
  <si>
    <t>4106018</t>
  </si>
  <si>
    <t>TARGE</t>
  </si>
  <si>
    <t>AT2T-USINE TARGE</t>
  </si>
  <si>
    <t>AUBRY</t>
  </si>
  <si>
    <t>AUBRY PROFILS S. A. S.</t>
  </si>
  <si>
    <t>AZ PESAGE GASTINEAU</t>
  </si>
  <si>
    <t>C05794</t>
  </si>
  <si>
    <t>BALZERS</t>
  </si>
  <si>
    <t>Traitement Thermique</t>
  </si>
  <si>
    <t>BBA</t>
  </si>
  <si>
    <t>BBA EMBALLAGES</t>
  </si>
  <si>
    <t>Cartonnage</t>
  </si>
  <si>
    <t>015688</t>
  </si>
  <si>
    <t>DAILLOUX</t>
  </si>
  <si>
    <t>BEAUCLAIR</t>
  </si>
  <si>
    <t>Outillage</t>
  </si>
  <si>
    <t>10762</t>
  </si>
  <si>
    <t>BM TECH</t>
  </si>
  <si>
    <t>BODYCOTE St Aubin</t>
  </si>
  <si>
    <t>BODYCOTE</t>
  </si>
  <si>
    <t>104198</t>
  </si>
  <si>
    <t>BODYCOTE beaugency</t>
  </si>
  <si>
    <t>BODYCOTE Bcy</t>
  </si>
  <si>
    <t>BODYCOTE Lagny</t>
  </si>
  <si>
    <t>FOU009</t>
  </si>
  <si>
    <t>BODYCOTE st Nico</t>
  </si>
  <si>
    <t>BODYCOTE ST NICOLAS D'ALIERMONT</t>
  </si>
  <si>
    <t>BODYCOTE voreppe</t>
  </si>
  <si>
    <t>BODYCOTE VOREPPE</t>
  </si>
  <si>
    <t>BOHLER</t>
  </si>
  <si>
    <t>BOHLER UDDEHOLM FRANCE</t>
  </si>
  <si>
    <t>Outillage acier</t>
  </si>
  <si>
    <t>BONNET</t>
  </si>
  <si>
    <t>3575</t>
  </si>
  <si>
    <t>BPM SAS</t>
  </si>
  <si>
    <t>BURBAN PALETTES</t>
  </si>
  <si>
    <t>BURBAN PALETTES RECYCLAGE</t>
  </si>
  <si>
    <t>Palettes</t>
  </si>
  <si>
    <t>CPP</t>
  </si>
  <si>
    <t>CABLERIE PARISIENNE DE PRECISION</t>
  </si>
  <si>
    <t>Cablerie</t>
  </si>
  <si>
    <t>CERGY-VIS</t>
  </si>
  <si>
    <t>CFFM</t>
  </si>
  <si>
    <t>CGR  Division ressorts services</t>
  </si>
  <si>
    <t>1157</t>
  </si>
  <si>
    <t>CHAPPE FONTOLIVE</t>
  </si>
  <si>
    <t>CHAPPE ET FONTOLIVE</t>
  </si>
  <si>
    <t>CHARLES</t>
  </si>
  <si>
    <t>CHARLES SERVICE</t>
  </si>
  <si>
    <t>549</t>
  </si>
  <si>
    <t>CHARTON</t>
  </si>
  <si>
    <t>Découpe emboutissage</t>
  </si>
  <si>
    <t>CLAL France</t>
  </si>
  <si>
    <t>COFINCO</t>
  </si>
  <si>
    <t>142</t>
  </si>
  <si>
    <t>COFMO</t>
  </si>
  <si>
    <t>COFMO PRESSES</t>
  </si>
  <si>
    <t>35863000000</t>
  </si>
  <si>
    <t>CGM</t>
  </si>
  <si>
    <t>COMPTOIR GENERAL DES METAUX</t>
  </si>
  <si>
    <t>CORDERIE NATIONALE</t>
  </si>
  <si>
    <t>CORDERIE NATIONALE ET CABLERIE</t>
  </si>
  <si>
    <t>UNITOL</t>
  </si>
  <si>
    <t>CORUS UNITOL</t>
  </si>
  <si>
    <t>CROMOGENIA</t>
  </si>
  <si>
    <t>210055</t>
  </si>
  <si>
    <t>DAILLY</t>
  </si>
  <si>
    <t>DARRIGOL</t>
  </si>
  <si>
    <t>DARRIGOL et GAGNEZ</t>
  </si>
  <si>
    <t>DAVUM</t>
  </si>
  <si>
    <t>DAYTON</t>
  </si>
  <si>
    <t>DAYTON PROGRESS</t>
  </si>
  <si>
    <t>DEFI GROUP</t>
  </si>
  <si>
    <t>412690</t>
  </si>
  <si>
    <t>DELCEN</t>
  </si>
  <si>
    <t>DELCEN S.A.S.</t>
  </si>
  <si>
    <t>DESBORDES</t>
  </si>
  <si>
    <t>DESBORDES REPOUSSAGE</t>
  </si>
  <si>
    <t>Repoussage</t>
  </si>
  <si>
    <t>DESCOURS</t>
  </si>
  <si>
    <t>Descours &amp; Cabaud</t>
  </si>
  <si>
    <t>775089</t>
  </si>
  <si>
    <t>D'HUART</t>
  </si>
  <si>
    <t>3320</t>
  </si>
  <si>
    <t>DIRECT</t>
  </si>
  <si>
    <t>8341</t>
  </si>
  <si>
    <t>DIVERS</t>
  </si>
  <si>
    <t>DIVERS FOURNISSEURS</t>
  </si>
  <si>
    <t>DPM</t>
  </si>
  <si>
    <t>DPM S.A.</t>
  </si>
  <si>
    <t>DUFERCO</t>
  </si>
  <si>
    <t>DUFERCO THIONVILLE</t>
  </si>
  <si>
    <t>ELEC</t>
  </si>
  <si>
    <t>ELEC PARIS EST</t>
  </si>
  <si>
    <t>AUBERT</t>
  </si>
  <si>
    <t>ERAMET-AUBERT &amp; DUVAL</t>
  </si>
  <si>
    <t>ERDE</t>
  </si>
  <si>
    <t>ERDE VISSERIE</t>
  </si>
  <si>
    <t>LEPAGE</t>
  </si>
  <si>
    <t>ETABLISSEMENTS LEPAGE</t>
  </si>
  <si>
    <t>REMOND</t>
  </si>
  <si>
    <t>ETS A. REMOND</t>
  </si>
  <si>
    <t>1108</t>
  </si>
  <si>
    <t>DELAUNAY</t>
  </si>
  <si>
    <t>ETS ALAIN COMPAS</t>
  </si>
  <si>
    <t>6390</t>
  </si>
  <si>
    <t>EBERLE</t>
  </si>
  <si>
    <t>Ets EBERLE</t>
  </si>
  <si>
    <t>Décolletage</t>
  </si>
  <si>
    <t>NETON</t>
  </si>
  <si>
    <t>Ets NETON &amp; Cie</t>
  </si>
  <si>
    <t>EXPEDIT</t>
  </si>
  <si>
    <t>F I T</t>
  </si>
  <si>
    <t>Fonderie</t>
  </si>
  <si>
    <t>413576</t>
  </si>
  <si>
    <t>FILETTUBES</t>
  </si>
  <si>
    <t>FIL ET TUBES</t>
  </si>
  <si>
    <t>FIM INOX</t>
  </si>
  <si>
    <t>19369</t>
  </si>
  <si>
    <t>FLERTEX</t>
  </si>
  <si>
    <t>579529</t>
  </si>
  <si>
    <t>ROGER</t>
  </si>
  <si>
    <t>GANTOIS</t>
  </si>
  <si>
    <t>GASTON PERROLLAZ</t>
  </si>
  <si>
    <t>GOFFI</t>
  </si>
  <si>
    <t>LOUVET</t>
  </si>
  <si>
    <t>GROUPE LOUVET</t>
  </si>
  <si>
    <t>FOUR001</t>
  </si>
  <si>
    <t>TMA</t>
  </si>
  <si>
    <t>GROUPE TMA</t>
  </si>
  <si>
    <t>CFOUR0</t>
  </si>
  <si>
    <t>HOFFMANN</t>
  </si>
  <si>
    <t>HOFFMANN FRANCE SAS</t>
  </si>
  <si>
    <t>4813001</t>
  </si>
  <si>
    <t>ICAUNAISE</t>
  </si>
  <si>
    <t>IDM ICAUNAISE DES METAUX</t>
  </si>
  <si>
    <t>411FOURN0</t>
  </si>
  <si>
    <t>IGOL</t>
  </si>
  <si>
    <t>778102</t>
  </si>
  <si>
    <t>IMPHY - ArcelorMittal</t>
  </si>
  <si>
    <t>411465</t>
  </si>
  <si>
    <t>IN - CA</t>
  </si>
  <si>
    <t>FOUR/FOUR</t>
  </si>
  <si>
    <t>BRONZEINOX</t>
  </si>
  <si>
    <t>INOFORGES</t>
  </si>
  <si>
    <t>IMS</t>
  </si>
  <si>
    <t>International Métal Service</t>
  </si>
  <si>
    <t>2003168/0</t>
  </si>
  <si>
    <t>JACQUEMET</t>
  </si>
  <si>
    <t>JD REFENDAGE</t>
  </si>
  <si>
    <t>JOSSERAND</t>
  </si>
  <si>
    <t>029330</t>
  </si>
  <si>
    <t>KERBIRIO</t>
  </si>
  <si>
    <t>LMI</t>
  </si>
  <si>
    <t>LABORATOIRE DE MAINTENANCE IND.</t>
  </si>
  <si>
    <t>COMPTOIRSCIURES</t>
  </si>
  <si>
    <t>Le Comptoir des Sciures</t>
  </si>
  <si>
    <t>RIVET FORE</t>
  </si>
  <si>
    <t>LE RIVET FORE</t>
  </si>
  <si>
    <t>C240310</t>
  </si>
  <si>
    <t>LEDUC</t>
  </si>
  <si>
    <t>LEGRANDCUB</t>
  </si>
  <si>
    <t>002021</t>
  </si>
  <si>
    <t>LRB ROULIER</t>
  </si>
  <si>
    <t>LYRECO</t>
  </si>
  <si>
    <t>649914</t>
  </si>
  <si>
    <t>MABEO</t>
  </si>
  <si>
    <t>MABEO INDUSTRIES</t>
  </si>
  <si>
    <t>C91555V</t>
  </si>
  <si>
    <t>MAC-COULEUR</t>
  </si>
  <si>
    <t>MMS</t>
  </si>
  <si>
    <t>Magnetique Marquage Systeme</t>
  </si>
  <si>
    <t>77503FOURN</t>
  </si>
  <si>
    <t>MANUTAN</t>
  </si>
  <si>
    <t>29062</t>
  </si>
  <si>
    <t>FRANKEL</t>
  </si>
  <si>
    <t>MANUTENTION .STOCKAGE</t>
  </si>
  <si>
    <t>MARGER</t>
  </si>
  <si>
    <t>MARGER INDUSTRIES</t>
  </si>
  <si>
    <t>MARTEAU</t>
  </si>
  <si>
    <t>MDL</t>
  </si>
  <si>
    <t>420018319</t>
  </si>
  <si>
    <t>MECA</t>
  </si>
  <si>
    <t>308822</t>
  </si>
  <si>
    <t>MECACEL</t>
  </si>
  <si>
    <t>MESURE2000</t>
  </si>
  <si>
    <t>METAL CHROME</t>
  </si>
  <si>
    <t>METALCONTROL</t>
  </si>
  <si>
    <t>METAL CONTROL</t>
  </si>
  <si>
    <t>METALFLEX</t>
  </si>
  <si>
    <t>METAL FLEX HOSING, INC.</t>
  </si>
  <si>
    <t>METAL PROTECTION</t>
  </si>
  <si>
    <t>506 450 188</t>
  </si>
  <si>
    <t>METALINE</t>
  </si>
  <si>
    <t>MITHIEUX S.A.</t>
  </si>
  <si>
    <t>MODERN'CHROME</t>
  </si>
  <si>
    <t>MPIREF</t>
  </si>
  <si>
    <t>1039</t>
  </si>
  <si>
    <t>MPMO</t>
  </si>
  <si>
    <t>NEWPLAST</t>
  </si>
  <si>
    <t>NEWPLAST JT BARTHELEMY</t>
  </si>
  <si>
    <t>Produits synthétiques</t>
  </si>
  <si>
    <t>72840</t>
  </si>
  <si>
    <t>BERYLCO</t>
  </si>
  <si>
    <t>18601</t>
  </si>
  <si>
    <t>NIV-ELEC</t>
  </si>
  <si>
    <t>NIV-ELEC SARL</t>
  </si>
  <si>
    <t>OBERTHUR</t>
  </si>
  <si>
    <t>TITANOX</t>
  </si>
  <si>
    <t>Obsolète</t>
  </si>
  <si>
    <t>303077</t>
  </si>
  <si>
    <t>OFFREDY</t>
  </si>
  <si>
    <t>OFFREDY SAS</t>
  </si>
  <si>
    <t>PL MARTIN</t>
  </si>
  <si>
    <t>OREXAD ROP</t>
  </si>
  <si>
    <t>351720</t>
  </si>
  <si>
    <t>ORLEANS LASER</t>
  </si>
  <si>
    <t>OTELO</t>
  </si>
  <si>
    <t>21770311</t>
  </si>
  <si>
    <t>PHB</t>
  </si>
  <si>
    <t>P. H. B.</t>
  </si>
  <si>
    <t>PMC</t>
  </si>
  <si>
    <t>P. M. C.</t>
  </si>
  <si>
    <t>PANIER</t>
  </si>
  <si>
    <t>6051</t>
  </si>
  <si>
    <t>PARIS ST DENIS ACIERS</t>
  </si>
  <si>
    <t>PATERNEL</t>
  </si>
  <si>
    <t>PATERNEL INDUSTRIES</t>
  </si>
  <si>
    <t>PGS</t>
  </si>
  <si>
    <t>PLASTISERVICE</t>
  </si>
  <si>
    <t>PLASTISERVICE FRANCE</t>
  </si>
  <si>
    <t>POLIGRAT</t>
  </si>
  <si>
    <t>POLIGRAT FRANCE</t>
  </si>
  <si>
    <t>POUCHARD</t>
  </si>
  <si>
    <t>POUCHARD TUBES</t>
  </si>
  <si>
    <t>18108C/20692L</t>
  </si>
  <si>
    <t>411FOUR</t>
  </si>
  <si>
    <t>RABOURDIN INDUSTRIE</t>
  </si>
  <si>
    <t>08402A</t>
  </si>
  <si>
    <t>RACLOT</t>
  </si>
  <si>
    <t>RAJA</t>
  </si>
  <si>
    <t>77147201</t>
  </si>
  <si>
    <t>RB</t>
  </si>
  <si>
    <t>RB MATIERES PLASTIQUES</t>
  </si>
  <si>
    <t>RESSORT SERVICE</t>
  </si>
  <si>
    <t>GEFI</t>
  </si>
  <si>
    <t>RESSORTS GEFI</t>
  </si>
  <si>
    <t>1002358</t>
  </si>
  <si>
    <t>REYNOLDS</t>
  </si>
  <si>
    <t>Reynolds European PRODUITS</t>
  </si>
  <si>
    <t>RADIOSPARES</t>
  </si>
  <si>
    <t>RS COMPONENTS</t>
  </si>
  <si>
    <t>12180003</t>
  </si>
  <si>
    <t>S D E P</t>
  </si>
  <si>
    <t>00100761</t>
  </si>
  <si>
    <t>SAFETY</t>
  </si>
  <si>
    <t>SAFETY KLEEN FRANCE SARL</t>
  </si>
  <si>
    <t>84004369</t>
  </si>
  <si>
    <t>SAICA</t>
  </si>
  <si>
    <t>1719</t>
  </si>
  <si>
    <t>SAMP</t>
  </si>
  <si>
    <t>SAPIM</t>
  </si>
  <si>
    <t>GTA</t>
  </si>
  <si>
    <t>S.A.R.L GATIEN TECHNIQUE ASSEMBLAGE</t>
  </si>
  <si>
    <t>Quincaillerie</t>
  </si>
  <si>
    <t>SARTORIUS</t>
  </si>
  <si>
    <t>SARTORIUS SAS</t>
  </si>
  <si>
    <t>SONEL</t>
  </si>
  <si>
    <t>S.A.S SONEL</t>
  </si>
  <si>
    <t>SCIE</t>
  </si>
  <si>
    <t>SCIE Packaging Systems</t>
  </si>
  <si>
    <t>MIGNON</t>
  </si>
  <si>
    <t>SEE MIGNON</t>
  </si>
  <si>
    <t>32344819100029</t>
  </si>
  <si>
    <t>JADE</t>
  </si>
  <si>
    <t>ME31510</t>
  </si>
  <si>
    <t>SERTITEC</t>
  </si>
  <si>
    <t>Sertitec</t>
  </si>
  <si>
    <t>SERTO</t>
  </si>
  <si>
    <t>145227</t>
  </si>
  <si>
    <t>SCA-F</t>
  </si>
  <si>
    <t>Service Centres Aero France</t>
  </si>
  <si>
    <t>SGI</t>
  </si>
  <si>
    <t>SIMONIN</t>
  </si>
  <si>
    <t>C17677</t>
  </si>
  <si>
    <t>SNCTA</t>
  </si>
  <si>
    <t>Société d'Electrolyse du Centre-Ouest</t>
  </si>
  <si>
    <t>SOCIETE NOUVELLE ANTHOINE EMILE</t>
  </si>
  <si>
    <t>SOCOTEC</t>
  </si>
  <si>
    <t>183100933</t>
  </si>
  <si>
    <t>SODEP</t>
  </si>
  <si>
    <t>567</t>
  </si>
  <si>
    <t>SOHACO</t>
  </si>
  <si>
    <t>SOLUTIONS ELAST</t>
  </si>
  <si>
    <t>SOLUTIONS ELASTOMERES</t>
  </si>
  <si>
    <t>C0482</t>
  </si>
  <si>
    <t>SOMM</t>
  </si>
  <si>
    <t>SOUCILLE</t>
  </si>
  <si>
    <t>M77</t>
  </si>
  <si>
    <t>SOUDMECA</t>
  </si>
  <si>
    <t>SPPS</t>
  </si>
  <si>
    <t>F 0052</t>
  </si>
  <si>
    <t>BISSER</t>
  </si>
  <si>
    <t>STEFFEN BISSER</t>
  </si>
  <si>
    <t>Gravure</t>
  </si>
  <si>
    <t>2094</t>
  </si>
  <si>
    <t>AVIA</t>
  </si>
  <si>
    <t>STI FRANCE</t>
  </si>
  <si>
    <t>900512</t>
  </si>
  <si>
    <t>STRONG</t>
  </si>
  <si>
    <t>STRONG adhesifs industriels</t>
  </si>
  <si>
    <t>631</t>
  </si>
  <si>
    <t>STRUCHEN</t>
  </si>
  <si>
    <t>STRUCHEN SA</t>
  </si>
  <si>
    <t>394</t>
  </si>
  <si>
    <t>SUD OUEST CAOUTCHOUC</t>
  </si>
  <si>
    <t>C004845</t>
  </si>
  <si>
    <t>SUNCLEAR</t>
  </si>
  <si>
    <t>SUNCLEAR DIFFUSION</t>
  </si>
  <si>
    <t>DFOU03</t>
  </si>
  <si>
    <t>TAD</t>
  </si>
  <si>
    <t>TAD INOX SERVICE BV</t>
  </si>
  <si>
    <t>TAGAR</t>
  </si>
  <si>
    <t>52412340</t>
  </si>
  <si>
    <t>TANCOGNE</t>
  </si>
  <si>
    <t>TECHNI DECO</t>
  </si>
  <si>
    <t>AO1818</t>
  </si>
  <si>
    <t>INTERMETAUX</t>
  </si>
  <si>
    <t>Testas Intermétaux</t>
  </si>
  <si>
    <t>352789</t>
  </si>
  <si>
    <t>THOMET</t>
  </si>
  <si>
    <t>2468</t>
  </si>
  <si>
    <t>THYSSEN M</t>
  </si>
  <si>
    <t>THYSSENKRUPP MATERIALS FRANCE</t>
  </si>
  <si>
    <t>THYSSEN S</t>
  </si>
  <si>
    <t>ThyssenKrupp Service Acier</t>
  </si>
  <si>
    <t>TOLERIE INDUSTRIE</t>
  </si>
  <si>
    <t>TTE LA RECTIFICATION</t>
  </si>
  <si>
    <t>TOUTE LA RECTIFICATION</t>
  </si>
  <si>
    <t>CF0658</t>
  </si>
  <si>
    <t>Traitement Thermique Surface Essonne</t>
  </si>
  <si>
    <t>TRIMOS-SYLVAC</t>
  </si>
  <si>
    <t>41FOURNI</t>
  </si>
  <si>
    <t>TUYAUX FEXIBLES RUDOLPH</t>
  </si>
  <si>
    <t>TWMETALS</t>
  </si>
  <si>
    <t>TW METALS FRANCE</t>
  </si>
  <si>
    <t>UMA</t>
  </si>
  <si>
    <t>UND</t>
  </si>
  <si>
    <t>FOURNIEETS</t>
  </si>
  <si>
    <t>VEXIN</t>
  </si>
  <si>
    <t>VEXIN POLYMERES</t>
  </si>
  <si>
    <t>VINCO</t>
  </si>
  <si>
    <t>VIZCAINA DE INDUSTRIA Y COMERCIO</t>
  </si>
  <si>
    <t>VOIRIN</t>
  </si>
  <si>
    <t>VOIRIN Père et Fils</t>
  </si>
  <si>
    <t>FOURN</t>
  </si>
  <si>
    <t>WEBER</t>
  </si>
  <si>
    <t>WEBER METAUX</t>
  </si>
  <si>
    <t>053720</t>
  </si>
  <si>
    <t>WHEELABRATOR</t>
  </si>
  <si>
    <t>204205</t>
  </si>
  <si>
    <t>WIELAND</t>
  </si>
  <si>
    <t>3277224</t>
  </si>
  <si>
    <t>XOSECURITE</t>
  </si>
  <si>
    <t>XO SECURITE</t>
  </si>
  <si>
    <t>776762</t>
  </si>
  <si>
    <t>YELLOZ</t>
  </si>
  <si>
    <t>YELLOZ COMPONENTS</t>
  </si>
  <si>
    <t>CRITERE RECURRENCE</t>
  </si>
  <si>
    <t>CRITERE MOYENNE RECURRENCE</t>
  </si>
  <si>
    <t>ACTIF</t>
  </si>
  <si>
    <t xml:space="preserve">2 à 5 </t>
  </si>
  <si>
    <t>1 max</t>
  </si>
  <si>
    <t>6 à 10</t>
  </si>
  <si>
    <t>plus de 10x</t>
  </si>
  <si>
    <t>pas de livraison</t>
  </si>
  <si>
    <t>Activité ERP</t>
  </si>
  <si>
    <t>0% - 2%</t>
  </si>
  <si>
    <t>3% - 5%</t>
  </si>
  <si>
    <t>6% - 100%</t>
  </si>
  <si>
    <t>NOTE FINALE</t>
  </si>
  <si>
    <t>NOM FOURNISSEUR</t>
  </si>
  <si>
    <t>ABRVIATION FOURNISSEUR</t>
  </si>
  <si>
    <t>AUTO</t>
  </si>
  <si>
    <t xml:space="preserve">ladreyt@acieries-bonpertuis.fr </t>
  </si>
  <si>
    <t>sophie@amic.fr</t>
  </si>
  <si>
    <t>s.rudent@mpirefendage.fr</t>
  </si>
  <si>
    <t>S. RUDENT</t>
  </si>
  <si>
    <t>REACTIVITE</t>
  </si>
  <si>
    <t>PROACTIF</t>
  </si>
  <si>
    <t>RAPIDE</t>
  </si>
  <si>
    <t>LENTE</t>
  </si>
  <si>
    <t>AUCUNE</t>
  </si>
  <si>
    <t xml:space="preserve">ACTION DEMANDEE LE </t>
  </si>
  <si>
    <t>RETOUR DU PLAN D'ACTION FOURNISSEUR</t>
  </si>
  <si>
    <t>Réactivité</t>
  </si>
  <si>
    <t>Note Réactivité</t>
  </si>
  <si>
    <t>DATE_LIVRAISON</t>
  </si>
  <si>
    <t>Étiquettes de lignes</t>
  </si>
  <si>
    <t>Nombre de N° Cmde achat</t>
  </si>
  <si>
    <t>Fournisseur</t>
  </si>
  <si>
    <t>N° Cmde achat</t>
  </si>
  <si>
    <t>CF190197</t>
  </si>
  <si>
    <t>CF190307</t>
  </si>
  <si>
    <t>CF190022</t>
  </si>
  <si>
    <t>CF190126</t>
  </si>
  <si>
    <t>CF190184</t>
  </si>
  <si>
    <t>CF190277</t>
  </si>
  <si>
    <t>CF190329</t>
  </si>
  <si>
    <t>CF190357</t>
  </si>
  <si>
    <t>CF190345</t>
  </si>
  <si>
    <t>CF180585</t>
  </si>
  <si>
    <t>CF190342</t>
  </si>
  <si>
    <t>CF180414</t>
  </si>
  <si>
    <t>CF190241</t>
  </si>
  <si>
    <t>CF190326</t>
  </si>
  <si>
    <t>CF190394</t>
  </si>
  <si>
    <t>CF180591</t>
  </si>
  <si>
    <t>CF190071</t>
  </si>
  <si>
    <t>CF190110</t>
  </si>
  <si>
    <t>CF190195</t>
  </si>
  <si>
    <t>CF190242</t>
  </si>
  <si>
    <t>CF190297</t>
  </si>
  <si>
    <t>CF190314</t>
  </si>
  <si>
    <t>CF190318</t>
  </si>
  <si>
    <t>CF190061</t>
  </si>
  <si>
    <t>CF180557</t>
  </si>
  <si>
    <t>CF180573</t>
  </si>
  <si>
    <t>CF190013</t>
  </si>
  <si>
    <t>CF190030</t>
  </si>
  <si>
    <t>CF190087</t>
  </si>
  <si>
    <t>CF190106</t>
  </si>
  <si>
    <t>CF190124</t>
  </si>
  <si>
    <t>CF190149</t>
  </si>
  <si>
    <t>CF190150</t>
  </si>
  <si>
    <t>CF190159</t>
  </si>
  <si>
    <t>CF190160</t>
  </si>
  <si>
    <t>CF190169</t>
  </si>
  <si>
    <t>CF190225</t>
  </si>
  <si>
    <t>CF190309</t>
  </si>
  <si>
    <t>CF190343</t>
  </si>
  <si>
    <t>CF190379</t>
  </si>
  <si>
    <t>CF190053</t>
  </si>
  <si>
    <t>CF190234</t>
  </si>
  <si>
    <t>CF190298</t>
  </si>
  <si>
    <t>CF190268</t>
  </si>
  <si>
    <t>CF190010</t>
  </si>
  <si>
    <t>CF190063</t>
  </si>
  <si>
    <t>CF190196</t>
  </si>
  <si>
    <t>CF190331</t>
  </si>
  <si>
    <t>CF190347</t>
  </si>
  <si>
    <t>CF180562</t>
  </si>
  <si>
    <t>CF180584</t>
  </si>
  <si>
    <t>CF190011</t>
  </si>
  <si>
    <t>CF190028</t>
  </si>
  <si>
    <t>CF190029</t>
  </si>
  <si>
    <t>CF190036</t>
  </si>
  <si>
    <t>CF190057</t>
  </si>
  <si>
    <t>CF190091</t>
  </si>
  <si>
    <t>CF190173</t>
  </si>
  <si>
    <t>CF190178</t>
  </si>
  <si>
    <t>CF190180</t>
  </si>
  <si>
    <t>CF190248</t>
  </si>
  <si>
    <t>CF190275</t>
  </si>
  <si>
    <t>CF190372</t>
  </si>
  <si>
    <t>CF190321</t>
  </si>
  <si>
    <t>CF190042</t>
  </si>
  <si>
    <t>CF190086</t>
  </si>
  <si>
    <t>CF190157</t>
  </si>
  <si>
    <t>CF190282</t>
  </si>
  <si>
    <t>CF190377</t>
  </si>
  <si>
    <t>Total général</t>
  </si>
  <si>
    <t>CF190139</t>
  </si>
  <si>
    <t>CF180574</t>
  </si>
  <si>
    <t>CF180592</t>
  </si>
  <si>
    <t>CF190009</t>
  </si>
  <si>
    <t>CF190062</t>
  </si>
  <si>
    <t>CF190070</t>
  </si>
  <si>
    <t>CF190090</t>
  </si>
  <si>
    <t>CF190111</t>
  </si>
  <si>
    <t>CF190131</t>
  </si>
  <si>
    <t>CF190141</t>
  </si>
  <si>
    <t>CF190154</t>
  </si>
  <si>
    <t>CF190161</t>
  </si>
  <si>
    <t>CF190175</t>
  </si>
  <si>
    <t>CF190191</t>
  </si>
  <si>
    <t>CF190210</t>
  </si>
  <si>
    <t>CF190212</t>
  </si>
  <si>
    <t>CF190274</t>
  </si>
  <si>
    <t>CF190287</t>
  </si>
  <si>
    <t>CF190290</t>
  </si>
  <si>
    <t>CF190319</t>
  </si>
  <si>
    <t>CF190336</t>
  </si>
  <si>
    <t>CF190385</t>
  </si>
  <si>
    <t>CF190386</t>
  </si>
  <si>
    <t>CF190391</t>
  </si>
  <si>
    <t>CF190171</t>
  </si>
  <si>
    <t>CF190054</t>
  </si>
  <si>
    <t>CF190219</t>
  </si>
  <si>
    <t>CF190056</t>
  </si>
  <si>
    <t>CF190254</t>
  </si>
  <si>
    <t>CF190255</t>
  </si>
  <si>
    <t>CF190256</t>
  </si>
  <si>
    <t>CF190257</t>
  </si>
  <si>
    <t>CF190258</t>
  </si>
  <si>
    <t>CF190259</t>
  </si>
  <si>
    <t>CF190260</t>
  </si>
  <si>
    <t>CF190261</t>
  </si>
  <si>
    <t>CF190262</t>
  </si>
  <si>
    <t>CF190263</t>
  </si>
  <si>
    <t>CF190273</t>
  </si>
  <si>
    <t>CF190294</t>
  </si>
  <si>
    <t>CF190295</t>
  </si>
  <si>
    <t>CF190344</t>
  </si>
  <si>
    <t>CF190107</t>
  </si>
  <si>
    <t>CF190099</t>
  </si>
  <si>
    <t>CF190174</t>
  </si>
  <si>
    <t>CF190194</t>
  </si>
  <si>
    <t>CF190239</t>
  </si>
  <si>
    <t>CF190034</t>
  </si>
  <si>
    <t>CF190338</t>
  </si>
  <si>
    <t>CF190299</t>
  </si>
  <si>
    <t>CF190119</t>
  </si>
  <si>
    <t>CF190396</t>
  </si>
  <si>
    <t>CF180571</t>
  </si>
  <si>
    <t>CF190310</t>
  </si>
  <si>
    <t>CF190128</t>
  </si>
  <si>
    <t>CF190237</t>
  </si>
  <si>
    <t>CF180587</t>
  </si>
  <si>
    <t>CF190140</t>
  </si>
  <si>
    <t>CF190375</t>
  </si>
  <si>
    <t>CF180588</t>
  </si>
  <si>
    <t>CF190235</t>
  </si>
  <si>
    <t>CF190311</t>
  </si>
  <si>
    <t>CF190137</t>
  </si>
  <si>
    <t>CF180586</t>
  </si>
  <si>
    <t>CF190094</t>
  </si>
  <si>
    <t>CF190156</t>
  </si>
  <si>
    <t>CF190125</t>
  </si>
  <si>
    <t>CF190188</t>
  </si>
  <si>
    <t>CF190250</t>
  </si>
  <si>
    <t>CF190388</t>
  </si>
  <si>
    <t>CF180569</t>
  </si>
  <si>
    <t>CF190328</t>
  </si>
  <si>
    <t>CF180564</t>
  </si>
  <si>
    <t>CF190130</t>
  </si>
  <si>
    <t>CF190199</t>
  </si>
  <si>
    <t>CF190289</t>
  </si>
  <si>
    <t>CF190392</t>
  </si>
  <si>
    <t>CF180583</t>
  </si>
  <si>
    <t>CF190002</t>
  </si>
  <si>
    <t>CF190037</t>
  </si>
  <si>
    <t>CF190038</t>
  </si>
  <si>
    <t>CF190109</t>
  </si>
  <si>
    <t>CF190162</t>
  </si>
  <si>
    <t>CF190193</t>
  </si>
  <si>
    <t>CF190266</t>
  </si>
  <si>
    <t>CF190270</t>
  </si>
  <si>
    <t>CF190278</t>
  </si>
  <si>
    <t>CF190296</t>
  </si>
  <si>
    <t>CF190315</t>
  </si>
  <si>
    <t>CF190346</t>
  </si>
  <si>
    <t>CF190373</t>
  </si>
  <si>
    <t>CF190018</t>
  </si>
  <si>
    <t>CF190019</t>
  </si>
  <si>
    <t>CF190020</t>
  </si>
  <si>
    <t>CF190021</t>
  </si>
  <si>
    <t>CF190046</t>
  </si>
  <si>
    <t>CF190047</t>
  </si>
  <si>
    <t>CF190080</t>
  </si>
  <si>
    <t>CF190081</t>
  </si>
  <si>
    <t>CF190113</t>
  </si>
  <si>
    <t>CF190158</t>
  </si>
  <si>
    <t>CF190166</t>
  </si>
  <si>
    <t>CF190167</t>
  </si>
  <si>
    <t>CF190168</t>
  </si>
  <si>
    <t>CF190200</t>
  </si>
  <si>
    <t>CF190207</t>
  </si>
  <si>
    <t>CF190208</t>
  </si>
  <si>
    <t>CF190209</t>
  </si>
  <si>
    <t>CF190228</t>
  </si>
  <si>
    <t>CF190251</t>
  </si>
  <si>
    <t>CF190252</t>
  </si>
  <si>
    <t>CF190276</t>
  </si>
  <si>
    <t>CF190349</t>
  </si>
  <si>
    <t>CF190364</t>
  </si>
  <si>
    <t>CF190365</t>
  </si>
  <si>
    <t>CF190015</t>
  </si>
  <si>
    <t>CF190031</t>
  </si>
  <si>
    <t>CF190082</t>
  </si>
  <si>
    <t>CF190151</t>
  </si>
  <si>
    <t>CF190152</t>
  </si>
  <si>
    <t>CF190153</t>
  </si>
  <si>
    <t>CF190176</t>
  </si>
  <si>
    <t>CF190181</t>
  </si>
  <si>
    <t>CF190186</t>
  </si>
  <si>
    <t>CF190244</t>
  </si>
  <si>
    <t>CF190300</t>
  </si>
  <si>
    <t>CF180572</t>
  </si>
  <si>
    <t>CF190035</t>
  </si>
  <si>
    <t>CF190103</t>
  </si>
  <si>
    <t>CF190148</t>
  </si>
  <si>
    <t>CF190211</t>
  </si>
  <si>
    <t>CF190240</t>
  </si>
  <si>
    <t>CF190264</t>
  </si>
  <si>
    <t>CF190286</t>
  </si>
  <si>
    <t>CF190341</t>
  </si>
  <si>
    <t>CF190370</t>
  </si>
  <si>
    <t>CF190058</t>
  </si>
  <si>
    <t>CF190368</t>
  </si>
  <si>
    <t>CF190358</t>
  </si>
  <si>
    <t>CF190040</t>
  </si>
  <si>
    <t>CF190055</t>
  </si>
  <si>
    <t>CF190077</t>
  </si>
  <si>
    <t>CF190204</t>
  </si>
  <si>
    <t>CF190317</t>
  </si>
  <si>
    <t>CF190327</t>
  </si>
  <si>
    <t>CF190376</t>
  </si>
  <si>
    <t>CF190014</t>
  </si>
  <si>
    <t>CF190033</t>
  </si>
  <si>
    <t>CF190231</t>
  </si>
  <si>
    <t>CF190280</t>
  </si>
  <si>
    <t>CF190291</t>
  </si>
  <si>
    <t>CF190187</t>
  </si>
  <si>
    <t>CF190236</t>
  </si>
  <si>
    <t>CF190320</t>
  </si>
  <si>
    <t>CF190362</t>
  </si>
  <si>
    <t>CF190371</t>
  </si>
  <si>
    <t>CF190121</t>
  </si>
  <si>
    <t>CF190312</t>
  </si>
  <si>
    <t>CF190330</t>
  </si>
  <si>
    <t>CF190032</t>
  </si>
  <si>
    <t>CF190085</t>
  </si>
  <si>
    <t>CF190134</t>
  </si>
  <si>
    <t>CF190179</t>
  </si>
  <si>
    <t>CF190243</t>
  </si>
  <si>
    <t>CF190292</t>
  </si>
  <si>
    <t>CF190380</t>
  </si>
  <si>
    <t>CF190397</t>
  </si>
  <si>
    <t>CF180582</t>
  </si>
  <si>
    <t>CF190027</t>
  </si>
  <si>
    <t>CF190039</t>
  </si>
  <si>
    <t>CF190076</t>
  </si>
  <si>
    <t>CF190123</t>
  </si>
  <si>
    <t>CF190170</t>
  </si>
  <si>
    <t>CF190183</t>
  </si>
  <si>
    <t>CF190198</t>
  </si>
  <si>
    <t>CF190213</t>
  </si>
  <si>
    <t>CF190224</t>
  </si>
  <si>
    <t>CF190249</t>
  </si>
  <si>
    <t>CF190303</t>
  </si>
  <si>
    <t>CF190304</t>
  </si>
  <si>
    <t>CF190305</t>
  </si>
  <si>
    <t>CF180575</t>
  </si>
  <si>
    <t>CF190269</t>
  </si>
  <si>
    <t>CF190025</t>
  </si>
  <si>
    <t>CF190185</t>
  </si>
  <si>
    <t>CF190097</t>
  </si>
  <si>
    <t>CF190102</t>
  </si>
  <si>
    <t>CF190043</t>
  </si>
  <si>
    <t>CF190135</t>
  </si>
  <si>
    <t>CF180580</t>
  </si>
  <si>
    <t>CF180581</t>
  </si>
  <si>
    <t>CF190004</t>
  </si>
  <si>
    <t>CF190005</t>
  </si>
  <si>
    <t>CF190006</t>
  </si>
  <si>
    <t>CF190007</t>
  </si>
  <si>
    <t>CF190008</t>
  </si>
  <si>
    <t>CF190023</t>
  </si>
  <si>
    <t>CF190024</t>
  </si>
  <si>
    <t>CF190048</t>
  </si>
  <si>
    <t>CF190049</t>
  </si>
  <si>
    <t>CF190050</t>
  </si>
  <si>
    <t>CF190051</t>
  </si>
  <si>
    <t>CF190052</t>
  </si>
  <si>
    <t>CF190064</t>
  </si>
  <si>
    <t>CF190065</t>
  </si>
  <si>
    <t>CF190066</t>
  </si>
  <si>
    <t>CF190067</t>
  </si>
  <si>
    <t>CF190068</t>
  </si>
  <si>
    <t>CF190069</t>
  </si>
  <si>
    <t>CF190073</t>
  </si>
  <si>
    <t>CF190075</t>
  </si>
  <si>
    <t>CF190088</t>
  </si>
  <si>
    <t>CF190089</t>
  </si>
  <si>
    <t>CF190100</t>
  </si>
  <si>
    <t>CF190101</t>
  </si>
  <si>
    <t>CF190104</t>
  </si>
  <si>
    <t>CF190105</t>
  </si>
  <si>
    <t>CF190117</t>
  </si>
  <si>
    <t>CF190118</t>
  </si>
  <si>
    <t>CF190133</t>
  </si>
  <si>
    <t>CF190136</t>
  </si>
  <si>
    <t>CF190144</t>
  </si>
  <si>
    <t>CF190145</t>
  </si>
  <si>
    <t>CF190146</t>
  </si>
  <si>
    <t>CF190147</t>
  </si>
  <si>
    <t>CF190163</t>
  </si>
  <si>
    <t>CF190164</t>
  </si>
  <si>
    <t>CF190165</t>
  </si>
  <si>
    <t>CF190177</t>
  </si>
  <si>
    <t>CF190189</t>
  </si>
  <si>
    <t>CF190201</t>
  </si>
  <si>
    <t>CF190202</t>
  </si>
  <si>
    <t>CF190203</t>
  </si>
  <si>
    <t>CF190214</t>
  </si>
  <si>
    <t>CF190215</t>
  </si>
  <si>
    <t>CF190222</t>
  </si>
  <si>
    <t>CF190223</t>
  </si>
  <si>
    <t>CF190230</t>
  </si>
  <si>
    <t>CF190232</t>
  </si>
  <si>
    <t>CF190246</t>
  </si>
  <si>
    <t>CF190281</t>
  </si>
  <si>
    <t>CF190283</t>
  </si>
  <si>
    <t>CF190284</t>
  </si>
  <si>
    <t>CF190301</t>
  </si>
  <si>
    <t>CF190308</t>
  </si>
  <si>
    <t>CF190332</t>
  </si>
  <si>
    <t>CF190333</t>
  </si>
  <si>
    <t>CF190334</t>
  </si>
  <si>
    <t>CF190340</t>
  </si>
  <si>
    <t>CF190348</t>
  </si>
  <si>
    <t>CF190350</t>
  </si>
  <si>
    <t>CF190351</t>
  </si>
  <si>
    <t>CF190354</t>
  </si>
  <si>
    <t>CF190355</t>
  </si>
  <si>
    <t>CF190361</t>
  </si>
  <si>
    <t>CF190363</t>
  </si>
  <si>
    <t>CF190369</t>
  </si>
  <si>
    <t>CF190381</t>
  </si>
  <si>
    <t>CF190382</t>
  </si>
  <si>
    <t>CF190387</t>
  </si>
  <si>
    <t>CF190306</t>
  </si>
  <si>
    <t>CF190337</t>
  </si>
  <si>
    <t>CF190001</t>
  </si>
  <si>
    <t>CF190092</t>
  </si>
  <si>
    <t>CF190138</t>
  </si>
  <si>
    <t>CF190378</t>
  </si>
  <si>
    <t>CF190026</t>
  </si>
  <si>
    <t>CF190041</t>
  </si>
  <si>
    <t>CF190108</t>
  </si>
  <si>
    <t>CF190112</t>
  </si>
  <si>
    <t>CF190132</t>
  </si>
  <si>
    <t>CF190218</t>
  </si>
  <si>
    <t>CF190288</t>
  </si>
  <si>
    <t>CF190356</t>
  </si>
  <si>
    <t>CF190383</t>
  </si>
  <si>
    <t>CF190384</t>
  </si>
  <si>
    <t>CF190003</t>
  </si>
  <si>
    <t>CF190083</t>
  </si>
  <si>
    <t>CF190093</t>
  </si>
  <si>
    <t>CF190120</t>
  </si>
  <si>
    <t>CF190129</t>
  </si>
  <si>
    <t>CF190142</t>
  </si>
  <si>
    <t>CF190143</t>
  </si>
  <si>
    <t>CF190182</t>
  </si>
  <si>
    <t>CF190205</t>
  </si>
  <si>
    <t>CF190233</t>
  </si>
  <si>
    <t>CF190245</t>
  </si>
  <si>
    <t>CF190272</t>
  </si>
  <si>
    <t>CF190313</t>
  </si>
  <si>
    <t>CF190339</t>
  </si>
  <si>
    <t>CF190359</t>
  </si>
  <si>
    <t>CF190360</t>
  </si>
  <si>
    <t>CF190395</t>
  </si>
  <si>
    <t>CF190374</t>
  </si>
  <si>
    <t>CF180570</t>
  </si>
  <si>
    <t>CF190060</t>
  </si>
  <si>
    <t>CF190271</t>
  </si>
  <si>
    <t>CF190127</t>
  </si>
  <si>
    <t>CF190238</t>
  </si>
  <si>
    <t>CF190115</t>
  </si>
  <si>
    <t>CF190220</t>
  </si>
  <si>
    <t>CF190316</t>
  </si>
  <si>
    <t>CF190390</t>
  </si>
  <si>
    <t>CF190322</t>
  </si>
  <si>
    <t>CF190324</t>
  </si>
  <si>
    <t>CF190114</t>
  </si>
  <si>
    <t>CF190221</t>
  </si>
  <si>
    <t>CF190335</t>
  </si>
  <si>
    <t>CF180589</t>
  </si>
  <si>
    <t>CF190293</t>
  </si>
  <si>
    <t>CF190325</t>
  </si>
  <si>
    <t>CF190393</t>
  </si>
  <si>
    <t>CF180565</t>
  </si>
  <si>
    <t>CF190172</t>
  </si>
  <si>
    <t>CF190190</t>
  </si>
  <si>
    <t>CF190247</t>
  </si>
  <si>
    <t>CF190267</t>
  </si>
  <si>
    <t>CF180576</t>
  </si>
  <si>
    <t>CF180577</t>
  </si>
  <si>
    <t>CF180578</t>
  </si>
  <si>
    <t>CF180579</t>
  </si>
  <si>
    <t>CF190016</t>
  </si>
  <si>
    <t>CF190017</t>
  </si>
  <si>
    <t>CF190044</t>
  </si>
  <si>
    <t>CF190045</t>
  </si>
  <si>
    <t>CF190078</t>
  </si>
  <si>
    <t>CF190079</t>
  </si>
  <si>
    <t>CF190155</t>
  </si>
  <si>
    <t>CF190192</t>
  </si>
  <si>
    <t>CF190206</t>
  </si>
  <si>
    <t>CF190226</t>
  </si>
  <si>
    <t>CF190227</t>
  </si>
  <si>
    <t>CF190253</t>
  </si>
  <si>
    <t>CF190352</t>
  </si>
  <si>
    <t>CF190353</t>
  </si>
  <si>
    <t>CF190366</t>
  </si>
  <si>
    <t>CF190389</t>
  </si>
  <si>
    <t>CF190012</t>
  </si>
  <si>
    <t>CF190084</t>
  </si>
  <si>
    <t>CF190116</t>
  </si>
  <si>
    <t>CF190302</t>
  </si>
  <si>
    <t>CF190074</t>
  </si>
  <si>
    <t>CF190059</t>
  </si>
  <si>
    <t>CF190072</t>
  </si>
  <si>
    <t>CF190096</t>
  </si>
  <si>
    <t>CF190229</t>
  </si>
  <si>
    <t>CF190279</t>
  </si>
  <si>
    <t>CF190367</t>
  </si>
  <si>
    <t>CF190095</t>
  </si>
  <si>
    <t>CF190098</t>
  </si>
  <si>
    <t>CF190217</t>
  </si>
  <si>
    <t>CF190285</t>
  </si>
  <si>
    <t>CF190323</t>
  </si>
  <si>
    <t>Risques (ex: monosource/ contrefacon / retard / qualité / documentaire / …) =&gt; liste deroulante</t>
  </si>
  <si>
    <t>Evaluation (statut d'approbation  : "approuvé" / "sous reserve" / "non approuvé sauf derogue"</t>
  </si>
  <si>
    <t>Gestionnaire Fournie/Responsable de l'approbation</t>
  </si>
  <si>
    <t>COMMENTAIRES</t>
  </si>
  <si>
    <t>PARFOIS</t>
  </si>
  <si>
    <t>PRIX CHER</t>
  </si>
  <si>
    <t>NORMAL</t>
  </si>
  <si>
    <t>APPROUVE</t>
  </si>
  <si>
    <t>SOUS RESERVE</t>
  </si>
  <si>
    <t>Note globale /10</t>
  </si>
  <si>
    <t>1ERE DATE COLLAB</t>
  </si>
  <si>
    <t>RETARD  / Qualité</t>
  </si>
  <si>
    <t>visite du resp qualité fournie</t>
  </si>
  <si>
    <t>plus de collaboration future</t>
  </si>
  <si>
    <t>RETARD</t>
  </si>
  <si>
    <t>risque technique</t>
  </si>
  <si>
    <t>approvisionnement matiere</t>
  </si>
  <si>
    <t>NON APPROUVE SAUF DEROGE</t>
  </si>
  <si>
    <t xml:space="preserve"> 19/09/2022</t>
  </si>
  <si>
    <t>0% - 5%</t>
  </si>
  <si>
    <t>6% - 10%</t>
  </si>
  <si>
    <t>11% - 20%</t>
  </si>
  <si>
    <t>21% - 30%</t>
  </si>
  <si>
    <t>31% - 40%</t>
  </si>
  <si>
    <t>&gt;41%</t>
  </si>
  <si>
    <t>Fournisseur imposé par SAFRAN</t>
  </si>
  <si>
    <t>PAS D'INFO</t>
  </si>
  <si>
    <t>DELAI LONG</t>
  </si>
  <si>
    <t>APPROVISIONNEMENT</t>
  </si>
  <si>
    <t>RETRAIT TARDIF</t>
  </si>
  <si>
    <t>&lt;3,3</t>
  </si>
  <si>
    <t>&gt;6,7</t>
  </si>
  <si>
    <t>&lt;3,4-6,6&gt;</t>
  </si>
  <si>
    <t>QUALITE</t>
  </si>
  <si>
    <t>FORMULAIRE EVALUATION FOURNISSEUR</t>
  </si>
  <si>
    <t>N° FOURNISSEUR</t>
  </si>
  <si>
    <t>FOURNISSEUR :</t>
  </si>
  <si>
    <t>N° FOURNISSEUR:</t>
  </si>
  <si>
    <t>PERIODE EVALUATION</t>
  </si>
  <si>
    <t>DU 01/01/2019 AU 30/06/2019</t>
  </si>
  <si>
    <t xml:space="preserve">PERIODE D'EVALUATION   :  </t>
  </si>
  <si>
    <t>NOTE GLOBALE  DU FOURNISSEUR  :</t>
  </si>
  <si>
    <t xml:space="preserve">CRITERE(S) DEFAILLANT(S) : </t>
  </si>
  <si>
    <t>NOTE MOYENNE DES FOURNISSEURS DANS LE MEME SECTEUR D'ACTIVITE :</t>
  </si>
  <si>
    <t>ACTIONS MISE EN PLACE POUR AMELIORER LA NOTE :</t>
  </si>
  <si>
    <t>DATE :</t>
  </si>
  <si>
    <t>Moyenne note</t>
  </si>
  <si>
    <t>B3</t>
  </si>
  <si>
    <t>AI3</t>
  </si>
  <si>
    <t>AJ3</t>
  </si>
  <si>
    <t>AL3</t>
  </si>
  <si>
    <t>FE-FOURNIE-67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</si>
</sst>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"/>
  </numFmts>
  <fonts count="39" x14ac:knownFonts="1">
    <font>
      <sz val="10"/>
      <color indexed="8"/>
      <name val="MS Sans Serif"/>
    </font>
    <font>
      <b/>
      <sz val="15.95"/>
      <color indexed="8"/>
      <name val="Arial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0"/>
      <color indexed="8"/>
      <name val="MS Sans Serif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color indexed="8"/>
      <name val="MS Sans Serif"/>
      <family val="2"/>
    </font>
    <font>
      <u/>
      <sz val="11"/>
      <color indexed="12"/>
      <name val="Calibri"/>
      <family val="2"/>
    </font>
    <font>
      <sz val="10"/>
      <name val="MS Sans Serif"/>
      <family val="2"/>
    </font>
    <font>
      <sz val="11"/>
      <name val="Calibri"/>
      <family val="2"/>
    </font>
    <font>
      <b/>
      <sz val="10"/>
      <color indexed="8"/>
      <name val="MS Sans Serif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MS Sans Serif"/>
      <family val="2"/>
    </font>
    <font>
      <sz val="10"/>
      <color theme="1"/>
      <name val="MS Sans Serif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indexed="12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indexed="8"/>
      <name val="Arial"/>
      <family val="2"/>
    </font>
    <font>
      <u/>
      <sz val="10"/>
      <color indexed="8"/>
      <name val="MS Sans Serif"/>
      <family val="2"/>
    </font>
    <font>
      <b/>
      <u/>
      <sz val="10"/>
      <color indexed="8"/>
      <name val="MS Sans Serif"/>
      <family val="2"/>
    </font>
  </fonts>
  <fills count="31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9" fillId="2" borderId="0" applyNumberFormat="0" applyBorder="0" applyAlignment="0" applyProtection="0"/>
    <xf numFmtId="0" fontId="19" fillId="3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4" borderId="0" applyNumberFormat="0" applyBorder="0" applyAlignment="0" applyProtection="0"/>
    <xf numFmtId="0" fontId="19" fillId="6" borderId="0" applyNumberFormat="0" applyBorder="0" applyAlignment="0" applyProtection="0"/>
    <xf numFmtId="0" fontId="19" fillId="3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6" borderId="0" applyNumberFormat="0" applyBorder="0" applyAlignment="0" applyProtection="0"/>
    <xf numFmtId="0" fontId="19" fillId="4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8" borderId="0" applyNumberFormat="0" applyBorder="0" applyAlignment="0" applyProtection="0"/>
    <xf numFmtId="0" fontId="18" fillId="6" borderId="0" applyNumberFormat="0" applyBorder="0" applyAlignment="0" applyProtection="0"/>
    <xf numFmtId="0" fontId="18" fillId="3" borderId="0" applyNumberFormat="0" applyBorder="0" applyAlignment="0" applyProtection="0"/>
    <xf numFmtId="0" fontId="18" fillId="11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15" borderId="1" applyNumberFormat="0" applyAlignment="0" applyProtection="0"/>
    <xf numFmtId="0" fontId="12" fillId="0" borderId="2" applyNumberFormat="0" applyFill="0" applyAlignment="0" applyProtection="0"/>
    <xf numFmtId="0" fontId="15" fillId="4" borderId="3" applyNumberFormat="0" applyFont="0" applyAlignment="0" applyProtection="0"/>
    <xf numFmtId="0" fontId="9" fillId="7" borderId="1" applyNumberFormat="0" applyAlignment="0" applyProtection="0"/>
    <xf numFmtId="0" fontId="7" fillId="16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8" fillId="7" borderId="0" applyNumberFormat="0" applyBorder="0" applyAlignment="0" applyProtection="0"/>
    <xf numFmtId="0" fontId="15" fillId="0" borderId="0"/>
    <xf numFmtId="9" fontId="1" fillId="0" borderId="0" applyFont="0" applyFill="0" applyBorder="0" applyAlignment="0" applyProtection="0"/>
    <xf numFmtId="0" fontId="6" fillId="6" borderId="0" applyNumberFormat="0" applyBorder="0" applyAlignment="0" applyProtection="0"/>
    <xf numFmtId="0" fontId="10" fillId="15" borderId="4" applyNumberFormat="0" applyAlignment="0" applyProtection="0"/>
    <xf numFmtId="0" fontId="16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5" applyNumberFormat="0" applyFill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5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3" fillId="17" borderId="9" applyNumberFormat="0" applyAlignment="0" applyProtection="0"/>
    <xf numFmtId="0" fontId="12" fillId="0" borderId="0" applyNumberFormat="0" applyFill="0" applyBorder="0" applyAlignment="0" applyProtection="0"/>
  </cellStyleXfs>
  <cellXfs count="256">
    <xf numFmtId="0" fontId="0" fillId="0" borderId="0" xfId="0" applyNumberFormat="1" applyFill="1" applyBorder="1" applyAlignment="1" applyProtection="1"/>
    <xf numFmtId="0" fontId="0" fillId="0" borderId="0" xfId="0" applyNumberFormat="1" applyFill="1" applyBorder="1" applyAlignment="1" applyProtection="1">
      <alignment horizontal="center"/>
    </xf>
    <xf numFmtId="0" fontId="0" fillId="0" borderId="10" xfId="0" applyNumberFormat="1" applyFill="1" applyBorder="1" applyAlignment="1" applyProtection="1">
      <alignment horizontal="center"/>
    </xf>
    <xf numFmtId="0" fontId="0" fillId="0" borderId="10" xfId="0" applyBorder="1"/>
    <xf numFmtId="0" fontId="21" fillId="0" borderId="10" xfId="31" applyBorder="1" applyAlignment="1" applyProtection="1"/>
    <xf numFmtId="2" fontId="0" fillId="0" borderId="10" xfId="0" applyNumberFormat="1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left"/>
    </xf>
    <xf numFmtId="0" fontId="20" fillId="0" borderId="10" xfId="0" applyFont="1" applyBorder="1"/>
    <xf numFmtId="0" fontId="20" fillId="0" borderId="10" xfId="0" applyFont="1" applyBorder="1" applyAlignment="1">
      <alignment horizontal="center"/>
    </xf>
    <xf numFmtId="0" fontId="20" fillId="0" borderId="10" xfId="0" applyFont="1" applyBorder="1" applyAlignment="1">
      <alignment horizontal="left"/>
    </xf>
    <xf numFmtId="0" fontId="27" fillId="0" borderId="10" xfId="0" applyFont="1" applyBorder="1" applyAlignment="1">
      <alignment horizontal="left"/>
    </xf>
    <xf numFmtId="0" fontId="27" fillId="0" borderId="10" xfId="0" applyFont="1" applyBorder="1"/>
    <xf numFmtId="0" fontId="28" fillId="0" borderId="10" xfId="0" applyFont="1" applyBorder="1" applyAlignment="1">
      <alignment horizontal="left"/>
    </xf>
    <xf numFmtId="0" fontId="15" fillId="0" borderId="10" xfId="0" applyFont="1" applyBorder="1"/>
    <xf numFmtId="0" fontId="28" fillId="0" borderId="10" xfId="0" applyFont="1" applyBorder="1"/>
    <xf numFmtId="0" fontId="22" fillId="0" borderId="10" xfId="0" applyFont="1" applyBorder="1"/>
    <xf numFmtId="0" fontId="15" fillId="0" borderId="0" xfId="0" applyNumberFormat="1" applyFont="1" applyFill="1" applyBorder="1" applyAlignment="1" applyProtection="1"/>
    <xf numFmtId="0" fontId="22" fillId="0" borderId="10" xfId="0" applyFont="1" applyBorder="1" applyAlignment="1">
      <alignment horizontal="left"/>
    </xf>
    <xf numFmtId="0" fontId="15" fillId="0" borderId="10" xfId="0" applyFont="1" applyBorder="1" applyAlignment="1">
      <alignment horizontal="center"/>
    </xf>
    <xf numFmtId="14" fontId="15" fillId="0" borderId="10" xfId="0" applyNumberFormat="1" applyFont="1" applyBorder="1" applyAlignment="1">
      <alignment horizontal="center"/>
    </xf>
    <xf numFmtId="14" fontId="20" fillId="0" borderId="10" xfId="0" applyNumberFormat="1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23" fillId="0" borderId="0" xfId="0" applyNumberFormat="1" applyFont="1" applyFill="1" applyBorder="1" applyAlignment="1" applyProtection="1"/>
    <xf numFmtId="14" fontId="15" fillId="0" borderId="0" xfId="0" applyNumberFormat="1" applyFont="1" applyFill="1" applyBorder="1" applyAlignment="1" applyProtection="1"/>
    <xf numFmtId="0" fontId="15" fillId="0" borderId="10" xfId="0" applyFont="1" applyBorder="1" applyAlignment="1">
      <alignment horizontal="left"/>
    </xf>
    <xf numFmtId="17" fontId="0" fillId="0" borderId="0" xfId="0" applyNumberFormat="1" applyFill="1" applyBorder="1" applyAlignment="1" applyProtection="1">
      <alignment horizontal="center"/>
    </xf>
    <xf numFmtId="0" fontId="15" fillId="0" borderId="10" xfId="0" applyNumberFormat="1" applyFont="1" applyFill="1" applyBorder="1" applyAlignment="1" applyProtection="1">
      <alignment horizontal="center"/>
    </xf>
    <xf numFmtId="0" fontId="21" fillId="0" borderId="0" xfId="31" applyNumberFormat="1" applyFill="1" applyBorder="1" applyAlignment="1" applyProtection="1"/>
    <xf numFmtId="0" fontId="21" fillId="0" borderId="0" xfId="31" applyBorder="1" applyAlignment="1" applyProtection="1"/>
    <xf numFmtId="0" fontId="23" fillId="0" borderId="10" xfId="0" applyNumberFormat="1" applyFont="1" applyFill="1" applyBorder="1" applyAlignment="1" applyProtection="1"/>
    <xf numFmtId="0" fontId="0" fillId="0" borderId="10" xfId="0" applyBorder="1" applyAlignment="1">
      <alignment horizontal="center" vertical="center" wrapText="1"/>
    </xf>
    <xf numFmtId="0" fontId="0" fillId="0" borderId="10" xfId="0" applyNumberFormat="1" applyFill="1" applyBorder="1" applyAlignment="1" applyProtection="1">
      <alignment horizontal="center" vertical="center" wrapText="1"/>
    </xf>
    <xf numFmtId="0" fontId="0" fillId="0" borderId="0" xfId="0" applyNumberFormat="1" applyFill="1" applyBorder="1" applyAlignment="1" applyProtection="1">
      <alignment horizontal="center" vertical="center" wrapText="1"/>
    </xf>
    <xf numFmtId="0" fontId="22" fillId="0" borderId="10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4" fillId="18" borderId="0" xfId="0" applyNumberFormat="1" applyFont="1" applyFill="1" applyBorder="1" applyAlignment="1" applyProtection="1"/>
    <xf numFmtId="0" fontId="24" fillId="18" borderId="0" xfId="0" applyNumberFormat="1" applyFont="1" applyFill="1" applyBorder="1" applyAlignment="1" applyProtection="1">
      <alignment horizontal="center"/>
    </xf>
    <xf numFmtId="0" fontId="15" fillId="19" borderId="0" xfId="0" applyNumberFormat="1" applyFont="1" applyFill="1" applyBorder="1" applyAlignment="1" applyProtection="1"/>
    <xf numFmtId="0" fontId="15" fillId="19" borderId="0" xfId="0" applyNumberFormat="1" applyFont="1" applyFill="1" applyBorder="1" applyAlignment="1" applyProtection="1">
      <alignment horizontal="center"/>
    </xf>
    <xf numFmtId="0" fontId="0" fillId="19" borderId="0" xfId="0" applyNumberFormat="1" applyFill="1" applyBorder="1" applyAlignment="1" applyProtection="1">
      <alignment horizontal="center"/>
    </xf>
    <xf numFmtId="0" fontId="0" fillId="19" borderId="0" xfId="0" applyNumberFormat="1" applyFill="1" applyBorder="1" applyAlignment="1" applyProtection="1"/>
    <xf numFmtId="0" fontId="15" fillId="0" borderId="10" xfId="0" applyFont="1" applyBorder="1" applyAlignment="1">
      <alignment horizontal="center" vertical="center" wrapText="1"/>
    </xf>
    <xf numFmtId="14" fontId="15" fillId="0" borderId="10" xfId="0" applyNumberFormat="1" applyFont="1" applyBorder="1"/>
    <xf numFmtId="14" fontId="0" fillId="0" borderId="10" xfId="0" applyNumberFormat="1" applyBorder="1"/>
    <xf numFmtId="0" fontId="15" fillId="0" borderId="10" xfId="0" applyNumberFormat="1" applyFont="1" applyFill="1" applyBorder="1" applyAlignment="1" applyProtection="1">
      <alignment horizontal="center" vertical="center" wrapText="1"/>
    </xf>
    <xf numFmtId="14" fontId="22" fillId="0" borderId="10" xfId="0" applyNumberFormat="1" applyFont="1" applyBorder="1"/>
    <xf numFmtId="0" fontId="15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0" fillId="0" borderId="10" xfId="0" applyNumberFormat="1" applyFill="1" applyBorder="1" applyAlignment="1" applyProtection="1">
      <alignment horizontal="center" vertical="center"/>
    </xf>
    <xf numFmtId="0" fontId="27" fillId="0" borderId="10" xfId="0" applyNumberFormat="1" applyFont="1" applyFill="1" applyBorder="1" applyAlignment="1" applyProtection="1">
      <alignment horizontal="center" vertical="center"/>
    </xf>
    <xf numFmtId="0" fontId="15" fillId="0" borderId="10" xfId="0" applyNumberFormat="1" applyFont="1" applyFill="1" applyBorder="1" applyAlignment="1" applyProtection="1">
      <alignment horizontal="center" vertical="center"/>
    </xf>
    <xf numFmtId="14" fontId="15" fillId="0" borderId="10" xfId="0" applyNumberFormat="1" applyFont="1" applyBorder="1" applyAlignment="1">
      <alignment horizontal="right"/>
    </xf>
    <xf numFmtId="0" fontId="27" fillId="0" borderId="10" xfId="0" applyNumberFormat="1" applyFont="1" applyFill="1" applyBorder="1" applyAlignment="1" applyProtection="1">
      <alignment horizontal="center" vertical="center" wrapText="1"/>
    </xf>
    <xf numFmtId="0" fontId="15" fillId="0" borderId="10" xfId="33" applyBorder="1"/>
    <xf numFmtId="0" fontId="15" fillId="0" borderId="10" xfId="33" applyBorder="1" applyAlignment="1">
      <alignment horizontal="center"/>
    </xf>
    <xf numFmtId="0" fontId="15" fillId="0" borderId="10" xfId="33" applyBorder="1" applyAlignment="1">
      <alignment horizontal="left"/>
    </xf>
    <xf numFmtId="0" fontId="15" fillId="0" borderId="10" xfId="33" applyNumberFormat="1" applyFill="1" applyBorder="1" applyAlignment="1" applyProtection="1">
      <alignment horizontal="center"/>
    </xf>
    <xf numFmtId="0" fontId="15" fillId="0" borderId="0" xfId="33" applyNumberFormat="1" applyFill="1" applyBorder="1" applyAlignment="1" applyProtection="1"/>
    <xf numFmtId="0" fontId="15" fillId="0" borderId="10" xfId="33" applyFont="1" applyBorder="1"/>
    <xf numFmtId="0" fontId="15" fillId="0" borderId="10" xfId="33" applyFont="1" applyBorder="1" applyAlignment="1">
      <alignment horizontal="center"/>
    </xf>
    <xf numFmtId="2" fontId="15" fillId="0" borderId="10" xfId="33" applyNumberFormat="1" applyFill="1" applyBorder="1" applyAlignment="1" applyProtection="1">
      <alignment horizontal="center"/>
    </xf>
    <xf numFmtId="0" fontId="15" fillId="0" borderId="10" xfId="33" applyNumberFormat="1" applyFont="1" applyFill="1" applyBorder="1" applyAlignment="1" applyProtection="1">
      <alignment horizontal="center"/>
    </xf>
    <xf numFmtId="0" fontId="15" fillId="0" borderId="10" xfId="33" applyFont="1" applyBorder="1" applyAlignment="1">
      <alignment horizontal="left"/>
    </xf>
    <xf numFmtId="0" fontId="27" fillId="0" borderId="10" xfId="33" applyFont="1" applyBorder="1" applyAlignment="1">
      <alignment horizontal="left"/>
    </xf>
    <xf numFmtId="0" fontId="22" fillId="0" borderId="10" xfId="33" applyFont="1" applyBorder="1" applyAlignment="1">
      <alignment horizontal="left"/>
    </xf>
    <xf numFmtId="0" fontId="28" fillId="0" borderId="10" xfId="33" applyFont="1" applyBorder="1" applyAlignment="1">
      <alignment horizontal="left"/>
    </xf>
    <xf numFmtId="0" fontId="27" fillId="0" borderId="10" xfId="33" applyFont="1" applyBorder="1"/>
    <xf numFmtId="0" fontId="23" fillId="0" borderId="0" xfId="33" applyNumberFormat="1" applyFont="1" applyFill="1" applyBorder="1" applyAlignment="1" applyProtection="1"/>
    <xf numFmtId="0" fontId="15" fillId="0" borderId="0" xfId="33" applyNumberFormat="1" applyFont="1" applyFill="1" applyBorder="1" applyAlignment="1" applyProtection="1"/>
    <xf numFmtId="0" fontId="22" fillId="0" borderId="10" xfId="33" applyFont="1" applyBorder="1"/>
    <xf numFmtId="0" fontId="28" fillId="0" borderId="10" xfId="33" applyFont="1" applyBorder="1"/>
    <xf numFmtId="14" fontId="15" fillId="0" borderId="0" xfId="33" applyNumberFormat="1" applyFont="1" applyFill="1" applyBorder="1" applyAlignment="1" applyProtection="1"/>
    <xf numFmtId="0" fontId="15" fillId="0" borderId="0" xfId="33" applyNumberFormat="1" applyFill="1" applyBorder="1" applyAlignment="1" applyProtection="1">
      <alignment horizontal="center"/>
    </xf>
    <xf numFmtId="0" fontId="21" fillId="0" borderId="10" xfId="31" applyNumberFormat="1" applyFill="1" applyBorder="1" applyAlignment="1" applyProtection="1"/>
    <xf numFmtId="0" fontId="0" fillId="20" borderId="11" xfId="0" applyNumberFormat="1" applyFill="1" applyBorder="1" applyAlignment="1" applyProtection="1"/>
    <xf numFmtId="0" fontId="0" fillId="20" borderId="12" xfId="0" applyNumberFormat="1" applyFill="1" applyBorder="1" applyAlignment="1" applyProtection="1"/>
    <xf numFmtId="0" fontId="0" fillId="21" borderId="11" xfId="0" applyNumberFormat="1" applyFill="1" applyBorder="1" applyAlignment="1" applyProtection="1"/>
    <xf numFmtId="0" fontId="0" fillId="21" borderId="12" xfId="0" applyNumberFormat="1" applyFill="1" applyBorder="1" applyAlignment="1" applyProtection="1"/>
    <xf numFmtId="0" fontId="0" fillId="20" borderId="13" xfId="0" applyNumberFormat="1" applyFill="1" applyBorder="1" applyAlignment="1" applyProtection="1">
      <alignment horizontal="center" vertical="center"/>
    </xf>
    <xf numFmtId="0" fontId="0" fillId="20" borderId="14" xfId="0" applyNumberFormat="1" applyFill="1" applyBorder="1" applyAlignment="1" applyProtection="1">
      <alignment horizontal="center" vertical="center"/>
    </xf>
    <xf numFmtId="0" fontId="0" fillId="21" borderId="13" xfId="0" applyNumberFormat="1" applyFill="1" applyBorder="1" applyAlignment="1" applyProtection="1">
      <alignment horizontal="center" vertical="center"/>
    </xf>
    <xf numFmtId="0" fontId="0" fillId="21" borderId="14" xfId="0" applyNumberFormat="1" applyFill="1" applyBorder="1" applyAlignment="1" applyProtection="1">
      <alignment horizontal="center" vertical="center"/>
    </xf>
    <xf numFmtId="0" fontId="0" fillId="22" borderId="11" xfId="0" applyNumberFormat="1" applyFill="1" applyBorder="1" applyAlignment="1" applyProtection="1"/>
    <xf numFmtId="0" fontId="0" fillId="22" borderId="13" xfId="0" applyNumberFormat="1" applyFill="1" applyBorder="1" applyAlignment="1" applyProtection="1">
      <alignment horizontal="center" vertical="center"/>
    </xf>
    <xf numFmtId="0" fontId="0" fillId="22" borderId="12" xfId="0" applyNumberFormat="1" applyFill="1" applyBorder="1" applyAlignment="1" applyProtection="1"/>
    <xf numFmtId="0" fontId="0" fillId="22" borderId="14" xfId="0" applyNumberForma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23" borderId="0" xfId="0" applyNumberFormat="1" applyFill="1" applyBorder="1" applyAlignment="1" applyProtection="1">
      <alignment horizontal="left" vertical="center"/>
    </xf>
    <xf numFmtId="0" fontId="0" fillId="24" borderId="13" xfId="0" applyNumberFormat="1" applyFill="1" applyBorder="1" applyAlignment="1" applyProtection="1">
      <alignment horizontal="center" vertical="center"/>
    </xf>
    <xf numFmtId="0" fontId="0" fillId="25" borderId="11" xfId="0" applyNumberFormat="1" applyFill="1" applyBorder="1" applyAlignment="1" applyProtection="1"/>
    <xf numFmtId="0" fontId="0" fillId="25" borderId="13" xfId="0" applyNumberFormat="1" applyFill="1" applyBorder="1" applyAlignment="1" applyProtection="1"/>
    <xf numFmtId="0" fontId="0" fillId="25" borderId="12" xfId="0" applyNumberFormat="1" applyFill="1" applyBorder="1" applyAlignment="1" applyProtection="1"/>
    <xf numFmtId="0" fontId="0" fillId="25" borderId="14" xfId="0" applyNumberFormat="1" applyFill="1" applyBorder="1" applyAlignment="1" applyProtection="1"/>
    <xf numFmtId="0" fontId="15" fillId="26" borderId="15" xfId="0" applyNumberFormat="1" applyFont="1" applyFill="1" applyBorder="1" applyAlignment="1" applyProtection="1"/>
    <xf numFmtId="0" fontId="15" fillId="26" borderId="16" xfId="0" applyNumberFormat="1" applyFont="1" applyFill="1" applyBorder="1" applyAlignment="1" applyProtection="1"/>
    <xf numFmtId="0" fontId="29" fillId="0" borderId="0" xfId="0" applyNumberFormat="1" applyFont="1" applyFill="1" applyBorder="1" applyAlignment="1" applyProtection="1"/>
    <xf numFmtId="14" fontId="29" fillId="0" borderId="0" xfId="0" applyNumberFormat="1" applyFont="1" applyFill="1" applyBorder="1" applyAlignment="1" applyProtection="1"/>
    <xf numFmtId="0" fontId="29" fillId="0" borderId="0" xfId="0" applyNumberFormat="1" applyFont="1" applyFill="1" applyBorder="1" applyAlignment="1" applyProtection="1">
      <alignment horizontal="center"/>
    </xf>
    <xf numFmtId="0" fontId="29" fillId="0" borderId="0" xfId="0" applyNumberFormat="1" applyFont="1" applyFill="1" applyBorder="1" applyAlignment="1" applyProtection="1">
      <alignment horizontal="center" vertical="center" wrapText="1"/>
    </xf>
    <xf numFmtId="0" fontId="29" fillId="0" borderId="0" xfId="0" applyNumberFormat="1" applyFont="1" applyFill="1" applyBorder="1" applyAlignment="1" applyProtection="1">
      <alignment horizontal="left"/>
    </xf>
    <xf numFmtId="0" fontId="30" fillId="0" borderId="10" xfId="0" applyFont="1" applyBorder="1" applyAlignment="1">
      <alignment horizontal="left"/>
    </xf>
    <xf numFmtId="14" fontId="30" fillId="0" borderId="10" xfId="0" applyNumberFormat="1" applyFont="1" applyBorder="1"/>
    <xf numFmtId="0" fontId="29" fillId="0" borderId="10" xfId="0" applyFont="1" applyBorder="1"/>
    <xf numFmtId="0" fontId="30" fillId="0" borderId="10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0" xfId="0" applyNumberFormat="1" applyFont="1" applyFill="1" applyBorder="1" applyAlignment="1" applyProtection="1">
      <alignment horizontal="center"/>
    </xf>
    <xf numFmtId="2" fontId="29" fillId="0" borderId="10" xfId="0" applyNumberFormat="1" applyFont="1" applyFill="1" applyBorder="1" applyAlignment="1" applyProtection="1">
      <alignment horizontal="center"/>
    </xf>
    <xf numFmtId="0" fontId="29" fillId="0" borderId="10" xfId="0" applyNumberFormat="1" applyFont="1" applyFill="1" applyBorder="1" applyAlignment="1" applyProtection="1">
      <alignment horizontal="left"/>
    </xf>
    <xf numFmtId="0" fontId="31" fillId="0" borderId="10" xfId="31" applyFont="1" applyBorder="1" applyAlignment="1" applyProtection="1"/>
    <xf numFmtId="0" fontId="29" fillId="0" borderId="10" xfId="0" applyNumberFormat="1" applyFont="1" applyFill="1" applyBorder="1" applyAlignment="1" applyProtection="1"/>
    <xf numFmtId="0" fontId="29" fillId="0" borderId="10" xfId="0" applyFont="1" applyFill="1" applyBorder="1"/>
    <xf numFmtId="0" fontId="32" fillId="0" borderId="10" xfId="0" applyNumberFormat="1" applyFont="1" applyFill="1" applyBorder="1" applyAlignment="1" applyProtection="1"/>
    <xf numFmtId="0" fontId="34" fillId="0" borderId="10" xfId="0" applyFont="1" applyBorder="1" applyAlignment="1">
      <alignment horizontal="center"/>
    </xf>
    <xf numFmtId="14" fontId="29" fillId="0" borderId="0" xfId="0" applyNumberFormat="1" applyFont="1" applyFill="1" applyBorder="1" applyAlignment="1" applyProtection="1">
      <alignment horizontal="center" vertical="center"/>
    </xf>
    <xf numFmtId="14" fontId="30" fillId="0" borderId="10" xfId="0" applyNumberFormat="1" applyFont="1" applyBorder="1" applyAlignment="1">
      <alignment horizontal="center" vertical="center"/>
    </xf>
    <xf numFmtId="0" fontId="24" fillId="26" borderId="17" xfId="0" applyNumberFormat="1" applyFont="1" applyFill="1" applyBorder="1" applyAlignment="1" applyProtection="1"/>
    <xf numFmtId="0" fontId="24" fillId="22" borderId="18" xfId="0" applyNumberFormat="1" applyFont="1" applyFill="1" applyBorder="1" applyAlignment="1" applyProtection="1">
      <alignment horizontal="center" vertical="center"/>
    </xf>
    <xf numFmtId="0" fontId="0" fillId="22" borderId="19" xfId="0" applyNumberFormat="1" applyFill="1" applyBorder="1" applyAlignment="1" applyProtection="1">
      <alignment horizontal="center" vertical="center"/>
    </xf>
    <xf numFmtId="0" fontId="24" fillId="20" borderId="18" xfId="0" applyNumberFormat="1" applyFont="1" applyFill="1" applyBorder="1" applyAlignment="1" applyProtection="1">
      <alignment horizontal="center" vertical="center"/>
    </xf>
    <xf numFmtId="0" fontId="0" fillId="20" borderId="19" xfId="0" applyNumberFormat="1" applyFill="1" applyBorder="1" applyAlignment="1" applyProtection="1">
      <alignment horizontal="center" vertical="center"/>
    </xf>
    <xf numFmtId="0" fontId="24" fillId="21" borderId="18" xfId="0" applyNumberFormat="1" applyFont="1" applyFill="1" applyBorder="1" applyAlignment="1" applyProtection="1">
      <alignment horizontal="center" vertical="center"/>
    </xf>
    <xf numFmtId="0" fontId="0" fillId="21" borderId="19" xfId="0" applyNumberFormat="1" applyFill="1" applyBorder="1" applyAlignment="1" applyProtection="1">
      <alignment horizontal="center" vertical="center"/>
    </xf>
    <xf numFmtId="0" fontId="24" fillId="24" borderId="18" xfId="0" applyNumberFormat="1" applyFont="1" applyFill="1" applyBorder="1" applyAlignment="1" applyProtection="1">
      <alignment horizontal="center" vertical="center"/>
    </xf>
    <xf numFmtId="0" fontId="0" fillId="24" borderId="19" xfId="0" applyNumberFormat="1" applyFill="1" applyBorder="1" applyAlignment="1" applyProtection="1">
      <alignment horizontal="center" vertical="center"/>
    </xf>
    <xf numFmtId="0" fontId="24" fillId="25" borderId="18" xfId="0" applyNumberFormat="1" applyFont="1" applyFill="1" applyBorder="1" applyAlignment="1" applyProtection="1">
      <alignment horizontal="center" vertical="center"/>
    </xf>
    <xf numFmtId="0" fontId="15" fillId="25" borderId="19" xfId="0" applyNumberFormat="1" applyFont="1" applyFill="1" applyBorder="1" applyAlignment="1" applyProtection="1">
      <alignment horizontal="center" vertical="center"/>
    </xf>
    <xf numFmtId="9" fontId="29" fillId="0" borderId="10" xfId="34" applyFont="1" applyFill="1" applyBorder="1" applyAlignment="1" applyProtection="1">
      <alignment horizontal="center"/>
    </xf>
    <xf numFmtId="9" fontId="29" fillId="0" borderId="0" xfId="34" applyFont="1" applyFill="1" applyBorder="1" applyAlignment="1" applyProtection="1">
      <alignment horizontal="center"/>
    </xf>
    <xf numFmtId="0" fontId="15" fillId="24" borderId="11" xfId="0" applyNumberFormat="1" applyFont="1" applyFill="1" applyBorder="1" applyAlignment="1" applyProtection="1"/>
    <xf numFmtId="0" fontId="15" fillId="27" borderId="11" xfId="0" applyNumberFormat="1" applyFont="1" applyFill="1" applyBorder="1" applyAlignment="1" applyProtection="1"/>
    <xf numFmtId="0" fontId="15" fillId="27" borderId="13" xfId="0" applyNumberFormat="1" applyFont="1" applyFill="1" applyBorder="1" applyAlignment="1" applyProtection="1"/>
    <xf numFmtId="0" fontId="15" fillId="27" borderId="12" xfId="0" applyNumberFormat="1" applyFont="1" applyFill="1" applyBorder="1" applyAlignment="1" applyProtection="1"/>
    <xf numFmtId="0" fontId="15" fillId="27" borderId="14" xfId="0" applyNumberFormat="1" applyFont="1" applyFill="1" applyBorder="1" applyAlignment="1" applyProtection="1"/>
    <xf numFmtId="0" fontId="0" fillId="27" borderId="18" xfId="0" applyNumberFormat="1" applyFont="1" applyFill="1" applyBorder="1" applyAlignment="1" applyProtection="1"/>
    <xf numFmtId="0" fontId="0" fillId="27" borderId="19" xfId="0" applyNumberFormat="1" applyFill="1" applyBorder="1" applyAlignment="1" applyProtection="1"/>
    <xf numFmtId="0" fontId="31" fillId="0" borderId="10" xfId="31" applyNumberFormat="1" applyFont="1" applyFill="1" applyBorder="1" applyAlignment="1" applyProtection="1"/>
    <xf numFmtId="0" fontId="24" fillId="28" borderId="18" xfId="0" applyNumberFormat="1" applyFont="1" applyFill="1" applyBorder="1" applyAlignment="1" applyProtection="1">
      <alignment horizontal="center" vertical="center"/>
    </xf>
    <xf numFmtId="0" fontId="15" fillId="28" borderId="19" xfId="0" applyNumberFormat="1" applyFont="1" applyFill="1" applyBorder="1" applyAlignment="1" applyProtection="1">
      <alignment horizontal="center" vertical="center"/>
    </xf>
    <xf numFmtId="0" fontId="0" fillId="28" borderId="20" xfId="0" applyNumberFormat="1" applyFill="1" applyBorder="1" applyAlignment="1" applyProtection="1"/>
    <xf numFmtId="0" fontId="0" fillId="28" borderId="21" xfId="0" applyNumberFormat="1" applyFill="1" applyBorder="1" applyAlignment="1" applyProtection="1"/>
    <xf numFmtId="0" fontId="0" fillId="28" borderId="11" xfId="0" applyNumberFormat="1" applyFill="1" applyBorder="1" applyAlignment="1" applyProtection="1"/>
    <xf numFmtId="0" fontId="0" fillId="28" borderId="13" xfId="0" applyNumberFormat="1" applyFill="1" applyBorder="1" applyAlignment="1" applyProtection="1"/>
    <xf numFmtId="0" fontId="0" fillId="28" borderId="12" xfId="0" applyNumberFormat="1" applyFill="1" applyBorder="1" applyAlignment="1" applyProtection="1"/>
    <xf numFmtId="0" fontId="0" fillId="28" borderId="14" xfId="0" applyNumberFormat="1" applyFill="1" applyBorder="1" applyAlignment="1" applyProtection="1"/>
    <xf numFmtId="0" fontId="0" fillId="0" borderId="10" xfId="0" applyNumberFormat="1" applyFill="1" applyBorder="1" applyAlignment="1" applyProtection="1"/>
    <xf numFmtId="0" fontId="35" fillId="29" borderId="0" xfId="0" applyFont="1" applyFill="1"/>
    <xf numFmtId="0" fontId="35" fillId="29" borderId="22" xfId="0" applyFont="1" applyFill="1" applyBorder="1"/>
    <xf numFmtId="0" fontId="35" fillId="0" borderId="0" xfId="0" applyFont="1"/>
    <xf numFmtId="14" fontId="0" fillId="0" borderId="0" xfId="0" applyNumberFormat="1"/>
    <xf numFmtId="0" fontId="35" fillId="0" borderId="22" xfId="0" applyFont="1" applyBorder="1"/>
    <xf numFmtId="0" fontId="35" fillId="0" borderId="0" xfId="0" applyFont="1" applyBorder="1"/>
    <xf numFmtId="0" fontId="29" fillId="28" borderId="10" xfId="0" applyNumberFormat="1" applyFont="1" applyFill="1" applyBorder="1" applyAlignment="1" applyProtection="1">
      <alignment horizontal="center"/>
    </xf>
    <xf numFmtId="0" fontId="15" fillId="27" borderId="20" xfId="0" applyNumberFormat="1" applyFont="1" applyFill="1" applyBorder="1" applyAlignment="1" applyProtection="1"/>
    <xf numFmtId="0" fontId="15" fillId="27" borderId="21" xfId="0" applyNumberFormat="1" applyFont="1" applyFill="1" applyBorder="1" applyAlignment="1" applyProtection="1"/>
    <xf numFmtId="0" fontId="15" fillId="24" borderId="20" xfId="0" applyNumberFormat="1" applyFont="1" applyFill="1" applyBorder="1" applyAlignment="1" applyProtection="1"/>
    <xf numFmtId="0" fontId="0" fillId="24" borderId="21" xfId="0" applyNumberFormat="1" applyFill="1" applyBorder="1" applyAlignment="1" applyProtection="1">
      <alignment horizontal="center" vertical="center"/>
    </xf>
    <xf numFmtId="0" fontId="15" fillId="24" borderId="12" xfId="0" applyNumberFormat="1" applyFont="1" applyFill="1" applyBorder="1" applyAlignment="1" applyProtection="1"/>
    <xf numFmtId="0" fontId="0" fillId="24" borderId="14" xfId="0" applyNumberFormat="1" applyFill="1" applyBorder="1" applyAlignment="1" applyProtection="1">
      <alignment horizontal="center" vertical="center"/>
    </xf>
    <xf numFmtId="0" fontId="30" fillId="0" borderId="0" xfId="0" applyNumberFormat="1" applyFont="1" applyFill="1" applyBorder="1" applyAlignment="1" applyProtection="1"/>
    <xf numFmtId="0" fontId="29" fillId="0" borderId="24" xfId="0" applyNumberFormat="1" applyFont="1" applyFill="1" applyBorder="1" applyAlignment="1" applyProtection="1">
      <alignment horizontal="center" vertical="center"/>
    </xf>
    <xf numFmtId="0" fontId="29" fillId="0" borderId="24" xfId="0" applyNumberFormat="1" applyFont="1" applyFill="1" applyBorder="1" applyAlignment="1" applyProtection="1"/>
    <xf numFmtId="0" fontId="0" fillId="0" borderId="24" xfId="0" applyNumberFormat="1" applyFont="1" applyFill="1" applyBorder="1" applyAlignment="1" applyProtection="1"/>
    <xf numFmtId="0" fontId="15" fillId="0" borderId="24" xfId="0" applyNumberFormat="1" applyFont="1" applyFill="1" applyBorder="1" applyAlignment="1" applyProtection="1"/>
    <xf numFmtId="0" fontId="33" fillId="0" borderId="24" xfId="0" applyNumberFormat="1" applyFont="1" applyFill="1" applyBorder="1" applyAlignment="1" applyProtection="1">
      <alignment horizontal="center" vertical="center"/>
    </xf>
    <xf numFmtId="0" fontId="33" fillId="0" borderId="24" xfId="0" applyNumberFormat="1" applyFont="1" applyFill="1" applyBorder="1" applyAlignment="1" applyProtection="1">
      <alignment horizontal="center" vertical="center" wrapText="1"/>
    </xf>
    <xf numFmtId="0" fontId="29" fillId="0" borderId="26" xfId="0" applyFont="1" applyBorder="1" applyAlignment="1">
      <alignment horizontal="center" vertical="center" wrapText="1"/>
    </xf>
    <xf numFmtId="14" fontId="29" fillId="0" borderId="26" xfId="0" applyNumberFormat="1" applyFont="1" applyBorder="1" applyAlignment="1">
      <alignment horizontal="center" vertical="center" wrapText="1"/>
    </xf>
    <xf numFmtId="0" fontId="29" fillId="0" borderId="26" xfId="0" applyNumberFormat="1" applyFont="1" applyFill="1" applyBorder="1" applyAlignment="1" applyProtection="1">
      <alignment horizontal="center" vertical="center" wrapText="1"/>
    </xf>
    <xf numFmtId="0" fontId="29" fillId="0" borderId="26" xfId="0" applyFont="1" applyFill="1" applyBorder="1" applyAlignment="1">
      <alignment horizontal="center" vertical="center" wrapText="1"/>
    </xf>
    <xf numFmtId="0" fontId="29" fillId="26" borderId="26" xfId="0" applyFont="1" applyFill="1" applyBorder="1" applyAlignment="1">
      <alignment horizontal="center" vertical="center" wrapText="1"/>
    </xf>
    <xf numFmtId="0" fontId="29" fillId="25" borderId="26" xfId="0" applyNumberFormat="1" applyFont="1" applyFill="1" applyBorder="1" applyAlignment="1" applyProtection="1">
      <alignment horizontal="center" vertical="center" wrapText="1"/>
    </xf>
    <xf numFmtId="0" fontId="29" fillId="24" borderId="26" xfId="0" applyNumberFormat="1" applyFont="1" applyFill="1" applyBorder="1" applyAlignment="1" applyProtection="1">
      <alignment horizontal="center" vertical="center" wrapText="1"/>
    </xf>
    <xf numFmtId="9" fontId="29" fillId="24" borderId="26" xfId="34" applyFont="1" applyFill="1" applyBorder="1" applyAlignment="1" applyProtection="1">
      <alignment horizontal="center" vertical="center" wrapText="1"/>
    </xf>
    <xf numFmtId="0" fontId="29" fillId="20" borderId="26" xfId="0" applyNumberFormat="1" applyFont="1" applyFill="1" applyBorder="1" applyAlignment="1" applyProtection="1">
      <alignment horizontal="center" vertical="center" wrapText="1"/>
    </xf>
    <xf numFmtId="0" fontId="29" fillId="21" borderId="26" xfId="0" applyNumberFormat="1" applyFont="1" applyFill="1" applyBorder="1" applyAlignment="1" applyProtection="1">
      <alignment horizontal="center" vertical="center" wrapText="1"/>
    </xf>
    <xf numFmtId="0" fontId="29" fillId="22" borderId="26" xfId="0" applyNumberFormat="1" applyFont="1" applyFill="1" applyBorder="1" applyAlignment="1" applyProtection="1">
      <alignment horizontal="center" vertical="center" wrapText="1"/>
    </xf>
    <xf numFmtId="0" fontId="29" fillId="28" borderId="26" xfId="0" applyNumberFormat="1" applyFont="1" applyFill="1" applyBorder="1" applyAlignment="1" applyProtection="1">
      <alignment horizontal="center" vertical="center" wrapText="1"/>
    </xf>
    <xf numFmtId="0" fontId="29" fillId="30" borderId="26" xfId="0" applyNumberFormat="1" applyFont="1" applyFill="1" applyBorder="1" applyAlignment="1" applyProtection="1">
      <alignment horizontal="center" vertical="center" wrapText="1"/>
    </xf>
    <xf numFmtId="0" fontId="29" fillId="0" borderId="27" xfId="0" applyNumberFormat="1" applyFont="1" applyFill="1" applyBorder="1" applyAlignment="1" applyProtection="1">
      <alignment horizontal="center" vertical="center" wrapText="1"/>
    </xf>
    <xf numFmtId="0" fontId="29" fillId="0" borderId="29" xfId="0" applyNumberFormat="1" applyFont="1" applyFill="1" applyBorder="1" applyAlignment="1" applyProtection="1"/>
    <xf numFmtId="14" fontId="30" fillId="0" borderId="29" xfId="0" applyNumberFormat="1" applyFont="1" applyBorder="1"/>
    <xf numFmtId="14" fontId="30" fillId="0" borderId="29" xfId="0" applyNumberFormat="1" applyFont="1" applyBorder="1" applyAlignment="1">
      <alignment horizontal="center" vertical="center"/>
    </xf>
    <xf numFmtId="0" fontId="29" fillId="0" borderId="29" xfId="0" applyFont="1" applyFill="1" applyBorder="1"/>
    <xf numFmtId="0" fontId="29" fillId="0" borderId="29" xfId="0" applyNumberFormat="1" applyFont="1" applyFill="1" applyBorder="1" applyAlignment="1" applyProtection="1">
      <alignment horizontal="center"/>
    </xf>
    <xf numFmtId="0" fontId="30" fillId="0" borderId="29" xfId="0" applyFont="1" applyBorder="1" applyAlignment="1">
      <alignment horizontal="center"/>
    </xf>
    <xf numFmtId="9" fontId="29" fillId="0" borderId="29" xfId="34" applyFont="1" applyFill="1" applyBorder="1" applyAlignment="1" applyProtection="1">
      <alignment horizontal="center"/>
    </xf>
    <xf numFmtId="2" fontId="29" fillId="0" borderId="29" xfId="0" applyNumberFormat="1" applyFont="1" applyFill="1" applyBorder="1" applyAlignment="1" applyProtection="1">
      <alignment horizontal="center"/>
    </xf>
    <xf numFmtId="0" fontId="29" fillId="28" borderId="29" xfId="0" applyNumberFormat="1" applyFont="1" applyFill="1" applyBorder="1" applyAlignment="1" applyProtection="1">
      <alignment horizontal="center"/>
    </xf>
    <xf numFmtId="0" fontId="29" fillId="0" borderId="29" xfId="0" applyNumberFormat="1" applyFont="1" applyFill="1" applyBorder="1" applyAlignment="1" applyProtection="1">
      <alignment horizontal="left"/>
    </xf>
    <xf numFmtId="0" fontId="29" fillId="0" borderId="30" xfId="0" applyNumberFormat="1" applyFont="1" applyFill="1" applyBorder="1" applyAlignment="1" applyProtection="1"/>
    <xf numFmtId="17" fontId="29" fillId="0" borderId="10" xfId="0" applyNumberFormat="1" applyFont="1" applyFill="1" applyBorder="1" applyAlignment="1" applyProtection="1">
      <alignment horizontal="left"/>
    </xf>
    <xf numFmtId="0" fontId="29" fillId="0" borderId="0" xfId="0" applyNumberFormat="1" applyFont="1" applyFill="1" applyBorder="1" applyAlignment="1" applyProtection="1">
      <alignment textRotation="90"/>
    </xf>
    <xf numFmtId="14" fontId="29" fillId="0" borderId="0" xfId="0" applyNumberFormat="1" applyFont="1" applyFill="1" applyBorder="1" applyAlignment="1" applyProtection="1">
      <alignment textRotation="90"/>
    </xf>
    <xf numFmtId="14" fontId="29" fillId="0" borderId="0" xfId="0" applyNumberFormat="1" applyFont="1" applyFill="1" applyBorder="1" applyAlignment="1" applyProtection="1">
      <alignment horizontal="center" vertical="center" textRotation="90"/>
    </xf>
    <xf numFmtId="0" fontId="29" fillId="0" borderId="0" xfId="0" applyNumberFormat="1" applyFont="1" applyFill="1" applyBorder="1" applyAlignment="1" applyProtection="1">
      <alignment horizontal="center" textRotation="90"/>
    </xf>
    <xf numFmtId="0" fontId="29" fillId="0" borderId="0" xfId="0" applyNumberFormat="1" applyFont="1" applyFill="1" applyBorder="1" applyAlignment="1" applyProtection="1">
      <alignment horizontal="center" vertical="center" textRotation="90" wrapText="1"/>
    </xf>
    <xf numFmtId="0" fontId="29" fillId="28" borderId="0" xfId="0" applyNumberFormat="1" applyFont="1" applyFill="1" applyBorder="1" applyAlignment="1" applyProtection="1">
      <alignment horizontal="center" vertical="center" textRotation="90" wrapText="1"/>
    </xf>
    <xf numFmtId="0" fontId="29" fillId="0" borderId="0" xfId="0" applyNumberFormat="1" applyFont="1" applyFill="1" applyBorder="1" applyAlignment="1" applyProtection="1">
      <alignment horizontal="left" textRotation="90"/>
    </xf>
    <xf numFmtId="0" fontId="0" fillId="0" borderId="0" xfId="0" applyNumberFormat="1" applyFill="1" applyBorder="1" applyAlignment="1" applyProtection="1"/>
    <xf numFmtId="0" fontId="29" fillId="0" borderId="26" xfId="0" applyFont="1" applyBorder="1" applyAlignment="1">
      <alignment horizontal="center" vertical="center" wrapText="1"/>
    </xf>
    <xf numFmtId="0" fontId="30" fillId="0" borderId="26" xfId="0" applyFont="1" applyBorder="1" applyAlignment="1">
      <alignment horizontal="center" vertical="center" wrapText="1"/>
    </xf>
    <xf numFmtId="14" fontId="30" fillId="0" borderId="10" xfId="0" applyNumberFormat="1" applyFont="1" applyBorder="1"/>
    <xf numFmtId="0" fontId="29" fillId="0" borderId="10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/>
    </xf>
    <xf numFmtId="0" fontId="29" fillId="0" borderId="10" xfId="0" applyNumberFormat="1" applyFont="1" applyFill="1" applyBorder="1" applyAlignment="1" applyProtection="1">
      <alignment horizontal="center"/>
    </xf>
    <xf numFmtId="0" fontId="30" fillId="0" borderId="10" xfId="0" applyFont="1" applyBorder="1"/>
    <xf numFmtId="0" fontId="30" fillId="0" borderId="10" xfId="0" applyNumberFormat="1" applyFont="1" applyFill="1" applyBorder="1" applyAlignment="1" applyProtection="1"/>
    <xf numFmtId="14" fontId="30" fillId="0" borderId="10" xfId="0" applyNumberFormat="1" applyFont="1" applyBorder="1" applyAlignment="1">
      <alignment horizontal="right"/>
    </xf>
    <xf numFmtId="0" fontId="29" fillId="0" borderId="29" xfId="0" applyNumberFormat="1" applyFont="1" applyFill="1" applyBorder="1" applyAlignment="1" applyProtection="1">
      <alignment horizontal="center"/>
    </xf>
    <xf numFmtId="0" fontId="30" fillId="0" borderId="29" xfId="0" applyNumberFormat="1" applyFont="1" applyFill="1" applyBorder="1" applyAlignment="1" applyProtection="1"/>
    <xf numFmtId="14" fontId="30" fillId="0" borderId="10" xfId="0" applyNumberFormat="1" applyFont="1" applyFill="1" applyBorder="1" applyAlignment="1" applyProtection="1"/>
    <xf numFmtId="14" fontId="30" fillId="0" borderId="10" xfId="0" applyNumberFormat="1" applyFont="1" applyFill="1" applyBorder="1" applyAlignment="1" applyProtection="1">
      <alignment horizontal="right"/>
    </xf>
    <xf numFmtId="0" fontId="0" fillId="0" borderId="0" xfId="0" applyNumberFormat="1" applyFill="1" applyBorder="1" applyAlignment="1" applyProtection="1">
      <alignment horizontal="center"/>
    </xf>
    <xf numFmtId="0" fontId="29" fillId="0" borderId="10" xfId="0" applyFont="1" applyFill="1" applyBorder="1" applyAlignment="1">
      <alignment horizontal="center" vertical="center" wrapText="1"/>
    </xf>
    <xf numFmtId="0" fontId="30" fillId="0" borderId="10" xfId="0" applyFont="1" applyFill="1" applyBorder="1"/>
    <xf numFmtId="0" fontId="29" fillId="0" borderId="10" xfId="0" applyNumberFormat="1" applyFont="1" applyFill="1" applyBorder="1" applyAlignment="1" applyProtection="1">
      <alignment horizontal="left" vertical="center"/>
    </xf>
    <xf numFmtId="0" fontId="30" fillId="0" borderId="10" xfId="0" applyFont="1" applyFill="1" applyBorder="1" applyAlignment="1">
      <alignment horizontal="left"/>
    </xf>
    <xf numFmtId="0" fontId="33" fillId="0" borderId="10" xfId="0" applyFont="1" applyFill="1" applyBorder="1" applyAlignment="1">
      <alignment horizontal="left"/>
    </xf>
    <xf numFmtId="0" fontId="0" fillId="0" borderId="23" xfId="0" applyNumberFormat="1" applyFill="1" applyBorder="1" applyAlignment="1" applyProtection="1"/>
    <xf numFmtId="0" fontId="0" fillId="0" borderId="24" xfId="0" applyNumberFormat="1" applyFill="1" applyBorder="1" applyAlignment="1" applyProtection="1">
      <alignment horizontal="center"/>
    </xf>
    <xf numFmtId="0" fontId="0" fillId="0" borderId="23" xfId="0" applyNumberFormat="1" applyFill="1" applyBorder="1" applyAlignment="1" applyProtection="1">
      <alignment horizontal="center"/>
    </xf>
    <xf numFmtId="0" fontId="15" fillId="0" borderId="27" xfId="0" applyNumberFormat="1" applyFont="1" applyFill="1" applyBorder="1" applyAlignment="1" applyProtection="1"/>
    <xf numFmtId="0" fontId="36" fillId="0" borderId="24" xfId="0" applyNumberFormat="1" applyFont="1" applyFill="1" applyBorder="1" applyAlignment="1" applyProtection="1">
      <alignment horizontal="center" vertical="center" wrapText="1"/>
    </xf>
    <xf numFmtId="0" fontId="36" fillId="0" borderId="35" xfId="0" applyNumberFormat="1" applyFont="1" applyFill="1" applyBorder="1" applyAlignment="1" applyProtection="1">
      <alignment horizontal="center" vertical="center" wrapText="1"/>
    </xf>
    <xf numFmtId="0" fontId="36" fillId="0" borderId="23" xfId="0" applyNumberFormat="1" applyFont="1" applyFill="1" applyBorder="1" applyAlignment="1" applyProtection="1">
      <alignment horizontal="center" vertical="center" wrapText="1"/>
    </xf>
    <xf numFmtId="0" fontId="0" fillId="0" borderId="24" xfId="0" applyNumberFormat="1" applyFill="1" applyBorder="1" applyAlignment="1" applyProtection="1"/>
    <xf numFmtId="0" fontId="0" fillId="0" borderId="35" xfId="0" applyNumberFormat="1" applyFill="1" applyBorder="1" applyAlignment="1" applyProtection="1"/>
    <xf numFmtId="0" fontId="0" fillId="0" borderId="35" xfId="0" applyNumberFormat="1" applyFill="1" applyBorder="1" applyAlignment="1" applyProtection="1">
      <alignment horizontal="center"/>
    </xf>
    <xf numFmtId="0" fontId="0" fillId="0" borderId="23" xfId="0" applyNumberFormat="1" applyFill="1" applyBorder="1" applyAlignment="1" applyProtection="1">
      <alignment horizontal="center"/>
    </xf>
    <xf numFmtId="0" fontId="37" fillId="0" borderId="0" xfId="0" applyNumberFormat="1" applyFont="1" applyFill="1" applyBorder="1" applyAlignment="1" applyProtection="1"/>
    <xf numFmtId="0" fontId="38" fillId="0" borderId="0" xfId="0" applyNumberFormat="1" applyFont="1" applyFill="1" applyBorder="1" applyAlignment="1" applyProtection="1"/>
    <xf numFmtId="0" fontId="24" fillId="0" borderId="0" xfId="0" applyNumberFormat="1" applyFont="1" applyFill="1" applyBorder="1" applyAlignment="1" applyProtection="1"/>
    <xf numFmtId="0" fontId="0" fillId="0" borderId="30" xfId="0" applyNumberFormat="1" applyFill="1" applyBorder="1" applyAlignment="1" applyProtection="1">
      <alignment horizontal="center"/>
    </xf>
    <xf numFmtId="0" fontId="0" fillId="0" borderId="31" xfId="0" applyNumberFormat="1" applyFill="1" applyBorder="1" applyAlignment="1" applyProtection="1">
      <alignment horizontal="center"/>
    </xf>
    <xf numFmtId="0" fontId="0" fillId="0" borderId="28" xfId="0" applyNumberFormat="1" applyFill="1" applyBorder="1" applyAlignment="1" applyProtection="1">
      <alignment horizontal="center"/>
    </xf>
    <xf numFmtId="0" fontId="0" fillId="0" borderId="32" xfId="0" applyNumberFormat="1" applyFill="1" applyBorder="1" applyAlignment="1" applyProtection="1">
      <alignment horizontal="center"/>
    </xf>
    <xf numFmtId="0" fontId="0" fillId="0" borderId="34" xfId="0" applyNumberFormat="1" applyFill="1" applyBorder="1" applyAlignment="1" applyProtection="1">
      <alignment horizontal="center"/>
    </xf>
    <xf numFmtId="0" fontId="0" fillId="0" borderId="27" xfId="0" applyNumberFormat="1" applyFill="1" applyBorder="1" applyAlignment="1" applyProtection="1">
      <alignment horizontal="center"/>
    </xf>
    <xf numFmtId="0" fontId="0" fillId="0" borderId="33" xfId="0" applyNumberFormat="1" applyFill="1" applyBorder="1" applyAlignment="1" applyProtection="1">
      <alignment horizontal="center"/>
    </xf>
    <xf numFmtId="0" fontId="0" fillId="0" borderId="25" xfId="0" applyNumberFormat="1" applyFill="1" applyBorder="1" applyAlignment="1" applyProtection="1">
      <alignment horizontal="center"/>
    </xf>
    <xf numFmtId="0" fontId="38" fillId="0" borderId="0" xfId="0" applyNumberFormat="1" applyFont="1" applyFill="1" applyBorder="1" applyAlignment="1" applyProtection="1">
      <alignment horizontal="center" vertical="center"/>
    </xf>
    <xf numFmtId="0" fontId="36" fillId="0" borderId="0" xfId="0" applyNumberFormat="1" applyFont="1" applyFill="1" applyBorder="1" applyAlignment="1" applyProtection="1">
      <alignment horizontal="center" vertical="center" wrapText="1"/>
    </xf>
    <xf numFmtId="0" fontId="36" fillId="0" borderId="33" xfId="0" applyNumberFormat="1" applyFont="1" applyFill="1" applyBorder="1" applyAlignment="1" applyProtection="1">
      <alignment horizontal="center" vertical="center" wrapText="1"/>
    </xf>
    <xf numFmtId="0" fontId="24" fillId="0" borderId="35" xfId="0" applyNumberFormat="1" applyFont="1" applyFill="1" applyBorder="1" applyAlignment="1" applyProtection="1">
      <alignment horizontal="left"/>
    </xf>
    <xf numFmtId="0" fontId="24" fillId="0" borderId="23" xfId="0" applyNumberFormat="1" applyFont="1" applyFill="1" applyBorder="1" applyAlignment="1" applyProtection="1">
      <alignment horizontal="left"/>
    </xf>
    <xf numFmtId="168" fontId="29" fillId="0" borderId="10" xfId="0" applyNumberFormat="1" applyFont="1" applyFill="1" applyBorder="1" applyAlignment="1" applyProtection="1">
      <alignment horizontal="center"/>
    </xf>
    <xf numFmtId="168" fontId="29" fillId="0" borderId="29" xfId="0" applyNumberFormat="1" applyFont="1" applyFill="1" applyBorder="1" applyAlignment="1" applyProtection="1">
      <alignment horizontal="center"/>
    </xf>
    <xf numFmtId="0" fontId="0" fillId="22" borderId="35" xfId="0" applyNumberFormat="1" applyFill="1" applyBorder="1" applyAlignment="1" applyProtection="1">
      <alignment horizontal="center"/>
    </xf>
    <xf numFmtId="0" fontId="0" fillId="22" borderId="23" xfId="0" applyNumberFormat="1" applyFill="1" applyBorder="1" applyAlignment="1" applyProtection="1">
      <alignment horizontal="center"/>
    </xf>
    <xf numFmtId="0" fontId="15" fillId="22" borderId="24" xfId="0" applyNumberFormat="1" applyFont="1" applyFill="1" applyBorder="1" applyAlignment="1" applyProtection="1">
      <alignment horizontal="center"/>
    </xf>
    <xf numFmtId="0" fontId="24" fillId="30" borderId="10" xfId="0" applyNumberFormat="1" applyFont="1" applyFill="1" applyBorder="1" applyAlignment="1" applyProtection="1"/>
    <xf numFmtId="0" fontId="15" fillId="22" borderId="10" xfId="0" applyNumberFormat="1" applyFont="1" applyFill="1" applyBorder="1" applyAlignment="1" applyProtection="1"/>
    <xf numFmtId="0" fontId="15" fillId="0" borderId="24" xfId="0" applyNumberFormat="1" applyFont="1" applyFill="1" applyBorder="1" applyAlignment="1" applyProtection="1">
      <alignment horizontal="center" vertical="center"/>
    </xf>
    <xf numFmtId="0" fontId="0" fillId="0" borderId="23" xfId="0" applyNumberFormat="1" applyFill="1" applyBorder="1" applyAlignment="1" applyProtection="1">
      <alignment horizontal="center" vertical="center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Avertissement 2" xfId="45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Normal 2" xfId="33"/>
    <cellStyle name="Pourcentage" xfId="34" builtinId="5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8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bgColor theme="6" tint="0.59996337778862885"/>
        </patternFill>
      </fill>
    </dxf>
    <dxf>
      <fill>
        <patternFill>
          <bgColor rgb="FFFEEFE2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EEFE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28575</xdr:rowOff>
    </xdr:from>
    <xdr:to>
      <xdr:col>1</xdr:col>
      <xdr:colOff>657225</xdr:colOff>
      <xdr:row>0</xdr:row>
      <xdr:rowOff>447675</xdr:rowOff>
    </xdr:to>
    <xdr:grpSp>
      <xdr:nvGrpSpPr>
        <xdr:cNvPr id="54273" name="Group 1"/>
        <xdr:cNvGrpSpPr>
          <a:grpSpLocks/>
        </xdr:cNvGrpSpPr>
      </xdr:nvGrpSpPr>
      <xdr:grpSpPr bwMode="auto">
        <a:xfrm>
          <a:off x="114300" y="28575"/>
          <a:ext cx="1343025" cy="419100"/>
          <a:chOff x="1296" y="536"/>
          <a:chExt cx="3095" cy="1359"/>
        </a:xfrm>
      </xdr:grpSpPr>
      <xdr:sp macro="" textlink="">
        <xdr:nvSpPr>
          <xdr:cNvPr id="54276" name="AutoShape 4"/>
          <xdr:cNvSpPr>
            <a:spLocks noChangeArrowheads="1"/>
          </xdr:cNvSpPr>
        </xdr:nvSpPr>
        <xdr:spPr bwMode="auto">
          <a:xfrm>
            <a:off x="1296" y="536"/>
            <a:ext cx="3095" cy="1359"/>
          </a:xfrm>
          <a:prstGeom prst="wave">
            <a:avLst>
              <a:gd name="adj1" fmla="val 13005"/>
              <a:gd name="adj2" fmla="val 0"/>
            </a:avLst>
          </a:prstGeom>
          <a:solidFill>
            <a:srgbClr val="548DD4"/>
          </a:solidFill>
          <a:ln w="12700">
            <a:solidFill>
              <a:srgbClr val="FF0000"/>
            </a:solidFill>
            <a:round/>
            <a:headEnd/>
            <a:tailEnd/>
          </a:ln>
        </xdr:spPr>
      </xdr:sp>
      <xdr:sp macro="" textlink="">
        <xdr:nvSpPr>
          <xdr:cNvPr id="54275" name="WordArt 3"/>
          <xdr:cNvSpPr>
            <a:spLocks noChangeArrowheads="1" noChangeShapeType="1" noTextEdit="1"/>
          </xdr:cNvSpPr>
        </xdr:nvSpPr>
        <xdr:spPr bwMode="auto">
          <a:xfrm>
            <a:off x="1533" y="618"/>
            <a:ext cx="2783" cy="647"/>
          </a:xfrm>
          <a:prstGeom prst="rect">
            <a:avLst/>
          </a:prstGeom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  <xdr:txBody>
          <a:bodyPr wrap="none" fromWordArt="1">
            <a:prstTxWarp prst="textWave1">
              <a:avLst>
                <a:gd name="adj1" fmla="val 13005"/>
                <a:gd name="adj2" fmla="val 0"/>
              </a:avLst>
            </a:prstTxWarp>
          </a:bodyPr>
          <a:lstStyle/>
          <a:p>
            <a:pPr algn="ctr" rtl="0">
              <a:buNone/>
            </a:pPr>
            <a:r>
              <a:rPr lang="fr-FR" sz="3600" kern="10" spc="0">
                <a:ln>
                  <a:noFill/>
                </a:ln>
                <a:solidFill>
                  <a:srgbClr val="F2F2F2"/>
                </a:solidFill>
                <a:effectLst>
                  <a:outerShdw dist="53882" dir="2700000" algn="ctr" rotWithShape="0">
                    <a:srgbClr val="0D0D0D">
                      <a:alpha val="80000"/>
                    </a:srgbClr>
                  </a:outerShdw>
                </a:effectLst>
                <a:latin typeface="Times New Roman"/>
                <a:cs typeface="Times New Roman"/>
              </a:rPr>
              <a:t>FOURNIÉ</a:t>
            </a:r>
          </a:p>
        </xdr:txBody>
      </xdr:sp>
      <xdr:sp macro="" textlink="">
        <xdr:nvSpPr>
          <xdr:cNvPr id="54274" name="WordArt 2"/>
          <xdr:cNvSpPr>
            <a:spLocks noChangeArrowheads="1" noChangeShapeType="1" noTextEdit="1"/>
          </xdr:cNvSpPr>
        </xdr:nvSpPr>
        <xdr:spPr bwMode="auto">
          <a:xfrm>
            <a:off x="1533" y="1334"/>
            <a:ext cx="2783" cy="319"/>
          </a:xfrm>
          <a:prstGeom prst="rect">
            <a:avLst/>
          </a:prstGeom>
          <a:extLst>
            <a:ext uri="{AF507438-7753-43E0-B8FC-AC1667EBCBE1}">
              <a14:hiddenEffects xmlns:a14="http://schemas.microsoft.com/office/drawing/2010/main">
                <a:effectLst/>
              </a14:hiddenEffects>
            </a:ext>
          </a:extLst>
        </xdr:spPr>
        <xdr:txBody>
          <a:bodyPr wrap="none" fromWordArt="1">
            <a:prstTxWarp prst="textPlain">
              <a:avLst>
                <a:gd name="adj" fmla="val 50000"/>
              </a:avLst>
            </a:prstTxWarp>
          </a:bodyPr>
          <a:lstStyle/>
          <a:p>
            <a:pPr algn="r" rtl="0">
              <a:buNone/>
            </a:pPr>
            <a:r>
              <a:rPr lang="fr-FR" sz="1400" i="1" kern="10" spc="0">
                <a:ln w="3175">
                  <a:solidFill>
                    <a:srgbClr val="D8D8D8"/>
                  </a:solidFill>
                  <a:round/>
                  <a:headEnd/>
                  <a:tailEnd/>
                </a:ln>
                <a:solidFill>
                  <a:srgbClr val="FFFFFF"/>
                </a:solidFill>
                <a:effectLst/>
                <a:latin typeface="Arial Black"/>
              </a:rPr>
              <a:t>Découpage - Emboutissage</a:t>
            </a:r>
          </a:p>
          <a:p>
            <a:pPr algn="r" rtl="0">
              <a:buNone/>
            </a:pPr>
            <a:r>
              <a:rPr lang="fr-FR" sz="1400" i="1" kern="10" spc="0">
                <a:ln w="3175">
                  <a:solidFill>
                    <a:srgbClr val="D8D8D8"/>
                  </a:solidFill>
                  <a:round/>
                  <a:headEnd/>
                  <a:tailEnd/>
                </a:ln>
                <a:solidFill>
                  <a:srgbClr val="FFFFFF"/>
                </a:solidFill>
                <a:effectLst/>
                <a:latin typeface="Arial Black"/>
              </a:rPr>
              <a:t>Produits finis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2:AO224" totalsRowShown="0" headerRowDxfId="80" dataDxfId="79" headerRowBorderDxfId="77" tableBorderDxfId="78" totalsRowBorderDxfId="76">
  <autoFilter ref="A2:AO224">
    <filterColumn colId="11">
      <filters>
        <filter val="OUI"/>
      </filters>
    </filterColumn>
  </autoFilter>
  <sortState ref="A3:AM224">
    <sortCondition ref="B2:B224"/>
  </sortState>
  <tableColumns count="41">
    <tableColumn id="1" name="N° FOURNISSEUR" dataDxfId="75"/>
    <tableColumn id="40" name="NOM FOURNISSEUR" dataDxfId="38"/>
    <tableColumn id="2" name="ABRVIATION FOURNISSEUR" dataDxfId="74"/>
    <tableColumn id="3" name="1ERE DATE COLLAB" dataDxfId="73"/>
    <tableColumn id="4" name="Activité ERP" dataDxfId="72">
      <calculatedColumnFormula>VLOOKUP(B3,'MISE A JOUR LISTE FOURNISSEURS'!D:E,2,0)</calculatedColumnFormula>
    </tableColumn>
    <tableColumn id="5" name="Gestionnaire Fournie/Responsable de l'approbation" dataDxfId="71">
      <calculatedColumnFormula>IF(OR(I3="Matières premières",I3="Prestation mécanique",I3="Composants",I3="Traitement de surface",I3="Traitement thermique",I3="Peinture"),"ALG",IF(OR(I3="Consommables de production",I3="Consommables de bureau"),"VU",IF(I3="Métrologie","FH","")))</calculatedColumnFormula>
    </tableColumn>
    <tableColumn id="6" name="Mail" dataDxfId="70"/>
    <tableColumn id="7" name="Resp qualité" dataDxfId="69"/>
    <tableColumn id="8" name="Activités" dataDxfId="68"/>
    <tableColumn id="9" name="Certification" dataDxfId="67"/>
    <tableColumn id="10" name="Certification date" dataDxfId="66"/>
    <tableColumn id="11" name="ACTIF" dataDxfId="65">
      <calculatedColumnFormula>IF(Q3="","NON","OUI")</calculatedColumnFormula>
    </tableColumn>
    <tableColumn id="12" name="CRITERE RECURRENCE" dataDxfId="64"/>
    <tableColumn id="13" name="évaluation_x000a_obligatoire ?" dataDxfId="63">
      <calculatedColumnFormula>IF(AND(OR(L3="OUI",L3="NOUVEAU FOURNISSEUR"),OR(I3="Matières premières",I3="Traitement de surface",I3="Traitement Thermique",I3="Métrologie",I3="Peinture")),"oui","non")</calculatedColumnFormula>
    </tableColumn>
    <tableColumn id="14" name="Fournisseur_x000a_aéro" dataDxfId="62"/>
    <tableColumn id="15" name="évalué " dataDxfId="61">
      <calculatedColumnFormula>IF(AND(OR(N3="oui",O3="oui"),Q3&lt;&gt;0),"oui","non")</calculatedColumnFormula>
    </tableColumn>
    <tableColumn id="16" name="Nbre livr" dataDxfId="60">
      <calculatedColumnFormula>IFERROR(VLOOKUP(B3,Feuil1!A:B,2,0),"")</calculatedColumnFormula>
    </tableColumn>
    <tableColumn id="17" name="Nbr retards_x000a_&gt; 2" dataDxfId="59"/>
    <tableColumn id="18" name="mode reception (frns livre ou fournie recupere)" dataDxfId="58"/>
    <tableColumn id="19" name="% retard" dataDxfId="57" dataCellStyle="Pourcentage">
      <calculatedColumnFormula>IFERROR(R3/Q3,"")</calculatedColumnFormula>
    </tableColumn>
    <tableColumn id="20" name="Critere delai" dataDxfId="56">
      <calculatedColumnFormula>IF(AND(T3&gt;=0%,T3&lt;=5%),"0% - 5%",IF(AND(T3&gt;=6%,T3&lt;=10%),"6% - 10%",IF(AND(T3&gt;=11%,T3&lt;=20%),"11% - 20%",IF(AND(T3&gt;=21%,T3&lt;=30%),"21% - 30%",IF(AND(T3&gt;=31%,T3&lt;=40%),"31% - 40%","&gt;40%")))))</calculatedColumnFormula>
    </tableColumn>
    <tableColumn id="21" name="Note délai" dataDxfId="55">
      <calculatedColumnFormula>IF(U3="0% - 5%","10",IF(U3="6% - 10%","8",IF(U3="11% - 20%","6",IF(U3="21% - 30%","4",IF(U3="31% - 40%","2",IF(U3="&gt;40%","0"))))))</calculatedColumnFormula>
    </tableColumn>
    <tableColumn id="22" name="Nbre NC" dataDxfId="54"/>
    <tableColumn id="23" name="% NC" dataDxfId="53" dataCellStyle="Pourcentage">
      <calculatedColumnFormula>IFERROR(IF(Q3&gt;=1,(W3/Q3),""),"")</calculatedColumnFormula>
    </tableColumn>
    <tableColumn id="24" name="critere qualite" dataDxfId="52">
      <calculatedColumnFormula>IF(AND(X3&lt;=2%),"0% - 2%",IF(AND(X3&gt;=3%,X3&lt;=5%),"3% - 5%","6% - 100%"))</calculatedColumnFormula>
    </tableColumn>
    <tableColumn id="25" name="Note qualité" dataDxfId="51">
      <calculatedColumnFormula>IF(X3="","",IF(Y3="0% - 2%","10",IF(Y3="3% - 5%","5","0")))</calculatedColumnFormula>
    </tableColumn>
    <tableColumn id="26" name="Service rendu" dataDxfId="50"/>
    <tableColumn id="27" name="Note service rendu" dataDxfId="49">
      <calculatedColumnFormula>IF(AA3="TOUJOURS",10,IF(AA3="REGULIEREMENT",6,IF(AA3="PARFOIS",5,IF(AA3="RAREMENT",4,IF(AA3="JAMAIS",0,"")))))</calculatedColumnFormula>
    </tableColumn>
    <tableColumn id="28" name="Prix" dataDxfId="48"/>
    <tableColumn id="29" name="Note Prix" dataDxfId="47">
      <calculatedColumnFormula>IF(AC3="TRES BON PRIX",10,IF(AC3="BON PRIX",6,IF(AC3="PRIX MOYEN",5,IF(AC3="PRIX CHER",4,IF(AC3="TROP CHER",0,"")))))</calculatedColumnFormula>
    </tableColumn>
    <tableColumn id="30" name="Administratif (doc / AR / CCPU)" dataDxfId="46"/>
    <tableColumn id="31" name="Note Administratif" dataDxfId="45">
      <calculatedColumnFormula>IF(AE3="TOUJOURS",10,IF(AE3="REGULIEREMENT",6,IF(AE3="PARFOIS",5,IF(AE3="RAREMENT",4,IF(AE3="JAMAIS",0,"")))))</calculatedColumnFormula>
    </tableColumn>
    <tableColumn id="32" name="Réactivité" dataDxfId="44"/>
    <tableColumn id="33" name="Note Réactivité" dataDxfId="43">
      <calculatedColumnFormula>IF(AG3="PROACTIF",10,IF(AG3="RAPIDE",6,IF(AG3="NORMAL",5,IF(AG3="LENTE",4,IF(AG3="AUCUNE",0,"")))))</calculatedColumnFormula>
    </tableColumn>
    <tableColumn id="34" name="Note globale /10" dataDxfId="2">
      <calculatedColumnFormula>IFERROR((V3*0.3)+(Z3*0.3)+(AB3*0.1)+(AD3*0.1)+(AF3*0.1)+(AH3*0.1),"")</calculatedColumnFormula>
    </tableColumn>
    <tableColumn id="41" name="Moyenne note" dataDxfId="0">
      <calculatedColumnFormula>IFERROR(AVERAGEIFS(Tableau1[Note globale /10],Tableau1[Activités],Tableau1[[#This Row],[Activités]]),"")</calculatedColumnFormula>
    </tableColumn>
    <tableColumn id="35" name="Evaluation (statut d'approbation  : &quot;approuvé&quot; / &quot;sous reserve&quot; / &quot;non approuvé sauf derogue&quot;" dataDxfId="1">
      <calculatedColumnFormula>IF(AI3&lt;=3.33,"NON APPROUVE SAUF DEROGUE",IF(AND(AI3&gt;=3.34,AI3&lt;=6.66),"SOUS RESERVE",IF(AND(AI3&gt;=6.67,AI3&lt;=10),"APPROUVE","")))</calculatedColumnFormula>
    </tableColumn>
    <tableColumn id="36" name="Risques (ex: monosource/ contrefacon / retard / qualité / documentaire / …) =&gt; liste deroulante" dataDxfId="42"/>
    <tableColumn id="37" name="ACTION DEMANDEE LE " dataDxfId="41"/>
    <tableColumn id="38" name="RETOUR DU PLAN D'ACTION FOURNISSEUR" dataDxfId="40"/>
    <tableColumn id="39" name="COMMENTAIRES" dataDxfId="39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listing">
      <a:dk1>
        <a:sysClr val="windowText" lastClr="000000"/>
      </a:dk1>
      <a:lt1>
        <a:sysClr val="window" lastClr="FFFFFF"/>
      </a:lt1>
      <a:dk2>
        <a:srgbClr val="FFFF99"/>
      </a:dk2>
      <a:lt2>
        <a:srgbClr val="CCFFCC"/>
      </a:lt2>
      <a:accent1>
        <a:srgbClr val="99CCFF"/>
      </a:accent1>
      <a:accent2>
        <a:srgbClr val="FCD9BB"/>
      </a:accent2>
      <a:accent3>
        <a:srgbClr val="92D050"/>
      </a:accent3>
      <a:accent4>
        <a:srgbClr val="FF0000"/>
      </a:accent4>
      <a:accent5>
        <a:srgbClr val="FF99CC"/>
      </a:accent5>
      <a:accent6>
        <a:srgbClr val="CC99FF"/>
      </a:accent6>
      <a:hlink>
        <a:srgbClr val="FFFF99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h.lerouge@lrb-roulier.fr" TargetMode="External"/><Relationship Id="rId18" Type="http://schemas.openxmlformats.org/officeDocument/2006/relationships/hyperlink" Target="mailto:mail@aciers-coste.com" TargetMode="External"/><Relationship Id="rId26" Type="http://schemas.openxmlformats.org/officeDocument/2006/relationships/hyperlink" Target="mailto:jdrefendage@aol.com" TargetMode="External"/><Relationship Id="rId39" Type="http://schemas.openxmlformats.org/officeDocument/2006/relationships/hyperlink" Target="mailto:berthollet.ammi@wanadoo.fr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contact@somers.fr" TargetMode="External"/><Relationship Id="rId34" Type="http://schemas.openxmlformats.org/officeDocument/2006/relationships/hyperlink" Target="mailto:qualite@macquart-cie.fr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qualite@macquart-cie.fr" TargetMode="External"/><Relationship Id="rId17" Type="http://schemas.openxmlformats.org/officeDocument/2006/relationships/hyperlink" Target="mailto:contact@revetech.fr" TargetMode="External"/><Relationship Id="rId25" Type="http://schemas.openxmlformats.org/officeDocument/2006/relationships/hyperlink" Target="mailto:am.asaro@metallurgiquevaujours.fr" TargetMode="External"/><Relationship Id="rId33" Type="http://schemas.openxmlformats.org/officeDocument/2006/relationships/hyperlink" Target="mailto:contact@revetech.fr" TargetMode="External"/><Relationship Id="rId38" Type="http://schemas.openxmlformats.org/officeDocument/2006/relationships/hyperlink" Target="mailto:sabonnet77@aol.com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accueil@anthalys.com" TargetMode="External"/><Relationship Id="rId20" Type="http://schemas.openxmlformats.org/officeDocument/2006/relationships/hyperlink" Target="mailto:c.lindrec@mdpressort.com" TargetMode="External"/><Relationship Id="rId29" Type="http://schemas.openxmlformats.org/officeDocument/2006/relationships/hyperlink" Target="mailto:tclement@bronze-inox.com" TargetMode="External"/><Relationship Id="rId41" Type="http://schemas.openxmlformats.org/officeDocument/2006/relationships/hyperlink" Target="mailto:accueil@anthalys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groupe.alphachrome@free.fr" TargetMode="External"/><Relationship Id="rId24" Type="http://schemas.openxmlformats.org/officeDocument/2006/relationships/hyperlink" Target="mailto:infosud@poligrat.fr" TargetMode="External"/><Relationship Id="rId32" Type="http://schemas.openxmlformats.org/officeDocument/2006/relationships/hyperlink" Target="mailto:info@modern-chrome.com" TargetMode="External"/><Relationship Id="rId37" Type="http://schemas.openxmlformats.org/officeDocument/2006/relationships/hyperlink" Target="mailto:g.philit@d-h-i.eu" TargetMode="External"/><Relationship Id="rId40" Type="http://schemas.openxmlformats.org/officeDocument/2006/relationships/hyperlink" Target="mailto:ars.besancon@ars-metal.com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dsl.metal@orange.fr" TargetMode="External"/><Relationship Id="rId23" Type="http://schemas.openxmlformats.org/officeDocument/2006/relationships/hyperlink" Target="mailto:sohaco@free.fr" TargetMode="External"/><Relationship Id="rId28" Type="http://schemas.openxmlformats.org/officeDocument/2006/relationships/hyperlink" Target="mailto:kerbirio@wanadoo.fr" TargetMode="External"/><Relationship Id="rId36" Type="http://schemas.openxmlformats.org/officeDocument/2006/relationships/hyperlink" Target="mailto:jdrefendage@aol.com" TargetMode="External"/><Relationship Id="rId10" Type="http://schemas.openxmlformats.org/officeDocument/2006/relationships/hyperlink" Target="mailto:l.electrolyse@electrolyse.fr" TargetMode="External"/><Relationship Id="rId19" Type="http://schemas.openxmlformats.org/officeDocument/2006/relationships/hyperlink" Target="mailto:julien.cadenat.icaunaise@wanadoo.fr" TargetMode="External"/><Relationship Id="rId31" Type="http://schemas.openxmlformats.org/officeDocument/2006/relationships/hyperlink" Target="mailto:kerbirio@wanadoo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jacques.jolly@wanadoo.fr" TargetMode="External"/><Relationship Id="rId14" Type="http://schemas.openxmlformats.org/officeDocument/2006/relationships/hyperlink" Target="mailto:qualite@voirin.com" TargetMode="External"/><Relationship Id="rId22" Type="http://schemas.openxmlformats.org/officeDocument/2006/relationships/hyperlink" Target="mailto:g.philit@d-h-i.eu" TargetMode="External"/><Relationship Id="rId27" Type="http://schemas.openxmlformats.org/officeDocument/2006/relationships/hyperlink" Target="mailto:e.bruyere@sapim.fr" TargetMode="External"/><Relationship Id="rId30" Type="http://schemas.openxmlformats.org/officeDocument/2006/relationships/hyperlink" Target="mailto:contact@voirin.com" TargetMode="External"/><Relationship Id="rId35" Type="http://schemas.openxmlformats.org/officeDocument/2006/relationships/hyperlink" Target="mailto:h.lerouge@lrb-roulier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h.lerouge@lrb-roulier.fr" TargetMode="External"/><Relationship Id="rId18" Type="http://schemas.openxmlformats.org/officeDocument/2006/relationships/hyperlink" Target="mailto:mail@aciers-coste.com" TargetMode="External"/><Relationship Id="rId26" Type="http://schemas.openxmlformats.org/officeDocument/2006/relationships/hyperlink" Target="mailto:jdrefendage@aol.com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contact@somers.fr" TargetMode="External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qualite@macquart-cie.fr" TargetMode="External"/><Relationship Id="rId17" Type="http://schemas.openxmlformats.org/officeDocument/2006/relationships/hyperlink" Target="mailto:contact@revetech.fr" TargetMode="External"/><Relationship Id="rId25" Type="http://schemas.openxmlformats.org/officeDocument/2006/relationships/hyperlink" Target="mailto:am.asaro@metallurgiquevaujours.fr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accueil@anthalys.com" TargetMode="External"/><Relationship Id="rId20" Type="http://schemas.openxmlformats.org/officeDocument/2006/relationships/hyperlink" Target="mailto:c.lindrec@mdpressort.com" TargetMode="External"/><Relationship Id="rId29" Type="http://schemas.openxmlformats.org/officeDocument/2006/relationships/hyperlink" Target="mailto:tclement@bronze-inox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groupe.alphachrome@free.fr" TargetMode="External"/><Relationship Id="rId24" Type="http://schemas.openxmlformats.org/officeDocument/2006/relationships/hyperlink" Target="mailto:infosud@poligrat.fr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dsl.metal@orange.fr" TargetMode="External"/><Relationship Id="rId23" Type="http://schemas.openxmlformats.org/officeDocument/2006/relationships/hyperlink" Target="mailto:sohaco@free.fr" TargetMode="External"/><Relationship Id="rId28" Type="http://schemas.openxmlformats.org/officeDocument/2006/relationships/hyperlink" Target="mailto:kerbirio@wanadoo.fr" TargetMode="External"/><Relationship Id="rId10" Type="http://schemas.openxmlformats.org/officeDocument/2006/relationships/hyperlink" Target="mailto:l.electrolyse@electrolyse.fr" TargetMode="External"/><Relationship Id="rId19" Type="http://schemas.openxmlformats.org/officeDocument/2006/relationships/hyperlink" Target="mailto:julien.cadenat.icaunaise@wanadoo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jacques.jolly@wanadoo.fr" TargetMode="External"/><Relationship Id="rId14" Type="http://schemas.openxmlformats.org/officeDocument/2006/relationships/hyperlink" Target="mailto:qualite@voirin.com" TargetMode="External"/><Relationship Id="rId22" Type="http://schemas.openxmlformats.org/officeDocument/2006/relationships/hyperlink" Target="mailto:g.philit@d-h-i.eu" TargetMode="External"/><Relationship Id="rId27" Type="http://schemas.openxmlformats.org/officeDocument/2006/relationships/hyperlink" Target="mailto:e.bruyere@sapim.fr" TargetMode="External"/><Relationship Id="rId30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h.lerouge@lrb-roulier.fr" TargetMode="External"/><Relationship Id="rId18" Type="http://schemas.openxmlformats.org/officeDocument/2006/relationships/hyperlink" Target="mailto:mail@aciers-coste.com" TargetMode="External"/><Relationship Id="rId26" Type="http://schemas.openxmlformats.org/officeDocument/2006/relationships/hyperlink" Target="mailto:e.bruyere@sapim.fr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contact@somers.fr" TargetMode="External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qualite@macquart-cie.fr" TargetMode="External"/><Relationship Id="rId17" Type="http://schemas.openxmlformats.org/officeDocument/2006/relationships/hyperlink" Target="mailto:contact@revetech.fr" TargetMode="External"/><Relationship Id="rId25" Type="http://schemas.openxmlformats.org/officeDocument/2006/relationships/hyperlink" Target="mailto:jdrefendage@aol.com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accueil@anthalys.com" TargetMode="External"/><Relationship Id="rId20" Type="http://schemas.openxmlformats.org/officeDocument/2006/relationships/hyperlink" Target="mailto:c.lindrec@mdpressort.com" TargetMode="External"/><Relationship Id="rId29" Type="http://schemas.openxmlformats.org/officeDocument/2006/relationships/printerSettings" Target="../printerSettings/printerSettings3.bin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groupe.alphachrome@free.fr" TargetMode="External"/><Relationship Id="rId24" Type="http://schemas.openxmlformats.org/officeDocument/2006/relationships/hyperlink" Target="mailto:am.asaro@metallurgiquevaujours.fr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dsl.metal@orange.fr" TargetMode="External"/><Relationship Id="rId23" Type="http://schemas.openxmlformats.org/officeDocument/2006/relationships/hyperlink" Target="mailto:infosud@poligrat.fr" TargetMode="External"/><Relationship Id="rId28" Type="http://schemas.openxmlformats.org/officeDocument/2006/relationships/hyperlink" Target="mailto:severine.snaem@orange.fr" TargetMode="External"/><Relationship Id="rId10" Type="http://schemas.openxmlformats.org/officeDocument/2006/relationships/hyperlink" Target="mailto:l.electrolyse@electrolyse.fr" TargetMode="External"/><Relationship Id="rId19" Type="http://schemas.openxmlformats.org/officeDocument/2006/relationships/hyperlink" Target="mailto:julien.cadenat.icaunaise@wanadoo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jacques.jolly@wanadoo.fr" TargetMode="External"/><Relationship Id="rId14" Type="http://schemas.openxmlformats.org/officeDocument/2006/relationships/hyperlink" Target="mailto:contact@voirin.com" TargetMode="External"/><Relationship Id="rId22" Type="http://schemas.openxmlformats.org/officeDocument/2006/relationships/hyperlink" Target="mailto:sohaco@free.fr" TargetMode="External"/><Relationship Id="rId27" Type="http://schemas.openxmlformats.org/officeDocument/2006/relationships/hyperlink" Target="mailto:kerbirio@wanadoo.fr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contact@revetech.fr" TargetMode="External"/><Relationship Id="rId18" Type="http://schemas.openxmlformats.org/officeDocument/2006/relationships/hyperlink" Target="mailto:g.philit@d-h-i.eu" TargetMode="External"/><Relationship Id="rId26" Type="http://schemas.openxmlformats.org/officeDocument/2006/relationships/hyperlink" Target="mailto:fabrice.seban@acrelec.com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am.asaro@metallurgiquevaujours.fr" TargetMode="External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dsl.metal@orange.fr" TargetMode="External"/><Relationship Id="rId17" Type="http://schemas.openxmlformats.org/officeDocument/2006/relationships/hyperlink" Target="mailto:contact@somers.fr" TargetMode="External"/><Relationship Id="rId25" Type="http://schemas.openxmlformats.org/officeDocument/2006/relationships/hyperlink" Target="mailto:tclement@bronze-inox.com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c.lindrec@mdpressort.com" TargetMode="External"/><Relationship Id="rId20" Type="http://schemas.openxmlformats.org/officeDocument/2006/relationships/hyperlink" Target="mailto:infosud@poligrat.fr" TargetMode="External"/><Relationship Id="rId29" Type="http://schemas.openxmlformats.org/officeDocument/2006/relationships/hyperlink" Target="mailto:l.aitassa@vacour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qualite@voirin.com" TargetMode="External"/><Relationship Id="rId24" Type="http://schemas.openxmlformats.org/officeDocument/2006/relationships/hyperlink" Target="mailto:kerbirio@wanadoo.fr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julien.cadenat.icaunaise@wanadoo.fr" TargetMode="External"/><Relationship Id="rId23" Type="http://schemas.openxmlformats.org/officeDocument/2006/relationships/hyperlink" Target="mailto:e.bruyere@sapim.fr" TargetMode="External"/><Relationship Id="rId28" Type="http://schemas.openxmlformats.org/officeDocument/2006/relationships/hyperlink" Target="mailto:noreddine.dahmouni@aps-coatings.com" TargetMode="External"/><Relationship Id="rId10" Type="http://schemas.openxmlformats.org/officeDocument/2006/relationships/hyperlink" Target="mailto:h.lerouge@lrb-roulier.fr" TargetMode="External"/><Relationship Id="rId19" Type="http://schemas.openxmlformats.org/officeDocument/2006/relationships/hyperlink" Target="mailto:sohaco@free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groupe.alphachrome@free.fr" TargetMode="External"/><Relationship Id="rId14" Type="http://schemas.openxmlformats.org/officeDocument/2006/relationships/hyperlink" Target="mailto:mail@aciers-coste.com" TargetMode="External"/><Relationship Id="rId22" Type="http://schemas.openxmlformats.org/officeDocument/2006/relationships/hyperlink" Target="mailto:jdrefendage@aol.com" TargetMode="External"/><Relationship Id="rId27" Type="http://schemas.openxmlformats.org/officeDocument/2006/relationships/hyperlink" Target="mailto:acrodur.mvincent@wanadoo.fr" TargetMode="External"/><Relationship Id="rId30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acrodur.mvincent@wanadoo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e.bruyere@sapim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s.delporte@mpirefendage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29" Type="http://schemas.openxmlformats.org/officeDocument/2006/relationships/printerSettings" Target="../printerSettings/printerSettings5.bin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abrice.seban@acrelec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tclement@bronze-inox.com" TargetMode="External"/><Relationship Id="rId28" Type="http://schemas.openxmlformats.org/officeDocument/2006/relationships/hyperlink" Target="mailto:commercial@fonderieroger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kerbirio@wanadoo.fr" TargetMode="External"/><Relationship Id="rId27" Type="http://schemas.openxmlformats.org/officeDocument/2006/relationships/hyperlink" Target="mailto:fusionargon@aol.com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acrodur.mvincent@wanadoo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e.bruyere@sapim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s.delporte@mpirefendage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29" Type="http://schemas.openxmlformats.org/officeDocument/2006/relationships/printerSettings" Target="../printerSettings/printerSettings6.bin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abrice.seban@acrelec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tclement@bronze-inox.com" TargetMode="External"/><Relationship Id="rId28" Type="http://schemas.openxmlformats.org/officeDocument/2006/relationships/hyperlink" Target="mailto:commercial@fonderieroger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kerbirio@wanadoo.fr" TargetMode="External"/><Relationship Id="rId27" Type="http://schemas.openxmlformats.org/officeDocument/2006/relationships/hyperlink" Target="mailto:fusionargon@aol.com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e.bruyere@sapim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kerbirio@wanadoo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commercial@fonderieroger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usionargon@aol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s.delporte@mpirefendage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tclement@bronze-inox.com" TargetMode="External"/><Relationship Id="rId27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e.bruyere@sapim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kerbirio@wanadoo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commercial@fonderieroger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usionargon@aol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s.delporte@mpirefendage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tclement@bronze-inox.com" TargetMode="External"/><Relationship Id="rId27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sophie@amic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kerbirio@wanadoo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e.bruyere@sapim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29" Type="http://schemas.openxmlformats.org/officeDocument/2006/relationships/vmlDrawing" Target="../drawings/vmlDrawing1.vm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commercial@fonderieroger.fr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fusionargon@aol.com" TargetMode="External"/><Relationship Id="rId28" Type="http://schemas.openxmlformats.org/officeDocument/2006/relationships/printerSettings" Target="../printerSettings/printerSettings10.bin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ladreyt@acieries-bonpertuis.fr" TargetMode="External"/><Relationship Id="rId31" Type="http://schemas.openxmlformats.org/officeDocument/2006/relationships/comments" Target="../comments1.xm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tclement@bronze-inox.com" TargetMode="External"/><Relationship Id="rId27" Type="http://schemas.openxmlformats.org/officeDocument/2006/relationships/hyperlink" Target="mailto:s.rudent@mpirefendage.fr" TargetMode="External"/><Relationship Id="rId30" Type="http://schemas.openxmlformats.org/officeDocument/2006/relationships/table" Target="../tables/table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V106"/>
  <sheetViews>
    <sheetView topLeftCell="E1" zoomScaleNormal="100" workbookViewId="0">
      <selection activeCell="G109" sqref="G109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hidden="1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4</v>
      </c>
      <c r="K2" s="2">
        <v>0</v>
      </c>
      <c r="L2" s="5">
        <f t="shared" ref="L2:L65" si="0">IF(J2=0,0,((K2/J2)*100))</f>
        <v>0</v>
      </c>
      <c r="M2" s="2">
        <f t="shared" ref="M2:M65" si="1">IF(L2&lt;=5,6,IF(L2&lt;=10,4,0))</f>
        <v>6</v>
      </c>
      <c r="N2" s="2">
        <v>6</v>
      </c>
      <c r="O2" s="2">
        <v>3</v>
      </c>
      <c r="P2" s="2" t="str">
        <f t="shared" ref="P2:P65" si="2">IF(J2&lt;5,"Non évalué",(I2+M2+N2+O2))</f>
        <v>Non évalué</v>
      </c>
      <c r="Q2" s="2" t="str">
        <f t="shared" ref="Q2:Q65" si="3">IF(P2="Non évalué","Non évalué",IF(P2&lt;10,"A risque",IF(P2&lt;15,"A surveiller","Agréé")))</f>
        <v>Non évalué</v>
      </c>
      <c r="R2" s="2">
        <v>1</v>
      </c>
      <c r="S2" s="5" t="str">
        <f t="shared" ref="S2:S9" si="4">IF(Q2="Non évalué"," ",(R2*100)/J2)</f>
        <v xml:space="preserve"> </v>
      </c>
      <c r="T2" s="2"/>
    </row>
    <row r="3" spans="1:20" hidden="1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2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3</v>
      </c>
      <c r="P3" s="2" t="str">
        <f t="shared" si="2"/>
        <v>Non évalué</v>
      </c>
      <c r="Q3" s="2" t="str">
        <f t="shared" si="3"/>
        <v>Non évalué</v>
      </c>
      <c r="R3" s="2">
        <v>2</v>
      </c>
      <c r="S3" s="5" t="str">
        <f t="shared" si="4"/>
        <v xml:space="preserve"> </v>
      </c>
      <c r="T3" s="2"/>
    </row>
    <row r="4" spans="1:20" hidden="1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2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0</v>
      </c>
      <c r="S4" s="5" t="str">
        <f t="shared" si="4"/>
        <v xml:space="preserve"> </v>
      </c>
      <c r="T4" s="2"/>
    </row>
    <row r="5" spans="1:20" hidden="1" x14ac:dyDescent="0.2">
      <c r="A5" s="3" t="s">
        <v>187</v>
      </c>
      <c r="B5" s="3"/>
      <c r="C5" s="3"/>
      <c r="D5" s="3" t="s">
        <v>110</v>
      </c>
      <c r="E5" s="3">
        <v>4</v>
      </c>
      <c r="F5" s="6" t="s">
        <v>163</v>
      </c>
      <c r="G5" s="3"/>
      <c r="H5" s="7" t="str">
        <f>A5</f>
        <v>ACTILAS et ACTIJET</v>
      </c>
      <c r="I5" s="2">
        <v>0</v>
      </c>
      <c r="J5" s="2">
        <v>2</v>
      </c>
      <c r="K5" s="2">
        <v>1</v>
      </c>
      <c r="L5" s="5">
        <f t="shared" si="0"/>
        <v>50</v>
      </c>
      <c r="M5" s="2">
        <f t="shared" si="1"/>
        <v>0</v>
      </c>
      <c r="N5" s="2">
        <v>4</v>
      </c>
      <c r="O5" s="2">
        <v>0</v>
      </c>
      <c r="P5" s="2" t="str">
        <f t="shared" si="2"/>
        <v>Non évalué</v>
      </c>
      <c r="Q5" s="2" t="str">
        <f t="shared" si="3"/>
        <v>Non évalué</v>
      </c>
      <c r="R5" s="2">
        <v>1</v>
      </c>
      <c r="S5" s="5" t="str">
        <f t="shared" si="4"/>
        <v xml:space="preserve"> </v>
      </c>
      <c r="T5" s="2" t="str">
        <f>IF(Q5="Non évalué"," ",IF(S5&gt;20,"A RISQUE",IF(S5&gt;10,"A SURVEILLER","Délai OK")))</f>
        <v xml:space="preserve"> </v>
      </c>
    </row>
    <row r="6" spans="1:20" x14ac:dyDescent="0.2">
      <c r="A6" s="3" t="s">
        <v>40</v>
      </c>
      <c r="B6" s="3"/>
      <c r="C6" s="3"/>
      <c r="D6" s="3" t="s">
        <v>41</v>
      </c>
      <c r="E6" s="3">
        <v>1</v>
      </c>
      <c r="F6" s="6" t="s">
        <v>162</v>
      </c>
      <c r="G6" s="3" t="s">
        <v>158</v>
      </c>
      <c r="H6" s="7" t="str">
        <f>A6</f>
        <v>AMD Seine</v>
      </c>
      <c r="I6" s="2">
        <v>0</v>
      </c>
      <c r="J6" s="2">
        <v>5</v>
      </c>
      <c r="K6" s="2">
        <v>0</v>
      </c>
      <c r="L6" s="5">
        <f t="shared" si="0"/>
        <v>0</v>
      </c>
      <c r="M6" s="2">
        <f t="shared" si="1"/>
        <v>6</v>
      </c>
      <c r="N6" s="2">
        <v>6</v>
      </c>
      <c r="O6" s="2">
        <v>1</v>
      </c>
      <c r="P6" s="2">
        <f t="shared" si="2"/>
        <v>13</v>
      </c>
      <c r="Q6" s="2" t="str">
        <f t="shared" si="3"/>
        <v>A surveiller</v>
      </c>
      <c r="R6" s="2">
        <v>0</v>
      </c>
      <c r="S6" s="5">
        <f t="shared" si="4"/>
        <v>0</v>
      </c>
      <c r="T6" s="2" t="str">
        <f>IF(Q6="Non évalué"," ",IF(S6&gt;20,"A RISQUE",IF(S6&gt;10,"A SURVEILLER","Délai OK")))</f>
        <v>Délai OK</v>
      </c>
    </row>
    <row r="7" spans="1:20" hidden="1" x14ac:dyDescent="0.2">
      <c r="A7" s="10" t="s">
        <v>200</v>
      </c>
      <c r="B7" s="3"/>
      <c r="C7" s="3"/>
      <c r="D7" s="3"/>
      <c r="E7" s="3"/>
      <c r="F7" s="6"/>
      <c r="G7" s="3"/>
      <c r="H7" s="10" t="s">
        <v>200</v>
      </c>
      <c r="I7" s="2"/>
      <c r="J7" s="2">
        <v>3</v>
      </c>
      <c r="K7" s="2">
        <v>0</v>
      </c>
      <c r="L7" s="5">
        <f t="shared" si="0"/>
        <v>0</v>
      </c>
      <c r="M7" s="2">
        <f t="shared" si="1"/>
        <v>6</v>
      </c>
      <c r="N7" s="2">
        <v>6</v>
      </c>
      <c r="O7" s="2">
        <v>3</v>
      </c>
      <c r="P7" s="2" t="str">
        <f t="shared" si="2"/>
        <v>Non évalué</v>
      </c>
      <c r="Q7" s="2" t="str">
        <f t="shared" si="3"/>
        <v>Non évalué</v>
      </c>
      <c r="R7" s="2">
        <v>0</v>
      </c>
      <c r="S7" s="5" t="str">
        <f t="shared" si="4"/>
        <v xml:space="preserve"> </v>
      </c>
      <c r="T7" s="2"/>
    </row>
    <row r="8" spans="1:20" hidden="1" x14ac:dyDescent="0.2">
      <c r="A8" s="10" t="s">
        <v>201</v>
      </c>
      <c r="B8" s="3"/>
      <c r="C8" s="3"/>
      <c r="D8" s="3"/>
      <c r="E8" s="3"/>
      <c r="F8" s="6"/>
      <c r="G8" s="3"/>
      <c r="H8" s="10" t="s">
        <v>201</v>
      </c>
      <c r="I8" s="2"/>
      <c r="J8" s="2">
        <v>1</v>
      </c>
      <c r="K8" s="2">
        <v>0</v>
      </c>
      <c r="L8" s="5">
        <f t="shared" si="0"/>
        <v>0</v>
      </c>
      <c r="M8" s="2">
        <f t="shared" si="1"/>
        <v>6</v>
      </c>
      <c r="N8" s="2">
        <v>6</v>
      </c>
      <c r="O8" s="2">
        <v>2</v>
      </c>
      <c r="P8" s="2" t="str">
        <f t="shared" si="2"/>
        <v>Non évalué</v>
      </c>
      <c r="Q8" s="2" t="str">
        <f t="shared" si="3"/>
        <v>Non évalué</v>
      </c>
      <c r="R8" s="2">
        <v>0</v>
      </c>
      <c r="S8" s="5" t="str">
        <f t="shared" si="4"/>
        <v xml:space="preserve"> </v>
      </c>
      <c r="T8" s="2"/>
    </row>
    <row r="9" spans="1:20" ht="15" x14ac:dyDescent="0.25">
      <c r="A9" s="3" t="s">
        <v>2</v>
      </c>
      <c r="B9" s="4" t="s">
        <v>42</v>
      </c>
      <c r="C9" s="3" t="s">
        <v>43</v>
      </c>
      <c r="D9" s="3" t="s">
        <v>44</v>
      </c>
      <c r="E9" s="3">
        <v>4</v>
      </c>
      <c r="F9" s="6" t="s">
        <v>162</v>
      </c>
      <c r="G9" s="3" t="s">
        <v>183</v>
      </c>
      <c r="H9" s="7" t="str">
        <f>A9</f>
        <v>ANTHALYS</v>
      </c>
      <c r="I9" s="2">
        <v>4</v>
      </c>
      <c r="J9" s="2">
        <v>19</v>
      </c>
      <c r="K9" s="2">
        <v>1</v>
      </c>
      <c r="L9" s="5">
        <f t="shared" si="0"/>
        <v>5.2631578947368416</v>
      </c>
      <c r="M9" s="2">
        <f t="shared" si="1"/>
        <v>4</v>
      </c>
      <c r="N9" s="2">
        <v>4</v>
      </c>
      <c r="O9" s="2">
        <v>3</v>
      </c>
      <c r="P9" s="2">
        <f t="shared" si="2"/>
        <v>15</v>
      </c>
      <c r="Q9" s="2" t="str">
        <f t="shared" si="3"/>
        <v>Agréé</v>
      </c>
      <c r="R9" s="2">
        <v>6</v>
      </c>
      <c r="S9" s="5">
        <f t="shared" si="4"/>
        <v>31.578947368421051</v>
      </c>
      <c r="T9" s="2" t="str">
        <f>IF(Q9="Non évalué"," ",IF(S9&gt;20,"A RISQUE",IF(S9&gt;10,"A SURVEILLER","Délai OK")))</f>
        <v>A RISQUE</v>
      </c>
    </row>
    <row r="10" spans="1:20" ht="15" hidden="1" x14ac:dyDescent="0.25">
      <c r="A10" s="10" t="s">
        <v>28</v>
      </c>
      <c r="B10" s="4"/>
      <c r="C10" s="3"/>
      <c r="D10" s="3"/>
      <c r="E10" s="3"/>
      <c r="F10" s="6"/>
      <c r="G10" s="3"/>
      <c r="H10" s="10" t="s">
        <v>28</v>
      </c>
      <c r="I10" s="2"/>
      <c r="J10" s="2">
        <v>3</v>
      </c>
      <c r="K10" s="2">
        <v>0</v>
      </c>
      <c r="L10" s="5">
        <f t="shared" si="0"/>
        <v>0</v>
      </c>
      <c r="M10" s="2">
        <f t="shared" si="1"/>
        <v>6</v>
      </c>
      <c r="N10" s="2">
        <v>4</v>
      </c>
      <c r="O10" s="2">
        <v>2</v>
      </c>
      <c r="P10" s="2" t="str">
        <f t="shared" si="2"/>
        <v>Non évalué</v>
      </c>
      <c r="Q10" s="2" t="str">
        <f t="shared" si="3"/>
        <v>Non évalué</v>
      </c>
      <c r="R10" s="2">
        <v>0</v>
      </c>
      <c r="S10" s="5"/>
      <c r="T10" s="2"/>
    </row>
    <row r="11" spans="1:20" ht="15" hidden="1" x14ac:dyDescent="0.25">
      <c r="A11" s="3" t="s">
        <v>3</v>
      </c>
      <c r="B11" s="4" t="s">
        <v>45</v>
      </c>
      <c r="C11" s="3" t="s">
        <v>169</v>
      </c>
      <c r="D11" s="3" t="s">
        <v>168</v>
      </c>
      <c r="E11" s="3">
        <v>1</v>
      </c>
      <c r="F11" s="6" t="s">
        <v>162</v>
      </c>
      <c r="G11" s="3" t="s">
        <v>46</v>
      </c>
      <c r="H11" s="13" t="str">
        <f>A11</f>
        <v>ARS</v>
      </c>
      <c r="I11" s="2">
        <v>4</v>
      </c>
      <c r="J11" s="2">
        <v>4</v>
      </c>
      <c r="K11" s="2">
        <v>0</v>
      </c>
      <c r="L11" s="5">
        <f t="shared" si="0"/>
        <v>0</v>
      </c>
      <c r="M11" s="2">
        <f t="shared" si="1"/>
        <v>6</v>
      </c>
      <c r="N11" s="2">
        <v>4</v>
      </c>
      <c r="O11" s="2">
        <v>0</v>
      </c>
      <c r="P11" s="2" t="str">
        <f t="shared" si="2"/>
        <v>Non évalué</v>
      </c>
      <c r="Q11" s="2" t="str">
        <f t="shared" si="3"/>
        <v>Non évalué</v>
      </c>
      <c r="R11" s="2">
        <v>2</v>
      </c>
      <c r="S11" s="5" t="str">
        <f t="shared" ref="S11:S74" si="5">IF(Q11="Non évalué"," ",(R11*100)/J11)</f>
        <v xml:space="preserve"> </v>
      </c>
      <c r="T11" s="2" t="str">
        <f>IF(Q11="Non évalué"," ",IF(S11&gt;20,"A RISQUE",IF(S11&gt;10,"A SURVEILLER","Délai OK")))</f>
        <v xml:space="preserve"> </v>
      </c>
    </row>
    <row r="12" spans="1:20" ht="15" hidden="1" x14ac:dyDescent="0.25">
      <c r="A12" s="3" t="s">
        <v>174</v>
      </c>
      <c r="B12" s="4"/>
      <c r="C12" s="3"/>
      <c r="D12" s="3"/>
      <c r="E12" s="3">
        <v>1</v>
      </c>
      <c r="F12" s="6" t="s">
        <v>163</v>
      </c>
      <c r="G12" s="3"/>
      <c r="H12" s="7" t="str">
        <f>A12</f>
        <v>AT2T - Usine TOURNIER</v>
      </c>
      <c r="I12" s="2">
        <v>0</v>
      </c>
      <c r="J12" s="2">
        <v>1</v>
      </c>
      <c r="K12" s="2">
        <v>1</v>
      </c>
      <c r="L12" s="5">
        <f t="shared" si="0"/>
        <v>100</v>
      </c>
      <c r="M12" s="2">
        <f t="shared" si="1"/>
        <v>0</v>
      </c>
      <c r="N12" s="2">
        <v>6</v>
      </c>
      <c r="O12" s="2">
        <v>0</v>
      </c>
      <c r="P12" s="2" t="str">
        <f t="shared" si="2"/>
        <v>Non évalué</v>
      </c>
      <c r="Q12" s="2" t="str">
        <f t="shared" si="3"/>
        <v>Non évalué</v>
      </c>
      <c r="R12" s="2">
        <v>0</v>
      </c>
      <c r="S12" s="5" t="str">
        <f t="shared" si="5"/>
        <v xml:space="preserve"> </v>
      </c>
      <c r="T12" s="2" t="str">
        <f>IF(Q12="Non évalué"," ",IF(S12&gt;20,"A RISQUE",IF(S12&gt;10,"A SURVEILLER","Délai OK")))</f>
        <v xml:space="preserve"> </v>
      </c>
    </row>
    <row r="13" spans="1:20" ht="15" hidden="1" x14ac:dyDescent="0.25">
      <c r="A13" s="10" t="s">
        <v>202</v>
      </c>
      <c r="B13" s="4"/>
      <c r="C13" s="3"/>
      <c r="D13" s="3"/>
      <c r="E13" s="3"/>
      <c r="F13" s="6"/>
      <c r="G13" s="3"/>
      <c r="H13" s="10" t="s">
        <v>202</v>
      </c>
      <c r="I13" s="2"/>
      <c r="J13" s="2">
        <v>2</v>
      </c>
      <c r="K13" s="2">
        <v>0</v>
      </c>
      <c r="L13" s="5">
        <f t="shared" si="0"/>
        <v>0</v>
      </c>
      <c r="M13" s="2">
        <f t="shared" si="1"/>
        <v>6</v>
      </c>
      <c r="N13" s="2">
        <v>0</v>
      </c>
      <c r="O13" s="2">
        <v>4</v>
      </c>
      <c r="P13" s="2" t="str">
        <f t="shared" si="2"/>
        <v>Non évalué</v>
      </c>
      <c r="Q13" s="2" t="str">
        <f t="shared" si="3"/>
        <v>Non évalué</v>
      </c>
      <c r="R13" s="2">
        <v>1</v>
      </c>
      <c r="S13" s="5" t="str">
        <f t="shared" si="5"/>
        <v xml:space="preserve"> </v>
      </c>
      <c r="T13" s="2"/>
    </row>
    <row r="14" spans="1:20" ht="15" x14ac:dyDescent="0.25">
      <c r="A14" s="3" t="s">
        <v>47</v>
      </c>
      <c r="B14" s="4" t="s">
        <v>48</v>
      </c>
      <c r="C14" s="3" t="s">
        <v>49</v>
      </c>
      <c r="D14" s="3" t="s">
        <v>50</v>
      </c>
      <c r="E14" s="3">
        <v>2</v>
      </c>
      <c r="F14" s="6" t="s">
        <v>162</v>
      </c>
      <c r="G14" s="3"/>
      <c r="H14" s="7" t="str">
        <f>A14</f>
        <v>BERTHOLLET AMMI</v>
      </c>
      <c r="I14" s="2">
        <v>2</v>
      </c>
      <c r="J14" s="2">
        <v>108</v>
      </c>
      <c r="K14" s="2">
        <v>6</v>
      </c>
      <c r="L14" s="5">
        <f t="shared" si="0"/>
        <v>5.5555555555555554</v>
      </c>
      <c r="M14" s="2">
        <f t="shared" si="1"/>
        <v>4</v>
      </c>
      <c r="N14" s="2">
        <v>6</v>
      </c>
      <c r="O14" s="2">
        <v>4</v>
      </c>
      <c r="P14" s="2">
        <f t="shared" si="2"/>
        <v>16</v>
      </c>
      <c r="Q14" s="2" t="str">
        <f t="shared" si="3"/>
        <v>Agréé</v>
      </c>
      <c r="R14" s="2">
        <v>12</v>
      </c>
      <c r="S14" s="5">
        <f t="shared" si="5"/>
        <v>11.111111111111111</v>
      </c>
      <c r="T14" s="2" t="str">
        <f>IF(Q14="Non évalué"," ",IF(S14&gt;20,"A RISQUE",IF(S14&gt;10,"A SURVEILLER","Délai OK")))</f>
        <v>A SURVEILLER</v>
      </c>
    </row>
    <row r="15" spans="1:20" ht="15" hidden="1" x14ac:dyDescent="0.25">
      <c r="A15" s="10" t="s">
        <v>4</v>
      </c>
      <c r="B15" s="4"/>
      <c r="C15" s="3"/>
      <c r="D15" s="3"/>
      <c r="E15" s="3"/>
      <c r="F15" s="6"/>
      <c r="G15" s="3"/>
      <c r="H15" s="10" t="s">
        <v>4</v>
      </c>
      <c r="I15" s="2"/>
      <c r="J15" s="2">
        <v>0</v>
      </c>
      <c r="K15" s="2">
        <v>0</v>
      </c>
      <c r="L15" s="5">
        <f t="shared" si="0"/>
        <v>0</v>
      </c>
      <c r="M15" s="2">
        <f t="shared" si="1"/>
        <v>6</v>
      </c>
      <c r="N15" s="2">
        <v>4</v>
      </c>
      <c r="O15" s="2">
        <v>2</v>
      </c>
      <c r="P15" s="2" t="str">
        <f t="shared" si="2"/>
        <v>Non évalué</v>
      </c>
      <c r="Q15" s="2" t="str">
        <f t="shared" si="3"/>
        <v>Non évalué</v>
      </c>
      <c r="R15" s="2">
        <v>0</v>
      </c>
      <c r="S15" s="5" t="str">
        <f t="shared" si="5"/>
        <v xml:space="preserve"> </v>
      </c>
      <c r="T15" s="2"/>
    </row>
    <row r="16" spans="1:20" ht="15" hidden="1" x14ac:dyDescent="0.25">
      <c r="A16" s="10" t="s">
        <v>203</v>
      </c>
      <c r="B16" s="4"/>
      <c r="C16" s="3"/>
      <c r="D16" s="3"/>
      <c r="E16" s="3"/>
      <c r="F16" s="6"/>
      <c r="G16" s="3"/>
      <c r="H16" s="10" t="s">
        <v>203</v>
      </c>
      <c r="I16" s="2"/>
      <c r="J16" s="2">
        <v>3</v>
      </c>
      <c r="K16" s="2">
        <v>0</v>
      </c>
      <c r="L16" s="5">
        <f t="shared" si="0"/>
        <v>0</v>
      </c>
      <c r="M16" s="2">
        <f t="shared" si="1"/>
        <v>6</v>
      </c>
      <c r="N16" s="2">
        <v>6</v>
      </c>
      <c r="O16" s="2">
        <v>3</v>
      </c>
      <c r="P16" s="2" t="str">
        <f t="shared" si="2"/>
        <v>Non évalué</v>
      </c>
      <c r="Q16" s="2" t="str">
        <f t="shared" si="3"/>
        <v>Non évalué</v>
      </c>
      <c r="R16" s="2">
        <v>1</v>
      </c>
      <c r="S16" s="5" t="str">
        <f t="shared" si="5"/>
        <v xml:space="preserve"> </v>
      </c>
      <c r="T16" s="2"/>
    </row>
    <row r="17" spans="1:22" ht="15" x14ac:dyDescent="0.25">
      <c r="A17" s="3" t="s">
        <v>5</v>
      </c>
      <c r="B17" s="23" t="s">
        <v>245</v>
      </c>
      <c r="C17" s="3" t="s">
        <v>244</v>
      </c>
      <c r="D17" s="3" t="s">
        <v>52</v>
      </c>
      <c r="E17" s="3">
        <v>2</v>
      </c>
      <c r="F17" s="6" t="s">
        <v>162</v>
      </c>
      <c r="G17" s="3" t="s">
        <v>53</v>
      </c>
      <c r="H17" s="7" t="str">
        <f>A17</f>
        <v>BODYCOTE HIT</v>
      </c>
      <c r="I17" s="2">
        <v>4</v>
      </c>
      <c r="J17" s="2">
        <v>11</v>
      </c>
      <c r="K17" s="2">
        <v>0</v>
      </c>
      <c r="L17" s="5">
        <f t="shared" si="0"/>
        <v>0</v>
      </c>
      <c r="M17" s="2">
        <f t="shared" si="1"/>
        <v>6</v>
      </c>
      <c r="N17" s="2">
        <v>2</v>
      </c>
      <c r="O17" s="2">
        <v>4</v>
      </c>
      <c r="P17" s="2">
        <f t="shared" si="2"/>
        <v>16</v>
      </c>
      <c r="Q17" s="2" t="str">
        <f t="shared" si="3"/>
        <v>Agréé</v>
      </c>
      <c r="R17" s="2">
        <v>8</v>
      </c>
      <c r="S17" s="5">
        <f t="shared" si="5"/>
        <v>72.727272727272734</v>
      </c>
      <c r="T17" s="2" t="str">
        <f>IF(Q17="Non évalué"," ",IF(S17&gt;20,"A RISQUE",IF(S17&gt;10,"A SURVEILLER","Délai OK")))</f>
        <v>A RISQUE</v>
      </c>
      <c r="V17" s="17" t="s">
        <v>246</v>
      </c>
    </row>
    <row r="18" spans="1:22" ht="15" hidden="1" x14ac:dyDescent="0.25">
      <c r="A18" s="10" t="s">
        <v>204</v>
      </c>
      <c r="B18" s="4"/>
      <c r="C18" s="3"/>
      <c r="D18" s="3"/>
      <c r="E18" s="3"/>
      <c r="F18" s="6"/>
      <c r="G18" s="3"/>
      <c r="H18" s="10" t="s">
        <v>204</v>
      </c>
      <c r="I18" s="2">
        <v>4</v>
      </c>
      <c r="J18" s="2">
        <v>2</v>
      </c>
      <c r="K18" s="2">
        <v>0</v>
      </c>
      <c r="L18" s="5">
        <f t="shared" si="0"/>
        <v>0</v>
      </c>
      <c r="M18" s="2">
        <f t="shared" si="1"/>
        <v>6</v>
      </c>
      <c r="N18" s="2">
        <v>4</v>
      </c>
      <c r="O18" s="2">
        <v>4</v>
      </c>
      <c r="P18" s="2" t="str">
        <f t="shared" si="2"/>
        <v>Non évalué</v>
      </c>
      <c r="Q18" s="2" t="str">
        <f t="shared" si="3"/>
        <v>Non évalué</v>
      </c>
      <c r="R18" s="2">
        <v>0</v>
      </c>
      <c r="S18" s="5" t="str">
        <f t="shared" si="5"/>
        <v xml:space="preserve"> </v>
      </c>
      <c r="T18" s="2"/>
    </row>
    <row r="19" spans="1:22" ht="15" x14ac:dyDescent="0.25">
      <c r="A19" s="3" t="s">
        <v>54</v>
      </c>
      <c r="B19" s="4" t="s">
        <v>55</v>
      </c>
      <c r="C19" s="3" t="s">
        <v>56</v>
      </c>
      <c r="D19" s="3" t="s">
        <v>57</v>
      </c>
      <c r="E19" s="3">
        <v>1</v>
      </c>
      <c r="F19" s="6" t="s">
        <v>162</v>
      </c>
      <c r="G19" s="3" t="s">
        <v>58</v>
      </c>
      <c r="H19" s="7" t="str">
        <f>A19</f>
        <v>BONNET SA</v>
      </c>
      <c r="I19" s="2">
        <v>0</v>
      </c>
      <c r="J19" s="2">
        <v>17</v>
      </c>
      <c r="K19" s="2">
        <v>0</v>
      </c>
      <c r="L19" s="5">
        <f t="shared" si="0"/>
        <v>0</v>
      </c>
      <c r="M19" s="2">
        <f t="shared" si="1"/>
        <v>6</v>
      </c>
      <c r="N19" s="2">
        <v>6</v>
      </c>
      <c r="O19" s="2">
        <v>4</v>
      </c>
      <c r="P19" s="2">
        <f t="shared" si="2"/>
        <v>16</v>
      </c>
      <c r="Q19" s="2" t="str">
        <f t="shared" si="3"/>
        <v>Agréé</v>
      </c>
      <c r="R19" s="2">
        <v>2</v>
      </c>
      <c r="S19" s="5">
        <f t="shared" si="5"/>
        <v>11.764705882352942</v>
      </c>
      <c r="T19" s="2" t="str">
        <f>IF(Q19="Non évalué"," ",IF(S19&gt;20,"A RISQUE",IF(S19&gt;10,"A SURVEILLER","Délai OK")))</f>
        <v>A SURVEILLER</v>
      </c>
    </row>
    <row r="20" spans="1:22" ht="15" hidden="1" x14ac:dyDescent="0.25">
      <c r="A20" s="14" t="s">
        <v>231</v>
      </c>
      <c r="B20" s="4" t="s">
        <v>242</v>
      </c>
      <c r="C20" s="3" t="s">
        <v>241</v>
      </c>
      <c r="D20" s="3"/>
      <c r="E20" s="3"/>
      <c r="F20" s="6"/>
      <c r="G20" s="3"/>
      <c r="H20" s="14" t="s">
        <v>231</v>
      </c>
      <c r="I20" s="2">
        <v>4</v>
      </c>
      <c r="J20" s="2">
        <v>1</v>
      </c>
      <c r="K20" s="2">
        <v>1</v>
      </c>
      <c r="L20" s="5">
        <f t="shared" si="0"/>
        <v>100</v>
      </c>
      <c r="M20" s="2">
        <f t="shared" si="1"/>
        <v>0</v>
      </c>
      <c r="N20" s="2">
        <v>2</v>
      </c>
      <c r="O20" s="2">
        <v>2</v>
      </c>
      <c r="P20" s="2" t="str">
        <f t="shared" si="2"/>
        <v>Non évalué</v>
      </c>
      <c r="Q20" s="2" t="str">
        <f t="shared" si="3"/>
        <v>Non évalué</v>
      </c>
      <c r="R20" s="2">
        <v>1</v>
      </c>
      <c r="S20" s="5" t="str">
        <f t="shared" si="5"/>
        <v xml:space="preserve"> </v>
      </c>
      <c r="T20" s="2"/>
    </row>
    <row r="21" spans="1:22" ht="15" hidden="1" x14ac:dyDescent="0.25">
      <c r="A21" s="10" t="s">
        <v>149</v>
      </c>
      <c r="B21" s="4"/>
      <c r="C21" s="3"/>
      <c r="D21" s="3"/>
      <c r="E21" s="3"/>
      <c r="F21" s="6"/>
      <c r="G21" s="3"/>
      <c r="H21" s="10" t="s">
        <v>149</v>
      </c>
      <c r="I21" s="2"/>
      <c r="J21" s="2">
        <v>1</v>
      </c>
      <c r="K21" s="2">
        <v>0</v>
      </c>
      <c r="L21" s="5">
        <f t="shared" si="0"/>
        <v>0</v>
      </c>
      <c r="M21" s="2">
        <f t="shared" si="1"/>
        <v>6</v>
      </c>
      <c r="N21" s="2">
        <v>0</v>
      </c>
      <c r="O21" s="2">
        <v>4</v>
      </c>
      <c r="P21" s="2" t="str">
        <f t="shared" si="2"/>
        <v>Non évalué</v>
      </c>
      <c r="Q21" s="2" t="str">
        <f t="shared" si="3"/>
        <v>Non évalué</v>
      </c>
      <c r="R21" s="2">
        <v>1</v>
      </c>
      <c r="S21" s="5" t="str">
        <f t="shared" si="5"/>
        <v xml:space="preserve"> </v>
      </c>
      <c r="T21" s="2"/>
    </row>
    <row r="22" spans="1:22" ht="15" hidden="1" x14ac:dyDescent="0.25">
      <c r="A22" s="3" t="s">
        <v>6</v>
      </c>
      <c r="B22" s="4" t="s">
        <v>59</v>
      </c>
      <c r="C22" s="3" t="s">
        <v>60</v>
      </c>
      <c r="D22" s="3" t="s">
        <v>61</v>
      </c>
      <c r="E22" s="3">
        <v>4</v>
      </c>
      <c r="F22" s="6" t="s">
        <v>162</v>
      </c>
      <c r="G22" s="3" t="s">
        <v>58</v>
      </c>
      <c r="H22" s="7" t="str">
        <f t="shared" ref="H22:H84" si="6">A22</f>
        <v>CHARTON DECOUPAGE</v>
      </c>
      <c r="I22" s="2">
        <v>0</v>
      </c>
      <c r="J22" s="2">
        <v>3</v>
      </c>
      <c r="K22" s="2">
        <v>1</v>
      </c>
      <c r="L22" s="5">
        <f t="shared" si="0"/>
        <v>33.333333333333329</v>
      </c>
      <c r="M22" s="2">
        <f t="shared" si="1"/>
        <v>0</v>
      </c>
      <c r="N22" s="2">
        <v>0</v>
      </c>
      <c r="O22" s="2">
        <v>0</v>
      </c>
      <c r="P22" s="2" t="str">
        <f t="shared" si="2"/>
        <v>Non évalué</v>
      </c>
      <c r="Q22" s="2" t="str">
        <f t="shared" si="3"/>
        <v>Non évalué</v>
      </c>
      <c r="R22" s="2">
        <v>0</v>
      </c>
      <c r="S22" s="5" t="str">
        <f t="shared" si="5"/>
        <v xml:space="preserve"> </v>
      </c>
      <c r="T22" s="2" t="str">
        <f t="shared" ref="T22:T32" si="7">IF(Q22="Non évalué"," ",IF(S22&gt;20,"A RISQUE",IF(S22&gt;10,"A SURVEILLER","Délai OK")))</f>
        <v xml:space="preserve"> </v>
      </c>
    </row>
    <row r="23" spans="1:22" hidden="1" x14ac:dyDescent="0.2">
      <c r="A23" s="3" t="s">
        <v>7</v>
      </c>
      <c r="B23" s="3"/>
      <c r="C23" s="3" t="s">
        <v>62</v>
      </c>
      <c r="D23" s="3" t="s">
        <v>63</v>
      </c>
      <c r="E23" s="3">
        <v>1</v>
      </c>
      <c r="F23" s="6" t="s">
        <v>163</v>
      </c>
      <c r="G23" s="3"/>
      <c r="H23" s="7" t="str">
        <f t="shared" si="6"/>
        <v>CLAL</v>
      </c>
      <c r="I23" s="2">
        <v>0</v>
      </c>
      <c r="J23" s="2">
        <v>1</v>
      </c>
      <c r="K23" s="2">
        <v>0</v>
      </c>
      <c r="L23" s="5">
        <f t="shared" si="0"/>
        <v>0</v>
      </c>
      <c r="M23" s="2">
        <f t="shared" si="1"/>
        <v>6</v>
      </c>
      <c r="N23" s="2">
        <v>6</v>
      </c>
      <c r="O23" s="2">
        <v>2</v>
      </c>
      <c r="P23" s="2" t="str">
        <f t="shared" si="2"/>
        <v>Non évalué</v>
      </c>
      <c r="Q23" s="2" t="str">
        <f t="shared" si="3"/>
        <v>Non évalué</v>
      </c>
      <c r="R23" s="2">
        <v>0</v>
      </c>
      <c r="S23" s="5" t="str">
        <f t="shared" si="5"/>
        <v xml:space="preserve"> </v>
      </c>
      <c r="T23" s="2" t="str">
        <f t="shared" si="7"/>
        <v xml:space="preserve"> </v>
      </c>
    </row>
    <row r="24" spans="1:22" ht="15" hidden="1" x14ac:dyDescent="0.25">
      <c r="A24" s="3" t="s">
        <v>64</v>
      </c>
      <c r="B24" s="4" t="s">
        <v>65</v>
      </c>
      <c r="C24" s="3"/>
      <c r="D24" s="3" t="s">
        <v>66</v>
      </c>
      <c r="E24" s="3">
        <v>1</v>
      </c>
      <c r="F24" s="6" t="s">
        <v>162</v>
      </c>
      <c r="G24" s="3" t="s">
        <v>159</v>
      </c>
      <c r="H24" s="7" t="str">
        <f t="shared" si="6"/>
        <v>COSTE Aciers</v>
      </c>
      <c r="I24" s="2">
        <v>4</v>
      </c>
      <c r="J24" s="2">
        <v>0</v>
      </c>
      <c r="K24" s="2">
        <v>0</v>
      </c>
      <c r="L24" s="5">
        <f t="shared" si="0"/>
        <v>0</v>
      </c>
      <c r="M24" s="2">
        <f t="shared" si="1"/>
        <v>6</v>
      </c>
      <c r="N24" s="2">
        <v>0</v>
      </c>
      <c r="O24" s="2">
        <v>0</v>
      </c>
      <c r="P24" s="2" t="str">
        <f t="shared" si="2"/>
        <v>Non évalué</v>
      </c>
      <c r="Q24" s="2" t="str">
        <f t="shared" si="3"/>
        <v>Non évalué</v>
      </c>
      <c r="R24" s="2">
        <v>0</v>
      </c>
      <c r="S24" s="5" t="str">
        <f t="shared" si="5"/>
        <v xml:space="preserve"> </v>
      </c>
      <c r="T24" s="2" t="str">
        <f t="shared" si="7"/>
        <v xml:space="preserve"> </v>
      </c>
    </row>
    <row r="25" spans="1:22" ht="15" x14ac:dyDescent="0.25">
      <c r="A25" s="8" t="s">
        <v>8</v>
      </c>
      <c r="B25" s="4" t="s">
        <v>226</v>
      </c>
      <c r="C25" s="8" t="s">
        <v>225</v>
      </c>
      <c r="D25" s="8" t="s">
        <v>227</v>
      </c>
      <c r="E25" s="3">
        <v>2</v>
      </c>
      <c r="F25" s="9" t="s">
        <v>162</v>
      </c>
      <c r="G25" s="8" t="s">
        <v>224</v>
      </c>
      <c r="H25" s="7" t="str">
        <f t="shared" si="6"/>
        <v>DEGOMETAL</v>
      </c>
      <c r="I25" s="2">
        <v>4</v>
      </c>
      <c r="J25" s="2">
        <v>13</v>
      </c>
      <c r="K25" s="2">
        <v>0</v>
      </c>
      <c r="L25" s="5">
        <f t="shared" si="0"/>
        <v>0</v>
      </c>
      <c r="M25" s="2">
        <f t="shared" si="1"/>
        <v>6</v>
      </c>
      <c r="N25" s="2">
        <v>0</v>
      </c>
      <c r="O25" s="2">
        <v>2</v>
      </c>
      <c r="P25" s="2">
        <f t="shared" si="2"/>
        <v>12</v>
      </c>
      <c r="Q25" s="2" t="str">
        <f t="shared" si="3"/>
        <v>A surveiller</v>
      </c>
      <c r="R25" s="2">
        <v>1</v>
      </c>
      <c r="S25" s="5">
        <f t="shared" si="5"/>
        <v>7.6923076923076925</v>
      </c>
      <c r="T25" s="2" t="str">
        <f t="shared" si="7"/>
        <v>Délai OK</v>
      </c>
    </row>
    <row r="26" spans="1:22" ht="15" hidden="1" x14ac:dyDescent="0.25">
      <c r="A26" s="8" t="s">
        <v>205</v>
      </c>
      <c r="B26" s="4"/>
      <c r="C26" s="3"/>
      <c r="D26" s="3"/>
      <c r="E26" s="3"/>
      <c r="F26" s="6"/>
      <c r="G26" s="3"/>
      <c r="H26" s="7" t="str">
        <f t="shared" si="6"/>
        <v>DEPPCO</v>
      </c>
      <c r="I26" s="2"/>
      <c r="J26" s="2">
        <v>0</v>
      </c>
      <c r="K26" s="2">
        <v>0</v>
      </c>
      <c r="L26" s="5">
        <f t="shared" si="0"/>
        <v>0</v>
      </c>
      <c r="M26" s="2">
        <f t="shared" si="1"/>
        <v>6</v>
      </c>
      <c r="N26" s="2">
        <v>6</v>
      </c>
      <c r="O26" s="2">
        <v>2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5"/>
        <v xml:space="preserve"> </v>
      </c>
      <c r="T26" s="2" t="str">
        <f t="shared" si="7"/>
        <v xml:space="preserve"> </v>
      </c>
    </row>
    <row r="27" spans="1:22" ht="15" x14ac:dyDescent="0.25">
      <c r="A27" s="15" t="s">
        <v>206</v>
      </c>
      <c r="B27" s="4"/>
      <c r="C27" s="3"/>
      <c r="D27" s="8" t="s">
        <v>228</v>
      </c>
      <c r="E27" s="3">
        <v>1</v>
      </c>
      <c r="F27" s="9" t="s">
        <v>163</v>
      </c>
      <c r="G27" s="3"/>
      <c r="H27" s="7" t="str">
        <f t="shared" si="6"/>
        <v>DESCOURS ET CABAUD</v>
      </c>
      <c r="I27" s="2">
        <v>0</v>
      </c>
      <c r="J27" s="2">
        <v>7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3</v>
      </c>
      <c r="P27" s="2">
        <f t="shared" si="2"/>
        <v>15</v>
      </c>
      <c r="Q27" s="2" t="str">
        <f t="shared" si="3"/>
        <v>Agréé</v>
      </c>
      <c r="R27" s="2">
        <v>1</v>
      </c>
      <c r="S27" s="5">
        <f t="shared" si="5"/>
        <v>14.285714285714286</v>
      </c>
      <c r="T27" s="2" t="str">
        <f t="shared" si="7"/>
        <v>A SURVEILLER</v>
      </c>
    </row>
    <row r="28" spans="1:22" ht="15" hidden="1" x14ac:dyDescent="0.25">
      <c r="A28" s="3" t="s">
        <v>67</v>
      </c>
      <c r="B28" s="4"/>
      <c r="C28" s="3"/>
      <c r="D28" s="3"/>
      <c r="E28" s="3"/>
      <c r="F28" s="6" t="s">
        <v>163</v>
      </c>
      <c r="G28" s="8"/>
      <c r="H28" s="7" t="str">
        <f t="shared" si="6"/>
        <v>DESBORDES Repoussage</v>
      </c>
      <c r="I28" s="2">
        <v>0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6</v>
      </c>
      <c r="O28" s="2">
        <v>0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5"/>
        <v xml:space="preserve"> </v>
      </c>
      <c r="T28" s="2" t="str">
        <f t="shared" si="7"/>
        <v xml:space="preserve"> </v>
      </c>
    </row>
    <row r="29" spans="1:22" ht="15" x14ac:dyDescent="0.25">
      <c r="A29" s="15" t="s">
        <v>9</v>
      </c>
      <c r="B29" s="4" t="s">
        <v>234</v>
      </c>
      <c r="C29" s="3" t="s">
        <v>239</v>
      </c>
      <c r="D29" s="3" t="s">
        <v>68</v>
      </c>
      <c r="E29" s="3">
        <v>1</v>
      </c>
      <c r="F29" s="6" t="s">
        <v>162</v>
      </c>
      <c r="G29" s="3" t="s">
        <v>167</v>
      </c>
      <c r="H29" s="7" t="str">
        <f t="shared" si="6"/>
        <v>D'HUART INDUSTRIE</v>
      </c>
      <c r="I29" s="2">
        <v>4</v>
      </c>
      <c r="J29" s="2">
        <v>17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0</v>
      </c>
      <c r="P29" s="2">
        <f t="shared" si="2"/>
        <v>10</v>
      </c>
      <c r="Q29" s="2" t="str">
        <f t="shared" si="3"/>
        <v>A surveiller</v>
      </c>
      <c r="R29" s="2">
        <v>1</v>
      </c>
      <c r="S29" s="5">
        <f t="shared" si="5"/>
        <v>5.882352941176471</v>
      </c>
      <c r="T29" s="2" t="str">
        <f t="shared" si="7"/>
        <v>Délai OK</v>
      </c>
    </row>
    <row r="30" spans="1:22" ht="15" hidden="1" x14ac:dyDescent="0.25">
      <c r="A30" s="3" t="s">
        <v>10</v>
      </c>
      <c r="B30" s="4" t="s">
        <v>69</v>
      </c>
      <c r="C30" s="3" t="s">
        <v>170</v>
      </c>
      <c r="D30" s="3" t="s">
        <v>70</v>
      </c>
      <c r="E30" s="3">
        <v>1</v>
      </c>
      <c r="F30" s="6" t="s">
        <v>162</v>
      </c>
      <c r="G30" s="3" t="s">
        <v>58</v>
      </c>
      <c r="H30" s="7" t="str">
        <f t="shared" si="6"/>
        <v>DSL METAL</v>
      </c>
      <c r="I30" s="2">
        <v>0</v>
      </c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0</v>
      </c>
      <c r="O30" s="2">
        <v>0</v>
      </c>
      <c r="P30" s="2" t="str">
        <f t="shared" si="2"/>
        <v>Non évalué</v>
      </c>
      <c r="Q30" s="2" t="str">
        <f t="shared" si="3"/>
        <v>Non évalué</v>
      </c>
      <c r="R30" s="2">
        <v>0</v>
      </c>
      <c r="S30" s="5" t="str">
        <f t="shared" si="5"/>
        <v xml:space="preserve"> </v>
      </c>
      <c r="T30" s="2" t="str">
        <f t="shared" si="7"/>
        <v xml:space="preserve"> </v>
      </c>
    </row>
    <row r="31" spans="1:22" ht="15" hidden="1" x14ac:dyDescent="0.25">
      <c r="A31" s="8" t="s">
        <v>33</v>
      </c>
      <c r="B31" s="4"/>
      <c r="C31" s="3"/>
      <c r="D31" s="3"/>
      <c r="E31" s="3"/>
      <c r="F31" s="6"/>
      <c r="G31" s="3"/>
      <c r="H31" s="7" t="str">
        <f t="shared" si="6"/>
        <v>EAP MEZIERE</v>
      </c>
      <c r="I31" s="2"/>
      <c r="J31" s="2">
        <v>0</v>
      </c>
      <c r="K31" s="2">
        <v>0</v>
      </c>
      <c r="L31" s="5">
        <f t="shared" si="0"/>
        <v>0</v>
      </c>
      <c r="M31" s="2">
        <f t="shared" si="1"/>
        <v>6</v>
      </c>
      <c r="N31" s="2"/>
      <c r="O31" s="2"/>
      <c r="P31" s="2" t="str">
        <f t="shared" si="2"/>
        <v>Non évalué</v>
      </c>
      <c r="Q31" s="2" t="str">
        <f t="shared" si="3"/>
        <v>Non évalué</v>
      </c>
      <c r="R31" s="2">
        <v>0</v>
      </c>
      <c r="S31" s="5" t="str">
        <f t="shared" si="5"/>
        <v xml:space="preserve"> </v>
      </c>
      <c r="T31" s="2" t="str">
        <f t="shared" si="7"/>
        <v xml:space="preserve"> </v>
      </c>
    </row>
    <row r="32" spans="1:22" ht="15" hidden="1" x14ac:dyDescent="0.25">
      <c r="A32" s="3" t="s">
        <v>71</v>
      </c>
      <c r="B32" s="4" t="s">
        <v>72</v>
      </c>
      <c r="C32" s="3" t="s">
        <v>73</v>
      </c>
      <c r="D32" s="3" t="s">
        <v>74</v>
      </c>
      <c r="E32" s="3">
        <v>2</v>
      </c>
      <c r="F32" s="6" t="s">
        <v>162</v>
      </c>
      <c r="G32" s="3" t="s">
        <v>160</v>
      </c>
      <c r="H32" s="7" t="str">
        <f t="shared" si="6"/>
        <v>ELECTRO CHROME</v>
      </c>
      <c r="I32" s="2">
        <v>4</v>
      </c>
      <c r="J32" s="2">
        <v>0</v>
      </c>
      <c r="K32" s="2">
        <v>0</v>
      </c>
      <c r="L32" s="5">
        <f t="shared" si="0"/>
        <v>0</v>
      </c>
      <c r="M32" s="2">
        <f t="shared" si="1"/>
        <v>6</v>
      </c>
      <c r="N32" s="2"/>
      <c r="O32" s="2">
        <v>1</v>
      </c>
      <c r="P32" s="2" t="str">
        <f t="shared" si="2"/>
        <v>Non évalué</v>
      </c>
      <c r="Q32" s="2" t="str">
        <f t="shared" si="3"/>
        <v>Non évalué</v>
      </c>
      <c r="R32" s="2">
        <v>0</v>
      </c>
      <c r="S32" s="5" t="str">
        <f t="shared" si="5"/>
        <v xml:space="preserve"> </v>
      </c>
      <c r="T32" s="2" t="str">
        <f t="shared" si="7"/>
        <v xml:space="preserve"> </v>
      </c>
    </row>
    <row r="33" spans="1:20" ht="15" hidden="1" x14ac:dyDescent="0.25">
      <c r="A33" s="8" t="s">
        <v>207</v>
      </c>
      <c r="B33" s="4"/>
      <c r="C33" s="3"/>
      <c r="D33" s="3"/>
      <c r="E33" s="3"/>
      <c r="F33" s="6"/>
      <c r="G33" s="3"/>
      <c r="H33" s="7" t="str">
        <f t="shared" si="6"/>
        <v>FIT</v>
      </c>
      <c r="I33" s="2"/>
      <c r="J33" s="2">
        <v>2</v>
      </c>
      <c r="K33" s="2">
        <v>0</v>
      </c>
      <c r="L33" s="5">
        <f t="shared" si="0"/>
        <v>0</v>
      </c>
      <c r="M33" s="2">
        <f t="shared" si="1"/>
        <v>6</v>
      </c>
      <c r="N33" s="2">
        <v>4</v>
      </c>
      <c r="O33" s="2">
        <v>3</v>
      </c>
      <c r="P33" s="2" t="str">
        <f t="shared" si="2"/>
        <v>Non évalué</v>
      </c>
      <c r="Q33" s="2" t="str">
        <f t="shared" si="3"/>
        <v>Non évalué</v>
      </c>
      <c r="R33" s="2">
        <v>1</v>
      </c>
      <c r="S33" s="5" t="str">
        <f t="shared" si="5"/>
        <v xml:space="preserve"> </v>
      </c>
      <c r="T33" s="2"/>
    </row>
    <row r="34" spans="1:20" ht="15" hidden="1" x14ac:dyDescent="0.25">
      <c r="A34" s="8" t="s">
        <v>11</v>
      </c>
      <c r="B34" s="4"/>
      <c r="C34" s="3"/>
      <c r="D34" s="3"/>
      <c r="E34" s="3"/>
      <c r="F34" s="6"/>
      <c r="G34" s="3"/>
      <c r="H34" s="7" t="str">
        <f t="shared" si="6"/>
        <v>FATUS</v>
      </c>
      <c r="I34" s="2"/>
      <c r="J34" s="2">
        <v>1</v>
      </c>
      <c r="K34" s="2">
        <v>0</v>
      </c>
      <c r="L34" s="5">
        <f t="shared" si="0"/>
        <v>0</v>
      </c>
      <c r="M34" s="2">
        <f t="shared" si="1"/>
        <v>6</v>
      </c>
      <c r="N34" s="2">
        <v>4</v>
      </c>
      <c r="O34" s="2"/>
      <c r="P34" s="2" t="str">
        <f t="shared" si="2"/>
        <v>Non évalué</v>
      </c>
      <c r="Q34" s="2" t="str">
        <f t="shared" si="3"/>
        <v>Non évalué</v>
      </c>
      <c r="R34" s="2">
        <v>1</v>
      </c>
      <c r="S34" s="5" t="str">
        <f t="shared" si="5"/>
        <v xml:space="preserve"> </v>
      </c>
      <c r="T34" s="2"/>
    </row>
    <row r="35" spans="1:20" ht="15" hidden="1" x14ac:dyDescent="0.25">
      <c r="A35" s="12" t="s">
        <v>208</v>
      </c>
      <c r="B35" s="4"/>
      <c r="C35" s="3"/>
      <c r="D35" s="8" t="s">
        <v>44</v>
      </c>
      <c r="E35" s="3">
        <v>2</v>
      </c>
      <c r="F35" s="9" t="s">
        <v>163</v>
      </c>
      <c r="G35" s="3"/>
      <c r="H35" s="7" t="str">
        <f t="shared" si="6"/>
        <v>FILS ET TUBES</v>
      </c>
      <c r="I35" s="2">
        <v>0</v>
      </c>
      <c r="J35" s="2">
        <v>0</v>
      </c>
      <c r="K35" s="2">
        <v>0</v>
      </c>
      <c r="L35" s="5">
        <f t="shared" si="0"/>
        <v>0</v>
      </c>
      <c r="M35" s="2">
        <f t="shared" si="1"/>
        <v>6</v>
      </c>
      <c r="N35" s="2"/>
      <c r="O35" s="2"/>
      <c r="P35" s="2" t="str">
        <f t="shared" si="2"/>
        <v>Non évalué</v>
      </c>
      <c r="Q35" s="2" t="str">
        <f t="shared" si="3"/>
        <v>Non évalué</v>
      </c>
      <c r="R35" s="2"/>
      <c r="S35" s="5" t="str">
        <f t="shared" si="5"/>
        <v xml:space="preserve"> </v>
      </c>
      <c r="T35" s="2"/>
    </row>
    <row r="36" spans="1:20" ht="15" hidden="1" x14ac:dyDescent="0.25">
      <c r="A36" s="8" t="s">
        <v>154</v>
      </c>
      <c r="B36" s="4"/>
      <c r="C36" s="3"/>
      <c r="D36" s="3"/>
      <c r="E36" s="3"/>
      <c r="F36" s="6"/>
      <c r="G36" s="3"/>
      <c r="H36" s="7" t="str">
        <f t="shared" si="6"/>
        <v>FIPROTEC</v>
      </c>
      <c r="I36" s="2"/>
      <c r="J36" s="2">
        <v>1</v>
      </c>
      <c r="K36" s="2">
        <v>0</v>
      </c>
      <c r="L36" s="5">
        <f t="shared" si="0"/>
        <v>0</v>
      </c>
      <c r="M36" s="2">
        <f t="shared" si="1"/>
        <v>6</v>
      </c>
      <c r="N36" s="2">
        <v>0</v>
      </c>
      <c r="O36" s="2"/>
      <c r="P36" s="2" t="str">
        <f t="shared" si="2"/>
        <v>Non évalué</v>
      </c>
      <c r="Q36" s="2" t="str">
        <f t="shared" si="3"/>
        <v>Non évalué</v>
      </c>
      <c r="R36" s="2">
        <v>1</v>
      </c>
      <c r="S36" s="5" t="str">
        <f t="shared" si="5"/>
        <v xml:space="preserve"> </v>
      </c>
      <c r="T36" s="2"/>
    </row>
    <row r="37" spans="1:20" ht="15" hidden="1" x14ac:dyDescent="0.25">
      <c r="A37" s="3" t="s">
        <v>12</v>
      </c>
      <c r="B37" s="4" t="s">
        <v>75</v>
      </c>
      <c r="C37" s="3"/>
      <c r="D37" s="3" t="s">
        <v>76</v>
      </c>
      <c r="E37" s="3">
        <v>2</v>
      </c>
      <c r="F37" s="6" t="s">
        <v>163</v>
      </c>
      <c r="G37" s="3"/>
      <c r="H37" s="7" t="str">
        <f t="shared" si="6"/>
        <v>FUSION ARGON</v>
      </c>
      <c r="I37" s="2">
        <v>0</v>
      </c>
      <c r="J37" s="2">
        <v>0</v>
      </c>
      <c r="K37" s="2">
        <v>0</v>
      </c>
      <c r="L37" s="5">
        <f t="shared" si="0"/>
        <v>0</v>
      </c>
      <c r="M37" s="2">
        <f t="shared" si="1"/>
        <v>6</v>
      </c>
      <c r="N37" s="2"/>
      <c r="O37" s="2">
        <v>0</v>
      </c>
      <c r="P37" s="2" t="str">
        <f t="shared" si="2"/>
        <v>Non évalué</v>
      </c>
      <c r="Q37" s="2" t="str">
        <f t="shared" si="3"/>
        <v>Non évalué</v>
      </c>
      <c r="R37" s="2">
        <v>0</v>
      </c>
      <c r="S37" s="5" t="str">
        <f t="shared" si="5"/>
        <v xml:space="preserve"> </v>
      </c>
      <c r="T37" s="2" t="str">
        <f>IF(Q37="Non évalué"," ",IF(S37&gt;20,"A RISQUE",IF(S37&gt;10,"A SURVEILLER","Délai OK")))</f>
        <v xml:space="preserve"> </v>
      </c>
    </row>
    <row r="38" spans="1:20" ht="15" hidden="1" x14ac:dyDescent="0.25">
      <c r="A38" s="3" t="s">
        <v>13</v>
      </c>
      <c r="B38" s="4" t="s">
        <v>77</v>
      </c>
      <c r="C38" s="3"/>
      <c r="D38" s="3" t="s">
        <v>78</v>
      </c>
      <c r="E38" s="3">
        <v>2</v>
      </c>
      <c r="F38" s="6" t="s">
        <v>163</v>
      </c>
      <c r="G38" s="3"/>
      <c r="H38" s="7" t="str">
        <f t="shared" si="6"/>
        <v>GECEDEMO</v>
      </c>
      <c r="I38" s="2">
        <v>0</v>
      </c>
      <c r="J38" s="2">
        <v>1</v>
      </c>
      <c r="K38" s="2">
        <v>0</v>
      </c>
      <c r="L38" s="5">
        <f t="shared" si="0"/>
        <v>0</v>
      </c>
      <c r="M38" s="2">
        <f t="shared" si="1"/>
        <v>6</v>
      </c>
      <c r="N38" s="2">
        <v>2</v>
      </c>
      <c r="O38" s="2">
        <v>0</v>
      </c>
      <c r="P38" s="2" t="str">
        <f t="shared" si="2"/>
        <v>Non évalué</v>
      </c>
      <c r="Q38" s="2" t="str">
        <f t="shared" si="3"/>
        <v>Non évalué</v>
      </c>
      <c r="R38" s="2">
        <v>1</v>
      </c>
      <c r="S38" s="5" t="str">
        <f t="shared" si="5"/>
        <v xml:space="preserve"> </v>
      </c>
      <c r="T38" s="2" t="str">
        <f>IF(Q38="Non évalué"," ",IF(S38&gt;20,"A RISQUE",IF(S38&gt;10,"A SURVEILLER","Délai OK")))</f>
        <v xml:space="preserve"> </v>
      </c>
    </row>
    <row r="39" spans="1:20" ht="15" hidden="1" x14ac:dyDescent="0.25">
      <c r="A39" s="8" t="s">
        <v>31</v>
      </c>
      <c r="B39" s="4"/>
      <c r="C39" s="3"/>
      <c r="D39" s="3"/>
      <c r="E39" s="3"/>
      <c r="F39" s="6"/>
      <c r="G39" s="3"/>
      <c r="H39" s="7" t="str">
        <f t="shared" si="6"/>
        <v>GPE</v>
      </c>
      <c r="I39" s="2"/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>
        <v>6</v>
      </c>
      <c r="O39" s="2">
        <v>2</v>
      </c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5"/>
        <v xml:space="preserve"> </v>
      </c>
      <c r="T39" s="2"/>
    </row>
    <row r="40" spans="1:20" ht="15" hidden="1" x14ac:dyDescent="0.25">
      <c r="A40" s="8" t="s">
        <v>209</v>
      </c>
      <c r="B40" s="4"/>
      <c r="C40" s="3"/>
      <c r="D40" s="3"/>
      <c r="E40" s="3"/>
      <c r="F40" s="6"/>
      <c r="G40" s="3"/>
      <c r="H40" s="7" t="str">
        <f t="shared" si="6"/>
        <v>GSCI</v>
      </c>
      <c r="I40" s="2"/>
      <c r="J40" s="2">
        <v>1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>
        <v>2</v>
      </c>
      <c r="P40" s="2" t="str">
        <f t="shared" si="2"/>
        <v>Non évalué</v>
      </c>
      <c r="Q40" s="2" t="str">
        <f t="shared" si="3"/>
        <v>Non évalué</v>
      </c>
      <c r="R40" s="2">
        <v>1</v>
      </c>
      <c r="S40" s="5" t="str">
        <f t="shared" si="5"/>
        <v xml:space="preserve"> </v>
      </c>
      <c r="T40" s="2"/>
    </row>
    <row r="41" spans="1:20" ht="15" x14ac:dyDescent="0.25">
      <c r="A41" s="8" t="s">
        <v>210</v>
      </c>
      <c r="B41" s="4"/>
      <c r="C41" s="3"/>
      <c r="D41" s="3"/>
      <c r="E41" s="3">
        <v>2</v>
      </c>
      <c r="F41" s="9" t="s">
        <v>163</v>
      </c>
      <c r="G41" s="3"/>
      <c r="H41" s="7" t="str">
        <f t="shared" si="6"/>
        <v>HERDEGEN</v>
      </c>
      <c r="I41" s="2">
        <v>0</v>
      </c>
      <c r="J41" s="2">
        <v>14</v>
      </c>
      <c r="K41" s="2">
        <v>0</v>
      </c>
      <c r="L41" s="5">
        <f t="shared" si="0"/>
        <v>0</v>
      </c>
      <c r="M41" s="2">
        <f t="shared" si="1"/>
        <v>6</v>
      </c>
      <c r="N41" s="2">
        <v>4</v>
      </c>
      <c r="O41" s="2">
        <v>3</v>
      </c>
      <c r="P41" s="2">
        <f t="shared" si="2"/>
        <v>13</v>
      </c>
      <c r="Q41" s="2" t="str">
        <f t="shared" si="3"/>
        <v>A surveiller</v>
      </c>
      <c r="R41" s="2">
        <v>2</v>
      </c>
      <c r="S41" s="5">
        <f t="shared" si="5"/>
        <v>14.285714285714286</v>
      </c>
      <c r="T41" s="2"/>
    </row>
    <row r="42" spans="1:20" ht="15" hidden="1" x14ac:dyDescent="0.25">
      <c r="A42" s="8" t="s">
        <v>211</v>
      </c>
      <c r="B42" s="4"/>
      <c r="C42" s="3"/>
      <c r="D42" s="3"/>
      <c r="E42" s="3"/>
      <c r="F42" s="6"/>
      <c r="G42" s="3"/>
      <c r="H42" s="7" t="str">
        <f t="shared" si="6"/>
        <v>HERMET</v>
      </c>
      <c r="I42" s="2"/>
      <c r="J42" s="2">
        <v>0</v>
      </c>
      <c r="K42" s="2">
        <v>0</v>
      </c>
      <c r="L42" s="5">
        <f t="shared" si="0"/>
        <v>0</v>
      </c>
      <c r="M42" s="2">
        <f t="shared" si="1"/>
        <v>6</v>
      </c>
      <c r="N42" s="2">
        <v>4</v>
      </c>
      <c r="O42" s="2">
        <v>4</v>
      </c>
      <c r="P42" s="2" t="str">
        <f t="shared" si="2"/>
        <v>Non évalué</v>
      </c>
      <c r="Q42" s="2" t="str">
        <f t="shared" si="3"/>
        <v>Non évalué</v>
      </c>
      <c r="R42" s="2">
        <v>0</v>
      </c>
      <c r="S42" s="5" t="str">
        <f t="shared" si="5"/>
        <v xml:space="preserve"> </v>
      </c>
      <c r="T42" s="2"/>
    </row>
    <row r="43" spans="1:20" ht="15" hidden="1" x14ac:dyDescent="0.25">
      <c r="A43" s="3" t="s">
        <v>15</v>
      </c>
      <c r="B43" s="4" t="s">
        <v>80</v>
      </c>
      <c r="C43" s="3"/>
      <c r="D43" s="3" t="s">
        <v>81</v>
      </c>
      <c r="E43" s="3">
        <v>1</v>
      </c>
      <c r="F43" s="6" t="s">
        <v>162</v>
      </c>
      <c r="G43" s="3" t="s">
        <v>82</v>
      </c>
      <c r="H43" s="7" t="str">
        <f t="shared" si="6"/>
        <v>ICAUNAISE DES METAUX</v>
      </c>
      <c r="I43" s="2">
        <v>0</v>
      </c>
      <c r="J43" s="2">
        <v>4</v>
      </c>
      <c r="K43" s="2">
        <v>1</v>
      </c>
      <c r="L43" s="5">
        <f t="shared" si="0"/>
        <v>25</v>
      </c>
      <c r="M43" s="2">
        <f t="shared" si="1"/>
        <v>0</v>
      </c>
      <c r="N43" s="2">
        <v>4</v>
      </c>
      <c r="O43" s="2">
        <v>2</v>
      </c>
      <c r="P43" s="2" t="str">
        <f t="shared" si="2"/>
        <v>Non évalué</v>
      </c>
      <c r="Q43" s="2" t="str">
        <f t="shared" si="3"/>
        <v>Non évalué</v>
      </c>
      <c r="R43" s="2">
        <v>3</v>
      </c>
      <c r="S43" s="5" t="str">
        <f t="shared" si="5"/>
        <v xml:space="preserve"> </v>
      </c>
      <c r="T43" s="2" t="str">
        <f>IF(Q43="Non évalué"," ",IF(S43&gt;20,"A RISQUE",IF(S43&gt;10,"A SURVEILLER","Délai OK")))</f>
        <v xml:space="preserve"> </v>
      </c>
    </row>
    <row r="44" spans="1:20" ht="15" hidden="1" x14ac:dyDescent="0.25">
      <c r="A44" s="8" t="s">
        <v>16</v>
      </c>
      <c r="B44" s="4"/>
      <c r="C44" s="3"/>
      <c r="D44" s="3"/>
      <c r="E44" s="3"/>
      <c r="F44" s="6"/>
      <c r="G44" s="3"/>
      <c r="H44" s="7" t="str">
        <f t="shared" si="6"/>
        <v>IGOL LUBRIFIANTS</v>
      </c>
      <c r="I44" s="2"/>
      <c r="J44" s="2">
        <v>3</v>
      </c>
      <c r="K44" s="2">
        <v>0</v>
      </c>
      <c r="L44" s="5">
        <f t="shared" si="0"/>
        <v>0</v>
      </c>
      <c r="M44" s="2">
        <f t="shared" si="1"/>
        <v>6</v>
      </c>
      <c r="N44" s="2">
        <v>6</v>
      </c>
      <c r="O44" s="2">
        <v>3</v>
      </c>
      <c r="P44" s="2" t="str">
        <f t="shared" si="2"/>
        <v>Non évalué</v>
      </c>
      <c r="Q44" s="2" t="str">
        <f t="shared" si="3"/>
        <v>Non évalué</v>
      </c>
      <c r="R44" s="2"/>
      <c r="S44" s="5" t="str">
        <f t="shared" si="5"/>
        <v xml:space="preserve"> </v>
      </c>
      <c r="T44" s="2"/>
    </row>
    <row r="45" spans="1:20" hidden="1" x14ac:dyDescent="0.2">
      <c r="A45" s="3" t="s">
        <v>83</v>
      </c>
      <c r="B45" s="3"/>
      <c r="C45" s="3"/>
      <c r="D45" s="3"/>
      <c r="E45" s="3">
        <v>1</v>
      </c>
      <c r="F45" s="6" t="s">
        <v>163</v>
      </c>
      <c r="G45" s="3"/>
      <c r="H45" s="7" t="str">
        <f t="shared" si="6"/>
        <v>IMPHY</v>
      </c>
      <c r="I45" s="2">
        <v>0</v>
      </c>
      <c r="J45" s="2">
        <v>0</v>
      </c>
      <c r="K45" s="2">
        <v>0</v>
      </c>
      <c r="L45" s="5">
        <f t="shared" si="0"/>
        <v>0</v>
      </c>
      <c r="M45" s="2">
        <f t="shared" si="1"/>
        <v>6</v>
      </c>
      <c r="N45" s="2">
        <v>0</v>
      </c>
      <c r="O45" s="2">
        <v>0</v>
      </c>
      <c r="P45" s="2" t="str">
        <f t="shared" si="2"/>
        <v>Non évalué</v>
      </c>
      <c r="Q45" s="2" t="str">
        <f t="shared" si="3"/>
        <v>Non évalué</v>
      </c>
      <c r="R45" s="2">
        <v>1</v>
      </c>
      <c r="S45" s="5" t="str">
        <f t="shared" si="5"/>
        <v xml:space="preserve"> </v>
      </c>
      <c r="T45" s="2" t="str">
        <f>IF(Q45="Non évalué"," ",IF(S45&gt;20,"A RISQUE",IF(S45&gt;10,"A SURVEILLER","Délai OK")))</f>
        <v xml:space="preserve"> </v>
      </c>
    </row>
    <row r="46" spans="1:20" hidden="1" x14ac:dyDescent="0.2">
      <c r="A46" s="8" t="s">
        <v>212</v>
      </c>
      <c r="B46" s="3"/>
      <c r="C46" s="3"/>
      <c r="D46" s="3"/>
      <c r="E46" s="3"/>
      <c r="F46" s="6"/>
      <c r="G46" s="3"/>
      <c r="H46" s="18" t="str">
        <f t="shared" si="6"/>
        <v>IN CA</v>
      </c>
      <c r="I46" s="2"/>
      <c r="J46" s="2">
        <v>0</v>
      </c>
      <c r="K46" s="2">
        <v>0</v>
      </c>
      <c r="L46" s="5">
        <f t="shared" si="0"/>
        <v>0</v>
      </c>
      <c r="M46" s="2">
        <f t="shared" si="1"/>
        <v>6</v>
      </c>
      <c r="N46" s="2">
        <v>0</v>
      </c>
      <c r="O46" s="2">
        <v>0</v>
      </c>
      <c r="P46" s="2" t="str">
        <f t="shared" si="2"/>
        <v>Non évalué</v>
      </c>
      <c r="Q46" s="2" t="str">
        <f t="shared" si="3"/>
        <v>Non évalué</v>
      </c>
      <c r="R46" s="2">
        <v>2</v>
      </c>
      <c r="S46" s="5" t="str">
        <f t="shared" si="5"/>
        <v xml:space="preserve"> </v>
      </c>
      <c r="T46" s="2"/>
    </row>
    <row r="47" spans="1:20" ht="15" x14ac:dyDescent="0.25">
      <c r="A47" s="14" t="s">
        <v>84</v>
      </c>
      <c r="B47" s="4" t="s">
        <v>188</v>
      </c>
      <c r="C47" s="3" t="s">
        <v>189</v>
      </c>
      <c r="D47" s="3" t="s">
        <v>85</v>
      </c>
      <c r="E47" s="3">
        <v>1</v>
      </c>
      <c r="F47" s="6" t="s">
        <v>162</v>
      </c>
      <c r="G47" s="3" t="s">
        <v>130</v>
      </c>
      <c r="H47" s="7" t="str">
        <f t="shared" si="6"/>
        <v>J.D. Refendage</v>
      </c>
      <c r="I47" s="2">
        <v>2</v>
      </c>
      <c r="J47" s="2">
        <v>12</v>
      </c>
      <c r="K47" s="2">
        <v>0</v>
      </c>
      <c r="L47" s="5">
        <f t="shared" si="0"/>
        <v>0</v>
      </c>
      <c r="M47" s="2">
        <f t="shared" si="1"/>
        <v>6</v>
      </c>
      <c r="N47" s="2">
        <v>4</v>
      </c>
      <c r="O47" s="2">
        <v>1</v>
      </c>
      <c r="P47" s="2">
        <f t="shared" si="2"/>
        <v>13</v>
      </c>
      <c r="Q47" s="2" t="str">
        <f t="shared" si="3"/>
        <v>A surveiller</v>
      </c>
      <c r="R47" s="2">
        <v>2</v>
      </c>
      <c r="S47" s="5">
        <f t="shared" si="5"/>
        <v>16.666666666666668</v>
      </c>
      <c r="T47" s="2" t="str">
        <f>IF(Q47="Non évalué"," ",IF(S47&gt;20,"A RISQUE",IF(S47&gt;10,"A SURVEILLER","Délai OK")))</f>
        <v>A SURVEILLER</v>
      </c>
    </row>
    <row r="48" spans="1:20" x14ac:dyDescent="0.2">
      <c r="A48" s="3" t="s">
        <v>86</v>
      </c>
      <c r="B48" s="3"/>
      <c r="C48" s="3"/>
      <c r="D48" s="3" t="s">
        <v>87</v>
      </c>
      <c r="E48" s="3">
        <v>1</v>
      </c>
      <c r="F48" s="6" t="s">
        <v>163</v>
      </c>
      <c r="G48" s="3"/>
      <c r="H48" s="7" t="str">
        <f t="shared" si="6"/>
        <v>KDI Intermetaux</v>
      </c>
      <c r="I48" s="2">
        <v>0</v>
      </c>
      <c r="J48" s="2">
        <v>10</v>
      </c>
      <c r="K48" s="2">
        <v>0</v>
      </c>
      <c r="L48" s="5">
        <f t="shared" si="0"/>
        <v>0</v>
      </c>
      <c r="M48" s="2">
        <f t="shared" si="1"/>
        <v>6</v>
      </c>
      <c r="N48" s="2">
        <v>6</v>
      </c>
      <c r="O48" s="2">
        <v>4</v>
      </c>
      <c r="P48" s="2">
        <f t="shared" si="2"/>
        <v>16</v>
      </c>
      <c r="Q48" s="2" t="str">
        <f t="shared" si="3"/>
        <v>Agréé</v>
      </c>
      <c r="R48" s="2">
        <v>0</v>
      </c>
      <c r="S48" s="5">
        <f t="shared" si="5"/>
        <v>0</v>
      </c>
      <c r="T48" s="2" t="str">
        <f>IF(Q48="Non évalué"," ",IF(S48&gt;20,"A RISQUE",IF(S48&gt;10,"A SURVEILLER","Délai OK")))</f>
        <v>Délai OK</v>
      </c>
    </row>
    <row r="49" spans="1:22" ht="15" hidden="1" x14ac:dyDescent="0.25">
      <c r="A49" s="3" t="s">
        <v>88</v>
      </c>
      <c r="B49" s="4" t="s">
        <v>89</v>
      </c>
      <c r="C49" s="3" t="s">
        <v>90</v>
      </c>
      <c r="D49" s="3" t="s">
        <v>91</v>
      </c>
      <c r="E49" s="3">
        <v>2</v>
      </c>
      <c r="F49" s="6" t="s">
        <v>162</v>
      </c>
      <c r="G49" s="3" t="s">
        <v>92</v>
      </c>
      <c r="H49" s="7" t="str">
        <f t="shared" si="6"/>
        <v>L'ELECTROLYSE</v>
      </c>
      <c r="I49" s="2">
        <v>4</v>
      </c>
      <c r="J49" s="2">
        <v>0</v>
      </c>
      <c r="K49" s="2">
        <v>0</v>
      </c>
      <c r="L49" s="5">
        <f t="shared" si="0"/>
        <v>0</v>
      </c>
      <c r="M49" s="2">
        <f t="shared" si="1"/>
        <v>6</v>
      </c>
      <c r="N49" s="2">
        <v>0</v>
      </c>
      <c r="O49" s="2">
        <v>0</v>
      </c>
      <c r="P49" s="2" t="str">
        <f t="shared" si="2"/>
        <v>Non évalué</v>
      </c>
      <c r="Q49" s="2" t="str">
        <f t="shared" si="3"/>
        <v>Non évalué</v>
      </c>
      <c r="R49" s="2">
        <v>0</v>
      </c>
      <c r="S49" s="5" t="str">
        <f t="shared" si="5"/>
        <v xml:space="preserve"> </v>
      </c>
      <c r="T49" s="2" t="str">
        <f>IF(Q49="Non évalué"," ",IF(S49&gt;20,"A RISQUE",IF(S49&gt;10,"A SURVEILLER","Délai OK")))</f>
        <v xml:space="preserve"> </v>
      </c>
    </row>
    <row r="50" spans="1:22" ht="15" x14ac:dyDescent="0.25">
      <c r="A50" s="3" t="s">
        <v>17</v>
      </c>
      <c r="B50" s="4" t="s">
        <v>93</v>
      </c>
      <c r="C50" s="3"/>
      <c r="D50" s="3" t="s">
        <v>79</v>
      </c>
      <c r="E50" s="3">
        <v>2</v>
      </c>
      <c r="F50" s="6" t="s">
        <v>162</v>
      </c>
      <c r="G50" s="3" t="s">
        <v>150</v>
      </c>
      <c r="H50" s="7" t="str">
        <f t="shared" si="6"/>
        <v>LRB</v>
      </c>
      <c r="I50" s="2">
        <v>4</v>
      </c>
      <c r="J50" s="2">
        <v>30</v>
      </c>
      <c r="K50" s="2">
        <v>1</v>
      </c>
      <c r="L50" s="5">
        <f t="shared" si="0"/>
        <v>3.3333333333333335</v>
      </c>
      <c r="M50" s="2">
        <f t="shared" si="1"/>
        <v>6</v>
      </c>
      <c r="N50" s="2">
        <v>6</v>
      </c>
      <c r="O50" s="2">
        <v>4</v>
      </c>
      <c r="P50" s="2">
        <f t="shared" si="2"/>
        <v>20</v>
      </c>
      <c r="Q50" s="2" t="str">
        <f t="shared" si="3"/>
        <v>Agréé</v>
      </c>
      <c r="R50" s="2">
        <v>5</v>
      </c>
      <c r="S50" s="5">
        <f t="shared" si="5"/>
        <v>16.666666666666668</v>
      </c>
      <c r="T50" s="2" t="str">
        <f>IF(Q50="Non évalué"," ",IF(S50&gt;20,"A RISQUE",IF(S50&gt;10,"A SURVEILLER","Délai OK")))</f>
        <v>A SURVEILLER</v>
      </c>
    </row>
    <row r="51" spans="1:22" ht="15" hidden="1" x14ac:dyDescent="0.25">
      <c r="A51" s="8" t="s">
        <v>213</v>
      </c>
      <c r="B51" s="4"/>
      <c r="C51" s="3"/>
      <c r="D51" s="3"/>
      <c r="E51" s="3"/>
      <c r="F51" s="6"/>
      <c r="G51" s="3"/>
      <c r="H51" s="7" t="str">
        <f t="shared" si="6"/>
        <v>MARTEAU ET LEMARIE</v>
      </c>
      <c r="I51" s="2"/>
      <c r="J51" s="2">
        <v>0</v>
      </c>
      <c r="K51" s="2">
        <v>0</v>
      </c>
      <c r="L51" s="5">
        <f t="shared" si="0"/>
        <v>0</v>
      </c>
      <c r="M51" s="2">
        <f t="shared" si="1"/>
        <v>6</v>
      </c>
      <c r="N51" s="2">
        <v>6</v>
      </c>
      <c r="O51" s="2">
        <v>0</v>
      </c>
      <c r="P51" s="2" t="str">
        <f t="shared" si="2"/>
        <v>Non évalué</v>
      </c>
      <c r="Q51" s="2" t="str">
        <f t="shared" si="3"/>
        <v>Non évalué</v>
      </c>
      <c r="R51" s="2">
        <v>0</v>
      </c>
      <c r="S51" s="5" t="str">
        <f t="shared" si="5"/>
        <v xml:space="preserve"> </v>
      </c>
      <c r="T51" s="2"/>
    </row>
    <row r="52" spans="1:22" ht="15" hidden="1" x14ac:dyDescent="0.25">
      <c r="A52" s="8" t="s">
        <v>214</v>
      </c>
      <c r="B52" s="4"/>
      <c r="C52" s="3"/>
      <c r="D52" s="3"/>
      <c r="E52" s="3"/>
      <c r="F52" s="6"/>
      <c r="G52" s="3"/>
      <c r="H52" s="7" t="str">
        <f t="shared" si="6"/>
        <v>MDL RODIS</v>
      </c>
      <c r="I52" s="2"/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6</v>
      </c>
      <c r="O52" s="2">
        <v>2</v>
      </c>
      <c r="P52" s="2" t="str">
        <f t="shared" si="2"/>
        <v>Non évalué</v>
      </c>
      <c r="Q52" s="2" t="str">
        <f t="shared" si="3"/>
        <v>Non évalué</v>
      </c>
      <c r="R52" s="2">
        <v>0</v>
      </c>
      <c r="S52" s="5" t="str">
        <f t="shared" si="5"/>
        <v xml:space="preserve"> </v>
      </c>
      <c r="T52" s="2"/>
    </row>
    <row r="53" spans="1:22" ht="15" x14ac:dyDescent="0.25">
      <c r="A53" s="3" t="s">
        <v>94</v>
      </c>
      <c r="B53" s="4" t="s">
        <v>95</v>
      </c>
      <c r="C53" s="3" t="s">
        <v>96</v>
      </c>
      <c r="D53" s="3" t="s">
        <v>97</v>
      </c>
      <c r="E53" s="3">
        <v>2</v>
      </c>
      <c r="F53" s="6" t="s">
        <v>162</v>
      </c>
      <c r="G53" s="3" t="s">
        <v>98</v>
      </c>
      <c r="H53" s="7" t="str">
        <f t="shared" si="6"/>
        <v>MACQUART &amp; Cie</v>
      </c>
      <c r="I53" s="2">
        <v>4</v>
      </c>
      <c r="J53" s="2">
        <v>24</v>
      </c>
      <c r="K53" s="2">
        <v>1</v>
      </c>
      <c r="L53" s="5">
        <f t="shared" si="0"/>
        <v>4.1666666666666661</v>
      </c>
      <c r="M53" s="2">
        <f t="shared" si="1"/>
        <v>6</v>
      </c>
      <c r="N53" s="2">
        <v>4</v>
      </c>
      <c r="O53" s="2">
        <v>0</v>
      </c>
      <c r="P53" s="2">
        <f t="shared" si="2"/>
        <v>14</v>
      </c>
      <c r="Q53" s="2" t="str">
        <f t="shared" si="3"/>
        <v>A surveiller</v>
      </c>
      <c r="R53" s="2">
        <v>2</v>
      </c>
      <c r="S53" s="5">
        <f t="shared" si="5"/>
        <v>8.3333333333333339</v>
      </c>
      <c r="T53" s="2" t="str">
        <f>IF(Q53="Non évalué"," ",IF(S53&gt;20,"A RISQUE",IF(S53&gt;10,"A SURVEILLER","Délai OK")))</f>
        <v>Délai OK</v>
      </c>
    </row>
    <row r="54" spans="1:22" ht="15" hidden="1" x14ac:dyDescent="0.25">
      <c r="A54" s="3" t="s">
        <v>99</v>
      </c>
      <c r="B54" s="4" t="s">
        <v>100</v>
      </c>
      <c r="C54" s="3" t="s">
        <v>101</v>
      </c>
      <c r="D54" s="3" t="s">
        <v>102</v>
      </c>
      <c r="E54" s="3">
        <v>1</v>
      </c>
      <c r="F54" s="6" t="s">
        <v>162</v>
      </c>
      <c r="G54" s="3" t="s">
        <v>186</v>
      </c>
      <c r="H54" s="7" t="str">
        <f t="shared" si="6"/>
        <v>MDP</v>
      </c>
      <c r="I54" s="2">
        <v>4</v>
      </c>
      <c r="J54" s="2">
        <v>1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0</v>
      </c>
      <c r="P54" s="2" t="str">
        <f t="shared" si="2"/>
        <v>Non évalué</v>
      </c>
      <c r="Q54" s="2" t="str">
        <f t="shared" si="3"/>
        <v>Non évalué</v>
      </c>
      <c r="R54" s="2">
        <v>0</v>
      </c>
      <c r="S54" s="5" t="str">
        <f t="shared" si="5"/>
        <v xml:space="preserve"> </v>
      </c>
      <c r="T54" s="2" t="str">
        <f>IF(Q54="Non évalué"," ",IF(S54&gt;20,"A RISQUE",IF(S54&gt;10,"A SURVEILLER","Délai OK")))</f>
        <v xml:space="preserve"> </v>
      </c>
      <c r="V54" t="s">
        <v>238</v>
      </c>
    </row>
    <row r="55" spans="1:22" ht="15" hidden="1" x14ac:dyDescent="0.25">
      <c r="A55" s="8" t="s">
        <v>215</v>
      </c>
      <c r="B55" s="4"/>
      <c r="C55" s="3"/>
      <c r="D55" s="3"/>
      <c r="E55" s="3"/>
      <c r="F55" s="6"/>
      <c r="G55" s="3"/>
      <c r="H55" s="7" t="str">
        <f t="shared" si="6"/>
        <v>MECA SERVICE</v>
      </c>
      <c r="I55" s="2"/>
      <c r="J55" s="2">
        <v>1</v>
      </c>
      <c r="K55" s="2">
        <v>0</v>
      </c>
      <c r="L55" s="5">
        <f t="shared" si="0"/>
        <v>0</v>
      </c>
      <c r="M55" s="2">
        <f t="shared" si="1"/>
        <v>6</v>
      </c>
      <c r="N55" s="2">
        <v>4</v>
      </c>
      <c r="O55" s="2">
        <v>2</v>
      </c>
      <c r="P55" s="2" t="str">
        <f t="shared" si="2"/>
        <v>Non évalué</v>
      </c>
      <c r="Q55" s="2" t="str">
        <f t="shared" si="3"/>
        <v>Non évalué</v>
      </c>
      <c r="R55" s="2">
        <v>0</v>
      </c>
      <c r="S55" s="5" t="str">
        <f t="shared" si="5"/>
        <v xml:space="preserve"> </v>
      </c>
      <c r="T55" s="2"/>
    </row>
    <row r="56" spans="1:22" ht="15" hidden="1" x14ac:dyDescent="0.25">
      <c r="A56" s="8" t="s">
        <v>216</v>
      </c>
      <c r="B56" s="4"/>
      <c r="C56" s="3"/>
      <c r="D56" s="3"/>
      <c r="E56" s="3"/>
      <c r="F56" s="6"/>
      <c r="G56" s="3"/>
      <c r="H56" s="7" t="str">
        <f t="shared" si="6"/>
        <v>MESURE 2000</v>
      </c>
      <c r="I56" s="2"/>
      <c r="J56" s="2">
        <v>1</v>
      </c>
      <c r="K56" s="2">
        <v>0</v>
      </c>
      <c r="L56" s="5">
        <f t="shared" si="0"/>
        <v>0</v>
      </c>
      <c r="M56" s="2">
        <f t="shared" si="1"/>
        <v>6</v>
      </c>
      <c r="N56" s="2">
        <v>4</v>
      </c>
      <c r="O56" s="2"/>
      <c r="P56" s="2" t="str">
        <f t="shared" si="2"/>
        <v>Non évalué</v>
      </c>
      <c r="Q56" s="2" t="str">
        <f t="shared" si="3"/>
        <v>Non évalué</v>
      </c>
      <c r="R56" s="2">
        <v>0</v>
      </c>
      <c r="S56" s="5" t="str">
        <f t="shared" si="5"/>
        <v xml:space="preserve"> </v>
      </c>
      <c r="T56" s="2"/>
    </row>
    <row r="57" spans="1:22" ht="15" hidden="1" x14ac:dyDescent="0.25">
      <c r="A57" s="8" t="s">
        <v>32</v>
      </c>
      <c r="B57" s="4"/>
      <c r="C57" s="3"/>
      <c r="D57" s="3"/>
      <c r="E57" s="3"/>
      <c r="F57" s="6"/>
      <c r="G57" s="3"/>
      <c r="H57" s="7" t="str">
        <f t="shared" si="6"/>
        <v>METACONCEPT</v>
      </c>
      <c r="I57" s="2"/>
      <c r="J57" s="2">
        <v>1</v>
      </c>
      <c r="K57" s="2">
        <v>0</v>
      </c>
      <c r="L57" s="5">
        <f t="shared" si="0"/>
        <v>0</v>
      </c>
      <c r="M57" s="2">
        <f t="shared" si="1"/>
        <v>6</v>
      </c>
      <c r="N57" s="2">
        <v>6</v>
      </c>
      <c r="O57" s="2"/>
      <c r="P57" s="2" t="str">
        <f t="shared" si="2"/>
        <v>Non évalué</v>
      </c>
      <c r="Q57" s="2" t="str">
        <f t="shared" si="3"/>
        <v>Non évalué</v>
      </c>
      <c r="R57" s="2">
        <v>0</v>
      </c>
      <c r="S57" s="5" t="str">
        <f t="shared" si="5"/>
        <v xml:space="preserve"> </v>
      </c>
      <c r="T57" s="2"/>
    </row>
    <row r="58" spans="1:22" ht="15" x14ac:dyDescent="0.25">
      <c r="A58" s="16" t="s">
        <v>217</v>
      </c>
      <c r="B58" s="4"/>
      <c r="C58" s="3"/>
      <c r="D58" s="3"/>
      <c r="E58" s="3">
        <v>2</v>
      </c>
      <c r="F58" s="9" t="s">
        <v>229</v>
      </c>
      <c r="G58" s="8" t="s">
        <v>229</v>
      </c>
      <c r="H58" s="7" t="str">
        <f t="shared" si="6"/>
        <v>MP PACKAGING</v>
      </c>
      <c r="I58" s="2"/>
      <c r="J58" s="2">
        <v>12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1</v>
      </c>
      <c r="P58" s="2">
        <f t="shared" si="2"/>
        <v>13</v>
      </c>
      <c r="Q58" s="2" t="str">
        <f t="shared" si="3"/>
        <v>A surveiller</v>
      </c>
      <c r="R58" s="2">
        <v>2</v>
      </c>
      <c r="S58" s="5">
        <f t="shared" si="5"/>
        <v>16.666666666666668</v>
      </c>
      <c r="T58" s="2"/>
    </row>
    <row r="59" spans="1:22" hidden="1" x14ac:dyDescent="0.2">
      <c r="A59" s="3" t="s">
        <v>103</v>
      </c>
      <c r="B59" s="3"/>
      <c r="C59" s="3"/>
      <c r="D59" s="3" t="s">
        <v>104</v>
      </c>
      <c r="E59" s="3">
        <v>1</v>
      </c>
      <c r="F59" s="6" t="s">
        <v>163</v>
      </c>
      <c r="G59" s="3"/>
      <c r="H59" s="7" t="str">
        <f t="shared" si="6"/>
        <v>PLASTISERVICE Group</v>
      </c>
      <c r="I59" s="2">
        <v>0</v>
      </c>
      <c r="J59" s="2">
        <v>0</v>
      </c>
      <c r="K59" s="2">
        <v>0</v>
      </c>
      <c r="L59" s="5">
        <f t="shared" si="0"/>
        <v>0</v>
      </c>
      <c r="M59" s="2">
        <f t="shared" si="1"/>
        <v>6</v>
      </c>
      <c r="N59" s="2">
        <v>6</v>
      </c>
      <c r="O59" s="2">
        <v>0</v>
      </c>
      <c r="P59" s="2" t="str">
        <f t="shared" si="2"/>
        <v>Non évalué</v>
      </c>
      <c r="Q59" s="2" t="str">
        <f t="shared" si="3"/>
        <v>Non évalué</v>
      </c>
      <c r="R59" s="2">
        <v>0</v>
      </c>
      <c r="S59" s="5" t="str">
        <f t="shared" si="5"/>
        <v xml:space="preserve"> </v>
      </c>
      <c r="T59" s="2" t="str">
        <f>IF(Q59="Non évalué"," ",IF(S59&gt;20,"A RISQUE",IF(S59&gt;10,"A SURVEILLER","Délai OK")))</f>
        <v xml:space="preserve"> </v>
      </c>
    </row>
    <row r="60" spans="1:22" hidden="1" x14ac:dyDescent="0.2">
      <c r="A60" s="12" t="s">
        <v>218</v>
      </c>
      <c r="B60" s="3"/>
      <c r="C60" s="3"/>
      <c r="D60" s="3"/>
      <c r="E60" s="3"/>
      <c r="F60" s="6"/>
      <c r="G60" s="3"/>
      <c r="H60" s="7" t="str">
        <f t="shared" si="6"/>
        <v xml:space="preserve">PL MARTIN SAS </v>
      </c>
      <c r="I60" s="2"/>
      <c r="J60" s="2">
        <v>3</v>
      </c>
      <c r="K60" s="2">
        <v>0</v>
      </c>
      <c r="L60" s="5">
        <f t="shared" si="0"/>
        <v>0</v>
      </c>
      <c r="M60" s="2">
        <f t="shared" si="1"/>
        <v>6</v>
      </c>
      <c r="N60" s="2">
        <v>2</v>
      </c>
      <c r="O60" s="2">
        <v>0</v>
      </c>
      <c r="P60" s="2" t="str">
        <f t="shared" si="2"/>
        <v>Non évalué</v>
      </c>
      <c r="Q60" s="2" t="str">
        <f t="shared" si="3"/>
        <v>Non évalué</v>
      </c>
      <c r="R60" s="2">
        <v>1</v>
      </c>
      <c r="S60" s="5">
        <v>3</v>
      </c>
      <c r="T60" s="2"/>
    </row>
    <row r="61" spans="1:22" hidden="1" x14ac:dyDescent="0.2">
      <c r="A61" s="3" t="s">
        <v>105</v>
      </c>
      <c r="B61" s="3"/>
      <c r="C61" s="3"/>
      <c r="D61" s="3" t="s">
        <v>106</v>
      </c>
      <c r="E61" s="3">
        <v>4</v>
      </c>
      <c r="F61" s="6" t="s">
        <v>163</v>
      </c>
      <c r="G61" s="3"/>
      <c r="H61" s="7" t="str">
        <f t="shared" si="6"/>
        <v>PMC Sarl</v>
      </c>
      <c r="I61" s="2">
        <v>0</v>
      </c>
      <c r="J61" s="2">
        <v>0</v>
      </c>
      <c r="K61" s="2">
        <v>0</v>
      </c>
      <c r="L61" s="5">
        <f t="shared" si="0"/>
        <v>0</v>
      </c>
      <c r="M61" s="2">
        <f t="shared" si="1"/>
        <v>6</v>
      </c>
      <c r="N61" s="2">
        <v>0</v>
      </c>
      <c r="O61" s="2">
        <v>0</v>
      </c>
      <c r="P61" s="2" t="str">
        <f t="shared" si="2"/>
        <v>Non évalué</v>
      </c>
      <c r="Q61" s="2" t="str">
        <f t="shared" si="3"/>
        <v>Non évalué</v>
      </c>
      <c r="R61" s="2">
        <v>0</v>
      </c>
      <c r="S61" s="5" t="str">
        <f t="shared" si="5"/>
        <v xml:space="preserve"> </v>
      </c>
      <c r="T61" s="2" t="str">
        <f>IF(Q61="Non évalué"," ",IF(S61&gt;20,"A RISQUE",IF(S61&gt;10,"A SURVEILLER","Délai OK")))</f>
        <v xml:space="preserve"> </v>
      </c>
    </row>
    <row r="62" spans="1:22" ht="15" hidden="1" x14ac:dyDescent="0.25">
      <c r="A62" s="3" t="s">
        <v>175</v>
      </c>
      <c r="B62" s="4" t="s">
        <v>176</v>
      </c>
      <c r="C62" s="3" t="s">
        <v>177</v>
      </c>
      <c r="D62" s="3" t="s">
        <v>79</v>
      </c>
      <c r="E62" s="3">
        <v>4</v>
      </c>
      <c r="F62" s="6" t="s">
        <v>162</v>
      </c>
      <c r="G62" s="3" t="s">
        <v>178</v>
      </c>
      <c r="H62" s="7" t="str">
        <f t="shared" si="6"/>
        <v>POLIGRAT France</v>
      </c>
      <c r="I62" s="2">
        <v>4</v>
      </c>
      <c r="J62" s="2">
        <v>2</v>
      </c>
      <c r="K62" s="2">
        <v>1</v>
      </c>
      <c r="L62" s="5">
        <f t="shared" si="0"/>
        <v>50</v>
      </c>
      <c r="M62" s="2">
        <f t="shared" si="1"/>
        <v>0</v>
      </c>
      <c r="N62" s="2">
        <v>4</v>
      </c>
      <c r="O62" s="2">
        <v>4</v>
      </c>
      <c r="P62" s="2" t="str">
        <f t="shared" si="2"/>
        <v>Non évalué</v>
      </c>
      <c r="Q62" s="2" t="str">
        <f t="shared" si="3"/>
        <v>Non évalué</v>
      </c>
      <c r="R62" s="2">
        <v>2</v>
      </c>
      <c r="S62" s="5" t="str">
        <f t="shared" si="5"/>
        <v xml:space="preserve"> </v>
      </c>
      <c r="T62" s="2" t="str">
        <f>IF(Q62="Non évalué"," ",IF(S62&gt;20,"A RISQUE",IF(S62&gt;10,"A SURVEILLER","Délai OK")))</f>
        <v xml:space="preserve"> </v>
      </c>
    </row>
    <row r="63" spans="1:22" ht="15" hidden="1" x14ac:dyDescent="0.25">
      <c r="A63" s="8" t="s">
        <v>30</v>
      </c>
      <c r="B63" s="4"/>
      <c r="C63" s="3"/>
      <c r="D63" s="3"/>
      <c r="E63" s="3"/>
      <c r="F63" s="6"/>
      <c r="G63" s="3"/>
      <c r="H63" s="7" t="str">
        <f t="shared" si="6"/>
        <v>RABOURDIN</v>
      </c>
      <c r="I63" s="2"/>
      <c r="J63" s="2">
        <v>4</v>
      </c>
      <c r="K63" s="2">
        <v>0</v>
      </c>
      <c r="L63" s="5">
        <f t="shared" si="0"/>
        <v>0</v>
      </c>
      <c r="M63" s="2">
        <f t="shared" si="1"/>
        <v>6</v>
      </c>
      <c r="N63" s="2">
        <v>6</v>
      </c>
      <c r="O63" s="2"/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 t="shared" si="5"/>
        <v xml:space="preserve"> </v>
      </c>
      <c r="T63" s="2"/>
      <c r="V63" t="s">
        <v>238</v>
      </c>
    </row>
    <row r="64" spans="1:22" ht="15" x14ac:dyDescent="0.25">
      <c r="A64" s="3" t="s">
        <v>29</v>
      </c>
      <c r="B64" s="4" t="s">
        <v>107</v>
      </c>
      <c r="C64" s="3" t="s">
        <v>108</v>
      </c>
      <c r="D64" s="3" t="s">
        <v>79</v>
      </c>
      <c r="E64" s="3">
        <v>2</v>
      </c>
      <c r="F64" s="6" t="s">
        <v>162</v>
      </c>
      <c r="G64" s="3" t="s">
        <v>109</v>
      </c>
      <c r="H64" s="7" t="str">
        <f t="shared" si="6"/>
        <v>REVETECH</v>
      </c>
      <c r="I64" s="2">
        <v>4</v>
      </c>
      <c r="J64" s="2">
        <v>39</v>
      </c>
      <c r="K64" s="2">
        <v>2</v>
      </c>
      <c r="L64" s="5">
        <f t="shared" si="0"/>
        <v>5.1282051282051277</v>
      </c>
      <c r="M64" s="2">
        <f t="shared" si="1"/>
        <v>4</v>
      </c>
      <c r="N64" s="2">
        <v>0</v>
      </c>
      <c r="O64" s="2">
        <v>4</v>
      </c>
      <c r="P64" s="2">
        <f t="shared" si="2"/>
        <v>12</v>
      </c>
      <c r="Q64" s="2" t="str">
        <f t="shared" si="3"/>
        <v>A surveiller</v>
      </c>
      <c r="R64" s="2">
        <v>8</v>
      </c>
      <c r="S64" s="5">
        <f t="shared" si="5"/>
        <v>20.512820512820515</v>
      </c>
      <c r="T64" s="2" t="str">
        <f>IF(Q64="Non évalué"," ",IF(S64&gt;20,"A RISQUE",IF(S64&gt;10,"A SURVEILLER","Délai OK")))</f>
        <v>A RISQUE</v>
      </c>
      <c r="V64" s="24">
        <v>41600</v>
      </c>
    </row>
    <row r="65" spans="1:22" ht="15" hidden="1" x14ac:dyDescent="0.25">
      <c r="A65" s="8" t="s">
        <v>155</v>
      </c>
      <c r="B65" s="4"/>
      <c r="C65" s="3"/>
      <c r="D65" s="3"/>
      <c r="E65" s="3"/>
      <c r="F65" s="6"/>
      <c r="G65" s="3"/>
      <c r="H65" s="7" t="str">
        <f t="shared" si="6"/>
        <v>REXEL</v>
      </c>
      <c r="I65" s="2"/>
      <c r="J65" s="2">
        <v>0</v>
      </c>
      <c r="K65" s="2">
        <v>0</v>
      </c>
      <c r="L65" s="5">
        <f t="shared" si="0"/>
        <v>0</v>
      </c>
      <c r="M65" s="2">
        <f t="shared" si="1"/>
        <v>6</v>
      </c>
      <c r="N65" s="2">
        <v>0</v>
      </c>
      <c r="O65" s="2"/>
      <c r="P65" s="2" t="str">
        <f t="shared" si="2"/>
        <v>Non évalué</v>
      </c>
      <c r="Q65" s="2" t="str">
        <f t="shared" si="3"/>
        <v>Non évalué</v>
      </c>
      <c r="R65" s="2"/>
      <c r="S65" s="5" t="str">
        <f t="shared" si="5"/>
        <v xml:space="preserve"> </v>
      </c>
      <c r="T65" s="2"/>
    </row>
    <row r="66" spans="1:22" ht="15" hidden="1" x14ac:dyDescent="0.25">
      <c r="A66" s="3" t="s">
        <v>157</v>
      </c>
      <c r="B66" s="4" t="s">
        <v>191</v>
      </c>
      <c r="C66" s="3" t="s">
        <v>192</v>
      </c>
      <c r="D66" s="3" t="s">
        <v>41</v>
      </c>
      <c r="E66" s="3">
        <v>1</v>
      </c>
      <c r="F66" s="6" t="s">
        <v>162</v>
      </c>
      <c r="G66" s="3" t="s">
        <v>190</v>
      </c>
      <c r="H66" s="7" t="str">
        <f t="shared" si="6"/>
        <v>SAPIM Inox</v>
      </c>
      <c r="I66" s="2">
        <v>0</v>
      </c>
      <c r="J66" s="2">
        <v>3</v>
      </c>
      <c r="K66" s="2">
        <v>0</v>
      </c>
      <c r="L66" s="5">
        <f t="shared" ref="L66:L89" si="8">IF(J66=0,0,((K66/J66)*100))</f>
        <v>0</v>
      </c>
      <c r="M66" s="2">
        <f t="shared" ref="M66:M89" si="9">IF(L66&lt;=5,6,IF(L66&lt;=10,4,0))</f>
        <v>6</v>
      </c>
      <c r="N66" s="2">
        <v>6</v>
      </c>
      <c r="O66" s="2">
        <v>4</v>
      </c>
      <c r="P66" s="2" t="str">
        <f t="shared" ref="P66:P89" si="10">IF(J66&lt;5,"Non évalué",(I66+M66+N66+O66))</f>
        <v>Non évalué</v>
      </c>
      <c r="Q66" s="2" t="str">
        <f t="shared" ref="Q66:Q89" si="11">IF(P66="Non évalué","Non évalué",IF(P66&lt;10,"A risque",IF(P66&lt;15,"A surveiller","Agréé")))</f>
        <v>Non évalué</v>
      </c>
      <c r="R66" s="2">
        <v>0</v>
      </c>
      <c r="S66" s="5" t="str">
        <f t="shared" si="5"/>
        <v xml:space="preserve"> </v>
      </c>
      <c r="T66" s="2" t="str">
        <f>IF(Q66="Non évalué"," ",IF(S66&gt;20,"A RISQUE",IF(S66&gt;10,"A SURVEILLER","Délai OK")))</f>
        <v xml:space="preserve"> </v>
      </c>
    </row>
    <row r="67" spans="1:22" ht="15" hidden="1" x14ac:dyDescent="0.25">
      <c r="A67" s="8" t="s">
        <v>219</v>
      </c>
      <c r="B67" s="4"/>
      <c r="C67" s="3"/>
      <c r="D67" s="3"/>
      <c r="E67" s="3"/>
      <c r="F67" s="6"/>
      <c r="G67" s="3"/>
      <c r="H67" s="7" t="str">
        <f t="shared" si="6"/>
        <v>SAICA PACK</v>
      </c>
      <c r="I67" s="2"/>
      <c r="J67" s="2">
        <v>0</v>
      </c>
      <c r="K67" s="2">
        <v>0</v>
      </c>
      <c r="L67" s="5">
        <f t="shared" si="8"/>
        <v>0</v>
      </c>
      <c r="M67" s="2">
        <f t="shared" si="9"/>
        <v>6</v>
      </c>
      <c r="N67" s="2">
        <v>0</v>
      </c>
      <c r="O67" s="2"/>
      <c r="P67" s="2" t="str">
        <f t="shared" si="10"/>
        <v>Non évalué</v>
      </c>
      <c r="Q67" s="2" t="str">
        <f t="shared" si="11"/>
        <v>Non évalué</v>
      </c>
      <c r="R67" s="2"/>
      <c r="S67" s="5" t="str">
        <f t="shared" si="5"/>
        <v xml:space="preserve"> </v>
      </c>
      <c r="T67" s="2"/>
    </row>
    <row r="68" spans="1:22" ht="15" hidden="1" x14ac:dyDescent="0.25">
      <c r="A68" s="8" t="s">
        <v>18</v>
      </c>
      <c r="B68" s="4"/>
      <c r="C68" s="3"/>
      <c r="D68" s="3"/>
      <c r="E68" s="3"/>
      <c r="F68" s="6"/>
      <c r="G68" s="3"/>
      <c r="H68" s="7" t="str">
        <f t="shared" si="6"/>
        <v>SAMP INDUSTRIE</v>
      </c>
      <c r="I68" s="2"/>
      <c r="J68" s="2">
        <v>2</v>
      </c>
      <c r="K68" s="2">
        <v>0</v>
      </c>
      <c r="L68" s="5">
        <f t="shared" si="8"/>
        <v>0</v>
      </c>
      <c r="M68" s="2">
        <f t="shared" si="9"/>
        <v>6</v>
      </c>
      <c r="N68" s="2">
        <v>0</v>
      </c>
      <c r="O68" s="2"/>
      <c r="P68" s="2" t="str">
        <f t="shared" si="10"/>
        <v>Non évalué</v>
      </c>
      <c r="Q68" s="2" t="str">
        <f t="shared" si="11"/>
        <v>Non évalué</v>
      </c>
      <c r="R68" s="2">
        <v>0</v>
      </c>
      <c r="S68" s="5" t="str">
        <f t="shared" si="5"/>
        <v xml:space="preserve"> </v>
      </c>
      <c r="T68" s="2"/>
    </row>
    <row r="69" spans="1:22" ht="15" hidden="1" x14ac:dyDescent="0.25">
      <c r="A69" s="8" t="s">
        <v>19</v>
      </c>
      <c r="B69" s="4"/>
      <c r="C69" s="3"/>
      <c r="D69" s="3"/>
      <c r="E69" s="3"/>
      <c r="F69" s="6"/>
      <c r="G69" s="3"/>
      <c r="H69" s="7" t="str">
        <f t="shared" si="6"/>
        <v>SAPIM INOX</v>
      </c>
      <c r="I69" s="2"/>
      <c r="J69" s="2">
        <v>3</v>
      </c>
      <c r="K69" s="2">
        <v>0</v>
      </c>
      <c r="L69" s="5">
        <f t="shared" si="8"/>
        <v>0</v>
      </c>
      <c r="M69" s="2">
        <f t="shared" si="9"/>
        <v>6</v>
      </c>
      <c r="N69" s="2">
        <v>6</v>
      </c>
      <c r="O69" s="2"/>
      <c r="P69" s="2" t="str">
        <f t="shared" si="10"/>
        <v>Non évalué</v>
      </c>
      <c r="Q69" s="2" t="str">
        <f t="shared" si="11"/>
        <v>Non évalué</v>
      </c>
      <c r="R69" s="2">
        <v>1</v>
      </c>
      <c r="S69" s="5" t="str">
        <f t="shared" si="5"/>
        <v xml:space="preserve"> </v>
      </c>
      <c r="T69" s="2"/>
    </row>
    <row r="70" spans="1:22" ht="15" hidden="1" x14ac:dyDescent="0.25">
      <c r="A70" s="8" t="s">
        <v>156</v>
      </c>
      <c r="B70" s="4"/>
      <c r="C70" s="3"/>
      <c r="D70" s="3"/>
      <c r="E70" s="3"/>
      <c r="F70" s="6"/>
      <c r="G70" s="3"/>
      <c r="H70" s="7" t="str">
        <f t="shared" si="6"/>
        <v>SDEP</v>
      </c>
      <c r="I70" s="2"/>
      <c r="J70" s="2">
        <v>0</v>
      </c>
      <c r="K70" s="2">
        <v>0</v>
      </c>
      <c r="L70" s="5">
        <f t="shared" si="8"/>
        <v>0</v>
      </c>
      <c r="M70" s="2">
        <f t="shared" si="9"/>
        <v>6</v>
      </c>
      <c r="N70" s="2">
        <v>6</v>
      </c>
      <c r="O70" s="2"/>
      <c r="P70" s="2" t="str">
        <f t="shared" si="10"/>
        <v>Non évalué</v>
      </c>
      <c r="Q70" s="2" t="str">
        <f t="shared" si="11"/>
        <v>Non évalué</v>
      </c>
      <c r="R70" s="2">
        <v>0</v>
      </c>
      <c r="S70" s="5" t="str">
        <f t="shared" si="5"/>
        <v xml:space="preserve"> </v>
      </c>
      <c r="T70" s="2"/>
    </row>
    <row r="71" spans="1:22" ht="15" hidden="1" x14ac:dyDescent="0.25">
      <c r="A71" s="8" t="s">
        <v>220</v>
      </c>
      <c r="B71" s="4"/>
      <c r="C71" s="3"/>
      <c r="D71" s="3"/>
      <c r="E71" s="3"/>
      <c r="F71" s="6"/>
      <c r="G71" s="3"/>
      <c r="H71" s="7" t="str">
        <f t="shared" si="6"/>
        <v>SEFI</v>
      </c>
      <c r="I71" s="2"/>
      <c r="J71" s="2">
        <v>0</v>
      </c>
      <c r="K71" s="2">
        <v>0</v>
      </c>
      <c r="L71" s="5">
        <f t="shared" si="8"/>
        <v>0</v>
      </c>
      <c r="M71" s="2">
        <f t="shared" si="9"/>
        <v>6</v>
      </c>
      <c r="N71" s="2"/>
      <c r="O71" s="2"/>
      <c r="P71" s="2" t="str">
        <f t="shared" si="10"/>
        <v>Non évalué</v>
      </c>
      <c r="Q71" s="2" t="str">
        <f t="shared" si="11"/>
        <v>Non évalué</v>
      </c>
      <c r="R71" s="2">
        <v>0</v>
      </c>
      <c r="S71" s="5" t="str">
        <f t="shared" si="5"/>
        <v xml:space="preserve"> </v>
      </c>
      <c r="T71" s="2"/>
    </row>
    <row r="72" spans="1:22" ht="15" hidden="1" x14ac:dyDescent="0.25">
      <c r="A72" s="8" t="s">
        <v>221</v>
      </c>
      <c r="B72" s="4"/>
      <c r="C72" s="3"/>
      <c r="D72" s="3"/>
      <c r="E72" s="3"/>
      <c r="F72" s="6"/>
      <c r="G72" s="3"/>
      <c r="H72" s="7" t="str">
        <f t="shared" si="6"/>
        <v>SIDASA</v>
      </c>
      <c r="I72" s="2"/>
      <c r="J72" s="2">
        <v>0</v>
      </c>
      <c r="K72" s="2">
        <v>0</v>
      </c>
      <c r="L72" s="5">
        <f t="shared" si="8"/>
        <v>0</v>
      </c>
      <c r="M72" s="2">
        <f t="shared" si="9"/>
        <v>6</v>
      </c>
      <c r="N72" s="2">
        <v>0</v>
      </c>
      <c r="O72" s="2"/>
      <c r="P72" s="2" t="str">
        <f t="shared" si="10"/>
        <v>Non évalué</v>
      </c>
      <c r="Q72" s="2" t="str">
        <f t="shared" si="11"/>
        <v>Non évalué</v>
      </c>
      <c r="R72" s="2">
        <v>0</v>
      </c>
      <c r="S72" s="5" t="str">
        <f t="shared" si="5"/>
        <v xml:space="preserve"> </v>
      </c>
      <c r="T72" s="2"/>
    </row>
    <row r="73" spans="1:22" ht="15" x14ac:dyDescent="0.25">
      <c r="A73" s="8" t="s">
        <v>148</v>
      </c>
      <c r="B73" s="4"/>
      <c r="C73" s="3"/>
      <c r="D73" s="3"/>
      <c r="E73" s="3"/>
      <c r="F73" s="6"/>
      <c r="G73" s="3"/>
      <c r="H73" s="18" t="str">
        <f t="shared" si="6"/>
        <v>SIREMBALLAGE</v>
      </c>
      <c r="I73" s="2"/>
      <c r="J73" s="2">
        <v>6</v>
      </c>
      <c r="K73" s="2">
        <v>0</v>
      </c>
      <c r="L73" s="5">
        <f t="shared" si="8"/>
        <v>0</v>
      </c>
      <c r="M73" s="2">
        <f t="shared" si="9"/>
        <v>6</v>
      </c>
      <c r="N73" s="2">
        <v>6</v>
      </c>
      <c r="O73" s="2"/>
      <c r="P73" s="2">
        <f t="shared" si="10"/>
        <v>12</v>
      </c>
      <c r="Q73" s="2" t="str">
        <f t="shared" si="11"/>
        <v>A surveiller</v>
      </c>
      <c r="R73" s="2">
        <v>0</v>
      </c>
      <c r="S73" s="5">
        <f t="shared" si="5"/>
        <v>0</v>
      </c>
      <c r="T73" s="2"/>
    </row>
    <row r="74" spans="1:22" ht="15" hidden="1" x14ac:dyDescent="0.25">
      <c r="A74" s="3" t="s">
        <v>1</v>
      </c>
      <c r="B74" s="4" t="s">
        <v>165</v>
      </c>
      <c r="C74" s="3"/>
      <c r="D74" s="3" t="s">
        <v>166</v>
      </c>
      <c r="E74" s="3">
        <v>1</v>
      </c>
      <c r="F74" s="6" t="s">
        <v>162</v>
      </c>
      <c r="G74" s="3" t="s">
        <v>130</v>
      </c>
      <c r="H74" s="7" t="str">
        <f t="shared" si="6"/>
        <v>SMV</v>
      </c>
      <c r="I74" s="2">
        <v>0</v>
      </c>
      <c r="J74" s="2">
        <v>0</v>
      </c>
      <c r="K74" s="2">
        <v>0</v>
      </c>
      <c r="L74" s="5">
        <f t="shared" si="8"/>
        <v>0</v>
      </c>
      <c r="M74" s="2">
        <f t="shared" si="9"/>
        <v>6</v>
      </c>
      <c r="N74" s="2">
        <v>4</v>
      </c>
      <c r="O74" s="2">
        <v>3</v>
      </c>
      <c r="P74" s="2" t="str">
        <f t="shared" si="10"/>
        <v>Non évalué</v>
      </c>
      <c r="Q74" s="2" t="str">
        <f t="shared" si="11"/>
        <v>Non évalué</v>
      </c>
      <c r="R74" s="2">
        <v>0</v>
      </c>
      <c r="S74" s="5" t="str">
        <f t="shared" si="5"/>
        <v xml:space="preserve"> </v>
      </c>
      <c r="T74" s="2" t="str">
        <f>IF(Q74="Non évalué"," ",IF(S74&gt;20,"A RISQUE",IF(S74&gt;10,"A SURVEILLER","Délai OK")))</f>
        <v xml:space="preserve"> </v>
      </c>
    </row>
    <row r="75" spans="1:22" ht="15" hidden="1" x14ac:dyDescent="0.25">
      <c r="A75" s="3" t="s">
        <v>20</v>
      </c>
      <c r="B75" s="4" t="s">
        <v>179</v>
      </c>
      <c r="C75" s="3" t="s">
        <v>181</v>
      </c>
      <c r="D75" s="3" t="s">
        <v>180</v>
      </c>
      <c r="E75" s="3">
        <v>4</v>
      </c>
      <c r="F75" s="6" t="s">
        <v>162</v>
      </c>
      <c r="G75" s="3" t="s">
        <v>182</v>
      </c>
      <c r="H75" s="7" t="str">
        <f t="shared" si="6"/>
        <v>SNAEM</v>
      </c>
      <c r="I75" s="2">
        <v>4</v>
      </c>
      <c r="J75" s="2">
        <v>1</v>
      </c>
      <c r="K75" s="2">
        <v>0</v>
      </c>
      <c r="L75" s="5">
        <f t="shared" si="8"/>
        <v>0</v>
      </c>
      <c r="M75" s="2">
        <f t="shared" si="9"/>
        <v>6</v>
      </c>
      <c r="N75" s="2">
        <v>6</v>
      </c>
      <c r="O75" s="2">
        <v>4</v>
      </c>
      <c r="P75" s="2" t="str">
        <f t="shared" si="10"/>
        <v>Non évalué</v>
      </c>
      <c r="Q75" s="2" t="str">
        <f t="shared" si="11"/>
        <v>Non évalué</v>
      </c>
      <c r="R75" s="2">
        <v>0</v>
      </c>
      <c r="S75" s="5" t="str">
        <f t="shared" ref="S75:S89" si="12">IF(Q75="Non évalué"," ",(R75*100)/J75)</f>
        <v xml:space="preserve"> </v>
      </c>
      <c r="T75" s="2" t="str">
        <f>IF(Q75="Non évalué"," ",IF(S75&gt;20,"A RISQUE",IF(S75&gt;10,"A SURVEILLER","Délai OK")))</f>
        <v xml:space="preserve"> </v>
      </c>
      <c r="V75" t="s">
        <v>240</v>
      </c>
    </row>
    <row r="76" spans="1:22" ht="15" hidden="1" x14ac:dyDescent="0.25">
      <c r="A76" s="3" t="s">
        <v>111</v>
      </c>
      <c r="B76" s="4" t="s">
        <v>171</v>
      </c>
      <c r="C76" s="3" t="s">
        <v>172</v>
      </c>
      <c r="D76" s="3" t="s">
        <v>112</v>
      </c>
      <c r="E76" s="3">
        <v>2</v>
      </c>
      <c r="F76" s="6" t="s">
        <v>162</v>
      </c>
      <c r="G76" s="3" t="s">
        <v>173</v>
      </c>
      <c r="H76" s="7" t="str">
        <f t="shared" si="6"/>
        <v>SOHACO SA</v>
      </c>
      <c r="I76" s="2">
        <v>4</v>
      </c>
      <c r="J76" s="2">
        <v>1</v>
      </c>
      <c r="K76" s="2">
        <v>0</v>
      </c>
      <c r="L76" s="5">
        <f t="shared" si="8"/>
        <v>0</v>
      </c>
      <c r="M76" s="2">
        <f t="shared" si="9"/>
        <v>6</v>
      </c>
      <c r="N76" s="2">
        <v>6</v>
      </c>
      <c r="O76" s="2">
        <v>0</v>
      </c>
      <c r="P76" s="2" t="str">
        <f t="shared" si="10"/>
        <v>Non évalué</v>
      </c>
      <c r="Q76" s="2" t="str">
        <f t="shared" si="11"/>
        <v>Non évalué</v>
      </c>
      <c r="R76" s="2">
        <v>0</v>
      </c>
      <c r="S76" s="5" t="str">
        <f t="shared" si="12"/>
        <v xml:space="preserve"> </v>
      </c>
      <c r="T76" s="2" t="str">
        <f>IF(Q76="Non évalué"," ",IF(S76&gt;20,"A RISQUE",IF(S76&gt;10,"A SURVEILLER","Délai OK")))</f>
        <v xml:space="preserve"> </v>
      </c>
    </row>
    <row r="77" spans="1:22" ht="15" hidden="1" x14ac:dyDescent="0.25">
      <c r="A77" s="3" t="s">
        <v>21</v>
      </c>
      <c r="B77" s="4" t="s">
        <v>151</v>
      </c>
      <c r="C77" s="3" t="s">
        <v>152</v>
      </c>
      <c r="D77" s="3" t="s">
        <v>113</v>
      </c>
      <c r="E77" s="3">
        <v>1</v>
      </c>
      <c r="F77" s="6" t="s">
        <v>162</v>
      </c>
      <c r="G77" s="3" t="s">
        <v>153</v>
      </c>
      <c r="H77" s="7" t="str">
        <f t="shared" si="6"/>
        <v>SOMERS</v>
      </c>
      <c r="I77" s="2">
        <v>4</v>
      </c>
      <c r="J77" s="2">
        <v>0</v>
      </c>
      <c r="K77" s="2">
        <v>0</v>
      </c>
      <c r="L77" s="5">
        <f t="shared" si="8"/>
        <v>0</v>
      </c>
      <c r="M77" s="2">
        <f t="shared" si="9"/>
        <v>6</v>
      </c>
      <c r="N77" s="2">
        <v>6</v>
      </c>
      <c r="O77" s="2">
        <v>4</v>
      </c>
      <c r="P77" s="2" t="str">
        <f t="shared" si="10"/>
        <v>Non évalué</v>
      </c>
      <c r="Q77" s="2" t="str">
        <f t="shared" si="11"/>
        <v>Non évalué</v>
      </c>
      <c r="R77" s="2">
        <v>0</v>
      </c>
      <c r="S77" s="5" t="str">
        <f t="shared" si="12"/>
        <v xml:space="preserve"> </v>
      </c>
      <c r="T77" s="2" t="str">
        <f>IF(Q77="Non évalué"," ",IF(S77&gt;20,"A RISQUE",IF(S77&gt;10,"A SURVEILLER","Délai OK")))</f>
        <v xml:space="preserve"> </v>
      </c>
    </row>
    <row r="78" spans="1:22" ht="15" hidden="1" x14ac:dyDescent="0.25">
      <c r="A78" s="8" t="s">
        <v>222</v>
      </c>
      <c r="B78" s="4"/>
      <c r="C78" s="3"/>
      <c r="D78" s="3"/>
      <c r="E78" s="3"/>
      <c r="F78" s="6"/>
      <c r="G78" s="3"/>
      <c r="H78" s="7" t="str">
        <f t="shared" si="6"/>
        <v>SOLUTION ELASTOMERE</v>
      </c>
      <c r="I78" s="2"/>
      <c r="J78" s="2">
        <v>0</v>
      </c>
      <c r="K78" s="2">
        <v>0</v>
      </c>
      <c r="L78" s="5">
        <f t="shared" si="8"/>
        <v>0</v>
      </c>
      <c r="M78" s="2">
        <f t="shared" si="9"/>
        <v>6</v>
      </c>
      <c r="N78" s="2">
        <v>0</v>
      </c>
      <c r="O78" s="2">
        <v>2</v>
      </c>
      <c r="P78" s="2" t="str">
        <f t="shared" si="10"/>
        <v>Non évalué</v>
      </c>
      <c r="Q78" s="2" t="str">
        <f t="shared" si="11"/>
        <v>Non évalué</v>
      </c>
      <c r="R78" s="2"/>
      <c r="S78" s="5" t="str">
        <f t="shared" si="12"/>
        <v xml:space="preserve"> </v>
      </c>
      <c r="T78" s="2"/>
    </row>
    <row r="79" spans="1:22" ht="15" x14ac:dyDescent="0.25">
      <c r="A79" s="3" t="s">
        <v>114</v>
      </c>
      <c r="B79" s="4" t="s">
        <v>193</v>
      </c>
      <c r="C79" s="3" t="s">
        <v>194</v>
      </c>
      <c r="D79" s="3" t="s">
        <v>195</v>
      </c>
      <c r="E79" s="3">
        <v>2</v>
      </c>
      <c r="F79" s="6" t="s">
        <v>162</v>
      </c>
      <c r="G79" s="3" t="s">
        <v>196</v>
      </c>
      <c r="H79" s="7" t="str">
        <f t="shared" si="6"/>
        <v>Sté KERBIRIO</v>
      </c>
      <c r="I79" s="2">
        <v>4</v>
      </c>
      <c r="J79" s="2">
        <v>11</v>
      </c>
      <c r="K79" s="2">
        <v>0</v>
      </c>
      <c r="L79" s="5">
        <f t="shared" si="8"/>
        <v>0</v>
      </c>
      <c r="M79" s="2">
        <f t="shared" si="9"/>
        <v>6</v>
      </c>
      <c r="N79" s="2">
        <v>6</v>
      </c>
      <c r="O79" s="2">
        <v>4</v>
      </c>
      <c r="P79" s="2">
        <f t="shared" si="10"/>
        <v>20</v>
      </c>
      <c r="Q79" s="2" t="str">
        <f t="shared" si="11"/>
        <v>Agréé</v>
      </c>
      <c r="R79" s="2">
        <v>0</v>
      </c>
      <c r="S79" s="5">
        <f t="shared" si="12"/>
        <v>0</v>
      </c>
      <c r="T79" s="2" t="str">
        <f t="shared" ref="T79:T89" si="13">IF(Q79="Non évalué"," ",IF(S79&gt;20,"A RISQUE",IF(S79&gt;10,"A SURVEILLER","Délai OK")))</f>
        <v>Délai OK</v>
      </c>
    </row>
    <row r="80" spans="1:22" ht="15" x14ac:dyDescent="0.25">
      <c r="A80" s="3" t="s">
        <v>115</v>
      </c>
      <c r="B80" s="4" t="s">
        <v>116</v>
      </c>
      <c r="C80" s="3" t="s">
        <v>117</v>
      </c>
      <c r="D80" s="3" t="s">
        <v>118</v>
      </c>
      <c r="E80" s="3">
        <v>2</v>
      </c>
      <c r="F80" s="6" t="s">
        <v>162</v>
      </c>
      <c r="G80" s="3" t="s">
        <v>119</v>
      </c>
      <c r="H80" s="18" t="str">
        <f t="shared" si="6"/>
        <v>Sté MODERN'CHROME</v>
      </c>
      <c r="I80" s="2">
        <v>4</v>
      </c>
      <c r="J80" s="2">
        <v>30</v>
      </c>
      <c r="K80" s="2">
        <v>0</v>
      </c>
      <c r="L80" s="5">
        <f t="shared" si="8"/>
        <v>0</v>
      </c>
      <c r="M80" s="2">
        <f t="shared" si="9"/>
        <v>6</v>
      </c>
      <c r="N80" s="2">
        <v>6</v>
      </c>
      <c r="O80" s="2">
        <v>4</v>
      </c>
      <c r="P80" s="2">
        <f t="shared" si="10"/>
        <v>20</v>
      </c>
      <c r="Q80" s="2" t="str">
        <f t="shared" si="11"/>
        <v>Agréé</v>
      </c>
      <c r="R80" s="2">
        <v>5</v>
      </c>
      <c r="S80" s="5">
        <f t="shared" si="12"/>
        <v>16.666666666666668</v>
      </c>
      <c r="T80" s="2" t="str">
        <f t="shared" si="13"/>
        <v>A SURVEILLER</v>
      </c>
    </row>
    <row r="81" spans="1:22" ht="15" hidden="1" x14ac:dyDescent="0.25">
      <c r="A81" s="3" t="s">
        <v>120</v>
      </c>
      <c r="B81" s="4" t="s">
        <v>121</v>
      </c>
      <c r="C81" s="3" t="s">
        <v>122</v>
      </c>
      <c r="D81" s="3" t="s">
        <v>123</v>
      </c>
      <c r="E81" s="3">
        <v>2</v>
      </c>
      <c r="F81" s="6" t="s">
        <v>163</v>
      </c>
      <c r="G81" s="3"/>
      <c r="H81" s="7" t="str">
        <f t="shared" si="6"/>
        <v>Sté Steffen BISSER</v>
      </c>
      <c r="I81" s="2">
        <v>0</v>
      </c>
      <c r="J81" s="2">
        <v>3</v>
      </c>
      <c r="K81" s="2">
        <v>0</v>
      </c>
      <c r="L81" s="5">
        <f t="shared" si="8"/>
        <v>0</v>
      </c>
      <c r="M81" s="2">
        <f t="shared" si="9"/>
        <v>6</v>
      </c>
      <c r="N81" s="2">
        <v>4</v>
      </c>
      <c r="O81" s="2">
        <v>0</v>
      </c>
      <c r="P81" s="2" t="str">
        <f t="shared" si="10"/>
        <v>Non évalué</v>
      </c>
      <c r="Q81" s="2" t="str">
        <f t="shared" si="11"/>
        <v>Non évalué</v>
      </c>
      <c r="R81" s="2">
        <v>3</v>
      </c>
      <c r="S81" s="5" t="str">
        <f t="shared" si="12"/>
        <v xml:space="preserve"> </v>
      </c>
      <c r="T81" s="2" t="str">
        <f t="shared" si="13"/>
        <v xml:space="preserve"> </v>
      </c>
    </row>
    <row r="82" spans="1:22" hidden="1" x14ac:dyDescent="0.2">
      <c r="A82" s="3" t="s">
        <v>22</v>
      </c>
      <c r="B82" s="3"/>
      <c r="C82" s="3"/>
      <c r="D82" s="3" t="s">
        <v>79</v>
      </c>
      <c r="E82" s="3">
        <v>2</v>
      </c>
      <c r="F82" s="6" t="s">
        <v>162</v>
      </c>
      <c r="G82" s="3" t="s">
        <v>126</v>
      </c>
      <c r="H82" s="7" t="str">
        <f t="shared" si="6"/>
        <v>STPM</v>
      </c>
      <c r="I82" s="2">
        <v>0</v>
      </c>
      <c r="J82" s="2">
        <v>1</v>
      </c>
      <c r="K82" s="2">
        <v>0</v>
      </c>
      <c r="L82" s="5">
        <f t="shared" si="8"/>
        <v>0</v>
      </c>
      <c r="M82" s="2">
        <f t="shared" si="9"/>
        <v>6</v>
      </c>
      <c r="N82" s="2">
        <v>0</v>
      </c>
      <c r="O82" s="2">
        <v>4</v>
      </c>
      <c r="P82" s="2" t="str">
        <f t="shared" si="10"/>
        <v>Non évalué</v>
      </c>
      <c r="Q82" s="2" t="str">
        <f t="shared" si="11"/>
        <v>Non évalué</v>
      </c>
      <c r="R82" s="2">
        <v>1</v>
      </c>
      <c r="S82" s="5" t="str">
        <f t="shared" si="12"/>
        <v xml:space="preserve"> </v>
      </c>
      <c r="T82" s="2" t="str">
        <f t="shared" si="13"/>
        <v xml:space="preserve"> </v>
      </c>
    </row>
    <row r="83" spans="1:22" hidden="1" x14ac:dyDescent="0.2">
      <c r="A83" s="8" t="s">
        <v>23</v>
      </c>
      <c r="B83" s="3"/>
      <c r="C83" s="3"/>
      <c r="D83" s="3"/>
      <c r="E83" s="3"/>
      <c r="F83" s="6"/>
      <c r="G83" s="3"/>
      <c r="H83" s="7" t="str">
        <f t="shared" si="6"/>
        <v>TAGAR SA</v>
      </c>
      <c r="I83" s="2"/>
      <c r="J83" s="2">
        <v>3</v>
      </c>
      <c r="K83" s="2">
        <v>0</v>
      </c>
      <c r="L83" s="5">
        <f t="shared" si="8"/>
        <v>0</v>
      </c>
      <c r="M83" s="2">
        <f t="shared" si="9"/>
        <v>6</v>
      </c>
      <c r="N83" s="2">
        <v>0</v>
      </c>
      <c r="O83" s="2">
        <v>2</v>
      </c>
      <c r="P83" s="2" t="str">
        <f t="shared" si="10"/>
        <v>Non évalué</v>
      </c>
      <c r="Q83" s="2" t="str">
        <f t="shared" si="11"/>
        <v>Non évalué</v>
      </c>
      <c r="R83" s="2">
        <v>2</v>
      </c>
      <c r="S83" s="5" t="str">
        <f t="shared" si="12"/>
        <v xml:space="preserve"> </v>
      </c>
      <c r="T83" s="2" t="str">
        <f t="shared" si="13"/>
        <v xml:space="preserve"> </v>
      </c>
    </row>
    <row r="84" spans="1:22" x14ac:dyDescent="0.2">
      <c r="A84" s="3" t="s">
        <v>124</v>
      </c>
      <c r="B84" s="3"/>
      <c r="C84" s="3" t="s">
        <v>125</v>
      </c>
      <c r="D84" s="3" t="s">
        <v>52</v>
      </c>
      <c r="E84" s="3">
        <v>2</v>
      </c>
      <c r="F84" s="6" t="s">
        <v>163</v>
      </c>
      <c r="G84" s="3"/>
      <c r="H84" s="7" t="str">
        <f t="shared" si="6"/>
        <v>Sté THOMET</v>
      </c>
      <c r="I84" s="2">
        <v>0</v>
      </c>
      <c r="J84" s="2">
        <v>7</v>
      </c>
      <c r="K84" s="2">
        <v>0</v>
      </c>
      <c r="L84" s="5">
        <f t="shared" si="8"/>
        <v>0</v>
      </c>
      <c r="M84" s="2">
        <f t="shared" si="9"/>
        <v>6</v>
      </c>
      <c r="N84" s="2">
        <v>6</v>
      </c>
      <c r="O84" s="2">
        <v>4</v>
      </c>
      <c r="P84" s="2">
        <f t="shared" si="10"/>
        <v>16</v>
      </c>
      <c r="Q84" s="2" t="str">
        <f t="shared" si="11"/>
        <v>Agréé</v>
      </c>
      <c r="R84" s="2">
        <v>1</v>
      </c>
      <c r="S84" s="5">
        <f t="shared" si="12"/>
        <v>14.285714285714286</v>
      </c>
      <c r="T84" s="2" t="str">
        <f t="shared" si="13"/>
        <v>A SURVEILLER</v>
      </c>
    </row>
    <row r="85" spans="1:22" hidden="1" x14ac:dyDescent="0.2">
      <c r="A85" s="8" t="s">
        <v>223</v>
      </c>
      <c r="B85" s="3"/>
      <c r="C85" s="3"/>
      <c r="D85" s="3"/>
      <c r="E85" s="3">
        <v>1</v>
      </c>
      <c r="F85" s="9" t="s">
        <v>162</v>
      </c>
      <c r="G85" s="3"/>
      <c r="H85" s="7" t="str">
        <f>A85</f>
        <v>THYSSENKRUPP</v>
      </c>
      <c r="I85" s="2">
        <v>4</v>
      </c>
      <c r="J85" s="2">
        <v>0</v>
      </c>
      <c r="K85" s="2">
        <v>0</v>
      </c>
      <c r="L85" s="5">
        <f t="shared" si="8"/>
        <v>0</v>
      </c>
      <c r="M85" s="2">
        <f t="shared" si="9"/>
        <v>6</v>
      </c>
      <c r="N85" s="2">
        <v>0</v>
      </c>
      <c r="O85" s="2">
        <v>2</v>
      </c>
      <c r="P85" s="2" t="str">
        <f t="shared" si="10"/>
        <v>Non évalué</v>
      </c>
      <c r="Q85" s="2" t="str">
        <f t="shared" si="11"/>
        <v>Non évalué</v>
      </c>
      <c r="R85" s="2">
        <v>0</v>
      </c>
      <c r="S85" s="5" t="str">
        <f t="shared" si="12"/>
        <v xml:space="preserve"> </v>
      </c>
      <c r="T85" s="2" t="str">
        <f t="shared" si="13"/>
        <v xml:space="preserve"> </v>
      </c>
    </row>
    <row r="86" spans="1:22" ht="15" hidden="1" x14ac:dyDescent="0.25">
      <c r="A86" s="3" t="s">
        <v>24</v>
      </c>
      <c r="B86" s="4" t="s">
        <v>127</v>
      </c>
      <c r="C86" s="3" t="s">
        <v>128</v>
      </c>
      <c r="D86" s="3" t="s">
        <v>129</v>
      </c>
      <c r="E86" s="3">
        <v>2</v>
      </c>
      <c r="F86" s="6" t="s">
        <v>162</v>
      </c>
      <c r="G86" s="3" t="s">
        <v>130</v>
      </c>
      <c r="H86" s="7" t="str">
        <f>A86</f>
        <v>TROLYT</v>
      </c>
      <c r="I86" s="2">
        <v>0</v>
      </c>
      <c r="J86" s="2">
        <v>1</v>
      </c>
      <c r="K86" s="2">
        <v>0</v>
      </c>
      <c r="L86" s="5">
        <f t="shared" si="8"/>
        <v>0</v>
      </c>
      <c r="M86" s="2">
        <f t="shared" si="9"/>
        <v>6</v>
      </c>
      <c r="N86" s="2">
        <v>6</v>
      </c>
      <c r="O86" s="2">
        <v>4</v>
      </c>
      <c r="P86" s="2" t="str">
        <f t="shared" si="10"/>
        <v>Non évalué</v>
      </c>
      <c r="Q86" s="2" t="str">
        <f t="shared" si="11"/>
        <v>Non évalué</v>
      </c>
      <c r="R86" s="2">
        <v>1</v>
      </c>
      <c r="S86" s="5" t="str">
        <f t="shared" si="12"/>
        <v xml:space="preserve"> </v>
      </c>
      <c r="T86" s="2" t="str">
        <f t="shared" si="13"/>
        <v xml:space="preserve"> </v>
      </c>
    </row>
    <row r="87" spans="1:22" hidden="1" x14ac:dyDescent="0.2">
      <c r="A87" s="8" t="s">
        <v>25</v>
      </c>
      <c r="B87" s="3"/>
      <c r="C87" s="3"/>
      <c r="D87" s="3" t="s">
        <v>131</v>
      </c>
      <c r="E87" s="3">
        <v>1</v>
      </c>
      <c r="F87" s="6" t="s">
        <v>163</v>
      </c>
      <c r="G87" s="3" t="s">
        <v>132</v>
      </c>
      <c r="H87" s="7" t="str">
        <f>A87</f>
        <v>VACOUR</v>
      </c>
      <c r="I87" s="2">
        <v>4</v>
      </c>
      <c r="J87" s="2">
        <v>1</v>
      </c>
      <c r="K87" s="2">
        <v>0</v>
      </c>
      <c r="L87" s="5">
        <f t="shared" si="8"/>
        <v>0</v>
      </c>
      <c r="M87" s="2">
        <f t="shared" si="9"/>
        <v>6</v>
      </c>
      <c r="N87" s="2">
        <v>4</v>
      </c>
      <c r="O87" s="2">
        <v>1</v>
      </c>
      <c r="P87" s="2" t="str">
        <f t="shared" si="10"/>
        <v>Non évalué</v>
      </c>
      <c r="Q87" s="2" t="str">
        <f t="shared" si="11"/>
        <v>Non évalué</v>
      </c>
      <c r="R87" s="2">
        <v>0</v>
      </c>
      <c r="S87" s="5" t="str">
        <f t="shared" si="12"/>
        <v xml:space="preserve"> </v>
      </c>
      <c r="T87" s="2" t="str">
        <f t="shared" si="13"/>
        <v xml:space="preserve"> </v>
      </c>
      <c r="V87" t="s">
        <v>237</v>
      </c>
    </row>
    <row r="88" spans="1:22" x14ac:dyDescent="0.2">
      <c r="A88" s="8" t="s">
        <v>26</v>
      </c>
      <c r="B88" s="3"/>
      <c r="C88" s="3"/>
      <c r="D88" s="8" t="s">
        <v>230</v>
      </c>
      <c r="E88" s="3">
        <v>1</v>
      </c>
      <c r="F88" s="9" t="s">
        <v>162</v>
      </c>
      <c r="G88" s="8" t="s">
        <v>132</v>
      </c>
      <c r="H88" s="7" t="str">
        <f>A88</f>
        <v>VISSELECT</v>
      </c>
      <c r="I88" s="2">
        <v>4</v>
      </c>
      <c r="J88" s="2">
        <v>30</v>
      </c>
      <c r="K88" s="2">
        <v>0</v>
      </c>
      <c r="L88" s="5">
        <f t="shared" si="8"/>
        <v>0</v>
      </c>
      <c r="M88" s="2">
        <f t="shared" si="9"/>
        <v>6</v>
      </c>
      <c r="N88" s="2">
        <v>0</v>
      </c>
      <c r="O88" s="2">
        <v>4</v>
      </c>
      <c r="P88" s="2">
        <f t="shared" si="10"/>
        <v>14</v>
      </c>
      <c r="Q88" s="2" t="str">
        <f t="shared" si="11"/>
        <v>A surveiller</v>
      </c>
      <c r="R88" s="2">
        <v>6</v>
      </c>
      <c r="S88" s="5">
        <f t="shared" si="12"/>
        <v>20</v>
      </c>
      <c r="T88" s="2" t="str">
        <f t="shared" si="13"/>
        <v>A SURVEILLER</v>
      </c>
    </row>
    <row r="89" spans="1:22" ht="15" hidden="1" x14ac:dyDescent="0.25">
      <c r="A89" s="3" t="s">
        <v>133</v>
      </c>
      <c r="B89" s="4" t="s">
        <v>243</v>
      </c>
      <c r="C89" s="3" t="s">
        <v>135</v>
      </c>
      <c r="D89" s="3" t="s">
        <v>136</v>
      </c>
      <c r="E89" s="3">
        <v>4</v>
      </c>
      <c r="F89" s="6" t="s">
        <v>162</v>
      </c>
      <c r="G89" s="3" t="s">
        <v>137</v>
      </c>
      <c r="H89" s="7" t="str">
        <f>A89</f>
        <v>VOIRIN Père &amp; Fils</v>
      </c>
      <c r="I89" s="2">
        <v>4</v>
      </c>
      <c r="J89" s="2">
        <v>4</v>
      </c>
      <c r="K89" s="2">
        <v>0</v>
      </c>
      <c r="L89" s="5">
        <f t="shared" si="8"/>
        <v>0</v>
      </c>
      <c r="M89" s="2">
        <f t="shared" si="9"/>
        <v>6</v>
      </c>
      <c r="N89" s="2">
        <v>6</v>
      </c>
      <c r="O89" s="2">
        <v>4</v>
      </c>
      <c r="P89" s="2" t="str">
        <f t="shared" si="10"/>
        <v>Non évalué</v>
      </c>
      <c r="Q89" s="2" t="str">
        <f t="shared" si="11"/>
        <v>Non évalué</v>
      </c>
      <c r="R89" s="2">
        <v>1</v>
      </c>
      <c r="S89" s="5" t="str">
        <f t="shared" si="12"/>
        <v xml:space="preserve"> </v>
      </c>
      <c r="T89" s="2" t="str">
        <f t="shared" si="13"/>
        <v xml:space="preserve"> </v>
      </c>
    </row>
    <row r="92" spans="1:22" ht="15" x14ac:dyDescent="0.25">
      <c r="A92" s="3" t="s">
        <v>2</v>
      </c>
      <c r="B92" s="4" t="s">
        <v>42</v>
      </c>
      <c r="C92" s="3" t="s">
        <v>43</v>
      </c>
      <c r="D92" s="3" t="s">
        <v>44</v>
      </c>
      <c r="E92" s="3">
        <v>4</v>
      </c>
      <c r="F92" s="6" t="s">
        <v>162</v>
      </c>
      <c r="G92" s="3" t="s">
        <v>183</v>
      </c>
      <c r="H92" s="7" t="s">
        <v>2</v>
      </c>
      <c r="I92" s="2">
        <v>4</v>
      </c>
      <c r="J92" s="2">
        <v>12</v>
      </c>
      <c r="K92" s="2">
        <v>1</v>
      </c>
      <c r="L92" s="5">
        <v>8.3333333333333321</v>
      </c>
      <c r="M92" s="2">
        <v>4</v>
      </c>
      <c r="N92" s="2">
        <v>6</v>
      </c>
      <c r="O92" s="2">
        <v>3</v>
      </c>
      <c r="P92" s="2">
        <v>17</v>
      </c>
      <c r="Q92" s="2" t="s">
        <v>249</v>
      </c>
      <c r="R92" s="2">
        <v>3</v>
      </c>
      <c r="S92" s="5">
        <v>25</v>
      </c>
      <c r="T92" s="2" t="s">
        <v>250</v>
      </c>
    </row>
    <row r="93" spans="1:22" ht="15" x14ac:dyDescent="0.25">
      <c r="A93" s="3" t="s">
        <v>3</v>
      </c>
      <c r="B93" s="4" t="s">
        <v>45</v>
      </c>
      <c r="C93" s="3" t="s">
        <v>169</v>
      </c>
      <c r="D93" s="3" t="s">
        <v>168</v>
      </c>
      <c r="E93" s="3">
        <v>1</v>
      </c>
      <c r="F93" s="6" t="s">
        <v>162</v>
      </c>
      <c r="G93" s="3" t="s">
        <v>46</v>
      </c>
      <c r="H93" s="13" t="s">
        <v>3</v>
      </c>
      <c r="I93" s="2">
        <v>4</v>
      </c>
      <c r="J93" s="2">
        <v>6</v>
      </c>
      <c r="K93" s="2">
        <v>0</v>
      </c>
      <c r="L93" s="5">
        <v>0</v>
      </c>
      <c r="M93" s="2">
        <v>6</v>
      </c>
      <c r="N93" s="2">
        <v>6</v>
      </c>
      <c r="O93" s="2">
        <v>0</v>
      </c>
      <c r="P93" s="2">
        <v>16</v>
      </c>
      <c r="Q93" s="2" t="s">
        <v>249</v>
      </c>
      <c r="R93" s="2">
        <v>1</v>
      </c>
      <c r="S93" s="5">
        <v>16.666666666666668</v>
      </c>
      <c r="T93" s="2" t="s">
        <v>251</v>
      </c>
    </row>
    <row r="94" spans="1:22" ht="15" x14ac:dyDescent="0.25">
      <c r="A94" s="3" t="s">
        <v>47</v>
      </c>
      <c r="B94" s="4" t="s">
        <v>48</v>
      </c>
      <c r="C94" s="3" t="s">
        <v>49</v>
      </c>
      <c r="D94" s="3" t="s">
        <v>50</v>
      </c>
      <c r="E94" s="3">
        <v>2</v>
      </c>
      <c r="F94" s="6" t="s">
        <v>162</v>
      </c>
      <c r="G94" s="3"/>
      <c r="H94" s="18" t="s">
        <v>47</v>
      </c>
      <c r="I94" s="2">
        <v>2</v>
      </c>
      <c r="J94" s="2">
        <v>62</v>
      </c>
      <c r="K94" s="2">
        <v>5</v>
      </c>
      <c r="L94" s="5">
        <v>8.064516129032258</v>
      </c>
      <c r="M94" s="2">
        <v>4</v>
      </c>
      <c r="N94" s="2">
        <v>4</v>
      </c>
      <c r="O94" s="2">
        <v>4</v>
      </c>
      <c r="P94" s="2">
        <v>14</v>
      </c>
      <c r="Q94" s="2" t="s">
        <v>252</v>
      </c>
      <c r="R94" s="2">
        <v>8</v>
      </c>
      <c r="S94" s="5">
        <v>12.903225806451612</v>
      </c>
      <c r="T94" s="2" t="s">
        <v>251</v>
      </c>
    </row>
    <row r="95" spans="1:22" ht="15" x14ac:dyDescent="0.25">
      <c r="A95" s="3" t="s">
        <v>54</v>
      </c>
      <c r="B95" s="4" t="s">
        <v>55</v>
      </c>
      <c r="C95" s="3" t="s">
        <v>56</v>
      </c>
      <c r="D95" s="3" t="s">
        <v>57</v>
      </c>
      <c r="E95" s="3">
        <v>1</v>
      </c>
      <c r="F95" s="6" t="s">
        <v>162</v>
      </c>
      <c r="G95" s="3" t="s">
        <v>58</v>
      </c>
      <c r="H95" s="7" t="s">
        <v>54</v>
      </c>
      <c r="I95" s="2">
        <v>0</v>
      </c>
      <c r="J95" s="2">
        <v>5</v>
      </c>
      <c r="K95" s="2">
        <v>0</v>
      </c>
      <c r="L95" s="5">
        <v>0</v>
      </c>
      <c r="M95" s="2">
        <v>6</v>
      </c>
      <c r="N95" s="2">
        <v>4</v>
      </c>
      <c r="O95" s="2">
        <v>4</v>
      </c>
      <c r="P95" s="2">
        <v>14</v>
      </c>
      <c r="Q95" s="2" t="s">
        <v>252</v>
      </c>
      <c r="R95" s="2">
        <v>1</v>
      </c>
      <c r="S95" s="5">
        <v>20</v>
      </c>
      <c r="T95" s="2" t="s">
        <v>251</v>
      </c>
    </row>
    <row r="96" spans="1:22" ht="15" x14ac:dyDescent="0.25">
      <c r="A96" s="8" t="s">
        <v>8</v>
      </c>
      <c r="B96" s="4" t="s">
        <v>226</v>
      </c>
      <c r="C96" s="8" t="s">
        <v>225</v>
      </c>
      <c r="D96" s="8" t="s">
        <v>227</v>
      </c>
      <c r="E96" s="3">
        <v>2</v>
      </c>
      <c r="F96" s="9" t="s">
        <v>162</v>
      </c>
      <c r="G96" s="8" t="s">
        <v>224</v>
      </c>
      <c r="H96" s="18" t="s">
        <v>8</v>
      </c>
      <c r="I96" s="2">
        <v>4</v>
      </c>
      <c r="J96" s="2">
        <v>7</v>
      </c>
      <c r="K96" s="2">
        <v>0</v>
      </c>
      <c r="L96" s="5">
        <v>0</v>
      </c>
      <c r="M96" s="2">
        <v>6</v>
      </c>
      <c r="N96" s="2">
        <v>4</v>
      </c>
      <c r="O96" s="2">
        <v>2</v>
      </c>
      <c r="P96" s="2">
        <v>16</v>
      </c>
      <c r="Q96" s="2" t="s">
        <v>249</v>
      </c>
      <c r="R96" s="2">
        <v>1</v>
      </c>
      <c r="S96" s="5">
        <v>14.285714285714286</v>
      </c>
      <c r="T96" s="2" t="s">
        <v>251</v>
      </c>
    </row>
    <row r="97" spans="1:22" ht="15" x14ac:dyDescent="0.25">
      <c r="A97" s="15" t="s">
        <v>9</v>
      </c>
      <c r="B97" s="4" t="s">
        <v>234</v>
      </c>
      <c r="C97" s="3" t="s">
        <v>239</v>
      </c>
      <c r="D97" s="3" t="s">
        <v>68</v>
      </c>
      <c r="E97" s="3">
        <v>1</v>
      </c>
      <c r="F97" s="6" t="s">
        <v>162</v>
      </c>
      <c r="G97" s="3" t="s">
        <v>167</v>
      </c>
      <c r="H97" s="18" t="s">
        <v>9</v>
      </c>
      <c r="I97" s="2">
        <v>4</v>
      </c>
      <c r="J97" s="2">
        <v>8</v>
      </c>
      <c r="K97" s="2">
        <v>0</v>
      </c>
      <c r="L97" s="5">
        <v>0</v>
      </c>
      <c r="M97" s="2">
        <v>6</v>
      </c>
      <c r="N97" s="2">
        <v>6</v>
      </c>
      <c r="O97" s="2">
        <v>0</v>
      </c>
      <c r="P97" s="2">
        <v>16</v>
      </c>
      <c r="Q97" s="2" t="s">
        <v>249</v>
      </c>
      <c r="R97" s="2">
        <v>2</v>
      </c>
      <c r="S97" s="5">
        <v>25</v>
      </c>
      <c r="T97" s="2" t="s">
        <v>250</v>
      </c>
    </row>
    <row r="98" spans="1:22" ht="15" x14ac:dyDescent="0.25">
      <c r="A98" s="8" t="s">
        <v>210</v>
      </c>
      <c r="B98" s="4"/>
      <c r="C98" s="3"/>
      <c r="D98" s="3"/>
      <c r="E98" s="3">
        <v>2</v>
      </c>
      <c r="F98" s="9" t="s">
        <v>163</v>
      </c>
      <c r="G98" s="3"/>
      <c r="H98" s="7" t="s">
        <v>210</v>
      </c>
      <c r="I98" s="2">
        <v>0</v>
      </c>
      <c r="J98" s="2">
        <v>4</v>
      </c>
      <c r="K98" s="2">
        <v>0</v>
      </c>
      <c r="L98" s="5">
        <v>0</v>
      </c>
      <c r="M98" s="2">
        <v>6</v>
      </c>
      <c r="N98" s="2">
        <v>4</v>
      </c>
      <c r="O98" s="2">
        <v>3</v>
      </c>
      <c r="P98" s="2" t="s">
        <v>253</v>
      </c>
      <c r="Q98" s="2" t="s">
        <v>253</v>
      </c>
      <c r="R98" s="2">
        <v>2</v>
      </c>
      <c r="S98" s="5" t="s">
        <v>254</v>
      </c>
      <c r="T98" s="2" t="s">
        <v>254</v>
      </c>
    </row>
    <row r="99" spans="1:22" ht="15" x14ac:dyDescent="0.25">
      <c r="A99" s="14" t="s">
        <v>84</v>
      </c>
      <c r="B99" s="4" t="s">
        <v>188</v>
      </c>
      <c r="C99" s="3" t="s">
        <v>189</v>
      </c>
      <c r="D99" s="3" t="s">
        <v>85</v>
      </c>
      <c r="E99" s="3">
        <v>1</v>
      </c>
      <c r="F99" s="6" t="s">
        <v>162</v>
      </c>
      <c r="G99" s="3" t="s">
        <v>130</v>
      </c>
      <c r="H99" s="11" t="s">
        <v>84</v>
      </c>
      <c r="I99" s="2">
        <v>2</v>
      </c>
      <c r="J99" s="2">
        <v>7</v>
      </c>
      <c r="K99" s="2">
        <v>0</v>
      </c>
      <c r="L99" s="5">
        <v>0</v>
      </c>
      <c r="M99" s="2">
        <v>6</v>
      </c>
      <c r="N99" s="2">
        <v>6</v>
      </c>
      <c r="O99" s="2">
        <v>1</v>
      </c>
      <c r="P99" s="2">
        <v>15</v>
      </c>
      <c r="Q99" s="2" t="s">
        <v>249</v>
      </c>
      <c r="R99" s="2">
        <v>1</v>
      </c>
      <c r="S99" s="5">
        <v>14.285714285714286</v>
      </c>
      <c r="T99" s="2" t="s">
        <v>251</v>
      </c>
    </row>
    <row r="100" spans="1:22" ht="15" x14ac:dyDescent="0.25">
      <c r="A100" s="3" t="s">
        <v>17</v>
      </c>
      <c r="B100" s="4" t="s">
        <v>93</v>
      </c>
      <c r="C100" s="3"/>
      <c r="D100" s="3" t="s">
        <v>79</v>
      </c>
      <c r="E100" s="3">
        <v>2</v>
      </c>
      <c r="F100" s="6" t="s">
        <v>162</v>
      </c>
      <c r="G100" s="3" t="s">
        <v>150</v>
      </c>
      <c r="H100" s="18" t="s">
        <v>17</v>
      </c>
      <c r="I100" s="2">
        <v>4</v>
      </c>
      <c r="J100" s="2">
        <v>8</v>
      </c>
      <c r="K100" s="2">
        <v>0</v>
      </c>
      <c r="L100" s="5">
        <v>0</v>
      </c>
      <c r="M100" s="2">
        <v>6</v>
      </c>
      <c r="N100" s="2">
        <v>6</v>
      </c>
      <c r="O100" s="2">
        <v>4</v>
      </c>
      <c r="P100" s="2">
        <v>20</v>
      </c>
      <c r="Q100" s="2" t="s">
        <v>249</v>
      </c>
      <c r="R100" s="2">
        <v>2</v>
      </c>
      <c r="S100" s="5">
        <v>25</v>
      </c>
      <c r="T100" s="2" t="s">
        <v>250</v>
      </c>
    </row>
    <row r="101" spans="1:22" ht="15" x14ac:dyDescent="0.25">
      <c r="A101" s="3" t="s">
        <v>94</v>
      </c>
      <c r="B101" s="4" t="s">
        <v>95</v>
      </c>
      <c r="C101" s="3" t="s">
        <v>96</v>
      </c>
      <c r="D101" s="3" t="s">
        <v>97</v>
      </c>
      <c r="E101" s="3">
        <v>2</v>
      </c>
      <c r="F101" s="6" t="s">
        <v>162</v>
      </c>
      <c r="G101" s="3" t="s">
        <v>98</v>
      </c>
      <c r="H101" s="18" t="s">
        <v>94</v>
      </c>
      <c r="I101" s="2">
        <v>4</v>
      </c>
      <c r="J101" s="2">
        <v>12</v>
      </c>
      <c r="K101" s="2">
        <v>1</v>
      </c>
      <c r="L101" s="5">
        <v>8.3333333333333321</v>
      </c>
      <c r="M101" s="2">
        <v>4</v>
      </c>
      <c r="N101" s="2">
        <v>6</v>
      </c>
      <c r="O101" s="2">
        <v>0</v>
      </c>
      <c r="P101" s="2">
        <v>14</v>
      </c>
      <c r="Q101" s="2" t="s">
        <v>252</v>
      </c>
      <c r="R101" s="2">
        <v>0</v>
      </c>
      <c r="S101" s="5">
        <v>0</v>
      </c>
      <c r="T101" s="2" t="s">
        <v>255</v>
      </c>
      <c r="V101" s="17" t="s">
        <v>247</v>
      </c>
    </row>
    <row r="102" spans="1:22" ht="15" x14ac:dyDescent="0.25">
      <c r="A102" s="3" t="s">
        <v>29</v>
      </c>
      <c r="B102" s="4" t="s">
        <v>107</v>
      </c>
      <c r="C102" s="3" t="s">
        <v>108</v>
      </c>
      <c r="D102" s="3" t="s">
        <v>79</v>
      </c>
      <c r="E102" s="3">
        <v>2</v>
      </c>
      <c r="F102" s="6" t="s">
        <v>162</v>
      </c>
      <c r="G102" s="3" t="s">
        <v>109</v>
      </c>
      <c r="H102" s="18" t="s">
        <v>29</v>
      </c>
      <c r="I102" s="2">
        <v>4</v>
      </c>
      <c r="J102" s="2">
        <v>17</v>
      </c>
      <c r="K102" s="2">
        <v>1</v>
      </c>
      <c r="L102" s="5">
        <v>5.8823529411764701</v>
      </c>
      <c r="M102" s="2">
        <v>4</v>
      </c>
      <c r="N102" s="2">
        <v>6</v>
      </c>
      <c r="O102" s="2">
        <v>4</v>
      </c>
      <c r="P102" s="2">
        <v>18</v>
      </c>
      <c r="Q102" s="2" t="s">
        <v>249</v>
      </c>
      <c r="R102" s="2">
        <v>3</v>
      </c>
      <c r="S102" s="5">
        <v>17.647058823529413</v>
      </c>
      <c r="T102" s="2" t="s">
        <v>251</v>
      </c>
      <c r="V102" s="17" t="s">
        <v>248</v>
      </c>
    </row>
    <row r="103" spans="1:22" ht="15" x14ac:dyDescent="0.25">
      <c r="A103" s="3" t="s">
        <v>114</v>
      </c>
      <c r="B103" s="4" t="s">
        <v>193</v>
      </c>
      <c r="C103" s="3" t="s">
        <v>194</v>
      </c>
      <c r="D103" s="3" t="s">
        <v>195</v>
      </c>
      <c r="E103" s="3">
        <v>2</v>
      </c>
      <c r="F103" s="6" t="s">
        <v>162</v>
      </c>
      <c r="G103" s="3" t="s">
        <v>196</v>
      </c>
      <c r="H103" s="18" t="s">
        <v>114</v>
      </c>
      <c r="I103" s="2">
        <v>4</v>
      </c>
      <c r="J103" s="2">
        <v>6</v>
      </c>
      <c r="K103" s="2">
        <v>0</v>
      </c>
      <c r="L103" s="5">
        <v>0</v>
      </c>
      <c r="M103" s="2">
        <v>6</v>
      </c>
      <c r="N103" s="2">
        <v>6</v>
      </c>
      <c r="O103" s="2">
        <v>4</v>
      </c>
      <c r="P103" s="2">
        <v>20</v>
      </c>
      <c r="Q103" s="2" t="s">
        <v>249</v>
      </c>
      <c r="R103" s="2">
        <v>0</v>
      </c>
      <c r="S103" s="5">
        <v>0</v>
      </c>
      <c r="T103" s="2" t="s">
        <v>255</v>
      </c>
    </row>
    <row r="104" spans="1:22" ht="15" x14ac:dyDescent="0.25">
      <c r="A104" s="3" t="s">
        <v>115</v>
      </c>
      <c r="B104" s="4" t="s">
        <v>116</v>
      </c>
      <c r="C104" s="3" t="s">
        <v>117</v>
      </c>
      <c r="D104" s="3" t="s">
        <v>118</v>
      </c>
      <c r="E104" s="3">
        <v>2</v>
      </c>
      <c r="F104" s="6" t="s">
        <v>162</v>
      </c>
      <c r="G104" s="3" t="s">
        <v>119</v>
      </c>
      <c r="H104" s="18" t="s">
        <v>115</v>
      </c>
      <c r="I104" s="2">
        <v>4</v>
      </c>
      <c r="J104" s="2">
        <v>13</v>
      </c>
      <c r="K104" s="2">
        <v>0</v>
      </c>
      <c r="L104" s="5">
        <v>0</v>
      </c>
      <c r="M104" s="2">
        <v>6</v>
      </c>
      <c r="N104" s="2">
        <v>6</v>
      </c>
      <c r="O104" s="2">
        <v>4</v>
      </c>
      <c r="P104" s="2">
        <v>20</v>
      </c>
      <c r="Q104" s="2" t="s">
        <v>249</v>
      </c>
      <c r="R104" s="2">
        <v>2</v>
      </c>
      <c r="S104" s="5">
        <v>15.384615384615385</v>
      </c>
      <c r="T104" s="2" t="s">
        <v>251</v>
      </c>
      <c r="V104" s="17"/>
    </row>
    <row r="105" spans="1:22" x14ac:dyDescent="0.2">
      <c r="A105" s="8" t="s">
        <v>26</v>
      </c>
      <c r="B105" s="3"/>
      <c r="C105" s="3"/>
      <c r="D105" s="8" t="s">
        <v>230</v>
      </c>
      <c r="E105" s="3">
        <v>1</v>
      </c>
      <c r="F105" s="9" t="s">
        <v>162</v>
      </c>
      <c r="G105" s="8" t="s">
        <v>132</v>
      </c>
      <c r="H105" s="7" t="s">
        <v>26</v>
      </c>
      <c r="I105" s="2">
        <v>4</v>
      </c>
      <c r="J105" s="2">
        <v>10</v>
      </c>
      <c r="K105" s="2">
        <v>0</v>
      </c>
      <c r="L105" s="5">
        <v>0</v>
      </c>
      <c r="M105" s="2">
        <v>6</v>
      </c>
      <c r="N105" s="2">
        <v>6</v>
      </c>
      <c r="O105" s="2">
        <v>4</v>
      </c>
      <c r="P105" s="2">
        <v>20</v>
      </c>
      <c r="Q105" s="2" t="s">
        <v>249</v>
      </c>
      <c r="R105" s="2">
        <v>2</v>
      </c>
      <c r="S105" s="5">
        <v>20</v>
      </c>
      <c r="T105" s="2" t="s">
        <v>251</v>
      </c>
    </row>
    <row r="106" spans="1:22" ht="15" x14ac:dyDescent="0.25">
      <c r="A106" s="3" t="s">
        <v>133</v>
      </c>
      <c r="B106" s="4" t="s">
        <v>134</v>
      </c>
      <c r="C106" s="3" t="s">
        <v>135</v>
      </c>
      <c r="D106" s="3" t="s">
        <v>136</v>
      </c>
      <c r="E106" s="3">
        <v>4</v>
      </c>
      <c r="F106" s="6" t="s">
        <v>162</v>
      </c>
      <c r="G106" s="3" t="s">
        <v>137</v>
      </c>
      <c r="H106" s="7" t="s">
        <v>133</v>
      </c>
      <c r="I106" s="2">
        <v>4</v>
      </c>
      <c r="J106" s="2">
        <v>7</v>
      </c>
      <c r="K106" s="2">
        <v>0</v>
      </c>
      <c r="L106" s="5">
        <v>0</v>
      </c>
      <c r="M106" s="2">
        <v>6</v>
      </c>
      <c r="N106" s="2">
        <v>0</v>
      </c>
      <c r="O106" s="2">
        <v>4</v>
      </c>
      <c r="P106" s="2">
        <v>14</v>
      </c>
      <c r="Q106" s="2" t="s">
        <v>252</v>
      </c>
      <c r="R106" s="2">
        <v>1</v>
      </c>
      <c r="S106" s="5">
        <v>14.285714285714286</v>
      </c>
      <c r="T106" s="2" t="s">
        <v>251</v>
      </c>
    </row>
  </sheetData>
  <autoFilter ref="A1:T89">
    <filterColumn colId="15">
      <filters>
        <filter val="10"/>
        <filter val="12"/>
        <filter val="13"/>
        <filter val="14"/>
        <filter val="15"/>
        <filter val="16"/>
        <filter val="20"/>
      </filters>
    </filterColumn>
  </autoFilter>
  <conditionalFormatting sqref="T5:T89">
    <cfRule type="cellIs" dxfId="37" priority="3" stopIfTrue="1" operator="equal">
      <formula>"A SURVEILLER"</formula>
    </cfRule>
    <cfRule type="cellIs" dxfId="36" priority="4" stopIfTrue="1" operator="equal">
      <formula>"A RISQUE"</formula>
    </cfRule>
  </conditionalFormatting>
  <conditionalFormatting sqref="T92:T106">
    <cfRule type="cellIs" dxfId="35" priority="1" stopIfTrue="1" operator="equal">
      <formula>"A SURVEILLER"</formula>
    </cfRule>
    <cfRule type="cellIs" dxfId="34" priority="2" stopIfTrue="1" operator="equal">
      <formula>"A RISQUE"</formula>
    </cfRule>
  </conditionalFormatting>
  <hyperlinks>
    <hyperlink ref="B14" r:id="rId1"/>
    <hyperlink ref="B37" r:id="rId2"/>
    <hyperlink ref="B38" r:id="rId3"/>
    <hyperlink ref="B11" r:id="rId4"/>
    <hyperlink ref="B22" r:id="rId5"/>
    <hyperlink ref="B81" r:id="rId6"/>
    <hyperlink ref="B19" r:id="rId7"/>
    <hyperlink ref="B80" r:id="rId8"/>
    <hyperlink ref="B32" r:id="rId9"/>
    <hyperlink ref="B49" r:id="rId10"/>
    <hyperlink ref="B86" r:id="rId11"/>
    <hyperlink ref="B53" r:id="rId12"/>
    <hyperlink ref="B50" r:id="rId13"/>
    <hyperlink ref="B89" r:id="rId14"/>
    <hyperlink ref="B30" r:id="rId15"/>
    <hyperlink ref="B9" r:id="rId16"/>
    <hyperlink ref="B64" r:id="rId17"/>
    <hyperlink ref="B24" r:id="rId18"/>
    <hyperlink ref="B43" r:id="rId19"/>
    <hyperlink ref="B54" r:id="rId20"/>
    <hyperlink ref="B77" r:id="rId21"/>
    <hyperlink ref="B29" r:id="rId22"/>
    <hyperlink ref="B76" r:id="rId23"/>
    <hyperlink ref="B62" r:id="rId24"/>
    <hyperlink ref="B74" r:id="rId25"/>
    <hyperlink ref="B47" r:id="rId26"/>
    <hyperlink ref="B66" r:id="rId27"/>
    <hyperlink ref="B79" r:id="rId28"/>
    <hyperlink ref="B20" r:id="rId29"/>
    <hyperlink ref="B106" r:id="rId30"/>
    <hyperlink ref="B103" r:id="rId31"/>
    <hyperlink ref="B104" r:id="rId32"/>
    <hyperlink ref="B102" r:id="rId33"/>
    <hyperlink ref="B101" r:id="rId34"/>
    <hyperlink ref="B100" r:id="rId35"/>
    <hyperlink ref="B99" r:id="rId36"/>
    <hyperlink ref="B97" r:id="rId37"/>
    <hyperlink ref="B95" r:id="rId38"/>
    <hyperlink ref="B94" r:id="rId39"/>
    <hyperlink ref="B93" r:id="rId40"/>
    <hyperlink ref="B92" r:id="rId41"/>
  </hyperlinks>
  <pageMargins left="0.23622047244094491" right="0.23622047244094491" top="0.7416666666666667" bottom="0.59055118110236227" header="0.51181102362204722" footer="0.31496062992125984"/>
  <pageSetup paperSize="9" scale="77" orientation="landscape" r:id="rId42"/>
  <headerFooter>
    <oddHeader>&amp;CFiche évaluation des fournisseurs et sous-traitants (Janvier 2013 à Juin 2013)</oddHeader>
    <oddFooter>&amp;LMis à jour juin 2013&amp;CFE-FOURNIE-32 indice A
&amp;R&amp;P/&amp;N</oddFooter>
  </headerFooter>
  <rowBreaks count="1" manualBreakCount="1">
    <brk id="43" min="7" max="19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2"/>
  <sheetViews>
    <sheetView topLeftCell="A67" zoomScaleNormal="100" zoomScaleSheetLayoutView="80" workbookViewId="0">
      <selection activeCell="D103" sqref="D103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2</v>
      </c>
      <c r="K2" s="2">
        <v>0</v>
      </c>
      <c r="L2" s="5">
        <f t="shared" ref="L2:L73" si="0">IF(J2=0,0,((K2/J2)*100))</f>
        <v>0</v>
      </c>
      <c r="M2" s="2">
        <f t="shared" ref="M2:M72" si="1">IF(L2&lt;=5,6,IF(L2&lt;=10,4,0))</f>
        <v>6</v>
      </c>
      <c r="N2" s="2">
        <v>6</v>
      </c>
      <c r="O2" s="2">
        <v>3</v>
      </c>
      <c r="P2" s="2" t="str">
        <f t="shared" ref="P2:P73" si="2">IF(J2&lt;5,"Non évalué",(I2+M2+N2+O2))</f>
        <v>Non évalué</v>
      </c>
      <c r="Q2" s="2" t="str">
        <f t="shared" ref="Q2:Q73" si="3">IF(P2="Non évalué","Non évalué",IF(P2&lt;10,"A risque",IF(P2&lt;15,"A surveiller","Agréé")))</f>
        <v>Non évalué</v>
      </c>
      <c r="R2" s="2">
        <v>1</v>
      </c>
      <c r="S2" s="5" t="str">
        <f t="shared" ref="S2:S65" si="4">IF(Q2="Non évalué"," ",(R2*100)/J2)</f>
        <v xml:space="preserve"> </v>
      </c>
      <c r="T2" s="2"/>
    </row>
    <row r="3" spans="1:20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0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3</v>
      </c>
      <c r="P3" s="2" t="str">
        <f t="shared" si="2"/>
        <v>Non évalué</v>
      </c>
      <c r="Q3" s="2" t="str">
        <f t="shared" si="3"/>
        <v>Non évalué</v>
      </c>
      <c r="R3" s="2">
        <v>2</v>
      </c>
      <c r="S3" s="5" t="str">
        <f t="shared" si="4"/>
        <v xml:space="preserve"> </v>
      </c>
      <c r="T3" s="2"/>
    </row>
    <row r="4" spans="1:20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0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0</v>
      </c>
      <c r="S4" s="5" t="str">
        <f t="shared" si="4"/>
        <v xml:space="preserve"> </v>
      </c>
      <c r="T4" s="2"/>
    </row>
    <row r="5" spans="1:20" x14ac:dyDescent="0.2">
      <c r="A5" s="14" t="s">
        <v>256</v>
      </c>
      <c r="B5" s="3"/>
      <c r="C5" s="3"/>
      <c r="D5" s="3"/>
      <c r="E5" s="3"/>
      <c r="F5" s="9"/>
      <c r="G5" s="3" t="s">
        <v>263</v>
      </c>
      <c r="H5" s="14" t="s">
        <v>256</v>
      </c>
      <c r="I5" s="2"/>
      <c r="J5" s="2">
        <v>5</v>
      </c>
      <c r="K5" s="2">
        <v>0</v>
      </c>
      <c r="L5" s="5">
        <f t="shared" si="0"/>
        <v>0</v>
      </c>
      <c r="M5" s="2">
        <f t="shared" si="1"/>
        <v>6</v>
      </c>
      <c r="N5" s="2">
        <v>6</v>
      </c>
      <c r="O5" s="2">
        <v>3</v>
      </c>
      <c r="P5" s="2">
        <f t="shared" si="2"/>
        <v>15</v>
      </c>
      <c r="Q5" s="2" t="str">
        <f t="shared" si="3"/>
        <v>Agréé</v>
      </c>
      <c r="R5" s="2">
        <v>0</v>
      </c>
      <c r="S5" s="5">
        <f t="shared" si="4"/>
        <v>0</v>
      </c>
      <c r="T5" s="2" t="str">
        <f>IF(Q5="Non évalué"," ",IF(S5&gt;20,"A RISQUE",IF(S5&gt;10,"A SURVEILLER","Délai OK")))</f>
        <v>Délai OK</v>
      </c>
    </row>
    <row r="6" spans="1:20" x14ac:dyDescent="0.2">
      <c r="A6" s="3" t="s">
        <v>187</v>
      </c>
      <c r="B6" s="3"/>
      <c r="C6" s="3"/>
      <c r="D6" s="3" t="s">
        <v>110</v>
      </c>
      <c r="E6" s="3">
        <v>4</v>
      </c>
      <c r="F6" s="6" t="s">
        <v>163</v>
      </c>
      <c r="G6" s="3"/>
      <c r="H6" s="7" t="str">
        <f>A6</f>
        <v>ACTILAS et ACTIJET</v>
      </c>
      <c r="I6" s="2">
        <v>0</v>
      </c>
      <c r="J6" s="2">
        <v>1</v>
      </c>
      <c r="K6" s="2">
        <v>0</v>
      </c>
      <c r="L6" s="5">
        <f t="shared" si="0"/>
        <v>0</v>
      </c>
      <c r="M6" s="2">
        <f t="shared" si="1"/>
        <v>6</v>
      </c>
      <c r="N6" s="2">
        <v>4</v>
      </c>
      <c r="O6" s="2">
        <v>0</v>
      </c>
      <c r="P6" s="2" t="str">
        <f t="shared" si="2"/>
        <v>Non évalué</v>
      </c>
      <c r="Q6" s="2" t="str">
        <f t="shared" si="3"/>
        <v>Non évalué</v>
      </c>
      <c r="R6" s="2">
        <v>1</v>
      </c>
      <c r="S6" s="5" t="str">
        <f t="shared" si="4"/>
        <v xml:space="preserve"> </v>
      </c>
      <c r="T6" s="2" t="str">
        <f>IF(Q6="Non évalué"," ",IF(S6&gt;20,"A RISQUE",IF(S6&gt;10,"A SURVEILLER","Délai OK")))</f>
        <v xml:space="preserve"> </v>
      </c>
    </row>
    <row r="7" spans="1:20" x14ac:dyDescent="0.2">
      <c r="A7" s="3" t="s">
        <v>40</v>
      </c>
      <c r="B7" s="3"/>
      <c r="C7" s="3"/>
      <c r="D7" s="3" t="s">
        <v>41</v>
      </c>
      <c r="E7" s="3">
        <v>1</v>
      </c>
      <c r="F7" s="6" t="s">
        <v>162</v>
      </c>
      <c r="G7" s="3" t="s">
        <v>158</v>
      </c>
      <c r="H7" s="7" t="str">
        <f>A7</f>
        <v>AMD Seine</v>
      </c>
      <c r="I7" s="2">
        <v>0</v>
      </c>
      <c r="J7" s="2">
        <v>5</v>
      </c>
      <c r="K7" s="2">
        <v>0</v>
      </c>
      <c r="L7" s="5">
        <f t="shared" si="0"/>
        <v>0</v>
      </c>
      <c r="M7" s="2">
        <f t="shared" si="1"/>
        <v>6</v>
      </c>
      <c r="N7" s="2">
        <v>4</v>
      </c>
      <c r="O7" s="2">
        <v>1</v>
      </c>
      <c r="P7" s="2">
        <f t="shared" si="2"/>
        <v>11</v>
      </c>
      <c r="Q7" s="2" t="str">
        <f t="shared" si="3"/>
        <v>A surveiller</v>
      </c>
      <c r="R7" s="2">
        <v>1</v>
      </c>
      <c r="S7" s="5">
        <f t="shared" si="4"/>
        <v>20</v>
      </c>
      <c r="T7" s="2" t="str">
        <f>IF(Q7="Non évalué"," ",IF(S7&gt;20,"A RISQUE",IF(S7&gt;10,"A SURVEILLER","Délai OK")))</f>
        <v>A SURVEILLER</v>
      </c>
    </row>
    <row r="8" spans="1:20" x14ac:dyDescent="0.2">
      <c r="A8" s="10" t="s">
        <v>200</v>
      </c>
      <c r="B8" s="3"/>
      <c r="C8" s="3"/>
      <c r="D8" s="3"/>
      <c r="E8" s="3"/>
      <c r="F8" s="6"/>
      <c r="G8" s="3"/>
      <c r="H8" s="10" t="s">
        <v>200</v>
      </c>
      <c r="I8" s="2"/>
      <c r="J8" s="2">
        <v>1</v>
      </c>
      <c r="K8" s="2">
        <v>0</v>
      </c>
      <c r="L8" s="5">
        <f t="shared" si="0"/>
        <v>0</v>
      </c>
      <c r="M8" s="2">
        <f t="shared" si="1"/>
        <v>6</v>
      </c>
      <c r="N8" s="2">
        <v>6</v>
      </c>
      <c r="O8" s="2">
        <v>2</v>
      </c>
      <c r="P8" s="2" t="str">
        <f t="shared" si="2"/>
        <v>Non évalué</v>
      </c>
      <c r="Q8" s="2" t="str">
        <f t="shared" si="3"/>
        <v>Non évalué</v>
      </c>
      <c r="R8" s="2">
        <v>0</v>
      </c>
      <c r="S8" s="5" t="str">
        <f t="shared" si="4"/>
        <v xml:space="preserve"> </v>
      </c>
      <c r="T8" s="2"/>
    </row>
    <row r="9" spans="1:20" x14ac:dyDescent="0.2">
      <c r="A9" s="10" t="s">
        <v>201</v>
      </c>
      <c r="B9" s="3"/>
      <c r="C9" s="3"/>
      <c r="D9" s="3"/>
      <c r="E9" s="3"/>
      <c r="F9" s="6"/>
      <c r="G9" s="3"/>
      <c r="H9" s="10" t="s">
        <v>201</v>
      </c>
      <c r="I9" s="2"/>
      <c r="J9" s="2">
        <v>0</v>
      </c>
      <c r="K9" s="2">
        <v>0</v>
      </c>
      <c r="L9" s="5">
        <f t="shared" si="0"/>
        <v>0</v>
      </c>
      <c r="M9" s="2">
        <f t="shared" si="1"/>
        <v>6</v>
      </c>
      <c r="N9" s="2">
        <v>6</v>
      </c>
      <c r="O9" s="2">
        <v>2</v>
      </c>
      <c r="P9" s="2" t="str">
        <f t="shared" si="2"/>
        <v>Non évalué</v>
      </c>
      <c r="Q9" s="2" t="str">
        <f t="shared" si="3"/>
        <v>Non évalué</v>
      </c>
      <c r="R9" s="2">
        <v>0</v>
      </c>
      <c r="S9" s="5" t="str">
        <f t="shared" si="4"/>
        <v xml:space="preserve"> </v>
      </c>
      <c r="T9" s="2"/>
    </row>
    <row r="10" spans="1:20" ht="15" x14ac:dyDescent="0.25">
      <c r="A10" s="3" t="s">
        <v>2</v>
      </c>
      <c r="B10" s="4" t="s">
        <v>42</v>
      </c>
      <c r="C10" s="3" t="s">
        <v>43</v>
      </c>
      <c r="D10" s="3" t="s">
        <v>44</v>
      </c>
      <c r="E10" s="3">
        <v>4</v>
      </c>
      <c r="F10" s="6" t="s">
        <v>162</v>
      </c>
      <c r="G10" s="3" t="s">
        <v>264</v>
      </c>
      <c r="H10" s="7" t="str">
        <f>A10</f>
        <v>ANTHALYS</v>
      </c>
      <c r="I10" s="2">
        <v>4</v>
      </c>
      <c r="J10" s="2">
        <v>26</v>
      </c>
      <c r="K10" s="2">
        <v>0</v>
      </c>
      <c r="L10" s="5">
        <f t="shared" si="0"/>
        <v>0</v>
      </c>
      <c r="M10" s="2">
        <f t="shared" si="1"/>
        <v>6</v>
      </c>
      <c r="N10" s="2">
        <v>4</v>
      </c>
      <c r="O10" s="2">
        <v>3</v>
      </c>
      <c r="P10" s="2">
        <f t="shared" si="2"/>
        <v>17</v>
      </c>
      <c r="Q10" s="2" t="str">
        <f t="shared" si="3"/>
        <v>Agréé</v>
      </c>
      <c r="R10" s="2">
        <v>10</v>
      </c>
      <c r="S10" s="5">
        <f t="shared" si="4"/>
        <v>38.46153846153846</v>
      </c>
      <c r="T10" s="2" t="str">
        <f>IF(Q10="Non évalué"," ",IF(S10&gt;20,"A RISQUE",IF(S10&gt;10,"A SURVEILLER","Délai OK")))</f>
        <v>A RISQUE</v>
      </c>
    </row>
    <row r="11" spans="1:20" ht="15" x14ac:dyDescent="0.25">
      <c r="A11" s="10" t="s">
        <v>28</v>
      </c>
      <c r="B11" s="4"/>
      <c r="C11" s="3"/>
      <c r="D11" s="3"/>
      <c r="E11" s="3"/>
      <c r="F11" s="6"/>
      <c r="G11" s="3"/>
      <c r="H11" s="10" t="s">
        <v>28</v>
      </c>
      <c r="I11" s="2"/>
      <c r="J11" s="2">
        <v>3</v>
      </c>
      <c r="K11" s="2">
        <v>0</v>
      </c>
      <c r="L11" s="5">
        <f t="shared" si="0"/>
        <v>0</v>
      </c>
      <c r="M11" s="2">
        <f t="shared" si="1"/>
        <v>6</v>
      </c>
      <c r="N11" s="2">
        <v>4</v>
      </c>
      <c r="O11" s="2">
        <v>2</v>
      </c>
      <c r="P11" s="2" t="str">
        <f t="shared" si="2"/>
        <v>Non évalué</v>
      </c>
      <c r="Q11" s="2" t="str">
        <f t="shared" si="3"/>
        <v>Non évalué</v>
      </c>
      <c r="R11" s="2">
        <v>0</v>
      </c>
      <c r="S11" s="5" t="str">
        <f t="shared" si="4"/>
        <v xml:space="preserve"> </v>
      </c>
      <c r="T11" s="2" t="str">
        <f>IF(Q11="Non évalué"," ",IF(S11&gt;20,"A RISQUE",IF(S11&gt;10,"A SURVEILLER","Délai OK")))</f>
        <v xml:space="preserve"> </v>
      </c>
    </row>
    <row r="12" spans="1:20" ht="15" x14ac:dyDescent="0.25">
      <c r="A12" s="25" t="s">
        <v>258</v>
      </c>
      <c r="B12" s="4"/>
      <c r="C12" s="3"/>
      <c r="D12" s="3"/>
      <c r="E12" s="3"/>
      <c r="F12" s="6"/>
      <c r="G12" s="3"/>
      <c r="H12" s="25" t="s">
        <v>257</v>
      </c>
      <c r="I12" s="2">
        <v>4</v>
      </c>
      <c r="J12" s="2">
        <v>5</v>
      </c>
      <c r="K12" s="2">
        <v>0</v>
      </c>
      <c r="L12" s="5">
        <f t="shared" si="0"/>
        <v>0</v>
      </c>
      <c r="M12" s="2">
        <f t="shared" si="1"/>
        <v>6</v>
      </c>
      <c r="N12" s="2">
        <v>4</v>
      </c>
      <c r="O12" s="2">
        <v>2</v>
      </c>
      <c r="P12" s="2">
        <f t="shared" si="2"/>
        <v>16</v>
      </c>
      <c r="Q12" s="2" t="str">
        <f t="shared" si="3"/>
        <v>Agréé</v>
      </c>
      <c r="R12" s="2">
        <v>2</v>
      </c>
      <c r="S12" s="5">
        <f t="shared" si="4"/>
        <v>40</v>
      </c>
      <c r="T12" s="2" t="str">
        <f>IF(Q12="Non évalué"," ",IF(S12&gt;20,"A RISQUE",IF(S12&gt;10,"A SURVEILLER","Délai OK")))</f>
        <v>A RISQUE</v>
      </c>
    </row>
    <row r="13" spans="1:20" ht="15" x14ac:dyDescent="0.25">
      <c r="A13" s="25" t="s">
        <v>147</v>
      </c>
      <c r="B13" s="4"/>
      <c r="C13" s="3"/>
      <c r="D13" s="3"/>
      <c r="E13" s="3"/>
      <c r="F13" s="6"/>
      <c r="G13" s="3"/>
      <c r="H13" s="25" t="s">
        <v>147</v>
      </c>
      <c r="I13" s="2">
        <v>0</v>
      </c>
      <c r="J13" s="2">
        <v>2</v>
      </c>
      <c r="K13" s="2">
        <v>0</v>
      </c>
      <c r="L13" s="5">
        <f t="shared" si="0"/>
        <v>0</v>
      </c>
      <c r="M13" s="2">
        <f t="shared" si="1"/>
        <v>6</v>
      </c>
      <c r="N13" s="2">
        <v>4</v>
      </c>
      <c r="O13" s="2">
        <v>3</v>
      </c>
      <c r="P13" s="2" t="str">
        <f t="shared" si="2"/>
        <v>Non évalué</v>
      </c>
      <c r="Q13" s="2" t="str">
        <f t="shared" si="3"/>
        <v>Non évalué</v>
      </c>
      <c r="R13" s="2">
        <v>0</v>
      </c>
      <c r="S13" s="5" t="str">
        <f t="shared" si="4"/>
        <v xml:space="preserve"> </v>
      </c>
      <c r="T13" s="2"/>
    </row>
    <row r="14" spans="1:20" ht="15" x14ac:dyDescent="0.25">
      <c r="A14" s="3" t="s">
        <v>3</v>
      </c>
      <c r="B14" s="4" t="s">
        <v>45</v>
      </c>
      <c r="C14" s="3" t="s">
        <v>169</v>
      </c>
      <c r="D14" s="3" t="s">
        <v>168</v>
      </c>
      <c r="E14" s="3">
        <v>1</v>
      </c>
      <c r="F14" s="6" t="s">
        <v>162</v>
      </c>
      <c r="G14" s="3" t="s">
        <v>46</v>
      </c>
      <c r="H14" s="13" t="str">
        <f>A14</f>
        <v>ARS</v>
      </c>
      <c r="I14" s="2">
        <v>4</v>
      </c>
      <c r="J14" s="2">
        <v>12</v>
      </c>
      <c r="K14" s="2">
        <v>0</v>
      </c>
      <c r="L14" s="5">
        <f t="shared" si="0"/>
        <v>0</v>
      </c>
      <c r="M14" s="2">
        <v>4</v>
      </c>
      <c r="N14" s="2">
        <v>4</v>
      </c>
      <c r="O14" s="2">
        <v>2</v>
      </c>
      <c r="P14" s="2">
        <f t="shared" si="2"/>
        <v>14</v>
      </c>
      <c r="Q14" s="2" t="str">
        <f t="shared" si="3"/>
        <v>A surveiller</v>
      </c>
      <c r="R14" s="2">
        <v>2</v>
      </c>
      <c r="S14" s="5">
        <f t="shared" si="4"/>
        <v>16.666666666666668</v>
      </c>
      <c r="T14" s="2" t="str">
        <f>IF(Q14="Non évalué"," ",IF(S14&gt;20,"A RISQUE",IF(S14&gt;10,"A SURVEILLER","Délai OK")))</f>
        <v>A SURVEILLER</v>
      </c>
    </row>
    <row r="15" spans="1:20" ht="15" x14ac:dyDescent="0.25">
      <c r="A15" s="3" t="s">
        <v>174</v>
      </c>
      <c r="B15" s="4"/>
      <c r="C15" s="3"/>
      <c r="D15" s="3"/>
      <c r="E15" s="3">
        <v>1</v>
      </c>
      <c r="F15" s="6" t="s">
        <v>163</v>
      </c>
      <c r="G15" s="3"/>
      <c r="H15" s="7" t="str">
        <f>A15</f>
        <v>AT2T - Usine TOURNIER</v>
      </c>
      <c r="I15" s="2">
        <v>0</v>
      </c>
      <c r="J15" s="2">
        <v>1</v>
      </c>
      <c r="K15" s="2">
        <v>0</v>
      </c>
      <c r="L15" s="5">
        <f t="shared" si="0"/>
        <v>0</v>
      </c>
      <c r="M15" s="2">
        <f t="shared" si="1"/>
        <v>6</v>
      </c>
      <c r="N15" s="2">
        <v>6</v>
      </c>
      <c r="O15" s="2">
        <v>0</v>
      </c>
      <c r="P15" s="2" t="str">
        <f t="shared" si="2"/>
        <v>Non évalué</v>
      </c>
      <c r="Q15" s="2" t="str">
        <f t="shared" si="3"/>
        <v>Non évalué</v>
      </c>
      <c r="R15" s="2">
        <v>0</v>
      </c>
      <c r="S15" s="5" t="str">
        <f t="shared" si="4"/>
        <v xml:space="preserve"> </v>
      </c>
      <c r="T15" s="2" t="str">
        <f>IF(Q15="Non évalué"," ",IF(S15&gt;20,"A RISQUE",IF(S15&gt;10,"A SURVEILLER","Délai OK")))</f>
        <v xml:space="preserve"> </v>
      </c>
    </row>
    <row r="16" spans="1:20" ht="15" x14ac:dyDescent="0.25">
      <c r="A16" s="10" t="s">
        <v>202</v>
      </c>
      <c r="B16" s="4"/>
      <c r="C16" s="3"/>
      <c r="D16" s="3"/>
      <c r="E16" s="3"/>
      <c r="F16" s="6"/>
      <c r="G16" s="3"/>
      <c r="H16" s="10" t="s">
        <v>202</v>
      </c>
      <c r="I16" s="2"/>
      <c r="J16" s="2">
        <v>2</v>
      </c>
      <c r="K16" s="2">
        <v>0</v>
      </c>
      <c r="L16" s="5">
        <f t="shared" si="0"/>
        <v>0</v>
      </c>
      <c r="M16" s="2">
        <f t="shared" si="1"/>
        <v>6</v>
      </c>
      <c r="N16" s="2">
        <v>0</v>
      </c>
      <c r="O16" s="2">
        <v>4</v>
      </c>
      <c r="P16" s="2" t="str">
        <f t="shared" si="2"/>
        <v>Non évalué</v>
      </c>
      <c r="Q16" s="2" t="str">
        <f t="shared" si="3"/>
        <v>Non évalué</v>
      </c>
      <c r="R16" s="2">
        <v>1</v>
      </c>
      <c r="S16" s="5" t="str">
        <f t="shared" si="4"/>
        <v xml:space="preserve"> </v>
      </c>
      <c r="T16" s="2"/>
    </row>
    <row r="17" spans="1:22" ht="15" x14ac:dyDescent="0.25">
      <c r="A17" s="3" t="s">
        <v>47</v>
      </c>
      <c r="B17" s="4" t="s">
        <v>48</v>
      </c>
      <c r="C17" s="3" t="s">
        <v>49</v>
      </c>
      <c r="D17" s="3" t="s">
        <v>50</v>
      </c>
      <c r="E17" s="3">
        <v>2</v>
      </c>
      <c r="F17" s="6" t="s">
        <v>162</v>
      </c>
      <c r="G17" s="3" t="s">
        <v>58</v>
      </c>
      <c r="H17" s="7" t="str">
        <f>A17</f>
        <v>BERTHOLLET AMMI</v>
      </c>
      <c r="I17" s="2">
        <v>2</v>
      </c>
      <c r="J17" s="2">
        <v>91</v>
      </c>
      <c r="K17" s="2">
        <v>1</v>
      </c>
      <c r="L17" s="5">
        <f t="shared" si="0"/>
        <v>1.098901098901099</v>
      </c>
      <c r="M17" s="2">
        <f t="shared" si="1"/>
        <v>6</v>
      </c>
      <c r="N17" s="2">
        <v>6</v>
      </c>
      <c r="O17" s="2">
        <v>4</v>
      </c>
      <c r="P17" s="2">
        <f t="shared" si="2"/>
        <v>18</v>
      </c>
      <c r="Q17" s="2" t="str">
        <f t="shared" si="3"/>
        <v>Agréé</v>
      </c>
      <c r="R17" s="2">
        <v>11</v>
      </c>
      <c r="S17" s="5">
        <f t="shared" si="4"/>
        <v>12.087912087912088</v>
      </c>
      <c r="T17" s="2" t="str">
        <f>IF(Q17="Non évalué"," ",IF(S17&gt;20,"A RISQUE",IF(S17&gt;10,"A SURVEILLER","Délai OK")))</f>
        <v>A SURVEILLER</v>
      </c>
    </row>
    <row r="18" spans="1:22" ht="15" x14ac:dyDescent="0.25">
      <c r="A18" s="10" t="s">
        <v>4</v>
      </c>
      <c r="B18" s="4"/>
      <c r="C18" s="3"/>
      <c r="D18" s="3"/>
      <c r="E18" s="3"/>
      <c r="F18" s="6"/>
      <c r="G18" s="3"/>
      <c r="H18" s="10" t="s">
        <v>4</v>
      </c>
      <c r="I18" s="2"/>
      <c r="J18" s="2">
        <v>0</v>
      </c>
      <c r="K18" s="2">
        <v>0</v>
      </c>
      <c r="L18" s="5">
        <f t="shared" si="0"/>
        <v>0</v>
      </c>
      <c r="M18" s="2">
        <f t="shared" si="1"/>
        <v>6</v>
      </c>
      <c r="N18" s="2">
        <v>4</v>
      </c>
      <c r="O18" s="2">
        <v>2</v>
      </c>
      <c r="P18" s="2" t="str">
        <f t="shared" si="2"/>
        <v>Non évalué</v>
      </c>
      <c r="Q18" s="2" t="str">
        <f t="shared" si="3"/>
        <v>Non évalué</v>
      </c>
      <c r="R18" s="2">
        <v>0</v>
      </c>
      <c r="S18" s="5" t="str">
        <f t="shared" si="4"/>
        <v xml:space="preserve"> </v>
      </c>
      <c r="T18" s="2"/>
    </row>
    <row r="19" spans="1:22" ht="15" x14ac:dyDescent="0.25">
      <c r="A19" s="10" t="s">
        <v>203</v>
      </c>
      <c r="B19" s="4"/>
      <c r="C19" s="3"/>
      <c r="D19" s="3"/>
      <c r="E19" s="3"/>
      <c r="F19" s="6"/>
      <c r="G19" s="3"/>
      <c r="H19" s="10" t="s">
        <v>203</v>
      </c>
      <c r="I19" s="2"/>
      <c r="J19" s="2">
        <v>3</v>
      </c>
      <c r="K19" s="2">
        <v>0</v>
      </c>
      <c r="L19" s="5">
        <f t="shared" si="0"/>
        <v>0</v>
      </c>
      <c r="M19" s="2">
        <f t="shared" si="1"/>
        <v>6</v>
      </c>
      <c r="N19" s="2">
        <v>6</v>
      </c>
      <c r="O19" s="2">
        <v>3</v>
      </c>
      <c r="P19" s="2" t="str">
        <f t="shared" si="2"/>
        <v>Non évalué</v>
      </c>
      <c r="Q19" s="2" t="str">
        <f t="shared" si="3"/>
        <v>Non évalué</v>
      </c>
      <c r="R19" s="2">
        <v>1</v>
      </c>
      <c r="S19" s="5" t="str">
        <f t="shared" si="4"/>
        <v xml:space="preserve"> </v>
      </c>
      <c r="T19" s="2"/>
    </row>
    <row r="20" spans="1:22" ht="15" x14ac:dyDescent="0.25">
      <c r="A20" s="3" t="s">
        <v>5</v>
      </c>
      <c r="B20" s="23" t="s">
        <v>245</v>
      </c>
      <c r="C20" s="3" t="s">
        <v>244</v>
      </c>
      <c r="D20" s="3" t="s">
        <v>52</v>
      </c>
      <c r="E20" s="3">
        <v>2</v>
      </c>
      <c r="F20" s="6" t="s">
        <v>162</v>
      </c>
      <c r="G20" s="3" t="s">
        <v>268</v>
      </c>
      <c r="H20" s="7" t="str">
        <f>A20</f>
        <v>BODYCOTE HIT</v>
      </c>
      <c r="I20" s="2">
        <v>4</v>
      </c>
      <c r="J20" s="2">
        <v>7</v>
      </c>
      <c r="K20" s="2">
        <v>0</v>
      </c>
      <c r="L20" s="5">
        <f t="shared" si="0"/>
        <v>0</v>
      </c>
      <c r="M20" s="2">
        <f t="shared" si="1"/>
        <v>6</v>
      </c>
      <c r="N20" s="2">
        <v>2</v>
      </c>
      <c r="O20" s="2">
        <v>4</v>
      </c>
      <c r="P20" s="2">
        <f t="shared" si="2"/>
        <v>16</v>
      </c>
      <c r="Q20" s="2" t="str">
        <f t="shared" si="3"/>
        <v>Agréé</v>
      </c>
      <c r="R20" s="2">
        <v>0</v>
      </c>
      <c r="S20" s="5">
        <f t="shared" si="4"/>
        <v>0</v>
      </c>
      <c r="T20" s="2" t="str">
        <f>IF(Q20="Non évalué"," ",IF(S20&gt;20,"A RISQUE",IF(S20&gt;10,"A SURVEILLER","Délai OK")))</f>
        <v>Délai OK</v>
      </c>
      <c r="V20" s="17" t="s">
        <v>246</v>
      </c>
    </row>
    <row r="21" spans="1:22" ht="15" x14ac:dyDescent="0.25">
      <c r="A21" s="10" t="s">
        <v>204</v>
      </c>
      <c r="B21" s="4"/>
      <c r="C21" s="3"/>
      <c r="D21" s="3"/>
      <c r="E21" s="3"/>
      <c r="F21" s="6"/>
      <c r="G21" s="3"/>
      <c r="H21" s="10" t="s">
        <v>204</v>
      </c>
      <c r="I21" s="2">
        <v>4</v>
      </c>
      <c r="J21" s="2">
        <v>2</v>
      </c>
      <c r="K21" s="2">
        <v>0</v>
      </c>
      <c r="L21" s="5">
        <f t="shared" si="0"/>
        <v>0</v>
      </c>
      <c r="M21" s="2">
        <f t="shared" si="1"/>
        <v>6</v>
      </c>
      <c r="N21" s="2">
        <v>4</v>
      </c>
      <c r="O21" s="2">
        <v>6</v>
      </c>
      <c r="P21" s="2" t="str">
        <f t="shared" si="2"/>
        <v>Non évalué</v>
      </c>
      <c r="Q21" s="2" t="str">
        <f t="shared" si="3"/>
        <v>Non évalué</v>
      </c>
      <c r="R21" s="2">
        <v>0</v>
      </c>
      <c r="S21" s="5" t="str">
        <f t="shared" si="4"/>
        <v xml:space="preserve"> </v>
      </c>
      <c r="T21" s="2"/>
    </row>
    <row r="22" spans="1:22" ht="15" x14ac:dyDescent="0.25">
      <c r="A22" s="3" t="s">
        <v>54</v>
      </c>
      <c r="B22" s="4" t="s">
        <v>55</v>
      </c>
      <c r="C22" s="3" t="s">
        <v>56</v>
      </c>
      <c r="D22" s="3" t="s">
        <v>57</v>
      </c>
      <c r="E22" s="3">
        <v>1</v>
      </c>
      <c r="F22" s="6" t="s">
        <v>162</v>
      </c>
      <c r="G22" s="3" t="s">
        <v>58</v>
      </c>
      <c r="H22" s="7" t="str">
        <f>A22</f>
        <v>BONNET SA</v>
      </c>
      <c r="I22" s="2">
        <v>0</v>
      </c>
      <c r="J22" s="2">
        <v>19</v>
      </c>
      <c r="K22" s="2">
        <v>0</v>
      </c>
      <c r="L22" s="5">
        <f t="shared" si="0"/>
        <v>0</v>
      </c>
      <c r="M22" s="2">
        <f t="shared" si="1"/>
        <v>6</v>
      </c>
      <c r="N22" s="2">
        <v>6</v>
      </c>
      <c r="O22" s="2">
        <v>4</v>
      </c>
      <c r="P22" s="2">
        <f t="shared" si="2"/>
        <v>16</v>
      </c>
      <c r="Q22" s="2" t="str">
        <f t="shared" si="3"/>
        <v>Agréé</v>
      </c>
      <c r="R22" s="2">
        <v>3</v>
      </c>
      <c r="S22" s="5">
        <f t="shared" si="4"/>
        <v>15.789473684210526</v>
      </c>
      <c r="T22" s="2" t="str">
        <f>IF(Q22="Non évalué"," ",IF(S22&gt;20,"A RISQUE",IF(S22&gt;10,"A SURVEILLER","Délai OK")))</f>
        <v>A SURVEILLER</v>
      </c>
    </row>
    <row r="23" spans="1:22" ht="15" x14ac:dyDescent="0.25">
      <c r="A23" s="14" t="s">
        <v>231</v>
      </c>
      <c r="B23" s="4" t="s">
        <v>242</v>
      </c>
      <c r="C23" s="3" t="s">
        <v>241</v>
      </c>
      <c r="D23" s="3"/>
      <c r="E23" s="3"/>
      <c r="F23" s="6"/>
      <c r="G23" s="3"/>
      <c r="H23" s="14" t="s">
        <v>231</v>
      </c>
      <c r="I23" s="2">
        <v>4</v>
      </c>
      <c r="J23" s="2">
        <v>1</v>
      </c>
      <c r="K23" s="2">
        <v>0</v>
      </c>
      <c r="L23" s="5">
        <f t="shared" si="0"/>
        <v>0</v>
      </c>
      <c r="M23" s="2">
        <f t="shared" si="1"/>
        <v>6</v>
      </c>
      <c r="N23" s="2">
        <v>2</v>
      </c>
      <c r="O23" s="2">
        <v>2</v>
      </c>
      <c r="P23" s="2" t="str">
        <f t="shared" si="2"/>
        <v>Non évalué</v>
      </c>
      <c r="Q23" s="2" t="str">
        <f t="shared" si="3"/>
        <v>Non évalué</v>
      </c>
      <c r="R23" s="2">
        <v>1</v>
      </c>
      <c r="S23" s="5" t="str">
        <f t="shared" si="4"/>
        <v xml:space="preserve"> </v>
      </c>
      <c r="T23" s="2" t="str">
        <f>IF(Q23="Non évalué"," ",IF(S23&gt;20,"A RISQUE",IF(S23&gt;10,"A SURVEILLER","Délai OK")))</f>
        <v xml:space="preserve"> </v>
      </c>
    </row>
    <row r="24" spans="1:22" ht="15" x14ac:dyDescent="0.25">
      <c r="A24" s="14" t="s">
        <v>259</v>
      </c>
      <c r="B24" s="4"/>
      <c r="C24" s="3"/>
      <c r="D24" s="3"/>
      <c r="E24" s="3"/>
      <c r="F24" s="6"/>
      <c r="G24" s="3"/>
      <c r="H24" s="14" t="s">
        <v>259</v>
      </c>
      <c r="I24" s="2">
        <v>4</v>
      </c>
      <c r="J24" s="2">
        <v>3</v>
      </c>
      <c r="K24" s="2">
        <v>0</v>
      </c>
      <c r="L24" s="5">
        <f t="shared" si="0"/>
        <v>0</v>
      </c>
      <c r="M24" s="2">
        <f t="shared" si="1"/>
        <v>6</v>
      </c>
      <c r="N24" s="2">
        <v>2</v>
      </c>
      <c r="O24" s="2">
        <v>4</v>
      </c>
      <c r="P24" s="2" t="str">
        <f t="shared" si="2"/>
        <v>Non évalué</v>
      </c>
      <c r="Q24" s="2" t="str">
        <f t="shared" si="3"/>
        <v>Non évalué</v>
      </c>
      <c r="R24" s="2">
        <v>1</v>
      </c>
      <c r="S24" s="5" t="str">
        <f t="shared" si="4"/>
        <v xml:space="preserve"> </v>
      </c>
      <c r="T24" s="2" t="str">
        <f>IF(Q24="Non évalué"," ",IF(S24&gt;20,"A RISQUE",IF(S24&gt;10,"A SURVEILLER","Délai OK")))</f>
        <v xml:space="preserve"> </v>
      </c>
    </row>
    <row r="25" spans="1:22" ht="15" x14ac:dyDescent="0.25">
      <c r="A25" s="10" t="s">
        <v>149</v>
      </c>
      <c r="B25" s="4"/>
      <c r="C25" s="3"/>
      <c r="D25" s="3"/>
      <c r="E25" s="3"/>
      <c r="F25" s="6"/>
      <c r="G25" s="3"/>
      <c r="H25" s="10" t="s">
        <v>149</v>
      </c>
      <c r="I25" s="2"/>
      <c r="J25" s="2">
        <v>1</v>
      </c>
      <c r="K25" s="2">
        <v>0</v>
      </c>
      <c r="L25" s="5">
        <f t="shared" si="0"/>
        <v>0</v>
      </c>
      <c r="M25" s="2">
        <f t="shared" si="1"/>
        <v>6</v>
      </c>
      <c r="N25" s="2">
        <v>0</v>
      </c>
      <c r="O25" s="2">
        <v>4</v>
      </c>
      <c r="P25" s="2" t="str">
        <f t="shared" si="2"/>
        <v>Non évalué</v>
      </c>
      <c r="Q25" s="2" t="str">
        <f t="shared" si="3"/>
        <v>Non évalué</v>
      </c>
      <c r="R25" s="2">
        <v>1</v>
      </c>
      <c r="S25" s="5" t="str">
        <f t="shared" si="4"/>
        <v xml:space="preserve"> </v>
      </c>
      <c r="T25" s="2"/>
    </row>
    <row r="26" spans="1:22" ht="15" x14ac:dyDescent="0.25">
      <c r="A26" s="3" t="s">
        <v>6</v>
      </c>
      <c r="B26" s="4" t="s">
        <v>59</v>
      </c>
      <c r="C26" s="3" t="s">
        <v>60</v>
      </c>
      <c r="D26" s="3" t="s">
        <v>61</v>
      </c>
      <c r="E26" s="3">
        <v>4</v>
      </c>
      <c r="F26" s="6" t="s">
        <v>162</v>
      </c>
      <c r="G26" s="3" t="s">
        <v>58</v>
      </c>
      <c r="H26" s="7" t="str">
        <f t="shared" ref="H26:H92" si="5">A26</f>
        <v>CHARTON DECOUPAGE</v>
      </c>
      <c r="I26" s="2">
        <v>0</v>
      </c>
      <c r="J26" s="2">
        <v>2</v>
      </c>
      <c r="K26" s="2">
        <v>0</v>
      </c>
      <c r="L26" s="5">
        <f t="shared" si="0"/>
        <v>0</v>
      </c>
      <c r="M26" s="2" t="s">
        <v>254</v>
      </c>
      <c r="N26" s="2">
        <v>6</v>
      </c>
      <c r="O26" s="2">
        <v>2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4"/>
        <v xml:space="preserve"> </v>
      </c>
      <c r="T26" s="2" t="str">
        <f t="shared" ref="T26:T36" si="6">IF(Q26="Non évalué"," ",IF(S26&gt;20,"A RISQUE",IF(S26&gt;10,"A SURVEILLER","Délai OK")))</f>
        <v xml:space="preserve"> </v>
      </c>
    </row>
    <row r="27" spans="1:22" x14ac:dyDescent="0.2">
      <c r="A27" s="3" t="s">
        <v>7</v>
      </c>
      <c r="B27" s="3"/>
      <c r="C27" s="3" t="s">
        <v>62</v>
      </c>
      <c r="D27" s="3" t="s">
        <v>63</v>
      </c>
      <c r="E27" s="3">
        <v>1</v>
      </c>
      <c r="F27" s="6" t="s">
        <v>163</v>
      </c>
      <c r="G27" s="3"/>
      <c r="H27" s="7" t="str">
        <f t="shared" si="5"/>
        <v>CLAL</v>
      </c>
      <c r="I27" s="2">
        <v>0</v>
      </c>
      <c r="J27" s="2">
        <v>1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2</v>
      </c>
      <c r="P27" s="2" t="str">
        <f t="shared" si="2"/>
        <v>Non évalué</v>
      </c>
      <c r="Q27" s="2" t="str">
        <f t="shared" si="3"/>
        <v>Non évalué</v>
      </c>
      <c r="R27" s="2">
        <v>0</v>
      </c>
      <c r="S27" s="5" t="str">
        <f t="shared" si="4"/>
        <v xml:space="preserve"> </v>
      </c>
      <c r="T27" s="2" t="str">
        <f t="shared" si="6"/>
        <v xml:space="preserve"> </v>
      </c>
    </row>
    <row r="28" spans="1:22" ht="15" x14ac:dyDescent="0.25">
      <c r="A28" s="3" t="s">
        <v>64</v>
      </c>
      <c r="B28" s="4" t="s">
        <v>65</v>
      </c>
      <c r="C28" s="3"/>
      <c r="D28" s="3" t="s">
        <v>66</v>
      </c>
      <c r="E28" s="3">
        <v>1</v>
      </c>
      <c r="F28" s="6" t="s">
        <v>162</v>
      </c>
      <c r="G28" s="16" t="s">
        <v>272</v>
      </c>
      <c r="H28" s="7" t="str">
        <f t="shared" si="5"/>
        <v>COSTE Aciers</v>
      </c>
      <c r="I28" s="2">
        <v>4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0</v>
      </c>
      <c r="O28" s="2">
        <v>0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4"/>
        <v xml:space="preserve"> </v>
      </c>
      <c r="T28" s="2" t="str">
        <f t="shared" si="6"/>
        <v xml:space="preserve"> </v>
      </c>
    </row>
    <row r="29" spans="1:22" ht="15" x14ac:dyDescent="0.25">
      <c r="A29" s="8" t="s">
        <v>8</v>
      </c>
      <c r="B29" s="4" t="s">
        <v>226</v>
      </c>
      <c r="C29" s="8" t="s">
        <v>225</v>
      </c>
      <c r="D29" s="8" t="s">
        <v>227</v>
      </c>
      <c r="E29" s="3">
        <v>2</v>
      </c>
      <c r="F29" s="9" t="s">
        <v>162</v>
      </c>
      <c r="G29" s="8" t="s">
        <v>224</v>
      </c>
      <c r="H29" s="7" t="str">
        <f t="shared" si="5"/>
        <v>DEGOMETAL</v>
      </c>
      <c r="I29" s="2">
        <v>4</v>
      </c>
      <c r="J29" s="2">
        <v>3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2</v>
      </c>
      <c r="P29" s="2" t="str">
        <f t="shared" si="2"/>
        <v>Non évalué</v>
      </c>
      <c r="Q29" s="2" t="str">
        <f t="shared" si="3"/>
        <v>Non évalué</v>
      </c>
      <c r="R29" s="2">
        <v>1</v>
      </c>
      <c r="S29" s="5" t="str">
        <f t="shared" si="4"/>
        <v xml:space="preserve"> </v>
      </c>
      <c r="T29" s="2" t="str">
        <f t="shared" si="6"/>
        <v xml:space="preserve"> </v>
      </c>
    </row>
    <row r="30" spans="1:22" ht="15" x14ac:dyDescent="0.25">
      <c r="A30" s="8" t="s">
        <v>205</v>
      </c>
      <c r="B30" s="4"/>
      <c r="C30" s="3"/>
      <c r="D30" s="3"/>
      <c r="E30" s="3"/>
      <c r="F30" s="6"/>
      <c r="G30" s="3"/>
      <c r="H30" s="7" t="str">
        <f t="shared" si="5"/>
        <v>DEPPCO</v>
      </c>
      <c r="I30" s="2"/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6</v>
      </c>
      <c r="O30" s="2">
        <v>2</v>
      </c>
      <c r="P30" s="2" t="str">
        <f t="shared" si="2"/>
        <v>Non évalué</v>
      </c>
      <c r="Q30" s="2" t="str">
        <f t="shared" si="3"/>
        <v>Non évalué</v>
      </c>
      <c r="R30" s="2">
        <v>0</v>
      </c>
      <c r="S30" s="5" t="str">
        <f t="shared" si="4"/>
        <v xml:space="preserve"> </v>
      </c>
      <c r="T30" s="2" t="str">
        <f t="shared" si="6"/>
        <v xml:space="preserve"> </v>
      </c>
    </row>
    <row r="31" spans="1:22" ht="15" x14ac:dyDescent="0.25">
      <c r="A31" s="15" t="s">
        <v>206</v>
      </c>
      <c r="B31" s="4"/>
      <c r="C31" s="3"/>
      <c r="D31" s="8" t="s">
        <v>228</v>
      </c>
      <c r="E31" s="3">
        <v>1</v>
      </c>
      <c r="F31" s="9" t="s">
        <v>163</v>
      </c>
      <c r="G31" s="3" t="s">
        <v>58</v>
      </c>
      <c r="H31" s="7" t="str">
        <f t="shared" si="5"/>
        <v>DESCOURS ET CABAUD</v>
      </c>
      <c r="I31" s="2">
        <v>0</v>
      </c>
      <c r="J31" s="2">
        <v>5</v>
      </c>
      <c r="K31" s="2">
        <v>0</v>
      </c>
      <c r="L31" s="5">
        <f t="shared" si="0"/>
        <v>0</v>
      </c>
      <c r="M31" s="2">
        <f t="shared" si="1"/>
        <v>6</v>
      </c>
      <c r="N31" s="2">
        <v>4</v>
      </c>
      <c r="O31" s="2">
        <v>3</v>
      </c>
      <c r="P31" s="2">
        <f t="shared" si="2"/>
        <v>13</v>
      </c>
      <c r="Q31" s="2" t="str">
        <f t="shared" si="3"/>
        <v>A surveiller</v>
      </c>
      <c r="R31" s="2">
        <v>1</v>
      </c>
      <c r="S31" s="5">
        <f t="shared" si="4"/>
        <v>20</v>
      </c>
      <c r="T31" s="2" t="str">
        <f t="shared" si="6"/>
        <v>A SURVEILLER</v>
      </c>
    </row>
    <row r="32" spans="1:22" ht="15" x14ac:dyDescent="0.25">
      <c r="A32" s="3" t="s">
        <v>67</v>
      </c>
      <c r="B32" s="4"/>
      <c r="C32" s="3"/>
      <c r="D32" s="3"/>
      <c r="E32" s="3"/>
      <c r="F32" s="6" t="s">
        <v>163</v>
      </c>
      <c r="G32" s="8"/>
      <c r="H32" s="7" t="str">
        <f t="shared" si="5"/>
        <v>DESBORDES Repoussage</v>
      </c>
      <c r="I32" s="2">
        <v>0</v>
      </c>
      <c r="J32" s="2">
        <v>0</v>
      </c>
      <c r="K32" s="2">
        <v>0</v>
      </c>
      <c r="L32" s="5">
        <f t="shared" si="0"/>
        <v>0</v>
      </c>
      <c r="M32" s="2">
        <f t="shared" si="1"/>
        <v>6</v>
      </c>
      <c r="N32" s="2">
        <v>6</v>
      </c>
      <c r="O32" s="2">
        <v>0</v>
      </c>
      <c r="P32" s="2" t="str">
        <f t="shared" si="2"/>
        <v>Non évalué</v>
      </c>
      <c r="Q32" s="2" t="str">
        <f t="shared" si="3"/>
        <v>Non évalué</v>
      </c>
      <c r="R32" s="2">
        <v>0</v>
      </c>
      <c r="S32" s="5" t="str">
        <f t="shared" si="4"/>
        <v xml:space="preserve"> </v>
      </c>
      <c r="T32" s="2" t="str">
        <f t="shared" si="6"/>
        <v xml:space="preserve"> </v>
      </c>
    </row>
    <row r="33" spans="1:20" ht="15" x14ac:dyDescent="0.25">
      <c r="A33" s="15" t="s">
        <v>9</v>
      </c>
      <c r="B33" s="4" t="s">
        <v>234</v>
      </c>
      <c r="C33" s="3" t="s">
        <v>239</v>
      </c>
      <c r="D33" s="3" t="s">
        <v>68</v>
      </c>
      <c r="E33" s="3">
        <v>1</v>
      </c>
      <c r="F33" s="6" t="s">
        <v>162</v>
      </c>
      <c r="G33" s="3" t="s">
        <v>265</v>
      </c>
      <c r="H33" s="7" t="str">
        <f t="shared" si="5"/>
        <v>D'HUART INDUSTRIE</v>
      </c>
      <c r="I33" s="2">
        <v>4</v>
      </c>
      <c r="J33" s="2">
        <v>6</v>
      </c>
      <c r="K33" s="2">
        <v>0</v>
      </c>
      <c r="L33" s="5">
        <f t="shared" si="0"/>
        <v>0</v>
      </c>
      <c r="M33" s="2">
        <f t="shared" si="1"/>
        <v>6</v>
      </c>
      <c r="N33" s="2">
        <v>0</v>
      </c>
      <c r="O33" s="2">
        <v>0</v>
      </c>
      <c r="P33" s="2">
        <f t="shared" si="2"/>
        <v>10</v>
      </c>
      <c r="Q33" s="2" t="str">
        <f t="shared" si="3"/>
        <v>A surveiller</v>
      </c>
      <c r="R33" s="2">
        <v>5</v>
      </c>
      <c r="S33" s="5">
        <f t="shared" si="4"/>
        <v>83.333333333333329</v>
      </c>
      <c r="T33" s="2" t="str">
        <f t="shared" si="6"/>
        <v>A RISQUE</v>
      </c>
    </row>
    <row r="34" spans="1:20" ht="15" x14ac:dyDescent="0.25">
      <c r="A34" s="3" t="s">
        <v>10</v>
      </c>
      <c r="B34" s="4" t="s">
        <v>69</v>
      </c>
      <c r="C34" s="3" t="s">
        <v>170</v>
      </c>
      <c r="D34" s="3" t="s">
        <v>70</v>
      </c>
      <c r="E34" s="3">
        <v>1</v>
      </c>
      <c r="F34" s="6" t="s">
        <v>162</v>
      </c>
      <c r="G34" s="3" t="s">
        <v>58</v>
      </c>
      <c r="H34" s="7" t="str">
        <f t="shared" si="5"/>
        <v>DSL METAL</v>
      </c>
      <c r="I34" s="2">
        <v>0</v>
      </c>
      <c r="J34" s="2">
        <v>0</v>
      </c>
      <c r="K34" s="2">
        <v>0</v>
      </c>
      <c r="L34" s="5">
        <f t="shared" si="0"/>
        <v>0</v>
      </c>
      <c r="M34" s="2">
        <f t="shared" si="1"/>
        <v>6</v>
      </c>
      <c r="N34" s="2">
        <v>0</v>
      </c>
      <c r="O34" s="2">
        <v>0</v>
      </c>
      <c r="P34" s="2" t="str">
        <f t="shared" si="2"/>
        <v>Non évalué</v>
      </c>
      <c r="Q34" s="2" t="str">
        <f t="shared" si="3"/>
        <v>Non évalué</v>
      </c>
      <c r="R34" s="2">
        <v>0</v>
      </c>
      <c r="S34" s="5" t="str">
        <f t="shared" si="4"/>
        <v xml:space="preserve"> </v>
      </c>
      <c r="T34" s="2" t="str">
        <f t="shared" si="6"/>
        <v xml:space="preserve"> </v>
      </c>
    </row>
    <row r="35" spans="1:20" ht="15" x14ac:dyDescent="0.25">
      <c r="A35" s="8" t="s">
        <v>33</v>
      </c>
      <c r="B35" s="4"/>
      <c r="C35" s="3"/>
      <c r="D35" s="3"/>
      <c r="E35" s="3"/>
      <c r="F35" s="6"/>
      <c r="G35" s="3"/>
      <c r="H35" s="7" t="str">
        <f t="shared" si="5"/>
        <v>EAP MEZIERE</v>
      </c>
      <c r="I35" s="2"/>
      <c r="J35" s="2">
        <v>1</v>
      </c>
      <c r="K35" s="2">
        <v>0</v>
      </c>
      <c r="L35" s="5">
        <f t="shared" si="0"/>
        <v>0</v>
      </c>
      <c r="M35" s="2">
        <f t="shared" si="1"/>
        <v>6</v>
      </c>
      <c r="N35" s="2"/>
      <c r="O35" s="2"/>
      <c r="P35" s="2" t="str">
        <f t="shared" si="2"/>
        <v>Non évalué</v>
      </c>
      <c r="Q35" s="2" t="str">
        <f t="shared" si="3"/>
        <v>Non évalué</v>
      </c>
      <c r="R35" s="2">
        <v>0</v>
      </c>
      <c r="S35" s="5" t="str">
        <f t="shared" si="4"/>
        <v xml:space="preserve"> </v>
      </c>
      <c r="T35" s="2" t="str">
        <f t="shared" si="6"/>
        <v xml:space="preserve"> </v>
      </c>
    </row>
    <row r="36" spans="1:20" ht="15" x14ac:dyDescent="0.25">
      <c r="A36" s="3" t="s">
        <v>71</v>
      </c>
      <c r="B36" s="4" t="s">
        <v>72</v>
      </c>
      <c r="C36" s="3" t="s">
        <v>73</v>
      </c>
      <c r="D36" s="3" t="s">
        <v>74</v>
      </c>
      <c r="E36" s="3">
        <v>2</v>
      </c>
      <c r="F36" s="6" t="s">
        <v>162</v>
      </c>
      <c r="G36" s="12" t="s">
        <v>160</v>
      </c>
      <c r="H36" s="7" t="str">
        <f t="shared" si="5"/>
        <v>ELECTRO CHROME</v>
      </c>
      <c r="I36" s="2">
        <v>4</v>
      </c>
      <c r="J36" s="2">
        <v>2</v>
      </c>
      <c r="K36" s="2">
        <v>0</v>
      </c>
      <c r="L36" s="5">
        <f t="shared" si="0"/>
        <v>0</v>
      </c>
      <c r="M36" s="2">
        <f t="shared" si="1"/>
        <v>6</v>
      </c>
      <c r="N36" s="2">
        <v>6</v>
      </c>
      <c r="O36" s="2">
        <v>1</v>
      </c>
      <c r="P36" s="2" t="str">
        <f t="shared" si="2"/>
        <v>Non évalué</v>
      </c>
      <c r="Q36" s="2" t="str">
        <f t="shared" si="3"/>
        <v>Non évalué</v>
      </c>
      <c r="R36" s="2">
        <v>0</v>
      </c>
      <c r="S36" s="5" t="str">
        <f t="shared" si="4"/>
        <v xml:space="preserve"> </v>
      </c>
      <c r="T36" s="2" t="str">
        <f t="shared" si="6"/>
        <v xml:space="preserve"> </v>
      </c>
    </row>
    <row r="37" spans="1:20" ht="15" x14ac:dyDescent="0.25">
      <c r="A37" s="8" t="s">
        <v>207</v>
      </c>
      <c r="B37" s="4"/>
      <c r="C37" s="3"/>
      <c r="D37" s="3"/>
      <c r="E37" s="3"/>
      <c r="F37" s="6"/>
      <c r="G37" s="3"/>
      <c r="H37" s="7" t="str">
        <f t="shared" si="5"/>
        <v>FIT</v>
      </c>
      <c r="I37" s="2"/>
      <c r="J37" s="2">
        <v>2</v>
      </c>
      <c r="K37" s="2">
        <v>0</v>
      </c>
      <c r="L37" s="5">
        <f t="shared" si="0"/>
        <v>0</v>
      </c>
      <c r="M37" s="2">
        <f t="shared" si="1"/>
        <v>6</v>
      </c>
      <c r="N37" s="2">
        <v>6</v>
      </c>
      <c r="O37" s="2">
        <v>3</v>
      </c>
      <c r="P37" s="2" t="str">
        <f t="shared" si="2"/>
        <v>Non évalué</v>
      </c>
      <c r="Q37" s="2" t="str">
        <f t="shared" si="3"/>
        <v>Non évalué</v>
      </c>
      <c r="R37" s="2">
        <v>2</v>
      </c>
      <c r="S37" s="5" t="str">
        <f t="shared" si="4"/>
        <v xml:space="preserve"> </v>
      </c>
      <c r="T37" s="2"/>
    </row>
    <row r="38" spans="1:20" ht="15" x14ac:dyDescent="0.25">
      <c r="A38" s="8" t="s">
        <v>11</v>
      </c>
      <c r="B38" s="4"/>
      <c r="C38" s="3"/>
      <c r="D38" s="3"/>
      <c r="E38" s="3"/>
      <c r="F38" s="6"/>
      <c r="G38" s="3"/>
      <c r="H38" s="7" t="str">
        <f t="shared" si="5"/>
        <v>FATUS</v>
      </c>
      <c r="I38" s="2"/>
      <c r="J38" s="2">
        <v>1</v>
      </c>
      <c r="K38" s="2">
        <v>0</v>
      </c>
      <c r="L38" s="5">
        <f t="shared" si="0"/>
        <v>0</v>
      </c>
      <c r="M38" s="2">
        <f t="shared" si="1"/>
        <v>6</v>
      </c>
      <c r="N38" s="2">
        <v>4</v>
      </c>
      <c r="O38" s="2">
        <v>3</v>
      </c>
      <c r="P38" s="2" t="str">
        <f t="shared" si="2"/>
        <v>Non évalué</v>
      </c>
      <c r="Q38" s="2" t="str">
        <f t="shared" si="3"/>
        <v>Non évalué</v>
      </c>
      <c r="R38" s="2">
        <v>1</v>
      </c>
      <c r="S38" s="5" t="str">
        <f t="shared" si="4"/>
        <v xml:space="preserve"> </v>
      </c>
      <c r="T38" s="2"/>
    </row>
    <row r="39" spans="1:20" ht="15" x14ac:dyDescent="0.25">
      <c r="A39" s="12" t="s">
        <v>208</v>
      </c>
      <c r="B39" s="4"/>
      <c r="C39" s="3"/>
      <c r="D39" s="8" t="s">
        <v>44</v>
      </c>
      <c r="E39" s="3">
        <v>2</v>
      </c>
      <c r="F39" s="9" t="s">
        <v>163</v>
      </c>
      <c r="G39" s="3"/>
      <c r="H39" s="7" t="str">
        <f t="shared" si="5"/>
        <v>FILS ET TUBES</v>
      </c>
      <c r="I39" s="2">
        <v>0</v>
      </c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/>
      <c r="O39" s="2"/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4"/>
        <v xml:space="preserve"> </v>
      </c>
      <c r="T39" s="2"/>
    </row>
    <row r="40" spans="1:20" ht="15" x14ac:dyDescent="0.25">
      <c r="A40" s="8" t="s">
        <v>154</v>
      </c>
      <c r="B40" s="4"/>
      <c r="C40" s="3"/>
      <c r="D40" s="3"/>
      <c r="E40" s="3"/>
      <c r="F40" s="6"/>
      <c r="G40" s="3"/>
      <c r="H40" s="7" t="str">
        <f t="shared" si="5"/>
        <v>FIPROTEC</v>
      </c>
      <c r="I40" s="2"/>
      <c r="J40" s="2">
        <v>1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/>
      <c r="P40" s="2" t="str">
        <f t="shared" si="2"/>
        <v>Non évalué</v>
      </c>
      <c r="Q40" s="2" t="str">
        <f t="shared" si="3"/>
        <v>Non évalué</v>
      </c>
      <c r="R40" s="2">
        <v>1</v>
      </c>
      <c r="S40" s="5" t="str">
        <f t="shared" si="4"/>
        <v xml:space="preserve"> </v>
      </c>
      <c r="T40" s="2"/>
    </row>
    <row r="41" spans="1:20" ht="15" x14ac:dyDescent="0.25">
      <c r="A41" s="14" t="s">
        <v>34</v>
      </c>
      <c r="B41" s="4"/>
      <c r="C41" s="3"/>
      <c r="D41" s="3"/>
      <c r="E41" s="3"/>
      <c r="F41" s="6"/>
      <c r="G41" s="3"/>
      <c r="H41" s="7" t="str">
        <f t="shared" si="5"/>
        <v>FOIN</v>
      </c>
      <c r="I41" s="2"/>
      <c r="J41" s="2">
        <v>3</v>
      </c>
      <c r="K41" s="2">
        <v>1</v>
      </c>
      <c r="L41" s="5">
        <f t="shared" si="0"/>
        <v>33.333333333333329</v>
      </c>
      <c r="M41" s="2">
        <f t="shared" si="1"/>
        <v>0</v>
      </c>
      <c r="N41" s="2">
        <v>2</v>
      </c>
      <c r="O41" s="2">
        <v>3</v>
      </c>
      <c r="P41" s="2" t="str">
        <f t="shared" si="2"/>
        <v>Non évalué</v>
      </c>
      <c r="Q41" s="2" t="str">
        <f t="shared" si="3"/>
        <v>Non évalué</v>
      </c>
      <c r="R41" s="2">
        <v>2</v>
      </c>
      <c r="S41" s="5"/>
      <c r="T41" s="2"/>
    </row>
    <row r="42" spans="1:20" ht="15" x14ac:dyDescent="0.25">
      <c r="A42" s="3" t="s">
        <v>12</v>
      </c>
      <c r="B42" s="4" t="s">
        <v>75</v>
      </c>
      <c r="C42" s="3"/>
      <c r="D42" s="3" t="s">
        <v>76</v>
      </c>
      <c r="E42" s="3">
        <v>2</v>
      </c>
      <c r="F42" s="6" t="s">
        <v>163</v>
      </c>
      <c r="G42" s="3"/>
      <c r="H42" s="7" t="str">
        <f t="shared" si="5"/>
        <v>FUSION ARGON</v>
      </c>
      <c r="I42" s="2">
        <v>0</v>
      </c>
      <c r="J42" s="2">
        <v>0</v>
      </c>
      <c r="K42" s="2">
        <v>0</v>
      </c>
      <c r="L42" s="5">
        <f t="shared" si="0"/>
        <v>0</v>
      </c>
      <c r="M42" s="2">
        <f t="shared" si="1"/>
        <v>6</v>
      </c>
      <c r="N42" s="2"/>
      <c r="O42" s="2">
        <v>0</v>
      </c>
      <c r="P42" s="2" t="str">
        <f t="shared" si="2"/>
        <v>Non évalué</v>
      </c>
      <c r="Q42" s="2" t="str">
        <f t="shared" si="3"/>
        <v>Non évalué</v>
      </c>
      <c r="R42" s="2">
        <v>0</v>
      </c>
      <c r="S42" s="5" t="str">
        <f t="shared" si="4"/>
        <v xml:space="preserve"> </v>
      </c>
      <c r="T42" s="2" t="str">
        <f>IF(Q42="Non évalué"," ",IF(S42&gt;20,"A RISQUE",IF(S42&gt;10,"A SURVEILLER","Délai OK")))</f>
        <v xml:space="preserve"> </v>
      </c>
    </row>
    <row r="43" spans="1:20" ht="15" x14ac:dyDescent="0.25">
      <c r="A43" s="14" t="s">
        <v>260</v>
      </c>
      <c r="B43" s="4"/>
      <c r="C43" s="3"/>
      <c r="D43" s="3"/>
      <c r="E43" s="3"/>
      <c r="F43" s="6"/>
      <c r="G43" s="3"/>
      <c r="H43" s="7" t="str">
        <f t="shared" si="5"/>
        <v>FUCHS</v>
      </c>
      <c r="I43" s="2">
        <v>4</v>
      </c>
      <c r="J43" s="2">
        <v>1</v>
      </c>
      <c r="K43" s="2">
        <v>0</v>
      </c>
      <c r="L43" s="5">
        <f t="shared" si="0"/>
        <v>0</v>
      </c>
      <c r="M43" s="2">
        <f t="shared" si="1"/>
        <v>6</v>
      </c>
      <c r="N43" s="2">
        <v>6</v>
      </c>
      <c r="O43" s="2">
        <v>3</v>
      </c>
      <c r="P43" s="2" t="str">
        <f t="shared" si="2"/>
        <v>Non évalué</v>
      </c>
      <c r="Q43" s="2" t="str">
        <f t="shared" si="3"/>
        <v>Non évalué</v>
      </c>
      <c r="R43" s="2">
        <v>0</v>
      </c>
      <c r="S43" s="5" t="str">
        <f t="shared" si="4"/>
        <v xml:space="preserve"> </v>
      </c>
      <c r="T43" s="2"/>
    </row>
    <row r="44" spans="1:20" ht="15" x14ac:dyDescent="0.25">
      <c r="A44" s="3" t="s">
        <v>13</v>
      </c>
      <c r="B44" s="4" t="s">
        <v>77</v>
      </c>
      <c r="C44" s="3"/>
      <c r="D44" s="3" t="s">
        <v>78</v>
      </c>
      <c r="E44" s="3">
        <v>2</v>
      </c>
      <c r="F44" s="6" t="s">
        <v>163</v>
      </c>
      <c r="G44" s="3"/>
      <c r="H44" s="7" t="str">
        <f t="shared" si="5"/>
        <v>GECEDEMO</v>
      </c>
      <c r="I44" s="2">
        <v>0</v>
      </c>
      <c r="J44" s="2">
        <v>1</v>
      </c>
      <c r="K44" s="2">
        <v>0</v>
      </c>
      <c r="L44" s="5">
        <f t="shared" si="0"/>
        <v>0</v>
      </c>
      <c r="M44" s="2">
        <f t="shared" si="1"/>
        <v>6</v>
      </c>
      <c r="N44" s="2">
        <v>2</v>
      </c>
      <c r="O44" s="2">
        <v>0</v>
      </c>
      <c r="P44" s="2" t="str">
        <f t="shared" si="2"/>
        <v>Non évalué</v>
      </c>
      <c r="Q44" s="2" t="str">
        <f t="shared" si="3"/>
        <v>Non évalué</v>
      </c>
      <c r="R44" s="2">
        <v>1</v>
      </c>
      <c r="S44" s="5" t="str">
        <f t="shared" si="4"/>
        <v xml:space="preserve"> </v>
      </c>
      <c r="T44" s="2" t="str">
        <f>IF(Q44="Non évalué"," ",IF(S44&gt;20,"A RISQUE",IF(S44&gt;10,"A SURVEILLER","Délai OK")))</f>
        <v xml:space="preserve"> </v>
      </c>
    </row>
    <row r="45" spans="1:20" ht="15" x14ac:dyDescent="0.25">
      <c r="A45" s="8" t="s">
        <v>31</v>
      </c>
      <c r="B45" s="4"/>
      <c r="C45" s="3"/>
      <c r="D45" s="3"/>
      <c r="E45" s="3"/>
      <c r="F45" s="6"/>
      <c r="G45" s="3"/>
      <c r="H45" s="7" t="str">
        <f t="shared" si="5"/>
        <v>GPE</v>
      </c>
      <c r="I45" s="2"/>
      <c r="J45" s="2">
        <v>0</v>
      </c>
      <c r="K45" s="2">
        <v>0</v>
      </c>
      <c r="L45" s="5">
        <f t="shared" si="0"/>
        <v>0</v>
      </c>
      <c r="M45" s="2">
        <f t="shared" si="1"/>
        <v>6</v>
      </c>
      <c r="N45" s="2">
        <v>6</v>
      </c>
      <c r="O45" s="2">
        <v>2</v>
      </c>
      <c r="P45" s="2" t="str">
        <f t="shared" si="2"/>
        <v>Non évalué</v>
      </c>
      <c r="Q45" s="2" t="str">
        <f t="shared" si="3"/>
        <v>Non évalué</v>
      </c>
      <c r="R45" s="2"/>
      <c r="S45" s="5" t="str">
        <f t="shared" si="4"/>
        <v xml:space="preserve"> </v>
      </c>
      <c r="T45" s="2"/>
    </row>
    <row r="46" spans="1:20" ht="15" x14ac:dyDescent="0.25">
      <c r="A46" s="8" t="s">
        <v>209</v>
      </c>
      <c r="B46" s="4"/>
      <c r="C46" s="3"/>
      <c r="D46" s="3"/>
      <c r="E46" s="3"/>
      <c r="F46" s="6"/>
      <c r="G46" s="3"/>
      <c r="H46" s="7" t="str">
        <f t="shared" si="5"/>
        <v>GSCI</v>
      </c>
      <c r="I46" s="2"/>
      <c r="J46" s="2">
        <v>1</v>
      </c>
      <c r="K46" s="2">
        <v>0</v>
      </c>
      <c r="L46" s="5">
        <f t="shared" si="0"/>
        <v>0</v>
      </c>
      <c r="M46" s="2">
        <f t="shared" si="1"/>
        <v>6</v>
      </c>
      <c r="N46" s="2">
        <v>0</v>
      </c>
      <c r="O46" s="2">
        <v>2</v>
      </c>
      <c r="P46" s="2" t="str">
        <f t="shared" si="2"/>
        <v>Non évalué</v>
      </c>
      <c r="Q46" s="2" t="str">
        <f t="shared" si="3"/>
        <v>Non évalué</v>
      </c>
      <c r="R46" s="2">
        <v>1</v>
      </c>
      <c r="S46" s="5" t="str">
        <f t="shared" si="4"/>
        <v xml:space="preserve"> </v>
      </c>
      <c r="T46" s="2"/>
    </row>
    <row r="47" spans="1:20" ht="15" x14ac:dyDescent="0.25">
      <c r="A47" s="8" t="s">
        <v>210</v>
      </c>
      <c r="B47" s="4"/>
      <c r="C47" s="3"/>
      <c r="D47" s="3"/>
      <c r="E47" s="3">
        <v>2</v>
      </c>
      <c r="F47" s="9" t="s">
        <v>163</v>
      </c>
      <c r="G47" s="3"/>
      <c r="H47" s="7" t="str">
        <f t="shared" si="5"/>
        <v>HERDEGEN</v>
      </c>
      <c r="I47" s="2">
        <v>0</v>
      </c>
      <c r="J47" s="2">
        <v>1</v>
      </c>
      <c r="K47" s="2">
        <v>0</v>
      </c>
      <c r="L47" s="5">
        <f t="shared" si="0"/>
        <v>0</v>
      </c>
      <c r="M47" s="2">
        <f t="shared" si="1"/>
        <v>6</v>
      </c>
      <c r="N47" s="2">
        <v>6</v>
      </c>
      <c r="O47" s="2">
        <v>3</v>
      </c>
      <c r="P47" s="2" t="str">
        <f t="shared" si="2"/>
        <v>Non évalué</v>
      </c>
      <c r="Q47" s="2" t="str">
        <f t="shared" si="3"/>
        <v>Non évalué</v>
      </c>
      <c r="R47" s="2">
        <v>0</v>
      </c>
      <c r="S47" s="5" t="str">
        <f t="shared" si="4"/>
        <v xml:space="preserve"> </v>
      </c>
      <c r="T47" s="2"/>
    </row>
    <row r="48" spans="1:20" ht="15" x14ac:dyDescent="0.25">
      <c r="A48" s="8" t="s">
        <v>211</v>
      </c>
      <c r="B48" s="4"/>
      <c r="C48" s="3"/>
      <c r="D48" s="3"/>
      <c r="E48" s="3"/>
      <c r="F48" s="6"/>
      <c r="G48" s="3"/>
      <c r="H48" s="7" t="str">
        <f t="shared" si="5"/>
        <v>HERMET</v>
      </c>
      <c r="I48" s="2"/>
      <c r="J48" s="2">
        <v>0</v>
      </c>
      <c r="K48" s="2">
        <v>0</v>
      </c>
      <c r="L48" s="5">
        <f t="shared" si="0"/>
        <v>0</v>
      </c>
      <c r="M48" s="2">
        <f t="shared" si="1"/>
        <v>6</v>
      </c>
      <c r="N48" s="2">
        <v>4</v>
      </c>
      <c r="O48" s="2">
        <v>4</v>
      </c>
      <c r="P48" s="2" t="str">
        <f t="shared" si="2"/>
        <v>Non évalué</v>
      </c>
      <c r="Q48" s="2" t="str">
        <f t="shared" si="3"/>
        <v>Non évalué</v>
      </c>
      <c r="R48" s="2">
        <v>0</v>
      </c>
      <c r="S48" s="5" t="str">
        <f t="shared" si="4"/>
        <v xml:space="preserve"> </v>
      </c>
      <c r="T48" s="2"/>
    </row>
    <row r="49" spans="1:22" ht="15" x14ac:dyDescent="0.25">
      <c r="A49" s="14" t="s">
        <v>14</v>
      </c>
      <c r="B49" s="4"/>
      <c r="C49" s="3"/>
      <c r="D49" s="3"/>
      <c r="E49" s="3"/>
      <c r="F49" s="6"/>
      <c r="G49" s="3"/>
      <c r="H49" s="7" t="str">
        <f t="shared" si="5"/>
        <v>HYDROCHEM</v>
      </c>
      <c r="I49" s="2">
        <v>4</v>
      </c>
      <c r="J49" s="2">
        <v>1</v>
      </c>
      <c r="K49" s="2">
        <v>0</v>
      </c>
      <c r="L49" s="5">
        <f t="shared" si="0"/>
        <v>0</v>
      </c>
      <c r="M49" s="2">
        <f t="shared" si="1"/>
        <v>6</v>
      </c>
      <c r="N49" s="2">
        <v>6</v>
      </c>
      <c r="O49" s="2">
        <v>4</v>
      </c>
      <c r="P49" s="2" t="str">
        <f t="shared" si="2"/>
        <v>Non évalué</v>
      </c>
      <c r="Q49" s="2" t="str">
        <f t="shared" si="3"/>
        <v>Non évalué</v>
      </c>
      <c r="R49" s="2">
        <v>0</v>
      </c>
      <c r="S49" s="5"/>
      <c r="T49" s="2"/>
    </row>
    <row r="50" spans="1:22" ht="15" x14ac:dyDescent="0.25">
      <c r="A50" s="3" t="s">
        <v>15</v>
      </c>
      <c r="B50" s="4" t="s">
        <v>80</v>
      </c>
      <c r="C50" s="3"/>
      <c r="D50" s="3" t="s">
        <v>81</v>
      </c>
      <c r="E50" s="3">
        <v>1</v>
      </c>
      <c r="F50" s="6" t="s">
        <v>162</v>
      </c>
      <c r="G50" s="3" t="s">
        <v>82</v>
      </c>
      <c r="H50" s="7" t="str">
        <f t="shared" si="5"/>
        <v>ICAUNAISE DES METAUX</v>
      </c>
      <c r="I50" s="2">
        <v>0</v>
      </c>
      <c r="J50" s="2">
        <v>4</v>
      </c>
      <c r="K50" s="2">
        <v>0</v>
      </c>
      <c r="L50" s="5">
        <f t="shared" si="0"/>
        <v>0</v>
      </c>
      <c r="M50" s="2">
        <f t="shared" si="1"/>
        <v>6</v>
      </c>
      <c r="N50" s="2">
        <v>6</v>
      </c>
      <c r="O50" s="2">
        <v>2</v>
      </c>
      <c r="P50" s="2" t="str">
        <f t="shared" si="2"/>
        <v>Non évalué</v>
      </c>
      <c r="Q50" s="2" t="str">
        <f t="shared" si="3"/>
        <v>Non évalué</v>
      </c>
      <c r="R50" s="2">
        <v>2</v>
      </c>
      <c r="S50" s="5" t="str">
        <f t="shared" si="4"/>
        <v xml:space="preserve"> </v>
      </c>
      <c r="T50" s="2" t="str">
        <f>IF(Q50="Non évalué"," ",IF(S50&gt;20,"A RISQUE",IF(S50&gt;10,"A SURVEILLER","Délai OK")))</f>
        <v xml:space="preserve"> </v>
      </c>
    </row>
    <row r="51" spans="1:22" ht="15" x14ac:dyDescent="0.25">
      <c r="A51" s="8" t="s">
        <v>16</v>
      </c>
      <c r="B51" s="4"/>
      <c r="C51" s="3"/>
      <c r="D51" s="3"/>
      <c r="E51" s="3"/>
      <c r="F51" s="6"/>
      <c r="G51" s="3"/>
      <c r="H51" s="7" t="str">
        <f t="shared" si="5"/>
        <v>IGOL LUBRIFIANTS</v>
      </c>
      <c r="I51" s="2"/>
      <c r="J51" s="2">
        <v>1</v>
      </c>
      <c r="K51" s="2">
        <v>0</v>
      </c>
      <c r="L51" s="5">
        <f t="shared" si="0"/>
        <v>0</v>
      </c>
      <c r="M51" s="2">
        <f t="shared" si="1"/>
        <v>6</v>
      </c>
      <c r="N51" s="2">
        <v>6</v>
      </c>
      <c r="O51" s="2">
        <v>3</v>
      </c>
      <c r="P51" s="2" t="str">
        <f t="shared" si="2"/>
        <v>Non évalué</v>
      </c>
      <c r="Q51" s="2" t="str">
        <f t="shared" si="3"/>
        <v>Non évalué</v>
      </c>
      <c r="R51" s="2">
        <v>0</v>
      </c>
      <c r="S51" s="5" t="str">
        <f t="shared" si="4"/>
        <v xml:space="preserve"> </v>
      </c>
      <c r="T51" s="2"/>
    </row>
    <row r="52" spans="1:22" x14ac:dyDescent="0.2">
      <c r="A52" s="3" t="s">
        <v>83</v>
      </c>
      <c r="B52" s="3"/>
      <c r="C52" s="3"/>
      <c r="D52" s="3"/>
      <c r="E52" s="3">
        <v>1</v>
      </c>
      <c r="F52" s="6" t="s">
        <v>163</v>
      </c>
      <c r="G52" s="3"/>
      <c r="H52" s="7" t="str">
        <f t="shared" si="5"/>
        <v>IMPHY</v>
      </c>
      <c r="I52" s="2">
        <v>0</v>
      </c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0</v>
      </c>
      <c r="O52" s="2">
        <v>0</v>
      </c>
      <c r="P52" s="2" t="str">
        <f t="shared" si="2"/>
        <v>Non évalué</v>
      </c>
      <c r="Q52" s="2" t="str">
        <f t="shared" si="3"/>
        <v>Non évalué</v>
      </c>
      <c r="R52" s="2">
        <v>1</v>
      </c>
      <c r="S52" s="5" t="str">
        <f t="shared" si="4"/>
        <v xml:space="preserve"> </v>
      </c>
      <c r="T52" s="2" t="str">
        <f>IF(Q52="Non évalué"," ",IF(S52&gt;20,"A RISQUE",IF(S52&gt;10,"A SURVEILLER","Délai OK")))</f>
        <v xml:space="preserve"> </v>
      </c>
    </row>
    <row r="53" spans="1:22" x14ac:dyDescent="0.2">
      <c r="A53" s="8" t="s">
        <v>212</v>
      </c>
      <c r="B53" s="3"/>
      <c r="C53" s="3"/>
      <c r="D53" s="3"/>
      <c r="E53" s="3"/>
      <c r="F53" s="6"/>
      <c r="G53" s="3"/>
      <c r="H53" s="18" t="str">
        <f t="shared" si="5"/>
        <v>IN CA</v>
      </c>
      <c r="I53" s="2"/>
      <c r="J53" s="2">
        <v>0</v>
      </c>
      <c r="K53" s="2">
        <v>0</v>
      </c>
      <c r="L53" s="5">
        <f t="shared" si="0"/>
        <v>0</v>
      </c>
      <c r="M53" s="2">
        <f t="shared" si="1"/>
        <v>6</v>
      </c>
      <c r="N53" s="2">
        <v>0</v>
      </c>
      <c r="O53" s="2">
        <v>0</v>
      </c>
      <c r="P53" s="2" t="str">
        <f t="shared" si="2"/>
        <v>Non évalué</v>
      </c>
      <c r="Q53" s="2" t="str">
        <f t="shared" si="3"/>
        <v>Non évalué</v>
      </c>
      <c r="R53" s="2">
        <v>2</v>
      </c>
      <c r="S53" s="5" t="str">
        <f t="shared" si="4"/>
        <v xml:space="preserve"> </v>
      </c>
      <c r="T53" s="2"/>
    </row>
    <row r="54" spans="1:22" ht="15" x14ac:dyDescent="0.25">
      <c r="A54" s="14" t="s">
        <v>84</v>
      </c>
      <c r="B54" s="4" t="s">
        <v>188</v>
      </c>
      <c r="C54" s="3" t="s">
        <v>189</v>
      </c>
      <c r="D54" s="3" t="s">
        <v>85</v>
      </c>
      <c r="E54" s="3">
        <v>1</v>
      </c>
      <c r="F54" s="6" t="s">
        <v>162</v>
      </c>
      <c r="G54" s="3" t="s">
        <v>130</v>
      </c>
      <c r="H54" s="7" t="str">
        <f t="shared" si="5"/>
        <v>J.D. Refendage</v>
      </c>
      <c r="I54" s="2">
        <v>2</v>
      </c>
      <c r="J54" s="2">
        <v>10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1</v>
      </c>
      <c r="P54" s="2">
        <f t="shared" si="2"/>
        <v>15</v>
      </c>
      <c r="Q54" s="2" t="str">
        <f t="shared" si="3"/>
        <v>Agréé</v>
      </c>
      <c r="R54" s="2">
        <v>6</v>
      </c>
      <c r="S54" s="5">
        <f t="shared" si="4"/>
        <v>60</v>
      </c>
      <c r="T54" s="2" t="str">
        <f>IF(Q54="Non évalué"," ",IF(S54&gt;20,"A RISQUE",IF(S54&gt;10,"A SURVEILLER","Délai OK")))</f>
        <v>A RISQUE</v>
      </c>
    </row>
    <row r="55" spans="1:22" x14ac:dyDescent="0.2">
      <c r="A55" s="3" t="s">
        <v>86</v>
      </c>
      <c r="B55" s="3"/>
      <c r="C55" s="3"/>
      <c r="D55" s="3" t="s">
        <v>87</v>
      </c>
      <c r="E55" s="3">
        <v>1</v>
      </c>
      <c r="F55" s="6" t="s">
        <v>163</v>
      </c>
      <c r="G55" s="3"/>
      <c r="H55" s="7" t="str">
        <f t="shared" si="5"/>
        <v>KDI Intermetaux</v>
      </c>
      <c r="I55" s="2">
        <v>0</v>
      </c>
      <c r="J55" s="2">
        <v>22</v>
      </c>
      <c r="K55" s="2">
        <v>2</v>
      </c>
      <c r="L55" s="5">
        <f t="shared" si="0"/>
        <v>9.0909090909090917</v>
      </c>
      <c r="M55" s="2">
        <f t="shared" si="1"/>
        <v>4</v>
      </c>
      <c r="N55" s="2">
        <v>6</v>
      </c>
      <c r="O55" s="2">
        <v>4</v>
      </c>
      <c r="P55" s="2">
        <f t="shared" si="2"/>
        <v>14</v>
      </c>
      <c r="Q55" s="2" t="str">
        <f t="shared" si="3"/>
        <v>A surveiller</v>
      </c>
      <c r="R55" s="2">
        <v>0</v>
      </c>
      <c r="S55" s="5">
        <f t="shared" si="4"/>
        <v>0</v>
      </c>
      <c r="T55" s="2" t="str">
        <f>IF(Q55="Non évalué"," ",IF(S55&gt;20,"A RISQUE",IF(S55&gt;10,"A SURVEILLER","Délai OK")))</f>
        <v>Délai OK</v>
      </c>
    </row>
    <row r="56" spans="1:22" ht="15" x14ac:dyDescent="0.25">
      <c r="A56" s="3" t="s">
        <v>88</v>
      </c>
      <c r="B56" s="4" t="s">
        <v>89</v>
      </c>
      <c r="C56" s="3" t="s">
        <v>90</v>
      </c>
      <c r="D56" s="3" t="s">
        <v>91</v>
      </c>
      <c r="E56" s="3">
        <v>2</v>
      </c>
      <c r="F56" s="6" t="s">
        <v>162</v>
      </c>
      <c r="G56" s="3" t="s">
        <v>92</v>
      </c>
      <c r="H56" s="7" t="str">
        <f t="shared" si="5"/>
        <v>L'ELECTROLYSE</v>
      </c>
      <c r="I56" s="2">
        <v>4</v>
      </c>
      <c r="J56" s="2">
        <v>0</v>
      </c>
      <c r="K56" s="2">
        <v>0</v>
      </c>
      <c r="L56" s="5">
        <f t="shared" si="0"/>
        <v>0</v>
      </c>
      <c r="M56" s="2">
        <f t="shared" si="1"/>
        <v>6</v>
      </c>
      <c r="N56" s="2">
        <v>0</v>
      </c>
      <c r="O56" s="2">
        <v>0</v>
      </c>
      <c r="P56" s="2" t="str">
        <f t="shared" si="2"/>
        <v>Non évalué</v>
      </c>
      <c r="Q56" s="2" t="str">
        <f t="shared" si="3"/>
        <v>Non évalué</v>
      </c>
      <c r="R56" s="2">
        <v>0</v>
      </c>
      <c r="S56" s="5" t="str">
        <f t="shared" si="4"/>
        <v xml:space="preserve"> </v>
      </c>
      <c r="T56" s="2" t="str">
        <f>IF(Q56="Non évalué"," ",IF(S56&gt;20,"A RISQUE",IF(S56&gt;10,"A SURVEILLER","Délai OK")))</f>
        <v xml:space="preserve"> </v>
      </c>
    </row>
    <row r="57" spans="1:22" ht="15" x14ac:dyDescent="0.25">
      <c r="A57" s="3" t="s">
        <v>17</v>
      </c>
      <c r="B57" s="4" t="s">
        <v>93</v>
      </c>
      <c r="C57" s="3"/>
      <c r="D57" s="3" t="s">
        <v>79</v>
      </c>
      <c r="E57" s="3">
        <v>2</v>
      </c>
      <c r="F57" s="6" t="s">
        <v>162</v>
      </c>
      <c r="G57" s="3" t="s">
        <v>266</v>
      </c>
      <c r="H57" s="7" t="str">
        <f t="shared" si="5"/>
        <v>LRB</v>
      </c>
      <c r="I57" s="2">
        <v>4</v>
      </c>
      <c r="J57" s="2">
        <v>21</v>
      </c>
      <c r="K57" s="2">
        <v>0</v>
      </c>
      <c r="L57" s="5">
        <f t="shared" si="0"/>
        <v>0</v>
      </c>
      <c r="M57" s="2">
        <f t="shared" si="1"/>
        <v>6</v>
      </c>
      <c r="N57" s="2">
        <v>6</v>
      </c>
      <c r="O57" s="2">
        <v>4</v>
      </c>
      <c r="P57" s="2">
        <f t="shared" si="2"/>
        <v>20</v>
      </c>
      <c r="Q57" s="2" t="str">
        <f t="shared" si="3"/>
        <v>Agréé</v>
      </c>
      <c r="R57" s="2">
        <v>7</v>
      </c>
      <c r="S57" s="5">
        <f t="shared" si="4"/>
        <v>33.333333333333336</v>
      </c>
      <c r="T57" s="2" t="str">
        <f>IF(Q57="Non évalué"," ",IF(S57&gt;20,"A RISQUE",IF(S57&gt;10,"A SURVEILLER","Délai OK")))</f>
        <v>A RISQUE</v>
      </c>
    </row>
    <row r="58" spans="1:22" ht="15" x14ac:dyDescent="0.25">
      <c r="A58" s="8" t="s">
        <v>213</v>
      </c>
      <c r="B58" s="4"/>
      <c r="C58" s="3"/>
      <c r="D58" s="3"/>
      <c r="E58" s="3"/>
      <c r="F58" s="6"/>
      <c r="G58" s="3"/>
      <c r="H58" s="7" t="str">
        <f t="shared" si="5"/>
        <v>MARTEAU ET LEMARIE</v>
      </c>
      <c r="I58" s="2"/>
      <c r="J58" s="2">
        <v>0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0</v>
      </c>
      <c r="P58" s="2" t="str">
        <f t="shared" si="2"/>
        <v>Non évalué</v>
      </c>
      <c r="Q58" s="2" t="str">
        <f t="shared" si="3"/>
        <v>Non évalué</v>
      </c>
      <c r="R58" s="2">
        <v>0</v>
      </c>
      <c r="S58" s="5" t="str">
        <f t="shared" si="4"/>
        <v xml:space="preserve"> </v>
      </c>
      <c r="T58" s="2"/>
    </row>
    <row r="59" spans="1:22" ht="15" x14ac:dyDescent="0.25">
      <c r="A59" s="8" t="s">
        <v>214</v>
      </c>
      <c r="B59" s="4"/>
      <c r="C59" s="3"/>
      <c r="D59" s="3"/>
      <c r="E59" s="3"/>
      <c r="F59" s="6"/>
      <c r="G59" s="3"/>
      <c r="H59" s="7" t="str">
        <f t="shared" si="5"/>
        <v>MDL RODIS</v>
      </c>
      <c r="I59" s="2"/>
      <c r="J59" s="2">
        <v>4</v>
      </c>
      <c r="K59" s="2">
        <v>0</v>
      </c>
      <c r="L59" s="5">
        <f t="shared" si="0"/>
        <v>0</v>
      </c>
      <c r="M59" s="2">
        <f t="shared" si="1"/>
        <v>6</v>
      </c>
      <c r="N59" s="2">
        <v>4</v>
      </c>
      <c r="O59" s="2">
        <v>2</v>
      </c>
      <c r="P59" s="2" t="str">
        <f t="shared" si="2"/>
        <v>Non évalué</v>
      </c>
      <c r="Q59" s="2" t="str">
        <f t="shared" si="3"/>
        <v>Non évalué</v>
      </c>
      <c r="R59" s="2">
        <v>1</v>
      </c>
      <c r="S59" s="5" t="str">
        <f t="shared" si="4"/>
        <v xml:space="preserve"> </v>
      </c>
      <c r="T59" s="2"/>
    </row>
    <row r="60" spans="1:22" ht="15" x14ac:dyDescent="0.25">
      <c r="A60" s="3" t="s">
        <v>94</v>
      </c>
      <c r="B60" s="4" t="s">
        <v>95</v>
      </c>
      <c r="C60" s="3" t="s">
        <v>96</v>
      </c>
      <c r="D60" s="3" t="s">
        <v>97</v>
      </c>
      <c r="E60" s="3">
        <v>2</v>
      </c>
      <c r="F60" s="6" t="s">
        <v>162</v>
      </c>
      <c r="G60" s="3" t="s">
        <v>267</v>
      </c>
      <c r="H60" s="7" t="str">
        <f t="shared" si="5"/>
        <v>MACQUART &amp; Cie</v>
      </c>
      <c r="I60" s="2">
        <v>2</v>
      </c>
      <c r="J60" s="2">
        <v>18</v>
      </c>
      <c r="K60" s="2">
        <v>0</v>
      </c>
      <c r="L60" s="5">
        <f t="shared" si="0"/>
        <v>0</v>
      </c>
      <c r="M60" s="2">
        <f t="shared" si="1"/>
        <v>6</v>
      </c>
      <c r="N60" s="2">
        <v>6</v>
      </c>
      <c r="O60" s="2">
        <v>0</v>
      </c>
      <c r="P60" s="2">
        <f t="shared" si="2"/>
        <v>14</v>
      </c>
      <c r="Q60" s="2" t="str">
        <f t="shared" si="3"/>
        <v>A surveiller</v>
      </c>
      <c r="R60" s="2">
        <v>6</v>
      </c>
      <c r="S60" s="5">
        <f t="shared" si="4"/>
        <v>33.333333333333336</v>
      </c>
      <c r="T60" s="2" t="str">
        <f>IF(Q60="Non évalué"," ",IF(S60&gt;20,"A RISQUE",IF(S60&gt;10,"A SURVEILLER","Délai OK")))</f>
        <v>A RISQUE</v>
      </c>
    </row>
    <row r="61" spans="1:22" ht="15" x14ac:dyDescent="0.25">
      <c r="A61" s="3" t="s">
        <v>99</v>
      </c>
      <c r="B61" s="4" t="s">
        <v>100</v>
      </c>
      <c r="C61" s="3" t="s">
        <v>101</v>
      </c>
      <c r="D61" s="3" t="s">
        <v>102</v>
      </c>
      <c r="E61" s="3">
        <v>1</v>
      </c>
      <c r="F61" s="6" t="s">
        <v>162</v>
      </c>
      <c r="G61" s="14" t="s">
        <v>271</v>
      </c>
      <c r="H61" s="7" t="str">
        <f t="shared" si="5"/>
        <v>MDP</v>
      </c>
      <c r="I61" s="2">
        <v>4</v>
      </c>
      <c r="J61" s="2">
        <v>1</v>
      </c>
      <c r="K61" s="2">
        <v>0</v>
      </c>
      <c r="L61" s="5">
        <f t="shared" si="0"/>
        <v>0</v>
      </c>
      <c r="M61" s="2">
        <f t="shared" si="1"/>
        <v>6</v>
      </c>
      <c r="N61" s="2">
        <v>6</v>
      </c>
      <c r="O61" s="2">
        <v>0</v>
      </c>
      <c r="P61" s="2" t="str">
        <f t="shared" si="2"/>
        <v>Non évalué</v>
      </c>
      <c r="Q61" s="2" t="str">
        <f t="shared" si="3"/>
        <v>Non évalué</v>
      </c>
      <c r="R61" s="2">
        <v>0</v>
      </c>
      <c r="S61" s="5" t="str">
        <f t="shared" si="4"/>
        <v xml:space="preserve"> </v>
      </c>
      <c r="T61" s="2" t="str">
        <f>IF(Q61="Non évalué"," ",IF(S61&gt;20,"A RISQUE",IF(S61&gt;10,"A SURVEILLER","Délai OK")))</f>
        <v xml:space="preserve"> </v>
      </c>
      <c r="V61" t="s">
        <v>238</v>
      </c>
    </row>
    <row r="62" spans="1:22" ht="15" x14ac:dyDescent="0.25">
      <c r="A62" s="8" t="s">
        <v>215</v>
      </c>
      <c r="B62" s="4"/>
      <c r="C62" s="3"/>
      <c r="D62" s="3"/>
      <c r="E62" s="3"/>
      <c r="F62" s="6"/>
      <c r="G62" s="3"/>
      <c r="H62" s="7" t="str">
        <f t="shared" si="5"/>
        <v>MECA SERVICE</v>
      </c>
      <c r="I62" s="2"/>
      <c r="J62" s="2">
        <v>0</v>
      </c>
      <c r="K62" s="2">
        <v>0</v>
      </c>
      <c r="L62" s="5">
        <f t="shared" si="0"/>
        <v>0</v>
      </c>
      <c r="M62" s="2">
        <f t="shared" si="1"/>
        <v>6</v>
      </c>
      <c r="N62" s="2">
        <v>4</v>
      </c>
      <c r="O62" s="2">
        <v>2</v>
      </c>
      <c r="P62" s="2" t="str">
        <f t="shared" si="2"/>
        <v>Non évalué</v>
      </c>
      <c r="Q62" s="2" t="str">
        <f t="shared" si="3"/>
        <v>Non évalué</v>
      </c>
      <c r="R62" s="2">
        <v>0</v>
      </c>
      <c r="S62" s="5" t="str">
        <f t="shared" si="4"/>
        <v xml:space="preserve"> </v>
      </c>
      <c r="T62" s="2"/>
    </row>
    <row r="63" spans="1:22" ht="15" x14ac:dyDescent="0.25">
      <c r="A63" s="8" t="s">
        <v>216</v>
      </c>
      <c r="B63" s="4"/>
      <c r="C63" s="3"/>
      <c r="D63" s="3"/>
      <c r="E63" s="3"/>
      <c r="F63" s="6"/>
      <c r="G63" s="3"/>
      <c r="H63" s="7" t="str">
        <f t="shared" si="5"/>
        <v>MESURE 2000</v>
      </c>
      <c r="I63" s="2"/>
      <c r="J63" s="2">
        <v>1</v>
      </c>
      <c r="K63" s="2">
        <v>0</v>
      </c>
      <c r="L63" s="5">
        <f t="shared" si="0"/>
        <v>0</v>
      </c>
      <c r="M63" s="2">
        <f t="shared" si="1"/>
        <v>6</v>
      </c>
      <c r="N63" s="2">
        <v>4</v>
      </c>
      <c r="O63" s="2"/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 t="shared" si="4"/>
        <v xml:space="preserve"> </v>
      </c>
      <c r="T63" s="2"/>
    </row>
    <row r="64" spans="1:22" ht="15" x14ac:dyDescent="0.25">
      <c r="A64" s="8" t="s">
        <v>32</v>
      </c>
      <c r="B64" s="4"/>
      <c r="C64" s="3"/>
      <c r="D64" s="3"/>
      <c r="E64" s="3"/>
      <c r="F64" s="6"/>
      <c r="G64" s="3"/>
      <c r="H64" s="7" t="str">
        <f t="shared" si="5"/>
        <v>METACONCEPT</v>
      </c>
      <c r="I64" s="2"/>
      <c r="J64" s="2">
        <v>1</v>
      </c>
      <c r="K64" s="2">
        <v>0</v>
      </c>
      <c r="L64" s="5">
        <f t="shared" si="0"/>
        <v>0</v>
      </c>
      <c r="M64" s="2">
        <f t="shared" si="1"/>
        <v>6</v>
      </c>
      <c r="N64" s="2">
        <v>6</v>
      </c>
      <c r="O64" s="2"/>
      <c r="P64" s="2" t="str">
        <f t="shared" si="2"/>
        <v>Non évalué</v>
      </c>
      <c r="Q64" s="2" t="str">
        <f t="shared" si="3"/>
        <v>Non évalué</v>
      </c>
      <c r="R64" s="2">
        <v>0</v>
      </c>
      <c r="S64" s="5" t="str">
        <f t="shared" si="4"/>
        <v xml:space="preserve"> </v>
      </c>
      <c r="T64" s="2"/>
    </row>
    <row r="65" spans="1:22" ht="15" x14ac:dyDescent="0.25">
      <c r="A65" s="16" t="s">
        <v>217</v>
      </c>
      <c r="B65" s="4"/>
      <c r="C65" s="3"/>
      <c r="D65" s="3"/>
      <c r="E65" s="3">
        <v>2</v>
      </c>
      <c r="F65" s="9" t="s">
        <v>229</v>
      </c>
      <c r="G65" s="8" t="s">
        <v>229</v>
      </c>
      <c r="H65" s="7" t="str">
        <f t="shared" si="5"/>
        <v>MP PACKAGING</v>
      </c>
      <c r="I65" s="2"/>
      <c r="J65" s="2">
        <v>3</v>
      </c>
      <c r="K65" s="2">
        <v>0</v>
      </c>
      <c r="L65" s="5">
        <f t="shared" si="0"/>
        <v>0</v>
      </c>
      <c r="M65" s="2">
        <f t="shared" si="1"/>
        <v>6</v>
      </c>
      <c r="N65" s="2">
        <v>6</v>
      </c>
      <c r="O65" s="2">
        <v>1</v>
      </c>
      <c r="P65" s="2" t="str">
        <f t="shared" si="2"/>
        <v>Non évalué</v>
      </c>
      <c r="Q65" s="2" t="str">
        <f t="shared" si="3"/>
        <v>Non évalué</v>
      </c>
      <c r="R65" s="2">
        <v>0</v>
      </c>
      <c r="S65" s="5" t="str">
        <f t="shared" si="4"/>
        <v xml:space="preserve"> </v>
      </c>
      <c r="T65" s="2"/>
    </row>
    <row r="66" spans="1:22" x14ac:dyDescent="0.2">
      <c r="A66" s="3" t="s">
        <v>103</v>
      </c>
      <c r="B66" s="3"/>
      <c r="C66" s="3"/>
      <c r="D66" s="3" t="s">
        <v>104</v>
      </c>
      <c r="E66" s="3">
        <v>1</v>
      </c>
      <c r="F66" s="6" t="s">
        <v>163</v>
      </c>
      <c r="G66" s="3"/>
      <c r="H66" s="7" t="str">
        <f t="shared" si="5"/>
        <v>PLASTISERVICE Group</v>
      </c>
      <c r="I66" s="2">
        <v>0</v>
      </c>
      <c r="J66" s="2">
        <v>0</v>
      </c>
      <c r="K66" s="2">
        <v>0</v>
      </c>
      <c r="L66" s="5">
        <f t="shared" si="0"/>
        <v>0</v>
      </c>
      <c r="M66" s="2">
        <f t="shared" si="1"/>
        <v>6</v>
      </c>
      <c r="N66" s="2">
        <v>6</v>
      </c>
      <c r="O66" s="2">
        <v>0</v>
      </c>
      <c r="P66" s="2" t="str">
        <f t="shared" si="2"/>
        <v>Non évalué</v>
      </c>
      <c r="Q66" s="2" t="str">
        <f t="shared" si="3"/>
        <v>Non évalué</v>
      </c>
      <c r="R66" s="2">
        <v>0</v>
      </c>
      <c r="S66" s="5" t="str">
        <f>IF(Q66="Non évalué"," ",(R66*100)/J66)</f>
        <v xml:space="preserve"> </v>
      </c>
      <c r="T66" s="2" t="str">
        <f>IF(Q66="Non évalué"," ",IF(S66&gt;20,"A RISQUE",IF(S66&gt;10,"A SURVEILLER","Délai OK")))</f>
        <v xml:space="preserve"> </v>
      </c>
    </row>
    <row r="67" spans="1:22" x14ac:dyDescent="0.2">
      <c r="A67" s="16" t="s">
        <v>218</v>
      </c>
      <c r="B67" s="3"/>
      <c r="C67" s="3"/>
      <c r="D67" s="3"/>
      <c r="E67" s="3"/>
      <c r="F67" s="6"/>
      <c r="G67" s="3"/>
      <c r="H67" s="7" t="str">
        <f t="shared" si="5"/>
        <v xml:space="preserve">PL MARTIN SAS </v>
      </c>
      <c r="I67" s="2"/>
      <c r="J67" s="2">
        <v>6</v>
      </c>
      <c r="K67" s="2">
        <v>0</v>
      </c>
      <c r="L67" s="5">
        <f t="shared" si="0"/>
        <v>0</v>
      </c>
      <c r="M67" s="2">
        <f t="shared" si="1"/>
        <v>6</v>
      </c>
      <c r="N67" s="2">
        <v>4</v>
      </c>
      <c r="O67" s="2">
        <v>0</v>
      </c>
      <c r="P67" s="2">
        <f t="shared" si="2"/>
        <v>10</v>
      </c>
      <c r="Q67" s="2" t="str">
        <f t="shared" si="3"/>
        <v>A surveiller</v>
      </c>
      <c r="R67" s="2">
        <v>1</v>
      </c>
      <c r="S67" s="5">
        <v>3</v>
      </c>
      <c r="T67" s="2" t="str">
        <f>IF(Q67="Non évalué"," ",IF(S67&gt;20,"A RISQUE",IF(S67&gt;10,"A SURVEILLER","Délai OK")))</f>
        <v>Délai OK</v>
      </c>
    </row>
    <row r="68" spans="1:22" x14ac:dyDescent="0.2">
      <c r="A68" s="3" t="s">
        <v>105</v>
      </c>
      <c r="B68" s="3"/>
      <c r="C68" s="3"/>
      <c r="D68" s="3" t="s">
        <v>106</v>
      </c>
      <c r="E68" s="3">
        <v>4</v>
      </c>
      <c r="F68" s="6" t="s">
        <v>163</v>
      </c>
      <c r="G68" s="3"/>
      <c r="H68" s="7" t="str">
        <f t="shared" si="5"/>
        <v>PMC Sarl</v>
      </c>
      <c r="I68" s="2">
        <v>0</v>
      </c>
      <c r="J68" s="2">
        <v>2</v>
      </c>
      <c r="K68" s="2">
        <v>0</v>
      </c>
      <c r="L68" s="5">
        <f t="shared" si="0"/>
        <v>0</v>
      </c>
      <c r="M68" s="2">
        <f t="shared" si="1"/>
        <v>6</v>
      </c>
      <c r="N68" s="2">
        <v>0</v>
      </c>
      <c r="O68" s="2">
        <v>0</v>
      </c>
      <c r="P68" s="2" t="str">
        <f t="shared" si="2"/>
        <v>Non évalué</v>
      </c>
      <c r="Q68" s="2" t="str">
        <f t="shared" si="3"/>
        <v>Non évalué</v>
      </c>
      <c r="R68" s="2">
        <v>0</v>
      </c>
      <c r="S68" s="5" t="str">
        <f>IF(Q68="Non évalué"," ",(R68*100)/J68)</f>
        <v xml:space="preserve"> </v>
      </c>
      <c r="T68" s="2" t="str">
        <f>IF(Q68="Non évalué"," ",IF(S68&gt;20,"A RISQUE",IF(S68&gt;10,"A SURVEILLER","Délai OK")))</f>
        <v xml:space="preserve"> </v>
      </c>
    </row>
    <row r="69" spans="1:22" ht="15" x14ac:dyDescent="0.25">
      <c r="A69" s="3" t="s">
        <v>175</v>
      </c>
      <c r="B69" s="4" t="s">
        <v>176</v>
      </c>
      <c r="C69" s="3" t="s">
        <v>177</v>
      </c>
      <c r="D69" s="3" t="s">
        <v>79</v>
      </c>
      <c r="E69" s="3">
        <v>4</v>
      </c>
      <c r="F69" s="6" t="s">
        <v>162</v>
      </c>
      <c r="G69" s="14" t="s">
        <v>270</v>
      </c>
      <c r="H69" s="7" t="str">
        <f t="shared" si="5"/>
        <v>POLIGRAT France</v>
      </c>
      <c r="I69" s="2">
        <v>4</v>
      </c>
      <c r="J69" s="2">
        <v>3</v>
      </c>
      <c r="K69" s="2">
        <v>0</v>
      </c>
      <c r="L69" s="5">
        <f t="shared" si="0"/>
        <v>0</v>
      </c>
      <c r="M69" s="2">
        <f t="shared" si="1"/>
        <v>6</v>
      </c>
      <c r="N69" s="2">
        <v>6</v>
      </c>
      <c r="O69" s="2">
        <v>4</v>
      </c>
      <c r="P69" s="2" t="str">
        <f t="shared" si="2"/>
        <v>Non évalué</v>
      </c>
      <c r="Q69" s="2" t="str">
        <f t="shared" si="3"/>
        <v>Non évalué</v>
      </c>
      <c r="R69" s="2">
        <v>0</v>
      </c>
      <c r="S69" s="5" t="str">
        <f>IF(Q69="Non évalué"," ",(R69*100)/J69)</f>
        <v xml:space="preserve"> </v>
      </c>
      <c r="T69" s="2" t="str">
        <f>IF(Q69="Non évalué"," ",IF(S69&gt;20,"A RISQUE",IF(S69&gt;10,"A SURVEILLER","Délai OK")))</f>
        <v xml:space="preserve"> </v>
      </c>
    </row>
    <row r="70" spans="1:22" ht="15" x14ac:dyDescent="0.25">
      <c r="A70" s="8" t="s">
        <v>30</v>
      </c>
      <c r="B70" s="4"/>
      <c r="C70" s="3"/>
      <c r="D70" s="3"/>
      <c r="E70" s="3"/>
      <c r="F70" s="6"/>
      <c r="G70" s="3"/>
      <c r="H70" s="7" t="str">
        <f t="shared" si="5"/>
        <v>RABOURDIN</v>
      </c>
      <c r="I70" s="2"/>
      <c r="J70" s="2">
        <v>3</v>
      </c>
      <c r="K70" s="2">
        <v>0</v>
      </c>
      <c r="L70" s="5">
        <f t="shared" si="0"/>
        <v>0</v>
      </c>
      <c r="M70" s="2">
        <f t="shared" si="1"/>
        <v>6</v>
      </c>
      <c r="N70" s="2">
        <v>6</v>
      </c>
      <c r="O70" s="2">
        <v>4</v>
      </c>
      <c r="P70" s="2" t="str">
        <f t="shared" si="2"/>
        <v>Non évalué</v>
      </c>
      <c r="Q70" s="2" t="str">
        <f t="shared" si="3"/>
        <v>Non évalué</v>
      </c>
      <c r="R70" s="2">
        <v>0</v>
      </c>
      <c r="S70" s="5" t="str">
        <f>IF(Q70="Non évalué"," ",(R70*100)/J70)</f>
        <v xml:space="preserve"> </v>
      </c>
      <c r="T70" s="2"/>
      <c r="V70" t="s">
        <v>238</v>
      </c>
    </row>
    <row r="71" spans="1:22" ht="15" x14ac:dyDescent="0.25">
      <c r="A71" s="3" t="s">
        <v>29</v>
      </c>
      <c r="B71" s="4" t="s">
        <v>107</v>
      </c>
      <c r="C71" s="3" t="s">
        <v>108</v>
      </c>
      <c r="D71" s="3" t="s">
        <v>79</v>
      </c>
      <c r="E71" s="3">
        <v>2</v>
      </c>
      <c r="F71" s="6" t="s">
        <v>162</v>
      </c>
      <c r="G71" s="14" t="s">
        <v>269</v>
      </c>
      <c r="H71" s="7" t="str">
        <f t="shared" si="5"/>
        <v>REVETECH</v>
      </c>
      <c r="I71" s="2">
        <v>4</v>
      </c>
      <c r="J71" s="2">
        <v>50</v>
      </c>
      <c r="K71" s="2">
        <v>0</v>
      </c>
      <c r="L71" s="5">
        <f t="shared" si="0"/>
        <v>0</v>
      </c>
      <c r="M71" s="2">
        <f t="shared" si="1"/>
        <v>6</v>
      </c>
      <c r="N71" s="2">
        <v>4</v>
      </c>
      <c r="O71" s="2">
        <v>4</v>
      </c>
      <c r="P71" s="2">
        <f t="shared" si="2"/>
        <v>18</v>
      </c>
      <c r="Q71" s="2" t="str">
        <f t="shared" si="3"/>
        <v>Agréé</v>
      </c>
      <c r="R71" s="2">
        <v>7</v>
      </c>
      <c r="S71" s="5">
        <f>IF(Q71="Non évalué"," ",(R71*100)/J71)</f>
        <v>14</v>
      </c>
      <c r="T71" s="2" t="str">
        <f>IF(Q71="Non évalué"," ",IF(S71&gt;20,"A RISQUE",IF(S71&gt;10,"A SURVEILLER","Délai OK")))</f>
        <v>A SURVEILLER</v>
      </c>
      <c r="V71" s="24">
        <v>41600</v>
      </c>
    </row>
    <row r="72" spans="1:22" ht="15" x14ac:dyDescent="0.25">
      <c r="A72" s="8" t="s">
        <v>155</v>
      </c>
      <c r="B72" s="4"/>
      <c r="C72" s="3"/>
      <c r="D72" s="3"/>
      <c r="E72" s="3"/>
      <c r="F72" s="6"/>
      <c r="G72" s="3"/>
      <c r="H72" s="7" t="str">
        <f t="shared" si="5"/>
        <v>REXEL</v>
      </c>
      <c r="I72" s="2"/>
      <c r="J72" s="2">
        <v>0</v>
      </c>
      <c r="K72" s="2">
        <v>0</v>
      </c>
      <c r="L72" s="5">
        <f t="shared" si="0"/>
        <v>0</v>
      </c>
      <c r="M72" s="2">
        <f t="shared" si="1"/>
        <v>6</v>
      </c>
      <c r="N72" s="2">
        <v>0</v>
      </c>
      <c r="O72" s="2"/>
      <c r="P72" s="2" t="str">
        <f t="shared" si="2"/>
        <v>Non évalué</v>
      </c>
      <c r="Q72" s="2" t="str">
        <f t="shared" si="3"/>
        <v>Non évalué</v>
      </c>
      <c r="R72" s="2"/>
      <c r="S72" s="5" t="str">
        <f>IF(Q72="Non évalué"," ",(R72*100)/J72)</f>
        <v xml:space="preserve"> </v>
      </c>
      <c r="T72" s="2"/>
    </row>
    <row r="73" spans="1:22" ht="15" x14ac:dyDescent="0.25">
      <c r="A73" s="14" t="s">
        <v>261</v>
      </c>
      <c r="B73" s="4"/>
      <c r="C73" s="3"/>
      <c r="D73" s="3"/>
      <c r="E73" s="3"/>
      <c r="F73" s="6"/>
      <c r="G73" s="3"/>
      <c r="H73" s="7" t="str">
        <f t="shared" si="5"/>
        <v>ROSLER</v>
      </c>
      <c r="I73" s="2"/>
      <c r="J73" s="2">
        <v>1</v>
      </c>
      <c r="K73" s="2">
        <v>0</v>
      </c>
      <c r="L73" s="5">
        <f t="shared" si="0"/>
        <v>0</v>
      </c>
      <c r="M73" s="2">
        <v>6</v>
      </c>
      <c r="N73" s="2">
        <v>6</v>
      </c>
      <c r="O73" s="2">
        <v>4</v>
      </c>
      <c r="P73" s="2" t="str">
        <f t="shared" si="2"/>
        <v>Non évalué</v>
      </c>
      <c r="Q73" s="2" t="str">
        <f t="shared" si="3"/>
        <v>Non évalué</v>
      </c>
      <c r="R73" s="2"/>
      <c r="S73" s="5"/>
      <c r="T73" s="2"/>
    </row>
    <row r="74" spans="1:22" ht="15" x14ac:dyDescent="0.25">
      <c r="A74" s="3" t="s">
        <v>157</v>
      </c>
      <c r="B74" s="4" t="s">
        <v>191</v>
      </c>
      <c r="C74" s="3" t="s">
        <v>192</v>
      </c>
      <c r="D74" s="3" t="s">
        <v>41</v>
      </c>
      <c r="E74" s="3">
        <v>1</v>
      </c>
      <c r="F74" s="6" t="s">
        <v>162</v>
      </c>
      <c r="G74" s="3" t="s">
        <v>190</v>
      </c>
      <c r="H74" s="7" t="str">
        <f t="shared" si="5"/>
        <v>SAPIM Inox</v>
      </c>
      <c r="I74" s="2">
        <v>0</v>
      </c>
      <c r="J74" s="2">
        <v>3</v>
      </c>
      <c r="K74" s="2">
        <v>0</v>
      </c>
      <c r="L74" s="5">
        <f t="shared" ref="L74:L98" si="7">IF(J74=0,0,((K74/J74)*100))</f>
        <v>0</v>
      </c>
      <c r="M74" s="2">
        <f t="shared" ref="M74:M98" si="8">IF(L74&lt;=5,6,IF(L74&lt;=10,4,0))</f>
        <v>6</v>
      </c>
      <c r="N74" s="2">
        <v>6</v>
      </c>
      <c r="O74" s="2">
        <v>4</v>
      </c>
      <c r="P74" s="2" t="str">
        <f t="shared" ref="P74:P98" si="9">IF(J74&lt;5,"Non évalué",(I74+M74+N74+O74))</f>
        <v>Non évalué</v>
      </c>
      <c r="Q74" s="2" t="str">
        <f>IF(P74="Non évalué","Non évalué",IF(P74&lt;10,"A risque",IF(P74&lt;15,"A surveiller","Agréé")))</f>
        <v>Non évalué</v>
      </c>
      <c r="R74" s="2">
        <v>2</v>
      </c>
      <c r="S74" s="5" t="str">
        <f t="shared" ref="S74:S93" si="10">IF(Q74="Non évalué"," ",(R74*100)/J74)</f>
        <v xml:space="preserve"> </v>
      </c>
      <c r="T74" s="2" t="str">
        <f>IF(Q74="Non évalué"," ",IF(S74&gt;20,"A RISQUE",IF(S74&gt;10,"A SURVEILLER","Délai OK")))</f>
        <v xml:space="preserve"> </v>
      </c>
    </row>
    <row r="75" spans="1:22" ht="15" x14ac:dyDescent="0.25">
      <c r="A75" s="8" t="s">
        <v>219</v>
      </c>
      <c r="B75" s="4"/>
      <c r="C75" s="3"/>
      <c r="D75" s="3"/>
      <c r="E75" s="3"/>
      <c r="F75" s="6"/>
      <c r="G75" s="3"/>
      <c r="H75" s="7" t="str">
        <f t="shared" si="5"/>
        <v>SAICA PACK</v>
      </c>
      <c r="I75" s="2"/>
      <c r="J75" s="2">
        <v>0</v>
      </c>
      <c r="K75" s="2">
        <v>0</v>
      </c>
      <c r="L75" s="5">
        <f t="shared" si="7"/>
        <v>0</v>
      </c>
      <c r="M75" s="2">
        <f t="shared" si="8"/>
        <v>6</v>
      </c>
      <c r="N75" s="2">
        <v>0</v>
      </c>
      <c r="O75" s="2"/>
      <c r="P75" s="2" t="str">
        <f t="shared" si="9"/>
        <v>Non évalué</v>
      </c>
      <c r="Q75" s="2" t="str">
        <f t="shared" ref="Q75:Q98" si="11">IF(P75="Non évalué","Non évalué",IF(P75&lt;10,"A risque",IF(P75&lt;15,"A surveiller","Agréé")))</f>
        <v>Non évalué</v>
      </c>
      <c r="R75" s="2"/>
      <c r="S75" s="5" t="str">
        <f t="shared" si="10"/>
        <v xml:space="preserve"> </v>
      </c>
      <c r="T75" s="2"/>
    </row>
    <row r="76" spans="1:22" ht="15" x14ac:dyDescent="0.25">
      <c r="A76" s="8" t="s">
        <v>18</v>
      </c>
      <c r="B76" s="4"/>
      <c r="C76" s="3"/>
      <c r="D76" s="3"/>
      <c r="E76" s="3"/>
      <c r="F76" s="6"/>
      <c r="G76" s="3"/>
      <c r="H76" s="7" t="str">
        <f t="shared" si="5"/>
        <v>SAMP INDUSTRIE</v>
      </c>
      <c r="I76" s="2"/>
      <c r="J76" s="2">
        <v>2</v>
      </c>
      <c r="K76" s="2">
        <v>1</v>
      </c>
      <c r="L76" s="5">
        <f t="shared" si="7"/>
        <v>50</v>
      </c>
      <c r="M76" s="2">
        <f t="shared" si="8"/>
        <v>0</v>
      </c>
      <c r="N76" s="2">
        <v>0</v>
      </c>
      <c r="O76" s="2">
        <v>4</v>
      </c>
      <c r="P76" s="2" t="str">
        <f t="shared" si="9"/>
        <v>Non évalué</v>
      </c>
      <c r="Q76" s="2" t="str">
        <f t="shared" si="11"/>
        <v>Non évalué</v>
      </c>
      <c r="R76" s="2">
        <v>1</v>
      </c>
      <c r="S76" s="5" t="str">
        <f t="shared" si="10"/>
        <v xml:space="preserve"> </v>
      </c>
      <c r="T76" s="2"/>
    </row>
    <row r="77" spans="1:22" ht="15" x14ac:dyDescent="0.25">
      <c r="A77" s="8" t="s">
        <v>19</v>
      </c>
      <c r="B77" s="4"/>
      <c r="C77" s="3"/>
      <c r="D77" s="3"/>
      <c r="E77" s="3"/>
      <c r="F77" s="6"/>
      <c r="G77" s="3"/>
      <c r="H77" s="7" t="str">
        <f t="shared" si="5"/>
        <v>SAPIM INOX</v>
      </c>
      <c r="I77" s="2"/>
      <c r="J77" s="2">
        <v>3</v>
      </c>
      <c r="K77" s="2">
        <v>0</v>
      </c>
      <c r="L77" s="5">
        <f t="shared" si="7"/>
        <v>0</v>
      </c>
      <c r="M77" s="2">
        <f t="shared" si="8"/>
        <v>6</v>
      </c>
      <c r="N77" s="2">
        <v>6</v>
      </c>
      <c r="O77" s="2"/>
      <c r="P77" s="2" t="str">
        <f t="shared" si="9"/>
        <v>Non évalué</v>
      </c>
      <c r="Q77" s="2" t="str">
        <f t="shared" si="11"/>
        <v>Non évalué</v>
      </c>
      <c r="R77" s="2">
        <v>1</v>
      </c>
      <c r="S77" s="5" t="str">
        <f t="shared" si="10"/>
        <v xml:space="preserve"> </v>
      </c>
      <c r="T77" s="2"/>
    </row>
    <row r="78" spans="1:22" ht="15" x14ac:dyDescent="0.25">
      <c r="A78" s="8" t="s">
        <v>156</v>
      </c>
      <c r="B78" s="4"/>
      <c r="C78" s="3"/>
      <c r="D78" s="3"/>
      <c r="E78" s="3"/>
      <c r="F78" s="6"/>
      <c r="G78" s="3"/>
      <c r="H78" s="7" t="str">
        <f t="shared" si="5"/>
        <v>SDEP</v>
      </c>
      <c r="I78" s="2"/>
      <c r="J78" s="2">
        <v>1</v>
      </c>
      <c r="K78" s="2">
        <v>0</v>
      </c>
      <c r="L78" s="5">
        <f t="shared" si="7"/>
        <v>0</v>
      </c>
      <c r="M78" s="2">
        <f t="shared" si="8"/>
        <v>6</v>
      </c>
      <c r="N78" s="2">
        <v>6</v>
      </c>
      <c r="O78" s="2"/>
      <c r="P78" s="2" t="str">
        <f t="shared" si="9"/>
        <v>Non évalué</v>
      </c>
      <c r="Q78" s="2" t="str">
        <f t="shared" si="11"/>
        <v>Non évalué</v>
      </c>
      <c r="R78" s="2">
        <v>1</v>
      </c>
      <c r="S78" s="5" t="str">
        <f t="shared" si="10"/>
        <v xml:space="preserve"> </v>
      </c>
      <c r="T78" s="2"/>
    </row>
    <row r="79" spans="1:22" ht="15" x14ac:dyDescent="0.25">
      <c r="A79" s="8" t="s">
        <v>220</v>
      </c>
      <c r="B79" s="4"/>
      <c r="C79" s="3"/>
      <c r="D79" s="3"/>
      <c r="E79" s="3"/>
      <c r="F79" s="6"/>
      <c r="G79" s="3"/>
      <c r="H79" s="7" t="str">
        <f t="shared" si="5"/>
        <v>SEFI</v>
      </c>
      <c r="I79" s="2"/>
      <c r="J79" s="2">
        <v>0</v>
      </c>
      <c r="K79" s="2">
        <v>0</v>
      </c>
      <c r="L79" s="5">
        <f t="shared" si="7"/>
        <v>0</v>
      </c>
      <c r="M79" s="2">
        <f t="shared" si="8"/>
        <v>6</v>
      </c>
      <c r="N79" s="2"/>
      <c r="O79" s="2"/>
      <c r="P79" s="2" t="str">
        <f t="shared" si="9"/>
        <v>Non évalué</v>
      </c>
      <c r="Q79" s="2" t="str">
        <f t="shared" si="11"/>
        <v>Non évalué</v>
      </c>
      <c r="R79" s="2">
        <v>0</v>
      </c>
      <c r="S79" s="5" t="str">
        <f t="shared" si="10"/>
        <v xml:space="preserve"> </v>
      </c>
      <c r="T79" s="2" t="str">
        <f t="shared" ref="T79:T98" si="12">IF(Q79="Non évalué"," ",IF(S79&gt;20,"A RISQUE",IF(S79&gt;10,"A SURVEILLER","Délai OK")))</f>
        <v xml:space="preserve"> </v>
      </c>
    </row>
    <row r="80" spans="1:22" ht="15" x14ac:dyDescent="0.25">
      <c r="A80" s="8" t="s">
        <v>221</v>
      </c>
      <c r="B80" s="4"/>
      <c r="C80" s="3"/>
      <c r="D80" s="3"/>
      <c r="E80" s="3"/>
      <c r="F80" s="6"/>
      <c r="G80" s="3"/>
      <c r="H80" s="7" t="str">
        <f t="shared" si="5"/>
        <v>SIDASA</v>
      </c>
      <c r="I80" s="2"/>
      <c r="J80" s="2">
        <v>0</v>
      </c>
      <c r="K80" s="2">
        <v>0</v>
      </c>
      <c r="L80" s="5">
        <f t="shared" si="7"/>
        <v>0</v>
      </c>
      <c r="M80" s="2">
        <f t="shared" si="8"/>
        <v>6</v>
      </c>
      <c r="N80" s="2">
        <v>0</v>
      </c>
      <c r="O80" s="2"/>
      <c r="P80" s="2" t="str">
        <f t="shared" si="9"/>
        <v>Non évalué</v>
      </c>
      <c r="Q80" s="2" t="str">
        <f t="shared" si="11"/>
        <v>Non évalué</v>
      </c>
      <c r="R80" s="2">
        <v>0</v>
      </c>
      <c r="S80" s="5" t="str">
        <f t="shared" si="10"/>
        <v xml:space="preserve"> </v>
      </c>
      <c r="T80" s="2" t="str">
        <f t="shared" si="12"/>
        <v xml:space="preserve"> </v>
      </c>
    </row>
    <row r="81" spans="1:22" ht="15" x14ac:dyDescent="0.25">
      <c r="A81" s="8" t="s">
        <v>148</v>
      </c>
      <c r="B81" s="4"/>
      <c r="C81" s="3"/>
      <c r="D81" s="3"/>
      <c r="E81" s="3"/>
      <c r="F81" s="6"/>
      <c r="G81" s="3"/>
      <c r="H81" s="18" t="str">
        <f t="shared" si="5"/>
        <v>SIREMBALLAGE</v>
      </c>
      <c r="I81" s="2"/>
      <c r="J81" s="2">
        <v>11</v>
      </c>
      <c r="K81" s="2">
        <v>0</v>
      </c>
      <c r="L81" s="5">
        <f t="shared" si="7"/>
        <v>0</v>
      </c>
      <c r="M81" s="2">
        <f t="shared" si="8"/>
        <v>6</v>
      </c>
      <c r="N81" s="2">
        <v>6</v>
      </c>
      <c r="O81" s="2">
        <v>4</v>
      </c>
      <c r="P81" s="2">
        <f t="shared" si="9"/>
        <v>16</v>
      </c>
      <c r="Q81" s="2" t="str">
        <f t="shared" si="11"/>
        <v>Agréé</v>
      </c>
      <c r="R81" s="2">
        <v>0</v>
      </c>
      <c r="S81" s="5">
        <f t="shared" si="10"/>
        <v>0</v>
      </c>
      <c r="T81" s="2" t="str">
        <f>IF(Q81="Non évalué"," ",IF(S81&gt;20,"A RISQUE",IF(S81&gt;10,"A SURVEILLER","Délai OK")))</f>
        <v>Délai OK</v>
      </c>
    </row>
    <row r="82" spans="1:22" ht="15" x14ac:dyDescent="0.25">
      <c r="A82" s="3" t="s">
        <v>1</v>
      </c>
      <c r="B82" s="4" t="s">
        <v>165</v>
      </c>
      <c r="C82" s="3"/>
      <c r="D82" s="3" t="s">
        <v>166</v>
      </c>
      <c r="E82" s="3">
        <v>1</v>
      </c>
      <c r="F82" s="6" t="s">
        <v>162</v>
      </c>
      <c r="G82" s="3" t="s">
        <v>130</v>
      </c>
      <c r="H82" s="7" t="str">
        <f t="shared" si="5"/>
        <v>SMV</v>
      </c>
      <c r="I82" s="2">
        <v>0</v>
      </c>
      <c r="J82" s="2">
        <v>0</v>
      </c>
      <c r="K82" s="2">
        <v>0</v>
      </c>
      <c r="L82" s="5">
        <f t="shared" si="7"/>
        <v>0</v>
      </c>
      <c r="M82" s="2">
        <f t="shared" si="8"/>
        <v>6</v>
      </c>
      <c r="N82" s="2">
        <v>4</v>
      </c>
      <c r="O82" s="2">
        <v>3</v>
      </c>
      <c r="P82" s="2" t="str">
        <f t="shared" si="9"/>
        <v>Non évalué</v>
      </c>
      <c r="Q82" s="2" t="str">
        <f t="shared" si="11"/>
        <v>Non évalué</v>
      </c>
      <c r="R82" s="2">
        <v>0</v>
      </c>
      <c r="S82" s="5" t="str">
        <f t="shared" si="10"/>
        <v xml:space="preserve"> </v>
      </c>
      <c r="T82" s="2" t="str">
        <f t="shared" si="12"/>
        <v xml:space="preserve"> </v>
      </c>
    </row>
    <row r="83" spans="1:22" ht="15" x14ac:dyDescent="0.25">
      <c r="A83" s="3" t="s">
        <v>20</v>
      </c>
      <c r="B83" s="4" t="s">
        <v>179</v>
      </c>
      <c r="C83" s="3" t="s">
        <v>181</v>
      </c>
      <c r="D83" s="3" t="s">
        <v>180</v>
      </c>
      <c r="E83" s="3">
        <v>4</v>
      </c>
      <c r="F83" s="6" t="s">
        <v>162</v>
      </c>
      <c r="G83" s="12" t="s">
        <v>182</v>
      </c>
      <c r="H83" s="7" t="str">
        <f t="shared" si="5"/>
        <v>SNAEM</v>
      </c>
      <c r="I83" s="2">
        <v>4</v>
      </c>
      <c r="J83" s="2">
        <v>1</v>
      </c>
      <c r="K83" s="2">
        <v>0</v>
      </c>
      <c r="L83" s="5">
        <f t="shared" si="7"/>
        <v>0</v>
      </c>
      <c r="M83" s="2">
        <f t="shared" si="8"/>
        <v>6</v>
      </c>
      <c r="N83" s="2">
        <v>6</v>
      </c>
      <c r="O83" s="2">
        <v>4</v>
      </c>
      <c r="P83" s="2" t="str">
        <f t="shared" si="9"/>
        <v>Non évalué</v>
      </c>
      <c r="Q83" s="2" t="str">
        <f t="shared" si="11"/>
        <v>Non évalué</v>
      </c>
      <c r="R83" s="2">
        <v>0</v>
      </c>
      <c r="S83" s="5" t="str">
        <f t="shared" si="10"/>
        <v xml:space="preserve"> </v>
      </c>
      <c r="T83" s="2" t="str">
        <f t="shared" si="12"/>
        <v xml:space="preserve"> </v>
      </c>
      <c r="V83" t="s">
        <v>240</v>
      </c>
    </row>
    <row r="84" spans="1:22" ht="15" x14ac:dyDescent="0.25">
      <c r="A84" s="14" t="s">
        <v>111</v>
      </c>
      <c r="B84" s="4" t="s">
        <v>171</v>
      </c>
      <c r="C84" s="3" t="s">
        <v>172</v>
      </c>
      <c r="D84" s="3" t="s">
        <v>112</v>
      </c>
      <c r="E84" s="3">
        <v>2</v>
      </c>
      <c r="F84" s="6" t="s">
        <v>162</v>
      </c>
      <c r="G84" s="3" t="s">
        <v>173</v>
      </c>
      <c r="H84" s="7" t="str">
        <f t="shared" si="5"/>
        <v>SOHACO SA</v>
      </c>
      <c r="I84" s="2">
        <v>4</v>
      </c>
      <c r="J84" s="2">
        <v>1</v>
      </c>
      <c r="K84" s="2">
        <v>0</v>
      </c>
      <c r="L84" s="5">
        <f t="shared" si="7"/>
        <v>0</v>
      </c>
      <c r="M84" s="2">
        <f t="shared" si="8"/>
        <v>6</v>
      </c>
      <c r="N84" s="2">
        <v>6</v>
      </c>
      <c r="O84" s="2">
        <v>0</v>
      </c>
      <c r="P84" s="2" t="str">
        <f t="shared" si="9"/>
        <v>Non évalué</v>
      </c>
      <c r="Q84" s="2" t="str">
        <f t="shared" si="11"/>
        <v>Non évalué</v>
      </c>
      <c r="R84" s="2">
        <v>0</v>
      </c>
      <c r="S84" s="5" t="str">
        <f t="shared" si="10"/>
        <v xml:space="preserve"> </v>
      </c>
      <c r="T84" s="2" t="str">
        <f t="shared" si="12"/>
        <v xml:space="preserve"> </v>
      </c>
    </row>
    <row r="85" spans="1:22" ht="15" x14ac:dyDescent="0.25">
      <c r="A85" s="3" t="s">
        <v>21</v>
      </c>
      <c r="B85" s="4" t="s">
        <v>151</v>
      </c>
      <c r="C85" s="3" t="s">
        <v>152</v>
      </c>
      <c r="D85" s="3" t="s">
        <v>113</v>
      </c>
      <c r="E85" s="3">
        <v>1</v>
      </c>
      <c r="F85" s="6" t="s">
        <v>162</v>
      </c>
      <c r="G85" s="16" t="s">
        <v>275</v>
      </c>
      <c r="H85" s="7" t="str">
        <f t="shared" si="5"/>
        <v>SOMERS</v>
      </c>
      <c r="I85" s="2">
        <v>4</v>
      </c>
      <c r="J85" s="2">
        <v>0</v>
      </c>
      <c r="K85" s="2">
        <v>0</v>
      </c>
      <c r="L85" s="5">
        <f t="shared" si="7"/>
        <v>0</v>
      </c>
      <c r="M85" s="2">
        <f t="shared" si="8"/>
        <v>6</v>
      </c>
      <c r="N85" s="2">
        <v>6</v>
      </c>
      <c r="O85" s="2">
        <v>4</v>
      </c>
      <c r="P85" s="2" t="str">
        <f t="shared" si="9"/>
        <v>Non évalué</v>
      </c>
      <c r="Q85" s="2" t="str">
        <f t="shared" si="11"/>
        <v>Non évalué</v>
      </c>
      <c r="R85" s="2">
        <v>0</v>
      </c>
      <c r="S85" s="5" t="str">
        <f t="shared" si="10"/>
        <v xml:space="preserve"> </v>
      </c>
      <c r="T85" s="2" t="str">
        <f t="shared" si="12"/>
        <v xml:space="preserve"> </v>
      </c>
    </row>
    <row r="86" spans="1:22" ht="15" x14ac:dyDescent="0.25">
      <c r="A86" s="8" t="s">
        <v>222</v>
      </c>
      <c r="B86" s="4"/>
      <c r="C86" s="3"/>
      <c r="D86" s="3"/>
      <c r="E86" s="3"/>
      <c r="F86" s="6"/>
      <c r="G86" s="3"/>
      <c r="H86" s="7" t="str">
        <f t="shared" si="5"/>
        <v>SOLUTION ELASTOMERE</v>
      </c>
      <c r="I86" s="2"/>
      <c r="J86" s="2">
        <v>0</v>
      </c>
      <c r="K86" s="2">
        <v>0</v>
      </c>
      <c r="L86" s="5">
        <f t="shared" si="7"/>
        <v>0</v>
      </c>
      <c r="M86" s="2">
        <f t="shared" si="8"/>
        <v>6</v>
      </c>
      <c r="N86" s="2">
        <v>0</v>
      </c>
      <c r="O86" s="2">
        <v>2</v>
      </c>
      <c r="P86" s="2" t="str">
        <f t="shared" si="9"/>
        <v>Non évalué</v>
      </c>
      <c r="Q86" s="2" t="str">
        <f t="shared" si="11"/>
        <v>Non évalué</v>
      </c>
      <c r="R86" s="2"/>
      <c r="S86" s="5" t="str">
        <f t="shared" si="10"/>
        <v xml:space="preserve"> </v>
      </c>
      <c r="T86" s="2" t="str">
        <f t="shared" si="12"/>
        <v xml:space="preserve"> </v>
      </c>
    </row>
    <row r="87" spans="1:22" ht="15" x14ac:dyDescent="0.25">
      <c r="A87" s="3" t="s">
        <v>114</v>
      </c>
      <c r="B87" s="4" t="s">
        <v>193</v>
      </c>
      <c r="C87" s="3" t="s">
        <v>194</v>
      </c>
      <c r="D87" s="3" t="s">
        <v>195</v>
      </c>
      <c r="E87" s="3">
        <v>2</v>
      </c>
      <c r="F87" s="6" t="s">
        <v>162</v>
      </c>
      <c r="G87" s="14" t="s">
        <v>274</v>
      </c>
      <c r="H87" s="7" t="str">
        <f t="shared" si="5"/>
        <v>Sté KERBIRIO</v>
      </c>
      <c r="I87" s="2">
        <v>4</v>
      </c>
      <c r="J87" s="2">
        <v>18</v>
      </c>
      <c r="K87" s="2">
        <v>0</v>
      </c>
      <c r="L87" s="5">
        <f t="shared" si="7"/>
        <v>0</v>
      </c>
      <c r="M87" s="2">
        <f t="shared" si="8"/>
        <v>6</v>
      </c>
      <c r="N87" s="2">
        <v>6</v>
      </c>
      <c r="O87" s="2">
        <v>4</v>
      </c>
      <c r="P87" s="2">
        <f t="shared" si="9"/>
        <v>20</v>
      </c>
      <c r="Q87" s="2" t="str">
        <f t="shared" si="11"/>
        <v>Agréé</v>
      </c>
      <c r="R87" s="2">
        <v>1</v>
      </c>
      <c r="S87" s="5">
        <f t="shared" si="10"/>
        <v>5.5555555555555554</v>
      </c>
      <c r="T87" s="2" t="str">
        <f t="shared" si="12"/>
        <v>Délai OK</v>
      </c>
    </row>
    <row r="88" spans="1:22" ht="15" x14ac:dyDescent="0.25">
      <c r="A88" s="3" t="s">
        <v>115</v>
      </c>
      <c r="B88" s="4" t="s">
        <v>116</v>
      </c>
      <c r="C88" s="3" t="s">
        <v>117</v>
      </c>
      <c r="D88" s="3" t="s">
        <v>118</v>
      </c>
      <c r="E88" s="3">
        <v>2</v>
      </c>
      <c r="F88" s="6" t="s">
        <v>162</v>
      </c>
      <c r="G88" s="3" t="s">
        <v>273</v>
      </c>
      <c r="H88" s="18" t="str">
        <f t="shared" si="5"/>
        <v>Sté MODERN'CHROME</v>
      </c>
      <c r="I88" s="2">
        <v>4</v>
      </c>
      <c r="J88" s="2">
        <v>15</v>
      </c>
      <c r="K88" s="2">
        <v>0</v>
      </c>
      <c r="L88" s="5">
        <f t="shared" si="7"/>
        <v>0</v>
      </c>
      <c r="M88" s="2">
        <f t="shared" si="8"/>
        <v>6</v>
      </c>
      <c r="N88" s="2">
        <v>6</v>
      </c>
      <c r="O88" s="2">
        <v>3</v>
      </c>
      <c r="P88" s="2">
        <f t="shared" si="9"/>
        <v>19</v>
      </c>
      <c r="Q88" s="2" t="str">
        <f t="shared" si="11"/>
        <v>Agréé</v>
      </c>
      <c r="R88" s="2">
        <v>8</v>
      </c>
      <c r="S88" s="5">
        <f t="shared" si="10"/>
        <v>53.333333333333336</v>
      </c>
      <c r="T88" s="2" t="str">
        <f t="shared" si="12"/>
        <v>A RISQUE</v>
      </c>
    </row>
    <row r="89" spans="1:22" ht="15" x14ac:dyDescent="0.25">
      <c r="A89" s="3" t="s">
        <v>120</v>
      </c>
      <c r="B89" s="4" t="s">
        <v>121</v>
      </c>
      <c r="C89" s="3" t="s">
        <v>122</v>
      </c>
      <c r="D89" s="3" t="s">
        <v>123</v>
      </c>
      <c r="E89" s="3">
        <v>2</v>
      </c>
      <c r="F89" s="6" t="s">
        <v>163</v>
      </c>
      <c r="G89" s="3"/>
      <c r="H89" s="7" t="str">
        <f t="shared" si="5"/>
        <v>Sté Steffen BISSER</v>
      </c>
      <c r="I89" s="2">
        <v>0</v>
      </c>
      <c r="J89" s="2">
        <v>3</v>
      </c>
      <c r="K89" s="2">
        <v>0</v>
      </c>
      <c r="L89" s="5">
        <f t="shared" si="7"/>
        <v>0</v>
      </c>
      <c r="M89" s="2">
        <f t="shared" si="8"/>
        <v>6</v>
      </c>
      <c r="N89" s="2">
        <v>4</v>
      </c>
      <c r="O89" s="2">
        <v>0</v>
      </c>
      <c r="P89" s="2" t="str">
        <f t="shared" si="9"/>
        <v>Non évalué</v>
      </c>
      <c r="Q89" s="2" t="str">
        <f t="shared" si="11"/>
        <v>Non évalué</v>
      </c>
      <c r="R89" s="2">
        <v>3</v>
      </c>
      <c r="S89" s="5" t="str">
        <f t="shared" si="10"/>
        <v xml:space="preserve"> </v>
      </c>
      <c r="T89" s="2" t="str">
        <f t="shared" si="12"/>
        <v xml:space="preserve"> </v>
      </c>
    </row>
    <row r="90" spans="1:22" x14ac:dyDescent="0.2">
      <c r="A90" s="3" t="s">
        <v>22</v>
      </c>
      <c r="B90" s="3"/>
      <c r="C90" s="3"/>
      <c r="D90" s="3" t="s">
        <v>79</v>
      </c>
      <c r="E90" s="3">
        <v>2</v>
      </c>
      <c r="F90" s="6" t="s">
        <v>162</v>
      </c>
      <c r="G90" s="3" t="s">
        <v>126</v>
      </c>
      <c r="H90" s="7" t="str">
        <f t="shared" si="5"/>
        <v>STPM</v>
      </c>
      <c r="I90" s="2">
        <v>0</v>
      </c>
      <c r="J90" s="2">
        <v>1</v>
      </c>
      <c r="K90" s="2">
        <v>1</v>
      </c>
      <c r="L90" s="5">
        <f>IF(J90=0,0,((K90/J90)*100))</f>
        <v>100</v>
      </c>
      <c r="M90" s="2">
        <f t="shared" si="8"/>
        <v>0</v>
      </c>
      <c r="N90" s="2">
        <v>0</v>
      </c>
      <c r="O90" s="2">
        <v>4</v>
      </c>
      <c r="P90" s="2" t="str">
        <f t="shared" si="9"/>
        <v>Non évalué</v>
      </c>
      <c r="Q90" s="2" t="str">
        <f t="shared" si="11"/>
        <v>Non évalué</v>
      </c>
      <c r="R90" s="2">
        <v>2</v>
      </c>
      <c r="S90" s="5" t="str">
        <f t="shared" si="10"/>
        <v xml:space="preserve"> </v>
      </c>
      <c r="T90" s="2" t="str">
        <f t="shared" si="12"/>
        <v xml:space="preserve"> </v>
      </c>
    </row>
    <row r="91" spans="1:22" x14ac:dyDescent="0.2">
      <c r="A91" s="8" t="s">
        <v>23</v>
      </c>
      <c r="B91" s="3"/>
      <c r="C91" s="3"/>
      <c r="D91" s="3"/>
      <c r="E91" s="3"/>
      <c r="F91" s="6"/>
      <c r="G91" s="3"/>
      <c r="H91" s="7" t="str">
        <f t="shared" si="5"/>
        <v>TAGAR SA</v>
      </c>
      <c r="I91" s="2"/>
      <c r="J91" s="2">
        <v>1</v>
      </c>
      <c r="K91" s="2">
        <v>0</v>
      </c>
      <c r="L91" s="5">
        <f t="shared" si="7"/>
        <v>0</v>
      </c>
      <c r="M91" s="2">
        <f t="shared" si="8"/>
        <v>6</v>
      </c>
      <c r="N91" s="2">
        <v>6</v>
      </c>
      <c r="O91" s="2">
        <v>2</v>
      </c>
      <c r="P91" s="2" t="str">
        <f t="shared" si="9"/>
        <v>Non évalué</v>
      </c>
      <c r="Q91" s="2" t="str">
        <f t="shared" si="11"/>
        <v>Non évalué</v>
      </c>
      <c r="R91" s="2">
        <v>0</v>
      </c>
      <c r="S91" s="5" t="str">
        <f t="shared" si="10"/>
        <v xml:space="preserve"> </v>
      </c>
      <c r="T91" s="2" t="str">
        <f t="shared" si="12"/>
        <v xml:space="preserve"> </v>
      </c>
    </row>
    <row r="92" spans="1:22" x14ac:dyDescent="0.2">
      <c r="A92" s="3" t="s">
        <v>124</v>
      </c>
      <c r="B92" s="3"/>
      <c r="C92" s="3" t="s">
        <v>125</v>
      </c>
      <c r="D92" s="3" t="s">
        <v>52</v>
      </c>
      <c r="E92" s="3">
        <v>2</v>
      </c>
      <c r="F92" s="6" t="s">
        <v>163</v>
      </c>
      <c r="G92" s="3"/>
      <c r="H92" s="7" t="str">
        <f t="shared" si="5"/>
        <v>Sté THOMET</v>
      </c>
      <c r="I92" s="2">
        <v>0</v>
      </c>
      <c r="J92" s="2">
        <v>7</v>
      </c>
      <c r="K92" s="2">
        <v>0</v>
      </c>
      <c r="L92" s="5">
        <f t="shared" si="7"/>
        <v>0</v>
      </c>
      <c r="M92" s="2">
        <f t="shared" si="8"/>
        <v>6</v>
      </c>
      <c r="N92" s="2">
        <v>2</v>
      </c>
      <c r="O92" s="2">
        <v>2</v>
      </c>
      <c r="P92" s="2">
        <f t="shared" si="9"/>
        <v>10</v>
      </c>
      <c r="Q92" s="2" t="str">
        <f t="shared" si="11"/>
        <v>A surveiller</v>
      </c>
      <c r="R92" s="2">
        <v>1</v>
      </c>
      <c r="S92" s="5">
        <f t="shared" si="10"/>
        <v>14.285714285714286</v>
      </c>
      <c r="T92" s="2" t="str">
        <f t="shared" si="12"/>
        <v>A SURVEILLER</v>
      </c>
    </row>
    <row r="93" spans="1:22" x14ac:dyDescent="0.2">
      <c r="A93" s="8" t="s">
        <v>223</v>
      </c>
      <c r="B93" s="3"/>
      <c r="C93" s="3"/>
      <c r="D93" s="3"/>
      <c r="E93" s="3">
        <v>1</v>
      </c>
      <c r="F93" s="9" t="s">
        <v>162</v>
      </c>
      <c r="G93" s="3"/>
      <c r="H93" s="7" t="str">
        <f t="shared" ref="H93:H98" si="13">A93</f>
        <v>THYSSENKRUPP</v>
      </c>
      <c r="I93" s="2">
        <v>4</v>
      </c>
      <c r="J93" s="2">
        <v>1</v>
      </c>
      <c r="K93" s="2">
        <v>0</v>
      </c>
      <c r="L93" s="5">
        <f t="shared" si="7"/>
        <v>0</v>
      </c>
      <c r="M93" s="2">
        <f t="shared" si="8"/>
        <v>6</v>
      </c>
      <c r="N93" s="2">
        <v>0</v>
      </c>
      <c r="O93" s="2">
        <v>2</v>
      </c>
      <c r="P93" s="2" t="str">
        <f t="shared" si="9"/>
        <v>Non évalué</v>
      </c>
      <c r="Q93" s="2" t="str">
        <f t="shared" si="11"/>
        <v>Non évalué</v>
      </c>
      <c r="R93" s="2">
        <v>1</v>
      </c>
      <c r="S93" s="5" t="str">
        <f t="shared" si="10"/>
        <v xml:space="preserve"> </v>
      </c>
      <c r="T93" s="2" t="str">
        <f t="shared" si="12"/>
        <v xml:space="preserve"> </v>
      </c>
    </row>
    <row r="94" spans="1:22" x14ac:dyDescent="0.2">
      <c r="A94" s="14" t="s">
        <v>262</v>
      </c>
      <c r="B94" s="3"/>
      <c r="C94" s="3"/>
      <c r="D94" s="3"/>
      <c r="E94" s="3"/>
      <c r="F94" s="9"/>
      <c r="G94" s="3"/>
      <c r="H94" s="7" t="str">
        <f t="shared" si="13"/>
        <v>TRIMOS -SILVAC</v>
      </c>
      <c r="I94" s="2"/>
      <c r="J94" s="2">
        <v>1</v>
      </c>
      <c r="K94" s="2">
        <v>0</v>
      </c>
      <c r="L94" s="5">
        <f t="shared" si="7"/>
        <v>0</v>
      </c>
      <c r="M94" s="2">
        <f t="shared" si="8"/>
        <v>6</v>
      </c>
      <c r="N94" s="2">
        <v>6</v>
      </c>
      <c r="O94" s="2">
        <v>2</v>
      </c>
      <c r="P94" s="2" t="str">
        <f t="shared" si="9"/>
        <v>Non évalué</v>
      </c>
      <c r="Q94" s="2" t="str">
        <f t="shared" si="11"/>
        <v>Non évalué</v>
      </c>
      <c r="R94" s="2">
        <v>0</v>
      </c>
      <c r="S94" s="5"/>
      <c r="T94" s="2"/>
    </row>
    <row r="95" spans="1:22" ht="15" x14ac:dyDescent="0.25">
      <c r="A95" s="3" t="s">
        <v>24</v>
      </c>
      <c r="B95" s="4" t="s">
        <v>127</v>
      </c>
      <c r="C95" s="3" t="s">
        <v>128</v>
      </c>
      <c r="D95" s="3" t="s">
        <v>129</v>
      </c>
      <c r="E95" s="3">
        <v>2</v>
      </c>
      <c r="F95" s="6" t="s">
        <v>162</v>
      </c>
      <c r="G95" s="3" t="s">
        <v>130</v>
      </c>
      <c r="H95" s="7" t="str">
        <f t="shared" si="13"/>
        <v>TROLYT</v>
      </c>
      <c r="I95" s="2">
        <v>0</v>
      </c>
      <c r="J95" s="2">
        <v>2</v>
      </c>
      <c r="K95" s="2">
        <v>0</v>
      </c>
      <c r="L95" s="5">
        <f t="shared" si="7"/>
        <v>0</v>
      </c>
      <c r="M95" s="2">
        <f t="shared" si="8"/>
        <v>6</v>
      </c>
      <c r="N95" s="2">
        <v>0</v>
      </c>
      <c r="O95" s="2">
        <v>4</v>
      </c>
      <c r="P95" s="2" t="str">
        <f t="shared" si="9"/>
        <v>Non évalué</v>
      </c>
      <c r="Q95" s="2" t="str">
        <f t="shared" si="11"/>
        <v>Non évalué</v>
      </c>
      <c r="R95" s="2">
        <v>1</v>
      </c>
      <c r="S95" s="5" t="str">
        <f>IF(Q95="Non évalué"," ",(R95*100)/J95)</f>
        <v xml:space="preserve"> </v>
      </c>
      <c r="T95" s="2" t="str">
        <f t="shared" si="12"/>
        <v xml:space="preserve"> </v>
      </c>
    </row>
    <row r="96" spans="1:22" x14ac:dyDescent="0.2">
      <c r="A96" s="8" t="s">
        <v>25</v>
      </c>
      <c r="B96" s="3"/>
      <c r="C96" s="3"/>
      <c r="D96" s="3" t="s">
        <v>131</v>
      </c>
      <c r="E96" s="3">
        <v>1</v>
      </c>
      <c r="F96" s="6" t="s">
        <v>163</v>
      </c>
      <c r="G96" s="3" t="s">
        <v>132</v>
      </c>
      <c r="H96" s="7" t="str">
        <f t="shared" si="13"/>
        <v>VACOUR</v>
      </c>
      <c r="I96" s="2">
        <v>4</v>
      </c>
      <c r="J96" s="2">
        <v>2</v>
      </c>
      <c r="K96" s="2">
        <v>0</v>
      </c>
      <c r="L96" s="5">
        <f t="shared" si="7"/>
        <v>0</v>
      </c>
      <c r="M96" s="2">
        <f t="shared" si="8"/>
        <v>6</v>
      </c>
      <c r="N96" s="2">
        <v>0</v>
      </c>
      <c r="O96" s="2">
        <v>1</v>
      </c>
      <c r="P96" s="2" t="str">
        <f t="shared" si="9"/>
        <v>Non évalué</v>
      </c>
      <c r="Q96" s="2" t="str">
        <f t="shared" si="11"/>
        <v>Non évalué</v>
      </c>
      <c r="R96" s="2">
        <v>0</v>
      </c>
      <c r="S96" s="5" t="str">
        <f>IF(Q96="Non évalué"," ",(R96*100)/J96)</f>
        <v xml:space="preserve"> </v>
      </c>
      <c r="T96" s="2" t="str">
        <f t="shared" si="12"/>
        <v xml:space="preserve"> </v>
      </c>
      <c r="V96" t="s">
        <v>237</v>
      </c>
    </row>
    <row r="97" spans="1:20" x14ac:dyDescent="0.2">
      <c r="A97" s="8" t="s">
        <v>26</v>
      </c>
      <c r="B97" s="3"/>
      <c r="C97" s="3"/>
      <c r="D97" s="8" t="s">
        <v>230</v>
      </c>
      <c r="E97" s="3">
        <v>1</v>
      </c>
      <c r="F97" s="9" t="s">
        <v>162</v>
      </c>
      <c r="G97" s="8" t="s">
        <v>132</v>
      </c>
      <c r="H97" s="7" t="str">
        <f t="shared" si="13"/>
        <v>VISSELECT</v>
      </c>
      <c r="I97" s="2">
        <v>4</v>
      </c>
      <c r="J97" s="2">
        <v>11</v>
      </c>
      <c r="K97" s="2">
        <v>0</v>
      </c>
      <c r="L97" s="5">
        <f t="shared" si="7"/>
        <v>0</v>
      </c>
      <c r="M97" s="2">
        <f t="shared" si="8"/>
        <v>6</v>
      </c>
      <c r="N97" s="2">
        <v>0</v>
      </c>
      <c r="O97" s="2">
        <v>4</v>
      </c>
      <c r="P97" s="2">
        <f t="shared" si="9"/>
        <v>14</v>
      </c>
      <c r="Q97" s="2" t="str">
        <f t="shared" si="11"/>
        <v>A surveiller</v>
      </c>
      <c r="R97" s="2">
        <v>6</v>
      </c>
      <c r="S97" s="5">
        <f>IF(Q97="Non évalué"," ",(R97*100)/J97)</f>
        <v>54.545454545454547</v>
      </c>
      <c r="T97" s="2" t="str">
        <f t="shared" si="12"/>
        <v>A RISQUE</v>
      </c>
    </row>
    <row r="98" spans="1:20" ht="15" x14ac:dyDescent="0.25">
      <c r="A98" s="3" t="s">
        <v>133</v>
      </c>
      <c r="B98" s="4" t="s">
        <v>243</v>
      </c>
      <c r="C98" s="3" t="s">
        <v>135</v>
      </c>
      <c r="D98" s="3" t="s">
        <v>136</v>
      </c>
      <c r="E98" s="3">
        <v>4</v>
      </c>
      <c r="F98" s="6" t="s">
        <v>162</v>
      </c>
      <c r="G98" s="3" t="s">
        <v>137</v>
      </c>
      <c r="H98" s="7" t="str">
        <f t="shared" si="13"/>
        <v>VOIRIN Père &amp; Fils</v>
      </c>
      <c r="I98" s="2">
        <v>4</v>
      </c>
      <c r="J98" s="2">
        <v>5</v>
      </c>
      <c r="K98" s="2">
        <v>0</v>
      </c>
      <c r="L98" s="5">
        <f t="shared" si="7"/>
        <v>0</v>
      </c>
      <c r="M98" s="2">
        <f t="shared" si="8"/>
        <v>6</v>
      </c>
      <c r="N98" s="2">
        <v>6</v>
      </c>
      <c r="O98" s="2">
        <v>4</v>
      </c>
      <c r="P98" s="2">
        <f t="shared" si="9"/>
        <v>20</v>
      </c>
      <c r="Q98" s="2" t="str">
        <f t="shared" si="11"/>
        <v>Agréé</v>
      </c>
      <c r="R98" s="2">
        <v>1</v>
      </c>
      <c r="S98" s="5">
        <f>IF(Q98="Non évalué"," ",(R98*100)/J98)</f>
        <v>20</v>
      </c>
      <c r="T98" s="2" t="str">
        <f t="shared" si="12"/>
        <v>A SURVEILLER</v>
      </c>
    </row>
    <row r="102" spans="1:20" x14ac:dyDescent="0.2">
      <c r="K102" s="26"/>
    </row>
  </sheetData>
  <autoFilter ref="A1:T98"/>
  <conditionalFormatting sqref="T5:T98">
    <cfRule type="cellIs" dxfId="33" priority="3" stopIfTrue="1" operator="equal">
      <formula>"A SURVEILLER"</formula>
    </cfRule>
    <cfRule type="cellIs" dxfId="32" priority="4" stopIfTrue="1" operator="equal">
      <formula>"A RISQUE"</formula>
    </cfRule>
  </conditionalFormatting>
  <hyperlinks>
    <hyperlink ref="B17" r:id="rId1"/>
    <hyperlink ref="B42" r:id="rId2"/>
    <hyperlink ref="B44" r:id="rId3"/>
    <hyperlink ref="B14" r:id="rId4"/>
    <hyperlink ref="B26" r:id="rId5"/>
    <hyperlink ref="B89" r:id="rId6"/>
    <hyperlink ref="B22" r:id="rId7"/>
    <hyperlink ref="B88" r:id="rId8"/>
    <hyperlink ref="B36" r:id="rId9"/>
    <hyperlink ref="B56" r:id="rId10"/>
    <hyperlink ref="B95" r:id="rId11"/>
    <hyperlink ref="B60" r:id="rId12"/>
    <hyperlink ref="B57" r:id="rId13"/>
    <hyperlink ref="B98" r:id="rId14"/>
    <hyperlink ref="B34" r:id="rId15"/>
    <hyperlink ref="B10" r:id="rId16"/>
    <hyperlink ref="B71" r:id="rId17"/>
    <hyperlink ref="B28" r:id="rId18"/>
    <hyperlink ref="B50" r:id="rId19"/>
    <hyperlink ref="B61" r:id="rId20"/>
    <hyperlink ref="B85" r:id="rId21"/>
    <hyperlink ref="B33" r:id="rId22"/>
    <hyperlink ref="B84" r:id="rId23"/>
    <hyperlink ref="B69" r:id="rId24"/>
    <hyperlink ref="B82" r:id="rId25"/>
    <hyperlink ref="B54" r:id="rId26"/>
    <hyperlink ref="B74" r:id="rId27"/>
    <hyperlink ref="B87" r:id="rId28"/>
    <hyperlink ref="B23" r:id="rId29"/>
  </hyperlinks>
  <pageMargins left="0.23622047244094491" right="0.23622047244094491" top="0.7416666666666667" bottom="0.59055118110236227" header="0.51181102362204722" footer="0.31496062992125984"/>
  <pageSetup paperSize="9" scale="77" orientation="landscape" r:id="rId30"/>
  <headerFooter>
    <oddHeader>&amp;CFiche évaluation des fournisseurs et sous-traitants (Janvier 2014 à décembre 2014)</oddHeader>
    <oddFooter>&amp;LMis à jour juin 2013&amp;CFE-FOURNIE-32 indice A
&amp;R&amp;P/&amp;N</oddFooter>
  </headerFooter>
  <rowBreaks count="1" manualBreakCount="1">
    <brk id="50" max="19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9"/>
  <sheetViews>
    <sheetView topLeftCell="A85" zoomScaleNormal="100" workbookViewId="0">
      <selection activeCell="D21" sqref="D21"/>
    </sheetView>
  </sheetViews>
  <sheetFormatPr baseColWidth="10" defaultRowHeight="12.75" x14ac:dyDescent="0.2"/>
  <cols>
    <col min="1" max="1" width="33.140625" customWidth="1"/>
    <col min="2" max="2" width="31.42578125" customWidth="1"/>
    <col min="3" max="3" width="25.7109375" customWidth="1"/>
    <col min="4" max="4" width="21.28515625" customWidth="1"/>
    <col min="5" max="5" width="5.140625" customWidth="1"/>
    <col min="6" max="6" width="13.7109375" customWidth="1"/>
    <col min="7" max="8" width="17.28515625" customWidth="1"/>
    <col min="9" max="9" width="31.5703125" customWidth="1"/>
    <col min="10" max="10" width="30.7109375" customWidth="1"/>
  </cols>
  <sheetData>
    <row r="1" spans="1:1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19" t="s">
        <v>232</v>
      </c>
      <c r="H1" s="19" t="s">
        <v>233</v>
      </c>
      <c r="I1" s="3"/>
      <c r="J1" s="7" t="str">
        <f t="shared" ref="J1:J22" si="0">A1</f>
        <v>Nom</v>
      </c>
    </row>
    <row r="2" spans="1:10" x14ac:dyDescent="0.2">
      <c r="A2" s="16" t="s">
        <v>218</v>
      </c>
      <c r="B2" s="3"/>
      <c r="C2" s="3"/>
      <c r="D2" s="3"/>
      <c r="E2" s="3"/>
      <c r="F2" s="6"/>
      <c r="G2" s="6"/>
      <c r="H2" s="6"/>
      <c r="I2" s="3"/>
      <c r="J2" s="7" t="str">
        <f t="shared" si="0"/>
        <v xml:space="preserve">PL MARTIN SAS </v>
      </c>
    </row>
    <row r="3" spans="1:10" ht="15" x14ac:dyDescent="0.25">
      <c r="A3" s="15" t="s">
        <v>9</v>
      </c>
      <c r="B3" s="4" t="s">
        <v>234</v>
      </c>
      <c r="C3" s="3" t="s">
        <v>164</v>
      </c>
      <c r="D3" s="3" t="s">
        <v>68</v>
      </c>
      <c r="E3" s="3">
        <v>1</v>
      </c>
      <c r="F3" s="6" t="s">
        <v>162</v>
      </c>
      <c r="G3" s="20">
        <v>41465</v>
      </c>
      <c r="H3" s="6"/>
      <c r="I3" s="3" t="s">
        <v>167</v>
      </c>
      <c r="J3" s="7" t="str">
        <f t="shared" si="0"/>
        <v>D'HUART INDUSTRIE</v>
      </c>
    </row>
    <row r="4" spans="1:10" x14ac:dyDescent="0.2">
      <c r="A4" s="3" t="s">
        <v>124</v>
      </c>
      <c r="B4" s="3"/>
      <c r="C4" s="3" t="s">
        <v>125</v>
      </c>
      <c r="D4" s="3" t="s">
        <v>52</v>
      </c>
      <c r="E4" s="3">
        <v>2</v>
      </c>
      <c r="F4" s="6" t="s">
        <v>163</v>
      </c>
      <c r="G4" s="6"/>
      <c r="H4" s="6"/>
      <c r="I4" s="3"/>
      <c r="J4" s="7" t="str">
        <f t="shared" si="0"/>
        <v>Sté THOMET</v>
      </c>
    </row>
    <row r="5" spans="1:10" ht="15" x14ac:dyDescent="0.25">
      <c r="A5" s="8" t="s">
        <v>8</v>
      </c>
      <c r="B5" s="4" t="s">
        <v>226</v>
      </c>
      <c r="C5" s="8" t="s">
        <v>225</v>
      </c>
      <c r="D5" s="8" t="s">
        <v>227</v>
      </c>
      <c r="E5" s="3">
        <v>2</v>
      </c>
      <c r="F5" s="9" t="s">
        <v>162</v>
      </c>
      <c r="G5" s="21">
        <v>41465</v>
      </c>
      <c r="H5" s="9"/>
      <c r="I5" s="8" t="s">
        <v>224</v>
      </c>
      <c r="J5" s="7" t="str">
        <f t="shared" si="0"/>
        <v>DEGOMETAL</v>
      </c>
    </row>
    <row r="6" spans="1:10" ht="15" x14ac:dyDescent="0.25">
      <c r="A6" s="8" t="s">
        <v>148</v>
      </c>
      <c r="B6" s="4"/>
      <c r="C6" s="3"/>
      <c r="D6" s="3"/>
      <c r="E6" s="3"/>
      <c r="F6" s="6"/>
      <c r="G6" s="6"/>
      <c r="H6" s="6"/>
      <c r="I6" s="3"/>
      <c r="J6" s="18" t="str">
        <f t="shared" si="0"/>
        <v>SIREMBALLAGE</v>
      </c>
    </row>
    <row r="7" spans="1:10" x14ac:dyDescent="0.2">
      <c r="A7" s="3" t="s">
        <v>40</v>
      </c>
      <c r="B7" s="3"/>
      <c r="C7" s="3"/>
      <c r="D7" s="3" t="s">
        <v>41</v>
      </c>
      <c r="E7" s="3">
        <v>1</v>
      </c>
      <c r="F7" s="6" t="s">
        <v>162</v>
      </c>
      <c r="G7" s="6"/>
      <c r="H7" s="6"/>
      <c r="I7" s="3" t="s">
        <v>158</v>
      </c>
      <c r="J7" s="7" t="str">
        <f t="shared" si="0"/>
        <v>AMD Seine</v>
      </c>
    </row>
    <row r="8" spans="1:10" ht="15" x14ac:dyDescent="0.25">
      <c r="A8" s="8" t="s">
        <v>210</v>
      </c>
      <c r="B8" s="4"/>
      <c r="C8" s="3"/>
      <c r="D8" s="3"/>
      <c r="E8" s="3">
        <v>2</v>
      </c>
      <c r="F8" s="9" t="s">
        <v>163</v>
      </c>
      <c r="G8" s="9"/>
      <c r="H8" s="9"/>
      <c r="I8" s="3"/>
      <c r="J8" s="7" t="str">
        <f t="shared" si="0"/>
        <v>HERDEGEN</v>
      </c>
    </row>
    <row r="9" spans="1:10" ht="15" x14ac:dyDescent="0.25">
      <c r="A9" s="14" t="s">
        <v>84</v>
      </c>
      <c r="B9" s="4" t="s">
        <v>188</v>
      </c>
      <c r="C9" s="3" t="s">
        <v>189</v>
      </c>
      <c r="D9" s="3" t="s">
        <v>85</v>
      </c>
      <c r="E9" s="3">
        <v>1</v>
      </c>
      <c r="F9" s="6" t="s">
        <v>162</v>
      </c>
      <c r="G9" s="22">
        <v>41465</v>
      </c>
      <c r="H9" s="6"/>
      <c r="I9" s="3" t="s">
        <v>130</v>
      </c>
      <c r="J9" s="7" t="str">
        <f t="shared" si="0"/>
        <v>J.D. Refendage</v>
      </c>
    </row>
    <row r="10" spans="1:10" ht="15" x14ac:dyDescent="0.25">
      <c r="A10" s="16" t="s">
        <v>217</v>
      </c>
      <c r="B10" s="4"/>
      <c r="C10" s="3"/>
      <c r="D10" s="3"/>
      <c r="E10" s="3">
        <v>2</v>
      </c>
      <c r="F10" s="9" t="s">
        <v>229</v>
      </c>
      <c r="G10" s="9"/>
      <c r="H10" s="9"/>
      <c r="I10" s="8" t="s">
        <v>229</v>
      </c>
      <c r="J10" s="7" t="str">
        <f t="shared" si="0"/>
        <v>MP PACKAGING</v>
      </c>
    </row>
    <row r="11" spans="1:10" ht="15" x14ac:dyDescent="0.25">
      <c r="A11" s="3" t="s">
        <v>94</v>
      </c>
      <c r="B11" s="4" t="s">
        <v>95</v>
      </c>
      <c r="C11" s="3" t="s">
        <v>96</v>
      </c>
      <c r="D11" s="3" t="s">
        <v>97</v>
      </c>
      <c r="E11" s="3">
        <v>2</v>
      </c>
      <c r="F11" s="6" t="s">
        <v>162</v>
      </c>
      <c r="G11" s="22">
        <v>41465</v>
      </c>
      <c r="H11" s="6"/>
      <c r="I11" s="3" t="s">
        <v>98</v>
      </c>
      <c r="J11" s="7" t="str">
        <f t="shared" si="0"/>
        <v>MACQUART &amp; Cie</v>
      </c>
    </row>
    <row r="12" spans="1:10" ht="15" x14ac:dyDescent="0.25">
      <c r="A12" s="3" t="s">
        <v>29</v>
      </c>
      <c r="B12" s="4" t="s">
        <v>107</v>
      </c>
      <c r="C12" s="3" t="s">
        <v>108</v>
      </c>
      <c r="D12" s="3" t="s">
        <v>79</v>
      </c>
      <c r="E12" s="3">
        <v>2</v>
      </c>
      <c r="F12" s="6" t="s">
        <v>162</v>
      </c>
      <c r="G12" s="22">
        <v>41465</v>
      </c>
      <c r="H12" s="22">
        <v>41572</v>
      </c>
      <c r="I12" s="3" t="s">
        <v>109</v>
      </c>
      <c r="J12" s="7" t="str">
        <f t="shared" si="0"/>
        <v>REVETECH</v>
      </c>
    </row>
    <row r="13" spans="1:10" x14ac:dyDescent="0.2">
      <c r="A13" s="8" t="s">
        <v>26</v>
      </c>
      <c r="B13" s="3"/>
      <c r="C13" s="3"/>
      <c r="D13" s="8" t="s">
        <v>230</v>
      </c>
      <c r="E13" s="3">
        <v>1</v>
      </c>
      <c r="F13" s="9" t="s">
        <v>162</v>
      </c>
      <c r="G13" s="9"/>
      <c r="H13" s="9"/>
      <c r="I13" s="8" t="s">
        <v>132</v>
      </c>
      <c r="J13" s="7" t="str">
        <f t="shared" si="0"/>
        <v>VISSELECT</v>
      </c>
    </row>
    <row r="14" spans="1:10" ht="15" x14ac:dyDescent="0.25">
      <c r="A14" s="15" t="s">
        <v>206</v>
      </c>
      <c r="B14" s="4"/>
      <c r="C14" s="3"/>
      <c r="D14" s="8" t="s">
        <v>228</v>
      </c>
      <c r="E14" s="3">
        <v>1</v>
      </c>
      <c r="F14" s="9" t="s">
        <v>163</v>
      </c>
      <c r="G14" s="9"/>
      <c r="H14" s="9"/>
      <c r="I14" s="3"/>
      <c r="J14" s="7" t="str">
        <f t="shared" si="0"/>
        <v>DESCOURS ET CABAUD</v>
      </c>
    </row>
    <row r="15" spans="1:10" ht="15" x14ac:dyDescent="0.25">
      <c r="A15" s="3" t="s">
        <v>5</v>
      </c>
      <c r="B15" s="4"/>
      <c r="C15" s="3" t="s">
        <v>51</v>
      </c>
      <c r="D15" s="3" t="s">
        <v>52</v>
      </c>
      <c r="E15" s="3">
        <v>2</v>
      </c>
      <c r="F15" s="6" t="s">
        <v>162</v>
      </c>
      <c r="G15" s="6"/>
      <c r="H15" s="6" t="s">
        <v>306</v>
      </c>
      <c r="I15" s="3" t="s">
        <v>53</v>
      </c>
      <c r="J15" s="7" t="str">
        <f t="shared" si="0"/>
        <v>BODYCOTE HIT</v>
      </c>
    </row>
    <row r="16" spans="1:10" ht="15" x14ac:dyDescent="0.25">
      <c r="A16" s="3" t="s">
        <v>54</v>
      </c>
      <c r="B16" s="4" t="s">
        <v>55</v>
      </c>
      <c r="C16" s="3" t="s">
        <v>56</v>
      </c>
      <c r="D16" s="3" t="s">
        <v>57</v>
      </c>
      <c r="E16" s="3">
        <v>1</v>
      </c>
      <c r="F16" s="6" t="s">
        <v>162</v>
      </c>
      <c r="G16" s="22">
        <v>41465</v>
      </c>
      <c r="H16" s="6"/>
      <c r="I16" s="3" t="s">
        <v>58</v>
      </c>
      <c r="J16" s="7" t="str">
        <f t="shared" si="0"/>
        <v>BONNET SA</v>
      </c>
    </row>
    <row r="17" spans="1:10" x14ac:dyDescent="0.2">
      <c r="A17" s="3" t="s">
        <v>86</v>
      </c>
      <c r="B17" s="3"/>
      <c r="C17" s="3"/>
      <c r="D17" s="3" t="s">
        <v>87</v>
      </c>
      <c r="E17" s="3">
        <v>1</v>
      </c>
      <c r="F17" s="6" t="s">
        <v>163</v>
      </c>
      <c r="G17" s="22">
        <v>41466</v>
      </c>
      <c r="H17" s="22">
        <v>41677</v>
      </c>
      <c r="I17" s="3"/>
      <c r="J17" s="7" t="str">
        <f t="shared" si="0"/>
        <v>KDI Intermetaux</v>
      </c>
    </row>
    <row r="18" spans="1:10" ht="15" x14ac:dyDescent="0.25">
      <c r="A18" s="3" t="s">
        <v>2</v>
      </c>
      <c r="B18" s="4" t="s">
        <v>42</v>
      </c>
      <c r="C18" s="3" t="s">
        <v>43</v>
      </c>
      <c r="D18" s="3" t="s">
        <v>44</v>
      </c>
      <c r="E18" s="3">
        <v>4</v>
      </c>
      <c r="F18" s="6" t="s">
        <v>162</v>
      </c>
      <c r="G18" s="22">
        <v>41465</v>
      </c>
      <c r="H18" s="6"/>
      <c r="I18" s="3" t="s">
        <v>183</v>
      </c>
      <c r="J18" s="7" t="str">
        <f t="shared" si="0"/>
        <v>ANTHALYS</v>
      </c>
    </row>
    <row r="19" spans="1:10" ht="15" x14ac:dyDescent="0.25">
      <c r="A19" s="3" t="s">
        <v>47</v>
      </c>
      <c r="B19" s="4" t="s">
        <v>48</v>
      </c>
      <c r="C19" s="3" t="s">
        <v>49</v>
      </c>
      <c r="D19" s="3" t="s">
        <v>50</v>
      </c>
      <c r="E19" s="3">
        <v>2</v>
      </c>
      <c r="F19" s="6" t="s">
        <v>162</v>
      </c>
      <c r="G19" s="22">
        <v>41465</v>
      </c>
      <c r="H19" s="6"/>
      <c r="I19" s="3"/>
      <c r="J19" s="7" t="str">
        <f t="shared" si="0"/>
        <v>BERTHOLLET AMMI</v>
      </c>
    </row>
    <row r="20" spans="1:10" ht="15" x14ac:dyDescent="0.25">
      <c r="A20" s="3" t="s">
        <v>17</v>
      </c>
      <c r="B20" s="4" t="s">
        <v>93</v>
      </c>
      <c r="C20" s="3"/>
      <c r="D20" s="3" t="s">
        <v>79</v>
      </c>
      <c r="E20" s="3">
        <v>2</v>
      </c>
      <c r="F20" s="6" t="s">
        <v>162</v>
      </c>
      <c r="G20" s="22"/>
      <c r="H20" s="6"/>
      <c r="I20" s="3" t="s">
        <v>150</v>
      </c>
      <c r="J20" s="7" t="str">
        <f t="shared" si="0"/>
        <v>LRB</v>
      </c>
    </row>
    <row r="21" spans="1:10" ht="15" x14ac:dyDescent="0.25">
      <c r="A21" s="3" t="s">
        <v>114</v>
      </c>
      <c r="B21" s="4" t="s">
        <v>193</v>
      </c>
      <c r="C21" s="3" t="s">
        <v>194</v>
      </c>
      <c r="D21" s="3" t="s">
        <v>195</v>
      </c>
      <c r="E21" s="3">
        <v>2</v>
      </c>
      <c r="F21" s="6" t="s">
        <v>162</v>
      </c>
      <c r="G21" s="22">
        <v>41465</v>
      </c>
      <c r="H21" s="6"/>
      <c r="I21" s="3" t="s">
        <v>196</v>
      </c>
      <c r="J21" s="7" t="str">
        <f t="shared" si="0"/>
        <v>Sté KERBIRIO</v>
      </c>
    </row>
    <row r="22" spans="1:10" ht="15" x14ac:dyDescent="0.25">
      <c r="A22" s="3" t="s">
        <v>115</v>
      </c>
      <c r="B22" s="4" t="s">
        <v>116</v>
      </c>
      <c r="C22" s="3" t="s">
        <v>117</v>
      </c>
      <c r="D22" s="3" t="s">
        <v>118</v>
      </c>
      <c r="E22" s="3">
        <v>2</v>
      </c>
      <c r="F22" s="6" t="s">
        <v>162</v>
      </c>
      <c r="G22" s="22">
        <v>41465</v>
      </c>
      <c r="H22" s="6" t="s">
        <v>307</v>
      </c>
      <c r="I22" s="3" t="s">
        <v>119</v>
      </c>
      <c r="J22" s="18" t="str">
        <f t="shared" si="0"/>
        <v>Sté MODERN'CHROME</v>
      </c>
    </row>
    <row r="23" spans="1:10" x14ac:dyDescent="0.2">
      <c r="A23" s="8" t="s">
        <v>27</v>
      </c>
      <c r="B23" s="3"/>
      <c r="C23" s="3"/>
      <c r="D23" s="3"/>
      <c r="E23" s="3"/>
      <c r="F23" s="9" t="s">
        <v>163</v>
      </c>
      <c r="G23" s="9"/>
      <c r="H23" s="9"/>
      <c r="I23" s="3"/>
      <c r="J23" s="8" t="s">
        <v>27</v>
      </c>
    </row>
    <row r="24" spans="1:10" x14ac:dyDescent="0.2">
      <c r="A24" s="8" t="s">
        <v>197</v>
      </c>
      <c r="B24" s="3"/>
      <c r="C24" s="3"/>
      <c r="D24" s="8" t="s">
        <v>199</v>
      </c>
      <c r="E24" s="3">
        <v>1</v>
      </c>
      <c r="F24" s="9" t="s">
        <v>163</v>
      </c>
      <c r="G24" s="9"/>
      <c r="H24" s="9"/>
      <c r="I24" s="8" t="s">
        <v>183</v>
      </c>
      <c r="J24" s="8" t="s">
        <v>197</v>
      </c>
    </row>
    <row r="25" spans="1:10" x14ac:dyDescent="0.2">
      <c r="A25" s="8" t="s">
        <v>198</v>
      </c>
      <c r="B25" s="3"/>
      <c r="C25" s="3"/>
      <c r="D25" s="3"/>
      <c r="E25" s="3"/>
      <c r="F25" s="9" t="s">
        <v>163</v>
      </c>
      <c r="G25" s="9"/>
      <c r="H25" s="9"/>
      <c r="I25" s="3"/>
      <c r="J25" s="8" t="s">
        <v>198</v>
      </c>
    </row>
    <row r="26" spans="1:10" x14ac:dyDescent="0.2">
      <c r="A26" s="3" t="s">
        <v>187</v>
      </c>
      <c r="B26" s="3"/>
      <c r="C26" s="3"/>
      <c r="D26" s="3" t="s">
        <v>110</v>
      </c>
      <c r="E26" s="3">
        <v>4</v>
      </c>
      <c r="F26" s="6" t="s">
        <v>163</v>
      </c>
      <c r="G26" s="6"/>
      <c r="H26" s="6"/>
      <c r="I26" s="3"/>
      <c r="J26" s="7" t="str">
        <f>A26</f>
        <v>ACTILAS et ACTIJET</v>
      </c>
    </row>
    <row r="27" spans="1:10" x14ac:dyDescent="0.2">
      <c r="A27" s="10" t="s">
        <v>200</v>
      </c>
      <c r="B27" s="3"/>
      <c r="C27" s="3"/>
      <c r="D27" s="3"/>
      <c r="E27" s="3"/>
      <c r="F27" s="6"/>
      <c r="G27" s="6"/>
      <c r="H27" s="6"/>
      <c r="I27" s="3"/>
      <c r="J27" s="10" t="s">
        <v>200</v>
      </c>
    </row>
    <row r="28" spans="1:10" x14ac:dyDescent="0.2">
      <c r="A28" s="10" t="s">
        <v>201</v>
      </c>
      <c r="B28" s="3"/>
      <c r="C28" s="3"/>
      <c r="D28" s="3"/>
      <c r="E28" s="3"/>
      <c r="F28" s="6"/>
      <c r="G28" s="6"/>
      <c r="H28" s="6"/>
      <c r="I28" s="3"/>
      <c r="J28" s="10" t="s">
        <v>201</v>
      </c>
    </row>
    <row r="29" spans="1:10" ht="15" x14ac:dyDescent="0.25">
      <c r="A29" s="10" t="s">
        <v>28</v>
      </c>
      <c r="B29" s="4"/>
      <c r="C29" s="3"/>
      <c r="D29" s="3"/>
      <c r="E29" s="3"/>
      <c r="F29" s="6"/>
      <c r="G29" s="6"/>
      <c r="H29" s="6"/>
      <c r="I29" s="3"/>
      <c r="J29" s="10" t="s">
        <v>28</v>
      </c>
    </row>
    <row r="30" spans="1:10" ht="15" x14ac:dyDescent="0.25">
      <c r="A30" s="3" t="s">
        <v>3</v>
      </c>
      <c r="B30" s="4" t="s">
        <v>45</v>
      </c>
      <c r="C30" s="3" t="s">
        <v>169</v>
      </c>
      <c r="D30" s="3" t="s">
        <v>168</v>
      </c>
      <c r="E30" s="3">
        <v>1</v>
      </c>
      <c r="F30" s="6" t="s">
        <v>162</v>
      </c>
      <c r="G30" s="22">
        <v>41466</v>
      </c>
      <c r="H30" s="22">
        <v>41606</v>
      </c>
      <c r="I30" s="3" t="s">
        <v>46</v>
      </c>
      <c r="J30" s="13" t="str">
        <f>A30</f>
        <v>ARS</v>
      </c>
    </row>
    <row r="31" spans="1:10" ht="15" x14ac:dyDescent="0.25">
      <c r="A31" s="3" t="s">
        <v>174</v>
      </c>
      <c r="B31" s="4"/>
      <c r="C31" s="3"/>
      <c r="D31" s="3"/>
      <c r="E31" s="3">
        <v>1</v>
      </c>
      <c r="F31" s="6" t="s">
        <v>163</v>
      </c>
      <c r="G31" s="6"/>
      <c r="H31" s="6"/>
      <c r="I31" s="3"/>
      <c r="J31" s="7" t="str">
        <f>A31</f>
        <v>AT2T - Usine TOURNIER</v>
      </c>
    </row>
    <row r="32" spans="1:10" ht="15" x14ac:dyDescent="0.25">
      <c r="A32" s="10" t="s">
        <v>202</v>
      </c>
      <c r="B32" s="4"/>
      <c r="C32" s="3"/>
      <c r="D32" s="3"/>
      <c r="E32" s="3"/>
      <c r="F32" s="6"/>
      <c r="G32" s="6"/>
      <c r="H32" s="6"/>
      <c r="I32" s="3"/>
      <c r="J32" s="10" t="s">
        <v>202</v>
      </c>
    </row>
    <row r="33" spans="1:10" ht="15" x14ac:dyDescent="0.25">
      <c r="A33" s="10" t="s">
        <v>4</v>
      </c>
      <c r="B33" s="4"/>
      <c r="C33" s="3"/>
      <c r="D33" s="3"/>
      <c r="E33" s="3"/>
      <c r="F33" s="6"/>
      <c r="G33" s="6"/>
      <c r="H33" s="6"/>
      <c r="I33" s="3"/>
      <c r="J33" s="10" t="s">
        <v>4</v>
      </c>
    </row>
    <row r="34" spans="1:10" ht="15" x14ac:dyDescent="0.25">
      <c r="A34" s="10" t="s">
        <v>203</v>
      </c>
      <c r="B34" s="4"/>
      <c r="C34" s="3"/>
      <c r="D34" s="3"/>
      <c r="E34" s="3"/>
      <c r="F34" s="6"/>
      <c r="G34" s="6"/>
      <c r="H34" s="6"/>
      <c r="I34" s="3"/>
      <c r="J34" s="10" t="s">
        <v>203</v>
      </c>
    </row>
    <row r="35" spans="1:10" ht="15" x14ac:dyDescent="0.25">
      <c r="A35" s="10" t="s">
        <v>204</v>
      </c>
      <c r="B35" s="4"/>
      <c r="C35" s="3"/>
      <c r="D35" s="3"/>
      <c r="E35" s="3"/>
      <c r="F35" s="6"/>
      <c r="G35" s="6"/>
      <c r="H35" s="6"/>
      <c r="I35" s="3"/>
      <c r="J35" s="10" t="s">
        <v>204</v>
      </c>
    </row>
    <row r="36" spans="1:10" ht="15" x14ac:dyDescent="0.25">
      <c r="A36" s="14" t="s">
        <v>231</v>
      </c>
      <c r="B36" s="4"/>
      <c r="C36" s="3"/>
      <c r="D36" s="3"/>
      <c r="E36" s="3"/>
      <c r="F36" s="6"/>
      <c r="G36" s="6"/>
      <c r="H36" s="6"/>
      <c r="I36" s="3"/>
      <c r="J36" s="7"/>
    </row>
    <row r="37" spans="1:10" ht="15" x14ac:dyDescent="0.25">
      <c r="A37" s="10" t="s">
        <v>149</v>
      </c>
      <c r="B37" s="4"/>
      <c r="C37" s="3"/>
      <c r="D37" s="3"/>
      <c r="E37" s="3"/>
      <c r="F37" s="6"/>
      <c r="G37" s="6"/>
      <c r="H37" s="6"/>
      <c r="I37" s="3"/>
      <c r="J37" s="10" t="s">
        <v>149</v>
      </c>
    </row>
    <row r="38" spans="1:10" ht="15" x14ac:dyDescent="0.25">
      <c r="A38" s="3" t="s">
        <v>6</v>
      </c>
      <c r="B38" s="4" t="s">
        <v>59</v>
      </c>
      <c r="C38" s="3" t="s">
        <v>60</v>
      </c>
      <c r="D38" s="3" t="s">
        <v>61</v>
      </c>
      <c r="E38" s="3">
        <v>4</v>
      </c>
      <c r="F38" s="6" t="s">
        <v>162</v>
      </c>
      <c r="G38" s="22">
        <v>41466</v>
      </c>
      <c r="H38" s="6"/>
      <c r="I38" s="3" t="s">
        <v>58</v>
      </c>
      <c r="J38" s="7" t="str">
        <f t="shared" ref="J38:J89" si="1">A38</f>
        <v>CHARTON DECOUPAGE</v>
      </c>
    </row>
    <row r="39" spans="1:10" x14ac:dyDescent="0.2">
      <c r="A39" s="3" t="s">
        <v>7</v>
      </c>
      <c r="B39" s="3"/>
      <c r="C39" s="3" t="s">
        <v>62</v>
      </c>
      <c r="D39" s="3" t="s">
        <v>63</v>
      </c>
      <c r="E39" s="3">
        <v>1</v>
      </c>
      <c r="F39" s="6" t="s">
        <v>163</v>
      </c>
      <c r="G39" s="6"/>
      <c r="H39" s="6"/>
      <c r="I39" s="3"/>
      <c r="J39" s="7" t="str">
        <f t="shared" si="1"/>
        <v>CLAL</v>
      </c>
    </row>
    <row r="40" spans="1:10" ht="15" x14ac:dyDescent="0.25">
      <c r="A40" s="3" t="s">
        <v>64</v>
      </c>
      <c r="B40" s="4" t="s">
        <v>65</v>
      </c>
      <c r="C40" s="3"/>
      <c r="D40" s="3" t="s">
        <v>66</v>
      </c>
      <c r="E40" s="3">
        <v>1</v>
      </c>
      <c r="F40" s="6" t="s">
        <v>162</v>
      </c>
      <c r="G40" s="6"/>
      <c r="H40" s="6"/>
      <c r="I40" s="3" t="s">
        <v>159</v>
      </c>
      <c r="J40" s="7" t="str">
        <f t="shared" si="1"/>
        <v>COSTE Aciers</v>
      </c>
    </row>
    <row r="41" spans="1:10" ht="15" x14ac:dyDescent="0.25">
      <c r="A41" s="8" t="s">
        <v>205</v>
      </c>
      <c r="B41" s="4"/>
      <c r="C41" s="3"/>
      <c r="D41" s="3"/>
      <c r="E41" s="3"/>
      <c r="F41" s="6"/>
      <c r="G41" s="6"/>
      <c r="H41" s="6"/>
      <c r="I41" s="3"/>
      <c r="J41" s="7" t="str">
        <f t="shared" si="1"/>
        <v>DEPPCO</v>
      </c>
    </row>
    <row r="42" spans="1:10" ht="15" x14ac:dyDescent="0.25">
      <c r="A42" s="3" t="s">
        <v>67</v>
      </c>
      <c r="B42" s="4"/>
      <c r="C42" s="3"/>
      <c r="D42" s="3"/>
      <c r="E42" s="3"/>
      <c r="F42" s="6" t="s">
        <v>163</v>
      </c>
      <c r="G42" s="6"/>
      <c r="H42" s="6"/>
      <c r="I42" s="8"/>
      <c r="J42" s="7" t="str">
        <f t="shared" si="1"/>
        <v>DESBORDES Repoussage</v>
      </c>
    </row>
    <row r="43" spans="1:10" ht="15" x14ac:dyDescent="0.25">
      <c r="A43" s="3" t="s">
        <v>10</v>
      </c>
      <c r="B43" s="4" t="s">
        <v>69</v>
      </c>
      <c r="C43" s="3" t="s">
        <v>170</v>
      </c>
      <c r="D43" s="3" t="s">
        <v>70</v>
      </c>
      <c r="E43" s="3">
        <v>1</v>
      </c>
      <c r="F43" s="6" t="s">
        <v>162</v>
      </c>
      <c r="G43" s="6"/>
      <c r="H43" s="6"/>
      <c r="I43" s="3" t="s">
        <v>58</v>
      </c>
      <c r="J43" s="7" t="str">
        <f t="shared" si="1"/>
        <v>DSL METAL</v>
      </c>
    </row>
    <row r="44" spans="1:10" ht="15" x14ac:dyDescent="0.25">
      <c r="A44" s="8" t="s">
        <v>33</v>
      </c>
      <c r="B44" s="4"/>
      <c r="C44" s="3"/>
      <c r="D44" s="3"/>
      <c r="E44" s="3"/>
      <c r="F44" s="6"/>
      <c r="G44" s="6"/>
      <c r="H44" s="6"/>
      <c r="I44" s="3"/>
      <c r="J44" s="7" t="str">
        <f t="shared" si="1"/>
        <v>EAP MEZIERE</v>
      </c>
    </row>
    <row r="45" spans="1:10" ht="15" x14ac:dyDescent="0.25">
      <c r="A45" s="3" t="s">
        <v>71</v>
      </c>
      <c r="B45" s="4" t="s">
        <v>72</v>
      </c>
      <c r="C45" s="3" t="s">
        <v>73</v>
      </c>
      <c r="D45" s="3" t="s">
        <v>74</v>
      </c>
      <c r="E45" s="3">
        <v>2</v>
      </c>
      <c r="F45" s="6" t="s">
        <v>162</v>
      </c>
      <c r="G45" s="6"/>
      <c r="H45" s="6"/>
      <c r="I45" s="3" t="s">
        <v>160</v>
      </c>
      <c r="J45" s="7" t="str">
        <f t="shared" si="1"/>
        <v>ELECTRO CHROME</v>
      </c>
    </row>
    <row r="46" spans="1:10" ht="15" x14ac:dyDescent="0.25">
      <c r="A46" s="8" t="s">
        <v>207</v>
      </c>
      <c r="B46" s="4"/>
      <c r="C46" s="3"/>
      <c r="D46" s="3"/>
      <c r="E46" s="3"/>
      <c r="F46" s="6"/>
      <c r="G46" s="6"/>
      <c r="H46" s="6"/>
      <c r="I46" s="3"/>
      <c r="J46" s="7" t="str">
        <f t="shared" si="1"/>
        <v>FIT</v>
      </c>
    </row>
    <row r="47" spans="1:10" ht="15" x14ac:dyDescent="0.25">
      <c r="A47" s="8" t="s">
        <v>11</v>
      </c>
      <c r="B47" s="4"/>
      <c r="C47" s="3"/>
      <c r="D47" s="3"/>
      <c r="E47" s="3"/>
      <c r="F47" s="6"/>
      <c r="G47" s="6"/>
      <c r="H47" s="6"/>
      <c r="I47" s="3"/>
      <c r="J47" s="7" t="str">
        <f t="shared" si="1"/>
        <v>FATUS</v>
      </c>
    </row>
    <row r="48" spans="1:10" ht="15" x14ac:dyDescent="0.25">
      <c r="A48" s="12" t="s">
        <v>208</v>
      </c>
      <c r="B48" s="4"/>
      <c r="C48" s="3"/>
      <c r="D48" s="8" t="s">
        <v>44</v>
      </c>
      <c r="E48" s="3">
        <v>2</v>
      </c>
      <c r="F48" s="9" t="s">
        <v>163</v>
      </c>
      <c r="G48" s="9"/>
      <c r="H48" s="9"/>
      <c r="I48" s="3"/>
      <c r="J48" s="7" t="str">
        <f t="shared" si="1"/>
        <v>FILS ET TUBES</v>
      </c>
    </row>
    <row r="49" spans="1:10" ht="15" x14ac:dyDescent="0.25">
      <c r="A49" s="8" t="s">
        <v>154</v>
      </c>
      <c r="B49" s="4"/>
      <c r="C49" s="3"/>
      <c r="D49" s="3"/>
      <c r="E49" s="3"/>
      <c r="F49" s="6"/>
      <c r="G49" s="6"/>
      <c r="H49" s="6"/>
      <c r="I49" s="3"/>
      <c r="J49" s="7" t="str">
        <f t="shared" si="1"/>
        <v>FIPROTEC</v>
      </c>
    </row>
    <row r="50" spans="1:10" ht="15" x14ac:dyDescent="0.25">
      <c r="A50" s="3" t="s">
        <v>12</v>
      </c>
      <c r="B50" s="4" t="s">
        <v>75</v>
      </c>
      <c r="C50" s="3"/>
      <c r="D50" s="3" t="s">
        <v>76</v>
      </c>
      <c r="E50" s="3">
        <v>2</v>
      </c>
      <c r="F50" s="6" t="s">
        <v>163</v>
      </c>
      <c r="G50" s="6"/>
      <c r="H50" s="6"/>
      <c r="I50" s="3"/>
      <c r="J50" s="7" t="str">
        <f t="shared" si="1"/>
        <v>FUSION ARGON</v>
      </c>
    </row>
    <row r="51" spans="1:10" ht="15" x14ac:dyDescent="0.25">
      <c r="A51" s="3" t="s">
        <v>13</v>
      </c>
      <c r="B51" s="4" t="s">
        <v>77</v>
      </c>
      <c r="C51" s="3"/>
      <c r="D51" s="3" t="s">
        <v>78</v>
      </c>
      <c r="E51" s="3">
        <v>2</v>
      </c>
      <c r="F51" s="6" t="s">
        <v>163</v>
      </c>
      <c r="G51" s="6"/>
      <c r="H51" s="6"/>
      <c r="I51" s="3"/>
      <c r="J51" s="7" t="str">
        <f t="shared" si="1"/>
        <v>GECEDEMO</v>
      </c>
    </row>
    <row r="52" spans="1:10" ht="15" x14ac:dyDescent="0.25">
      <c r="A52" s="8" t="s">
        <v>31</v>
      </c>
      <c r="B52" s="4"/>
      <c r="C52" s="3"/>
      <c r="D52" s="3"/>
      <c r="E52" s="3"/>
      <c r="F52" s="6"/>
      <c r="G52" s="6"/>
      <c r="H52" s="6"/>
      <c r="I52" s="3"/>
      <c r="J52" s="7" t="str">
        <f t="shared" si="1"/>
        <v>GPE</v>
      </c>
    </row>
    <row r="53" spans="1:10" ht="15" x14ac:dyDescent="0.25">
      <c r="A53" s="8" t="s">
        <v>209</v>
      </c>
      <c r="B53" s="4"/>
      <c r="C53" s="3"/>
      <c r="D53" s="3"/>
      <c r="E53" s="3"/>
      <c r="F53" s="6"/>
      <c r="G53" s="6"/>
      <c r="H53" s="6"/>
      <c r="I53" s="3"/>
      <c r="J53" s="7" t="str">
        <f t="shared" si="1"/>
        <v>GSCI</v>
      </c>
    </row>
    <row r="54" spans="1:10" ht="15" x14ac:dyDescent="0.25">
      <c r="A54" s="8" t="s">
        <v>211</v>
      </c>
      <c r="B54" s="4"/>
      <c r="C54" s="3"/>
      <c r="D54" s="3"/>
      <c r="E54" s="3"/>
      <c r="F54" s="6"/>
      <c r="G54" s="6"/>
      <c r="H54" s="6"/>
      <c r="I54" s="3"/>
      <c r="J54" s="7" t="str">
        <f t="shared" si="1"/>
        <v>HERMET</v>
      </c>
    </row>
    <row r="55" spans="1:10" ht="15" x14ac:dyDescent="0.25">
      <c r="A55" s="3" t="s">
        <v>15</v>
      </c>
      <c r="B55" s="4" t="s">
        <v>80</v>
      </c>
      <c r="C55" s="3"/>
      <c r="D55" s="3" t="s">
        <v>81</v>
      </c>
      <c r="E55" s="3">
        <v>1</v>
      </c>
      <c r="F55" s="6" t="s">
        <v>162</v>
      </c>
      <c r="G55" s="22">
        <v>41466</v>
      </c>
      <c r="H55" s="22">
        <v>41466</v>
      </c>
      <c r="I55" s="3" t="s">
        <v>82</v>
      </c>
      <c r="J55" s="7" t="str">
        <f t="shared" si="1"/>
        <v>ICAUNAISE DES METAUX</v>
      </c>
    </row>
    <row r="56" spans="1:10" ht="15" x14ac:dyDescent="0.25">
      <c r="A56" s="8" t="s">
        <v>16</v>
      </c>
      <c r="B56" s="4"/>
      <c r="C56" s="3"/>
      <c r="D56" s="3"/>
      <c r="E56" s="3"/>
      <c r="F56" s="6"/>
      <c r="G56" s="6"/>
      <c r="H56" s="6"/>
      <c r="I56" s="3"/>
      <c r="J56" s="7" t="str">
        <f t="shared" si="1"/>
        <v>IGOL LUBRIFIANTS</v>
      </c>
    </row>
    <row r="57" spans="1:10" x14ac:dyDescent="0.2">
      <c r="A57" s="3" t="s">
        <v>83</v>
      </c>
      <c r="B57" s="3"/>
      <c r="C57" s="3"/>
      <c r="D57" s="3"/>
      <c r="E57" s="3">
        <v>1</v>
      </c>
      <c r="F57" s="6" t="s">
        <v>163</v>
      </c>
      <c r="G57" s="6"/>
      <c r="H57" s="6"/>
      <c r="I57" s="3"/>
      <c r="J57" s="7" t="str">
        <f t="shared" si="1"/>
        <v>IMPHY</v>
      </c>
    </row>
    <row r="58" spans="1:10" x14ac:dyDescent="0.2">
      <c r="A58" s="8" t="s">
        <v>212</v>
      </c>
      <c r="B58" s="3"/>
      <c r="C58" s="3"/>
      <c r="D58" s="3"/>
      <c r="E58" s="3"/>
      <c r="F58" s="6"/>
      <c r="G58" s="6"/>
      <c r="H58" s="6"/>
      <c r="I58" s="3"/>
      <c r="J58" s="18" t="str">
        <f t="shared" si="1"/>
        <v>IN CA</v>
      </c>
    </row>
    <row r="59" spans="1:10" ht="15" x14ac:dyDescent="0.25">
      <c r="A59" s="3" t="s">
        <v>88</v>
      </c>
      <c r="B59" s="4" t="s">
        <v>89</v>
      </c>
      <c r="C59" s="3" t="s">
        <v>90</v>
      </c>
      <c r="D59" s="3" t="s">
        <v>91</v>
      </c>
      <c r="E59" s="3">
        <v>2</v>
      </c>
      <c r="F59" s="6" t="s">
        <v>162</v>
      </c>
      <c r="G59" s="6"/>
      <c r="H59" s="6"/>
      <c r="I59" s="3" t="s">
        <v>92</v>
      </c>
      <c r="J59" s="7" t="str">
        <f t="shared" si="1"/>
        <v>L'ELECTROLYSE</v>
      </c>
    </row>
    <row r="60" spans="1:10" ht="15" x14ac:dyDescent="0.25">
      <c r="A60" s="8" t="s">
        <v>213</v>
      </c>
      <c r="B60" s="4"/>
      <c r="C60" s="3"/>
      <c r="D60" s="3"/>
      <c r="E60" s="3"/>
      <c r="F60" s="6"/>
      <c r="G60" s="6"/>
      <c r="H60" s="6"/>
      <c r="I60" s="3"/>
      <c r="J60" s="7" t="str">
        <f t="shared" si="1"/>
        <v>MARTEAU ET LEMARIE</v>
      </c>
    </row>
    <row r="61" spans="1:10" ht="15" x14ac:dyDescent="0.25">
      <c r="A61" s="8" t="s">
        <v>214</v>
      </c>
      <c r="B61" s="4"/>
      <c r="C61" s="3"/>
      <c r="D61" s="3"/>
      <c r="E61" s="3"/>
      <c r="F61" s="6"/>
      <c r="G61" s="6"/>
      <c r="H61" s="6"/>
      <c r="I61" s="3"/>
      <c r="J61" s="7" t="str">
        <f t="shared" si="1"/>
        <v>MDL RODIS</v>
      </c>
    </row>
    <row r="62" spans="1:10" ht="15" x14ac:dyDescent="0.25">
      <c r="A62" s="3" t="s">
        <v>99</v>
      </c>
      <c r="B62" s="4" t="s">
        <v>100</v>
      </c>
      <c r="C62" s="3" t="s">
        <v>101</v>
      </c>
      <c r="D62" s="3" t="s">
        <v>102</v>
      </c>
      <c r="E62" s="3">
        <v>1</v>
      </c>
      <c r="F62" s="6" t="s">
        <v>162</v>
      </c>
      <c r="G62" s="22">
        <v>41467</v>
      </c>
      <c r="H62" s="22">
        <v>41606</v>
      </c>
      <c r="I62" s="3" t="s">
        <v>186</v>
      </c>
      <c r="J62" s="7" t="str">
        <f t="shared" si="1"/>
        <v>MDP</v>
      </c>
    </row>
    <row r="63" spans="1:10" ht="15" x14ac:dyDescent="0.25">
      <c r="A63" s="8" t="s">
        <v>215</v>
      </c>
      <c r="B63" s="4"/>
      <c r="C63" s="3"/>
      <c r="D63" s="3"/>
      <c r="E63" s="3"/>
      <c r="F63" s="6"/>
      <c r="G63" s="6"/>
      <c r="H63" s="6"/>
      <c r="I63" s="3"/>
      <c r="J63" s="7" t="str">
        <f t="shared" si="1"/>
        <v>MECA SERVICE</v>
      </c>
    </row>
    <row r="64" spans="1:10" ht="15" x14ac:dyDescent="0.25">
      <c r="A64" s="8" t="s">
        <v>216</v>
      </c>
      <c r="B64" s="4"/>
      <c r="C64" s="3"/>
      <c r="D64" s="3"/>
      <c r="E64" s="3"/>
      <c r="F64" s="6"/>
      <c r="G64" s="6"/>
      <c r="H64" s="6"/>
      <c r="I64" s="3"/>
      <c r="J64" s="7" t="str">
        <f t="shared" si="1"/>
        <v>MESURE 2000</v>
      </c>
    </row>
    <row r="65" spans="1:10" ht="15" x14ac:dyDescent="0.25">
      <c r="A65" s="8" t="s">
        <v>32</v>
      </c>
      <c r="B65" s="4"/>
      <c r="C65" s="3"/>
      <c r="D65" s="3"/>
      <c r="E65" s="3"/>
      <c r="F65" s="6"/>
      <c r="G65" s="6"/>
      <c r="H65" s="6"/>
      <c r="I65" s="3"/>
      <c r="J65" s="7" t="str">
        <f t="shared" si="1"/>
        <v>METACONCEPT</v>
      </c>
    </row>
    <row r="66" spans="1:10" x14ac:dyDescent="0.2">
      <c r="A66" s="3" t="s">
        <v>103</v>
      </c>
      <c r="B66" s="3"/>
      <c r="C66" s="3"/>
      <c r="D66" s="3" t="s">
        <v>104</v>
      </c>
      <c r="E66" s="3">
        <v>1</v>
      </c>
      <c r="F66" s="6" t="s">
        <v>163</v>
      </c>
      <c r="G66" s="6"/>
      <c r="H66" s="6"/>
      <c r="I66" s="3"/>
      <c r="J66" s="7" t="str">
        <f t="shared" si="1"/>
        <v>PLASTISERVICE Group</v>
      </c>
    </row>
    <row r="67" spans="1:10" x14ac:dyDescent="0.2">
      <c r="A67" s="3" t="s">
        <v>105</v>
      </c>
      <c r="B67" s="3"/>
      <c r="C67" s="3"/>
      <c r="D67" s="3" t="s">
        <v>106</v>
      </c>
      <c r="E67" s="3">
        <v>4</v>
      </c>
      <c r="F67" s="6" t="s">
        <v>163</v>
      </c>
      <c r="G67" s="6"/>
      <c r="H67" s="6"/>
      <c r="I67" s="3"/>
      <c r="J67" s="7" t="str">
        <f t="shared" si="1"/>
        <v>PMC Sarl</v>
      </c>
    </row>
    <row r="68" spans="1:10" ht="15" x14ac:dyDescent="0.25">
      <c r="A68" s="3" t="s">
        <v>175</v>
      </c>
      <c r="B68" s="4" t="s">
        <v>176</v>
      </c>
      <c r="C68" s="3" t="s">
        <v>177</v>
      </c>
      <c r="D68" s="3" t="s">
        <v>79</v>
      </c>
      <c r="E68" s="3">
        <v>4</v>
      </c>
      <c r="F68" s="6" t="s">
        <v>162</v>
      </c>
      <c r="G68" s="22">
        <v>41466</v>
      </c>
      <c r="H68" s="6"/>
      <c r="I68" s="3" t="s">
        <v>178</v>
      </c>
      <c r="J68" s="7" t="str">
        <f t="shared" si="1"/>
        <v>POLIGRAT France</v>
      </c>
    </row>
    <row r="69" spans="1:10" ht="15" x14ac:dyDescent="0.25">
      <c r="A69" s="8" t="s">
        <v>30</v>
      </c>
      <c r="B69" s="4"/>
      <c r="C69" s="3"/>
      <c r="D69" s="3"/>
      <c r="E69" s="3"/>
      <c r="F69" s="6"/>
      <c r="G69" s="22">
        <v>41466</v>
      </c>
      <c r="H69" s="22">
        <v>41481</v>
      </c>
      <c r="I69" s="3"/>
      <c r="J69" s="7" t="str">
        <f t="shared" si="1"/>
        <v>RABOURDIN</v>
      </c>
    </row>
    <row r="70" spans="1:10" ht="15" x14ac:dyDescent="0.25">
      <c r="A70" s="8" t="s">
        <v>155</v>
      </c>
      <c r="B70" s="4"/>
      <c r="C70" s="3"/>
      <c r="D70" s="3"/>
      <c r="E70" s="3"/>
      <c r="F70" s="6"/>
      <c r="G70" s="6"/>
      <c r="H70" s="6"/>
      <c r="I70" s="3"/>
      <c r="J70" s="7" t="str">
        <f t="shared" si="1"/>
        <v>REXEL</v>
      </c>
    </row>
    <row r="71" spans="1:10" ht="15" x14ac:dyDescent="0.25">
      <c r="A71" s="3" t="s">
        <v>157</v>
      </c>
      <c r="B71" s="4" t="s">
        <v>191</v>
      </c>
      <c r="C71" s="3" t="s">
        <v>192</v>
      </c>
      <c r="D71" s="3" t="s">
        <v>41</v>
      </c>
      <c r="E71" s="3">
        <v>1</v>
      </c>
      <c r="F71" s="6" t="s">
        <v>162</v>
      </c>
      <c r="G71" s="22">
        <v>41466</v>
      </c>
      <c r="H71" s="6"/>
      <c r="I71" s="3" t="s">
        <v>190</v>
      </c>
      <c r="J71" s="7" t="str">
        <f t="shared" si="1"/>
        <v>SAPIM Inox</v>
      </c>
    </row>
    <row r="72" spans="1:10" ht="15" x14ac:dyDescent="0.25">
      <c r="A72" s="8" t="s">
        <v>219</v>
      </c>
      <c r="B72" s="4"/>
      <c r="C72" s="3"/>
      <c r="D72" s="3"/>
      <c r="E72" s="3"/>
      <c r="F72" s="6"/>
      <c r="G72" s="6"/>
      <c r="H72" s="6"/>
      <c r="I72" s="3"/>
      <c r="J72" s="7" t="str">
        <f t="shared" si="1"/>
        <v>SAICA PACK</v>
      </c>
    </row>
    <row r="73" spans="1:10" ht="15" x14ac:dyDescent="0.25">
      <c r="A73" s="8" t="s">
        <v>18</v>
      </c>
      <c r="B73" s="4"/>
      <c r="C73" s="3"/>
      <c r="D73" s="3"/>
      <c r="E73" s="3"/>
      <c r="F73" s="6"/>
      <c r="G73" s="6"/>
      <c r="H73" s="6"/>
      <c r="I73" s="3"/>
      <c r="J73" s="7" t="str">
        <f t="shared" si="1"/>
        <v>SAMP INDUSTRIE</v>
      </c>
    </row>
    <row r="74" spans="1:10" ht="15" x14ac:dyDescent="0.25">
      <c r="A74" s="8" t="s">
        <v>19</v>
      </c>
      <c r="B74" s="4"/>
      <c r="C74" s="3"/>
      <c r="D74" s="3"/>
      <c r="E74" s="3"/>
      <c r="F74" s="6"/>
      <c r="G74" s="6"/>
      <c r="H74" s="6"/>
      <c r="I74" s="3"/>
      <c r="J74" s="7" t="str">
        <f t="shared" si="1"/>
        <v>SAPIM INOX</v>
      </c>
    </row>
    <row r="75" spans="1:10" ht="15" x14ac:dyDescent="0.25">
      <c r="A75" s="8" t="s">
        <v>156</v>
      </c>
      <c r="B75" s="4"/>
      <c r="C75" s="3"/>
      <c r="D75" s="3"/>
      <c r="E75" s="3"/>
      <c r="F75" s="6"/>
      <c r="G75" s="6"/>
      <c r="H75" s="6"/>
      <c r="I75" s="3"/>
      <c r="J75" s="7" t="str">
        <f t="shared" si="1"/>
        <v>SDEP</v>
      </c>
    </row>
    <row r="76" spans="1:10" ht="15" x14ac:dyDescent="0.25">
      <c r="A76" s="8" t="s">
        <v>220</v>
      </c>
      <c r="B76" s="4"/>
      <c r="C76" s="3"/>
      <c r="D76" s="3"/>
      <c r="E76" s="3"/>
      <c r="F76" s="6"/>
      <c r="G76" s="6"/>
      <c r="H76" s="6"/>
      <c r="I76" s="3"/>
      <c r="J76" s="7" t="str">
        <f t="shared" si="1"/>
        <v>SEFI</v>
      </c>
    </row>
    <row r="77" spans="1:10" ht="15" x14ac:dyDescent="0.25">
      <c r="A77" s="8" t="s">
        <v>221</v>
      </c>
      <c r="B77" s="4"/>
      <c r="C77" s="3"/>
      <c r="D77" s="3"/>
      <c r="E77" s="3"/>
      <c r="F77" s="6"/>
      <c r="G77" s="6"/>
      <c r="H77" s="6"/>
      <c r="I77" s="3"/>
      <c r="J77" s="7" t="str">
        <f t="shared" si="1"/>
        <v>SIDASA</v>
      </c>
    </row>
    <row r="78" spans="1:10" ht="15" x14ac:dyDescent="0.25">
      <c r="A78" s="3" t="s">
        <v>1</v>
      </c>
      <c r="B78" s="4" t="s">
        <v>165</v>
      </c>
      <c r="C78" s="3"/>
      <c r="D78" s="3" t="s">
        <v>166</v>
      </c>
      <c r="E78" s="3">
        <v>1</v>
      </c>
      <c r="F78" s="6" t="s">
        <v>162</v>
      </c>
      <c r="G78" s="22">
        <v>41467</v>
      </c>
      <c r="H78" s="6"/>
      <c r="I78" s="3" t="s">
        <v>130</v>
      </c>
      <c r="J78" s="7" t="str">
        <f t="shared" si="1"/>
        <v>SMV</v>
      </c>
    </row>
    <row r="79" spans="1:10" ht="15" x14ac:dyDescent="0.25">
      <c r="A79" s="3" t="s">
        <v>20</v>
      </c>
      <c r="B79" s="4" t="s">
        <v>179</v>
      </c>
      <c r="C79" s="3" t="s">
        <v>181</v>
      </c>
      <c r="D79" s="3" t="s">
        <v>180</v>
      </c>
      <c r="E79" s="3">
        <v>4</v>
      </c>
      <c r="F79" s="6" t="s">
        <v>162</v>
      </c>
      <c r="G79" s="22">
        <v>41467</v>
      </c>
      <c r="H79" s="22">
        <v>41519</v>
      </c>
      <c r="I79" s="3" t="s">
        <v>182</v>
      </c>
      <c r="J79" s="7" t="str">
        <f t="shared" si="1"/>
        <v>SNAEM</v>
      </c>
    </row>
    <row r="80" spans="1:10" ht="15" x14ac:dyDescent="0.25">
      <c r="A80" s="3" t="s">
        <v>111</v>
      </c>
      <c r="B80" s="4" t="s">
        <v>171</v>
      </c>
      <c r="C80" s="3" t="s">
        <v>172</v>
      </c>
      <c r="D80" s="3" t="s">
        <v>112</v>
      </c>
      <c r="E80" s="3">
        <v>2</v>
      </c>
      <c r="F80" s="6" t="s">
        <v>162</v>
      </c>
      <c r="G80" s="22">
        <v>41467</v>
      </c>
      <c r="H80" s="22">
        <v>41675</v>
      </c>
      <c r="I80" s="3" t="s">
        <v>173</v>
      </c>
      <c r="J80" s="7" t="str">
        <f t="shared" si="1"/>
        <v>SOHACO SA</v>
      </c>
    </row>
    <row r="81" spans="1:10" ht="15" x14ac:dyDescent="0.25">
      <c r="A81" s="3" t="s">
        <v>21</v>
      </c>
      <c r="B81" s="4" t="s">
        <v>151</v>
      </c>
      <c r="C81" s="3" t="s">
        <v>152</v>
      </c>
      <c r="D81" s="3" t="s">
        <v>113</v>
      </c>
      <c r="E81" s="3">
        <v>1</v>
      </c>
      <c r="F81" s="6" t="s">
        <v>162</v>
      </c>
      <c r="G81" s="22">
        <v>41467</v>
      </c>
      <c r="H81" s="6"/>
      <c r="I81" s="3" t="s">
        <v>153</v>
      </c>
      <c r="J81" s="7" t="str">
        <f t="shared" si="1"/>
        <v>SOMERS</v>
      </c>
    </row>
    <row r="82" spans="1:10" ht="15" x14ac:dyDescent="0.25">
      <c r="A82" s="8" t="s">
        <v>222</v>
      </c>
      <c r="B82" s="4"/>
      <c r="C82" s="3"/>
      <c r="D82" s="3"/>
      <c r="E82" s="3"/>
      <c r="F82" s="6"/>
      <c r="G82" s="6"/>
      <c r="H82" s="6"/>
      <c r="I82" s="3"/>
      <c r="J82" s="7" t="str">
        <f t="shared" si="1"/>
        <v>SOLUTION ELASTOMERE</v>
      </c>
    </row>
    <row r="83" spans="1:10" ht="15" x14ac:dyDescent="0.25">
      <c r="A83" s="3" t="s">
        <v>120</v>
      </c>
      <c r="B83" s="4" t="s">
        <v>121</v>
      </c>
      <c r="C83" s="3" t="s">
        <v>122</v>
      </c>
      <c r="D83" s="3" t="s">
        <v>123</v>
      </c>
      <c r="E83" s="3">
        <v>2</v>
      </c>
      <c r="F83" s="6" t="s">
        <v>163</v>
      </c>
      <c r="G83" s="22">
        <v>41466</v>
      </c>
      <c r="H83" s="6"/>
      <c r="I83" s="3"/>
      <c r="J83" s="7" t="str">
        <f t="shared" si="1"/>
        <v>Sté Steffen BISSER</v>
      </c>
    </row>
    <row r="84" spans="1:10" x14ac:dyDescent="0.2">
      <c r="A84" s="3" t="s">
        <v>22</v>
      </c>
      <c r="B84" s="3"/>
      <c r="C84" s="3"/>
      <c r="D84" s="3" t="s">
        <v>79</v>
      </c>
      <c r="E84" s="3">
        <v>2</v>
      </c>
      <c r="F84" s="6" t="s">
        <v>162</v>
      </c>
      <c r="G84" s="6"/>
      <c r="H84" s="6"/>
      <c r="I84" s="3" t="s">
        <v>126</v>
      </c>
      <c r="J84" s="7" t="str">
        <f t="shared" si="1"/>
        <v>STPM</v>
      </c>
    </row>
    <row r="85" spans="1:10" x14ac:dyDescent="0.2">
      <c r="A85" s="8" t="s">
        <v>23</v>
      </c>
      <c r="B85" s="3"/>
      <c r="C85" s="3" t="s">
        <v>235</v>
      </c>
      <c r="D85" s="3"/>
      <c r="E85" s="3"/>
      <c r="F85" s="6"/>
      <c r="G85" s="22">
        <v>41467</v>
      </c>
      <c r="H85" s="6"/>
      <c r="I85" s="3"/>
      <c r="J85" s="7" t="str">
        <f t="shared" si="1"/>
        <v>TAGAR SA</v>
      </c>
    </row>
    <row r="86" spans="1:10" x14ac:dyDescent="0.2">
      <c r="A86" s="8" t="s">
        <v>223</v>
      </c>
      <c r="B86" s="3"/>
      <c r="C86" s="3"/>
      <c r="D86" s="3"/>
      <c r="E86" s="3">
        <v>1</v>
      </c>
      <c r="F86" s="9" t="s">
        <v>162</v>
      </c>
      <c r="G86" s="21">
        <v>41466</v>
      </c>
      <c r="H86" s="9"/>
      <c r="I86" s="3"/>
      <c r="J86" s="7" t="str">
        <f t="shared" si="1"/>
        <v>THYSSENKRUPP</v>
      </c>
    </row>
    <row r="87" spans="1:10" ht="15" x14ac:dyDescent="0.25">
      <c r="A87" s="3" t="s">
        <v>24</v>
      </c>
      <c r="B87" s="4" t="s">
        <v>127</v>
      </c>
      <c r="C87" s="3" t="s">
        <v>128</v>
      </c>
      <c r="D87" s="3" t="s">
        <v>129</v>
      </c>
      <c r="E87" s="3">
        <v>2</v>
      </c>
      <c r="F87" s="6" t="s">
        <v>162</v>
      </c>
      <c r="G87" s="6"/>
      <c r="H87" s="6"/>
      <c r="I87" s="3" t="s">
        <v>130</v>
      </c>
      <c r="J87" s="7" t="str">
        <f t="shared" si="1"/>
        <v>TROLYT</v>
      </c>
    </row>
    <row r="88" spans="1:10" x14ac:dyDescent="0.2">
      <c r="A88" s="8" t="s">
        <v>25</v>
      </c>
      <c r="B88" s="3"/>
      <c r="C88" s="3"/>
      <c r="D88" s="3" t="s">
        <v>131</v>
      </c>
      <c r="E88" s="3">
        <v>1</v>
      </c>
      <c r="F88" s="6" t="s">
        <v>163</v>
      </c>
      <c r="G88" s="6"/>
      <c r="H88" s="6"/>
      <c r="I88" s="3" t="s">
        <v>132</v>
      </c>
      <c r="J88" s="7" t="str">
        <f t="shared" si="1"/>
        <v>VACOUR</v>
      </c>
    </row>
    <row r="89" spans="1:10" ht="15" x14ac:dyDescent="0.25">
      <c r="A89" s="3" t="s">
        <v>133</v>
      </c>
      <c r="B89" s="4" t="s">
        <v>134</v>
      </c>
      <c r="C89" s="3" t="s">
        <v>135</v>
      </c>
      <c r="D89" s="3" t="s">
        <v>136</v>
      </c>
      <c r="E89" s="3">
        <v>4</v>
      </c>
      <c r="F89" s="6" t="s">
        <v>162</v>
      </c>
      <c r="G89" s="22">
        <v>41466</v>
      </c>
      <c r="H89" s="6"/>
      <c r="I89" s="3" t="s">
        <v>137</v>
      </c>
      <c r="J89" s="7" t="str">
        <f t="shared" si="1"/>
        <v>VOIRIN Père &amp; Fils</v>
      </c>
    </row>
  </sheetData>
  <autoFilter ref="A1:J89"/>
  <hyperlinks>
    <hyperlink ref="B19" r:id="rId1"/>
    <hyperlink ref="B50" r:id="rId2"/>
    <hyperlink ref="B51" r:id="rId3"/>
    <hyperlink ref="B30" r:id="rId4"/>
    <hyperlink ref="B38" r:id="rId5"/>
    <hyperlink ref="B83" r:id="rId6"/>
    <hyperlink ref="B16" r:id="rId7"/>
    <hyperlink ref="B22" r:id="rId8"/>
    <hyperlink ref="B45" r:id="rId9"/>
    <hyperlink ref="B59" r:id="rId10"/>
    <hyperlink ref="B87" r:id="rId11"/>
    <hyperlink ref="B11" r:id="rId12"/>
    <hyperlink ref="B20" r:id="rId13"/>
    <hyperlink ref="B89" r:id="rId14"/>
    <hyperlink ref="B43" r:id="rId15"/>
    <hyperlink ref="B18" r:id="rId16"/>
    <hyperlink ref="B12" r:id="rId17"/>
    <hyperlink ref="B40" r:id="rId18"/>
    <hyperlink ref="B55" r:id="rId19"/>
    <hyperlink ref="B62" r:id="rId20"/>
    <hyperlink ref="B81" r:id="rId21"/>
    <hyperlink ref="B80" r:id="rId22"/>
    <hyperlink ref="B68" r:id="rId23"/>
    <hyperlink ref="B78" r:id="rId24"/>
    <hyperlink ref="B9" r:id="rId25"/>
    <hyperlink ref="B71" r:id="rId26"/>
    <hyperlink ref="B21" r:id="rId27"/>
    <hyperlink ref="B79" r:id="rId28"/>
  </hyperlinks>
  <pageMargins left="0.7" right="0.7" top="0.75" bottom="0.75" header="0.3" footer="0.3"/>
  <pageSetup paperSize="9" scale="58" orientation="portrait" r:id="rId29"/>
  <colBreaks count="1" manualBreakCount="1">
    <brk id="4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V97"/>
  <sheetViews>
    <sheetView zoomScaleNormal="100" zoomScaleSheetLayoutView="80" workbookViewId="0">
      <selection activeCell="H16" sqref="H16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ht="12.75" hidden="1" customHeight="1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2</v>
      </c>
      <c r="K2" s="2">
        <v>0</v>
      </c>
      <c r="L2" s="5">
        <f t="shared" ref="L2:L66" si="0">IF(J2=0,0,((K2/J2)*100))</f>
        <v>0</v>
      </c>
      <c r="M2" s="2">
        <f t="shared" ref="M2:M65" si="1">IF(L2&lt;=5,6,IF(L2&lt;=10,4,0))</f>
        <v>6</v>
      </c>
      <c r="N2" s="2">
        <v>6</v>
      </c>
      <c r="O2" s="2">
        <v>3</v>
      </c>
      <c r="P2" s="2" t="str">
        <f t="shared" ref="P2:P66" si="2">IF(J2&lt;5,"Non évalué",(I2+M2+N2+O2))</f>
        <v>Non évalué</v>
      </c>
      <c r="Q2" s="2" t="str">
        <f t="shared" ref="Q2:Q66" si="3">IF(P2="Non évalué","Non évalué",IF(P2&lt;10,"A risque",IF(P2&lt;15,"A surveiller","Agréé")))</f>
        <v>Non évalué</v>
      </c>
      <c r="R2" s="2">
        <v>0</v>
      </c>
      <c r="S2" s="5" t="str">
        <f t="shared" ref="S2:S58" si="4">IF(Q2="Non évalué"," ",(R2*100)/J2)</f>
        <v xml:space="preserve"> </v>
      </c>
      <c r="T2" s="2" t="str">
        <f t="shared" ref="T2:T7" si="5">IF(Q2="Non évalué"," ",IF(S2&gt;20,"A RISQUE",IF(S2&gt;10,"A SURVEILLER","Délai OK")))</f>
        <v xml:space="preserve"> </v>
      </c>
    </row>
    <row r="3" spans="1:20" hidden="1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0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0</v>
      </c>
      <c r="P3" s="2" t="str">
        <f t="shared" si="2"/>
        <v>Non évalué</v>
      </c>
      <c r="Q3" s="2" t="str">
        <f t="shared" si="3"/>
        <v>Non évalué</v>
      </c>
      <c r="R3" s="2">
        <v>0</v>
      </c>
      <c r="S3" s="5" t="str">
        <f t="shared" si="4"/>
        <v xml:space="preserve"> </v>
      </c>
      <c r="T3" s="2" t="str">
        <f t="shared" si="5"/>
        <v xml:space="preserve"> </v>
      </c>
    </row>
    <row r="4" spans="1:20" ht="12.75" hidden="1" customHeight="1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2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2</v>
      </c>
      <c r="S4" s="5" t="str">
        <f t="shared" si="4"/>
        <v xml:space="preserve"> </v>
      </c>
      <c r="T4" s="2" t="str">
        <f t="shared" si="5"/>
        <v xml:space="preserve"> </v>
      </c>
    </row>
    <row r="5" spans="1:20" ht="15" customHeight="1" x14ac:dyDescent="0.25">
      <c r="A5" s="14" t="s">
        <v>278</v>
      </c>
      <c r="B5" s="4" t="s">
        <v>293</v>
      </c>
      <c r="C5" s="14" t="s">
        <v>294</v>
      </c>
      <c r="D5" s="3" t="s">
        <v>97</v>
      </c>
      <c r="E5" s="3">
        <v>2</v>
      </c>
      <c r="F5" s="6" t="s">
        <v>162</v>
      </c>
      <c r="G5" s="3" t="s">
        <v>267</v>
      </c>
      <c r="H5" s="14" t="s">
        <v>278</v>
      </c>
      <c r="I5" s="2">
        <v>2</v>
      </c>
      <c r="J5" s="2">
        <v>31</v>
      </c>
      <c r="K5" s="2">
        <v>0</v>
      </c>
      <c r="L5" s="5">
        <f t="shared" si="0"/>
        <v>0</v>
      </c>
      <c r="M5" s="2">
        <f t="shared" si="1"/>
        <v>6</v>
      </c>
      <c r="N5" s="2">
        <v>4</v>
      </c>
      <c r="O5" s="2">
        <v>4</v>
      </c>
      <c r="P5" s="2">
        <f t="shared" si="2"/>
        <v>16</v>
      </c>
      <c r="Q5" s="2" t="str">
        <f t="shared" si="3"/>
        <v>Agréé</v>
      </c>
      <c r="R5" s="2">
        <v>8</v>
      </c>
      <c r="S5" s="5">
        <f t="shared" si="4"/>
        <v>25.806451612903224</v>
      </c>
      <c r="T5" s="2" t="str">
        <f t="shared" si="5"/>
        <v>A RISQUE</v>
      </c>
    </row>
    <row r="6" spans="1:20" ht="15" x14ac:dyDescent="0.25">
      <c r="A6" s="14" t="s">
        <v>256</v>
      </c>
      <c r="B6" s="4" t="s">
        <v>296</v>
      </c>
      <c r="C6" s="14" t="s">
        <v>295</v>
      </c>
      <c r="D6" s="3"/>
      <c r="E6" s="3"/>
      <c r="F6" s="9"/>
      <c r="G6" s="3" t="s">
        <v>283</v>
      </c>
      <c r="H6" s="14" t="s">
        <v>256</v>
      </c>
      <c r="I6" s="2">
        <v>4</v>
      </c>
      <c r="J6" s="2">
        <v>9</v>
      </c>
      <c r="K6" s="2">
        <v>0</v>
      </c>
      <c r="L6" s="5">
        <f t="shared" si="0"/>
        <v>0</v>
      </c>
      <c r="M6" s="2">
        <f t="shared" si="1"/>
        <v>6</v>
      </c>
      <c r="N6" s="2">
        <v>6</v>
      </c>
      <c r="O6" s="2">
        <v>3</v>
      </c>
      <c r="P6" s="2">
        <f t="shared" si="2"/>
        <v>19</v>
      </c>
      <c r="Q6" s="2" t="str">
        <f t="shared" si="3"/>
        <v>Agréé</v>
      </c>
      <c r="R6" s="2">
        <v>3</v>
      </c>
      <c r="S6" s="5">
        <f t="shared" si="4"/>
        <v>33.333333333333336</v>
      </c>
      <c r="T6" s="2" t="str">
        <f t="shared" si="5"/>
        <v>A RISQUE</v>
      </c>
    </row>
    <row r="7" spans="1:20" ht="12.75" hidden="1" customHeight="1" x14ac:dyDescent="0.2">
      <c r="A7" s="3" t="s">
        <v>187</v>
      </c>
      <c r="B7" s="3"/>
      <c r="C7" s="3"/>
      <c r="D7" s="3" t="s">
        <v>110</v>
      </c>
      <c r="E7" s="3">
        <v>4</v>
      </c>
      <c r="F7" s="6" t="s">
        <v>163</v>
      </c>
      <c r="G7" s="3"/>
      <c r="H7" s="7" t="str">
        <f>A7</f>
        <v>ACTILAS et ACTIJET</v>
      </c>
      <c r="I7" s="27" t="s">
        <v>279</v>
      </c>
      <c r="J7" s="2">
        <v>1</v>
      </c>
      <c r="K7" s="2">
        <v>0</v>
      </c>
      <c r="L7" s="5">
        <f t="shared" si="0"/>
        <v>0</v>
      </c>
      <c r="M7" s="2">
        <f t="shared" si="1"/>
        <v>6</v>
      </c>
      <c r="N7" s="2">
        <v>4</v>
      </c>
      <c r="O7" s="2">
        <v>0</v>
      </c>
      <c r="P7" s="2" t="str">
        <f t="shared" si="2"/>
        <v>Non évalué</v>
      </c>
      <c r="Q7" s="2" t="str">
        <f t="shared" si="3"/>
        <v>Non évalué</v>
      </c>
      <c r="R7" s="2">
        <v>0</v>
      </c>
      <c r="S7" s="5" t="str">
        <f t="shared" si="4"/>
        <v xml:space="preserve"> </v>
      </c>
      <c r="T7" s="2" t="str">
        <f t="shared" si="5"/>
        <v xml:space="preserve"> </v>
      </c>
    </row>
    <row r="8" spans="1:20" ht="12.75" customHeight="1" x14ac:dyDescent="0.2">
      <c r="A8" s="3" t="s">
        <v>40</v>
      </c>
      <c r="B8" s="3"/>
      <c r="C8" s="3"/>
      <c r="D8" s="3" t="s">
        <v>41</v>
      </c>
      <c r="E8" s="3">
        <v>1</v>
      </c>
      <c r="F8" s="6" t="s">
        <v>162</v>
      </c>
      <c r="G8" s="3" t="s">
        <v>158</v>
      </c>
      <c r="H8" s="7" t="str">
        <f>A8</f>
        <v>AMD Seine</v>
      </c>
      <c r="I8" s="2">
        <v>0</v>
      </c>
      <c r="J8" s="2">
        <v>12</v>
      </c>
      <c r="K8" s="2">
        <v>0</v>
      </c>
      <c r="L8" s="5">
        <f t="shared" si="0"/>
        <v>0</v>
      </c>
      <c r="M8" s="2">
        <f t="shared" si="1"/>
        <v>6</v>
      </c>
      <c r="N8" s="2">
        <v>4</v>
      </c>
      <c r="O8" s="2">
        <v>1</v>
      </c>
      <c r="P8" s="2">
        <f t="shared" si="2"/>
        <v>11</v>
      </c>
      <c r="Q8" s="2" t="str">
        <f t="shared" si="3"/>
        <v>A surveiller</v>
      </c>
      <c r="R8" s="2">
        <v>0</v>
      </c>
      <c r="S8" s="5">
        <f t="shared" si="4"/>
        <v>0</v>
      </c>
      <c r="T8" s="2" t="str">
        <f>IF(Q8="Non évalué"," ",IF(S8&gt;20,"A RISQUE",IF(S8&gt;10,"A SURVEILLER","Délai OK")))</f>
        <v>Délai OK</v>
      </c>
    </row>
    <row r="9" spans="1:20" ht="12.75" hidden="1" customHeight="1" x14ac:dyDescent="0.2">
      <c r="A9" s="10" t="s">
        <v>200</v>
      </c>
      <c r="B9" s="3"/>
      <c r="C9" s="3"/>
      <c r="D9" s="3"/>
      <c r="E9" s="3"/>
      <c r="F9" s="6"/>
      <c r="G9" s="3"/>
      <c r="H9" s="10" t="s">
        <v>200</v>
      </c>
      <c r="I9" s="2"/>
      <c r="J9" s="2">
        <v>2</v>
      </c>
      <c r="K9" s="2">
        <v>0</v>
      </c>
      <c r="L9" s="5">
        <f t="shared" si="0"/>
        <v>0</v>
      </c>
      <c r="M9" s="2">
        <f t="shared" si="1"/>
        <v>6</v>
      </c>
      <c r="N9" s="2">
        <v>6</v>
      </c>
      <c r="O9" s="2">
        <v>2</v>
      </c>
      <c r="P9" s="2" t="str">
        <f t="shared" si="2"/>
        <v>Non évalué</v>
      </c>
      <c r="Q9" s="2" t="str">
        <f t="shared" si="3"/>
        <v>Non évalué</v>
      </c>
      <c r="R9" s="2">
        <v>0</v>
      </c>
      <c r="S9" s="5" t="str">
        <f t="shared" si="4"/>
        <v xml:space="preserve"> </v>
      </c>
      <c r="T9" s="2"/>
    </row>
    <row r="10" spans="1:20" ht="12.75" hidden="1" customHeight="1" x14ac:dyDescent="0.2">
      <c r="A10" s="10" t="s">
        <v>201</v>
      </c>
      <c r="B10" s="3"/>
      <c r="C10" s="3"/>
      <c r="D10" s="3"/>
      <c r="E10" s="3"/>
      <c r="F10" s="6"/>
      <c r="G10" s="3"/>
      <c r="H10" s="10" t="s">
        <v>201</v>
      </c>
      <c r="I10" s="2"/>
      <c r="J10" s="2">
        <v>0</v>
      </c>
      <c r="K10" s="2">
        <v>0</v>
      </c>
      <c r="L10" s="5">
        <f t="shared" si="0"/>
        <v>0</v>
      </c>
      <c r="M10" s="2">
        <f t="shared" si="1"/>
        <v>6</v>
      </c>
      <c r="N10" s="2">
        <v>6</v>
      </c>
      <c r="O10" s="2">
        <v>2</v>
      </c>
      <c r="P10" s="2" t="str">
        <f t="shared" si="2"/>
        <v>Non évalué</v>
      </c>
      <c r="Q10" s="2" t="str">
        <f t="shared" si="3"/>
        <v>Non évalué</v>
      </c>
      <c r="R10" s="2">
        <v>0</v>
      </c>
      <c r="S10" s="5" t="str">
        <f t="shared" si="4"/>
        <v xml:space="preserve"> </v>
      </c>
      <c r="T10" s="2"/>
    </row>
    <row r="11" spans="1:20" ht="15" x14ac:dyDescent="0.25">
      <c r="A11" s="3" t="s">
        <v>2</v>
      </c>
      <c r="B11" s="4" t="s">
        <v>292</v>
      </c>
      <c r="C11" s="14" t="s">
        <v>291</v>
      </c>
      <c r="D11" s="3" t="s">
        <v>44</v>
      </c>
      <c r="E11" s="3">
        <v>4</v>
      </c>
      <c r="F11" s="6" t="s">
        <v>162</v>
      </c>
      <c r="G11" s="3" t="s">
        <v>286</v>
      </c>
      <c r="H11" s="18" t="str">
        <f>A11</f>
        <v>ANTHALYS</v>
      </c>
      <c r="I11" s="2">
        <v>4</v>
      </c>
      <c r="J11" s="2">
        <v>18</v>
      </c>
      <c r="K11" s="2">
        <v>3</v>
      </c>
      <c r="L11" s="5">
        <f t="shared" si="0"/>
        <v>16.666666666666664</v>
      </c>
      <c r="M11" s="2">
        <f t="shared" si="1"/>
        <v>0</v>
      </c>
      <c r="N11" s="2">
        <v>4</v>
      </c>
      <c r="O11" s="2">
        <v>3</v>
      </c>
      <c r="P11" s="2">
        <f t="shared" si="2"/>
        <v>11</v>
      </c>
      <c r="Q11" s="2" t="str">
        <f t="shared" si="3"/>
        <v>A surveiller</v>
      </c>
      <c r="R11" s="2">
        <v>6</v>
      </c>
      <c r="S11" s="5">
        <f t="shared" si="4"/>
        <v>33.333333333333336</v>
      </c>
      <c r="T11" s="2" t="str">
        <f t="shared" ref="T11:T16" si="6">IF(Q11="Non évalué"," ",IF(S11&gt;20,"A RISQUE",IF(S11&gt;10,"A SURVEILLER","Délai OK")))</f>
        <v>A RISQUE</v>
      </c>
    </row>
    <row r="12" spans="1:20" ht="15" hidden="1" customHeight="1" x14ac:dyDescent="0.25">
      <c r="A12" s="10" t="s">
        <v>28</v>
      </c>
      <c r="B12" s="4"/>
      <c r="C12" s="3"/>
      <c r="D12" s="3"/>
      <c r="E12" s="3"/>
      <c r="F12" s="6"/>
      <c r="G12" s="3"/>
      <c r="H12" s="10" t="s">
        <v>28</v>
      </c>
      <c r="I12" s="2"/>
      <c r="J12" s="2">
        <v>1</v>
      </c>
      <c r="K12" s="2">
        <v>0</v>
      </c>
      <c r="L12" s="5">
        <f t="shared" si="0"/>
        <v>0</v>
      </c>
      <c r="M12" s="2">
        <f t="shared" si="1"/>
        <v>6</v>
      </c>
      <c r="N12" s="2">
        <v>4</v>
      </c>
      <c r="O12" s="2">
        <v>2</v>
      </c>
      <c r="P12" s="2" t="str">
        <f t="shared" si="2"/>
        <v>Non évalué</v>
      </c>
      <c r="Q12" s="2" t="str">
        <f t="shared" si="3"/>
        <v>Non évalué</v>
      </c>
      <c r="R12" s="2">
        <v>0</v>
      </c>
      <c r="S12" s="5" t="str">
        <f t="shared" si="4"/>
        <v xml:space="preserve"> </v>
      </c>
      <c r="T12" s="2" t="str">
        <f t="shared" si="6"/>
        <v xml:space="preserve"> </v>
      </c>
    </row>
    <row r="13" spans="1:20" ht="15" x14ac:dyDescent="0.25">
      <c r="A13" s="25" t="s">
        <v>258</v>
      </c>
      <c r="B13" s="4" t="s">
        <v>298</v>
      </c>
      <c r="C13" s="14" t="s">
        <v>297</v>
      </c>
      <c r="D13" s="14" t="s">
        <v>79</v>
      </c>
      <c r="E13" s="3"/>
      <c r="F13" s="19" t="s">
        <v>163</v>
      </c>
      <c r="G13" s="3"/>
      <c r="H13" s="25" t="s">
        <v>257</v>
      </c>
      <c r="I13" s="2">
        <v>4</v>
      </c>
      <c r="J13" s="2">
        <v>5</v>
      </c>
      <c r="K13" s="2">
        <v>0</v>
      </c>
      <c r="L13" s="5">
        <f t="shared" si="0"/>
        <v>0</v>
      </c>
      <c r="M13" s="2">
        <f t="shared" si="1"/>
        <v>6</v>
      </c>
      <c r="N13" s="2">
        <v>4</v>
      </c>
      <c r="O13" s="2">
        <v>2</v>
      </c>
      <c r="P13" s="2">
        <f t="shared" si="2"/>
        <v>16</v>
      </c>
      <c r="Q13" s="2" t="str">
        <f t="shared" si="3"/>
        <v>Agréé</v>
      </c>
      <c r="R13" s="2">
        <v>1</v>
      </c>
      <c r="S13" s="5">
        <f t="shared" si="4"/>
        <v>20</v>
      </c>
      <c r="T13" s="2" t="str">
        <f t="shared" si="6"/>
        <v>A SURVEILLER</v>
      </c>
    </row>
    <row r="14" spans="1:20" ht="15" customHeight="1" x14ac:dyDescent="0.25">
      <c r="A14" s="25" t="s">
        <v>147</v>
      </c>
      <c r="B14" s="4"/>
      <c r="C14" s="3"/>
      <c r="D14" s="3"/>
      <c r="E14" s="3"/>
      <c r="F14" s="6"/>
      <c r="G14" s="3"/>
      <c r="H14" s="25" t="s">
        <v>147</v>
      </c>
      <c r="I14" s="2">
        <v>0</v>
      </c>
      <c r="J14" s="2">
        <v>9</v>
      </c>
      <c r="K14" s="2">
        <v>1</v>
      </c>
      <c r="L14" s="5">
        <f t="shared" si="0"/>
        <v>11.111111111111111</v>
      </c>
      <c r="M14" s="2">
        <f t="shared" si="1"/>
        <v>0</v>
      </c>
      <c r="N14" s="2">
        <v>2</v>
      </c>
      <c r="O14" s="2">
        <v>4</v>
      </c>
      <c r="P14" s="2">
        <f t="shared" si="2"/>
        <v>6</v>
      </c>
      <c r="Q14" s="2" t="str">
        <f t="shared" si="3"/>
        <v>A risque</v>
      </c>
      <c r="R14" s="2">
        <v>3</v>
      </c>
      <c r="S14" s="5">
        <f t="shared" si="4"/>
        <v>33.333333333333336</v>
      </c>
      <c r="T14" s="2" t="str">
        <f t="shared" si="6"/>
        <v>A RISQUE</v>
      </c>
    </row>
    <row r="15" spans="1:20" ht="15" x14ac:dyDescent="0.25">
      <c r="A15" s="3" t="s">
        <v>3</v>
      </c>
      <c r="B15" s="4" t="s">
        <v>45</v>
      </c>
      <c r="C15" s="3" t="s">
        <v>169</v>
      </c>
      <c r="D15" s="3" t="s">
        <v>168</v>
      </c>
      <c r="E15" s="3">
        <v>1</v>
      </c>
      <c r="F15" s="6" t="s">
        <v>162</v>
      </c>
      <c r="G15" s="3" t="s">
        <v>280</v>
      </c>
      <c r="H15" s="13" t="str">
        <f>A15</f>
        <v>ARS</v>
      </c>
      <c r="I15" s="2">
        <v>4</v>
      </c>
      <c r="J15" s="2">
        <v>6</v>
      </c>
      <c r="K15" s="2">
        <v>0</v>
      </c>
      <c r="L15" s="5">
        <f t="shared" si="0"/>
        <v>0</v>
      </c>
      <c r="M15" s="2">
        <v>4</v>
      </c>
      <c r="N15" s="2">
        <v>4</v>
      </c>
      <c r="O15" s="2">
        <v>2</v>
      </c>
      <c r="P15" s="2">
        <f t="shared" si="2"/>
        <v>14</v>
      </c>
      <c r="Q15" s="2" t="str">
        <f t="shared" si="3"/>
        <v>A surveiller</v>
      </c>
      <c r="R15" s="2">
        <v>3</v>
      </c>
      <c r="S15" s="5">
        <f t="shared" si="4"/>
        <v>50</v>
      </c>
      <c r="T15" s="2" t="str">
        <f t="shared" si="6"/>
        <v>A RISQUE</v>
      </c>
    </row>
    <row r="16" spans="1:20" ht="15" customHeight="1" x14ac:dyDescent="0.25">
      <c r="A16" s="3" t="s">
        <v>174</v>
      </c>
      <c r="B16" s="4"/>
      <c r="C16" s="3"/>
      <c r="D16" s="3"/>
      <c r="E16" s="3">
        <v>1</v>
      </c>
      <c r="F16" s="6" t="s">
        <v>163</v>
      </c>
      <c r="G16" s="3"/>
      <c r="H16" s="7" t="str">
        <f>A16</f>
        <v>AT2T - Usine TOURNIER</v>
      </c>
      <c r="I16" s="2">
        <v>0</v>
      </c>
      <c r="J16" s="2">
        <v>21</v>
      </c>
      <c r="K16" s="2">
        <v>1</v>
      </c>
      <c r="L16" s="5">
        <f t="shared" si="0"/>
        <v>4.7619047619047619</v>
      </c>
      <c r="M16" s="2">
        <f t="shared" si="1"/>
        <v>6</v>
      </c>
      <c r="N16" s="2">
        <v>6</v>
      </c>
      <c r="O16" s="2">
        <v>0</v>
      </c>
      <c r="P16" s="2">
        <f t="shared" si="2"/>
        <v>12</v>
      </c>
      <c r="Q16" s="2" t="str">
        <f t="shared" si="3"/>
        <v>A surveiller</v>
      </c>
      <c r="R16" s="2">
        <v>15</v>
      </c>
      <c r="S16" s="5">
        <f t="shared" si="4"/>
        <v>71.428571428571431</v>
      </c>
      <c r="T16" s="2" t="str">
        <f t="shared" si="6"/>
        <v>A RISQUE</v>
      </c>
    </row>
    <row r="17" spans="1:22" ht="15" hidden="1" customHeight="1" x14ac:dyDescent="0.25">
      <c r="A17" s="10" t="s">
        <v>202</v>
      </c>
      <c r="B17" s="4"/>
      <c r="C17" s="3"/>
      <c r="D17" s="3"/>
      <c r="E17" s="3"/>
      <c r="F17" s="6"/>
      <c r="G17" s="3"/>
      <c r="H17" s="10" t="s">
        <v>202</v>
      </c>
      <c r="I17" s="2"/>
      <c r="J17" s="2">
        <v>1</v>
      </c>
      <c r="K17" s="2">
        <v>0</v>
      </c>
      <c r="L17" s="5">
        <f t="shared" si="0"/>
        <v>0</v>
      </c>
      <c r="M17" s="2">
        <f t="shared" si="1"/>
        <v>6</v>
      </c>
      <c r="N17" s="2">
        <v>0</v>
      </c>
      <c r="O17" s="2">
        <v>4</v>
      </c>
      <c r="P17" s="2" t="str">
        <f t="shared" si="2"/>
        <v>Non évalué</v>
      </c>
      <c r="Q17" s="2" t="str">
        <f t="shared" si="3"/>
        <v>Non évalué</v>
      </c>
      <c r="R17" s="2">
        <v>1</v>
      </c>
      <c r="S17" s="5" t="str">
        <f t="shared" si="4"/>
        <v xml:space="preserve"> </v>
      </c>
      <c r="T17" s="2"/>
    </row>
    <row r="18" spans="1:22" ht="15" customHeight="1" x14ac:dyDescent="0.25">
      <c r="A18" s="3" t="s">
        <v>47</v>
      </c>
      <c r="B18" s="4" t="s">
        <v>48</v>
      </c>
      <c r="C18" s="3" t="s">
        <v>49</v>
      </c>
      <c r="D18" s="3" t="s">
        <v>50</v>
      </c>
      <c r="E18" s="3">
        <v>2</v>
      </c>
      <c r="F18" s="6" t="s">
        <v>162</v>
      </c>
      <c r="G18" s="3" t="s">
        <v>308</v>
      </c>
      <c r="H18" s="7" t="str">
        <f>A18</f>
        <v>BERTHOLLET AMMI</v>
      </c>
      <c r="I18" s="2">
        <v>4</v>
      </c>
      <c r="J18" s="2">
        <v>103</v>
      </c>
      <c r="K18" s="2">
        <v>1</v>
      </c>
      <c r="L18" s="5">
        <f t="shared" si="0"/>
        <v>0.97087378640776689</v>
      </c>
      <c r="M18" s="2">
        <f t="shared" si="1"/>
        <v>6</v>
      </c>
      <c r="N18" s="2">
        <v>6</v>
      </c>
      <c r="O18" s="2">
        <v>4</v>
      </c>
      <c r="P18" s="2">
        <f t="shared" si="2"/>
        <v>20</v>
      </c>
      <c r="Q18" s="2" t="str">
        <f t="shared" si="3"/>
        <v>Agréé</v>
      </c>
      <c r="R18" s="2">
        <v>13</v>
      </c>
      <c r="S18" s="5">
        <f t="shared" si="4"/>
        <v>12.621359223300971</v>
      </c>
      <c r="T18" s="2" t="str">
        <f>IF(Q18="Non évalué"," ",IF(S18&gt;20,"A RISQUE",IF(S18&gt;10,"A SURVEILLER","Délai OK")))</f>
        <v>A SURVEILLER</v>
      </c>
    </row>
    <row r="19" spans="1:22" ht="15" hidden="1" customHeight="1" x14ac:dyDescent="0.25">
      <c r="A19" s="10" t="s">
        <v>4</v>
      </c>
      <c r="B19" s="4"/>
      <c r="C19" s="3"/>
      <c r="D19" s="3"/>
      <c r="E19" s="3"/>
      <c r="F19" s="6"/>
      <c r="G19" s="3"/>
      <c r="H19" s="10" t="s">
        <v>4</v>
      </c>
      <c r="I19" s="2"/>
      <c r="J19" s="2">
        <v>0</v>
      </c>
      <c r="K19" s="2">
        <v>0</v>
      </c>
      <c r="L19" s="5">
        <f t="shared" si="0"/>
        <v>0</v>
      </c>
      <c r="M19" s="2">
        <f t="shared" si="1"/>
        <v>6</v>
      </c>
      <c r="N19" s="2">
        <v>4</v>
      </c>
      <c r="O19" s="2">
        <v>2</v>
      </c>
      <c r="P19" s="2" t="str">
        <f t="shared" si="2"/>
        <v>Non évalué</v>
      </c>
      <c r="Q19" s="2" t="str">
        <f t="shared" si="3"/>
        <v>Non évalué</v>
      </c>
      <c r="R19" s="2">
        <v>0</v>
      </c>
      <c r="S19" s="5" t="str">
        <f t="shared" si="4"/>
        <v xml:space="preserve"> </v>
      </c>
      <c r="T19" s="2"/>
    </row>
    <row r="20" spans="1:22" ht="15" hidden="1" customHeight="1" x14ac:dyDescent="0.25">
      <c r="A20" s="10" t="s">
        <v>203</v>
      </c>
      <c r="B20" s="4"/>
      <c r="C20" s="3"/>
      <c r="D20" s="3"/>
      <c r="E20" s="3"/>
      <c r="F20" s="6"/>
      <c r="G20" s="3"/>
      <c r="H20" s="10" t="s">
        <v>203</v>
      </c>
      <c r="I20" s="2"/>
      <c r="J20" s="2">
        <v>3</v>
      </c>
      <c r="K20" s="2">
        <v>0</v>
      </c>
      <c r="L20" s="5">
        <f t="shared" si="0"/>
        <v>0</v>
      </c>
      <c r="M20" s="2">
        <f t="shared" si="1"/>
        <v>6</v>
      </c>
      <c r="N20" s="2">
        <v>6</v>
      </c>
      <c r="O20" s="2">
        <v>3</v>
      </c>
      <c r="P20" s="2" t="str">
        <f t="shared" si="2"/>
        <v>Non évalué</v>
      </c>
      <c r="Q20" s="2" t="str">
        <f t="shared" si="3"/>
        <v>Non évalué</v>
      </c>
      <c r="R20" s="2">
        <v>1</v>
      </c>
      <c r="S20" s="5" t="str">
        <f t="shared" si="4"/>
        <v xml:space="preserve"> </v>
      </c>
      <c r="T20" s="2"/>
    </row>
    <row r="21" spans="1:22" ht="15" x14ac:dyDescent="0.25">
      <c r="A21" s="3" t="s">
        <v>5</v>
      </c>
      <c r="B21" s="23" t="s">
        <v>245</v>
      </c>
      <c r="C21" s="3" t="s">
        <v>244</v>
      </c>
      <c r="D21" s="3" t="s">
        <v>52</v>
      </c>
      <c r="E21" s="3">
        <v>2</v>
      </c>
      <c r="F21" s="6" t="s">
        <v>162</v>
      </c>
      <c r="G21" s="3" t="s">
        <v>281</v>
      </c>
      <c r="H21" s="7" t="str">
        <f>A21</f>
        <v>BODYCOTE HIT</v>
      </c>
      <c r="I21" s="2">
        <v>4</v>
      </c>
      <c r="J21" s="2">
        <v>6</v>
      </c>
      <c r="K21" s="2">
        <v>0</v>
      </c>
      <c r="L21" s="5">
        <f t="shared" si="0"/>
        <v>0</v>
      </c>
      <c r="M21" s="2">
        <f t="shared" si="1"/>
        <v>6</v>
      </c>
      <c r="N21" s="2">
        <v>2</v>
      </c>
      <c r="O21" s="2">
        <v>4</v>
      </c>
      <c r="P21" s="2">
        <f t="shared" si="2"/>
        <v>16</v>
      </c>
      <c r="Q21" s="2" t="str">
        <f t="shared" si="3"/>
        <v>Agréé</v>
      </c>
      <c r="R21" s="2">
        <v>2</v>
      </c>
      <c r="S21" s="5">
        <f t="shared" si="4"/>
        <v>33.333333333333336</v>
      </c>
      <c r="T21" s="2" t="str">
        <f>IF(Q21="Non évalué"," ",IF(S21&gt;20,"A RISQUE",IF(S21&gt;10,"A SURVEILLER","Délai OK")))</f>
        <v>A RISQUE</v>
      </c>
      <c r="V21" s="17" t="s">
        <v>246</v>
      </c>
    </row>
    <row r="22" spans="1:22" ht="15" hidden="1" x14ac:dyDescent="0.25">
      <c r="A22" s="10" t="s">
        <v>204</v>
      </c>
      <c r="B22" s="4"/>
      <c r="C22" s="3"/>
      <c r="D22" s="3"/>
      <c r="E22" s="3"/>
      <c r="F22" s="6"/>
      <c r="G22" s="3"/>
      <c r="H22" s="10" t="s">
        <v>204</v>
      </c>
      <c r="I22" s="2">
        <v>4</v>
      </c>
      <c r="J22" s="2">
        <v>0</v>
      </c>
      <c r="K22" s="2">
        <v>0</v>
      </c>
      <c r="L22" s="5">
        <f t="shared" si="0"/>
        <v>0</v>
      </c>
      <c r="M22" s="2">
        <f t="shared" si="1"/>
        <v>6</v>
      </c>
      <c r="N22" s="2">
        <v>4</v>
      </c>
      <c r="O22" s="2">
        <v>6</v>
      </c>
      <c r="P22" s="2" t="str">
        <f t="shared" si="2"/>
        <v>Non évalué</v>
      </c>
      <c r="Q22" s="2" t="str">
        <f t="shared" si="3"/>
        <v>Non évalué</v>
      </c>
      <c r="R22" s="2">
        <v>0</v>
      </c>
      <c r="S22" s="5" t="str">
        <f t="shared" si="4"/>
        <v xml:space="preserve"> </v>
      </c>
      <c r="T22" s="2"/>
    </row>
    <row r="23" spans="1:22" ht="15" customHeight="1" x14ac:dyDescent="0.25">
      <c r="A23" s="3" t="s">
        <v>54</v>
      </c>
      <c r="B23" s="4" t="s">
        <v>55</v>
      </c>
      <c r="C23" s="3" t="s">
        <v>56</v>
      </c>
      <c r="D23" s="3" t="s">
        <v>57</v>
      </c>
      <c r="E23" s="3">
        <v>1</v>
      </c>
      <c r="F23" s="6" t="s">
        <v>162</v>
      </c>
      <c r="G23" s="3" t="s">
        <v>58</v>
      </c>
      <c r="H23" s="7" t="str">
        <f>A23</f>
        <v>BONNET SA</v>
      </c>
      <c r="I23" s="2">
        <v>0</v>
      </c>
      <c r="J23" s="2">
        <v>13</v>
      </c>
      <c r="K23" s="2">
        <v>0</v>
      </c>
      <c r="L23" s="5">
        <f t="shared" si="0"/>
        <v>0</v>
      </c>
      <c r="M23" s="2">
        <f t="shared" si="1"/>
        <v>6</v>
      </c>
      <c r="N23" s="2">
        <v>6</v>
      </c>
      <c r="O23" s="2">
        <v>4</v>
      </c>
      <c r="P23" s="2">
        <f t="shared" si="2"/>
        <v>16</v>
      </c>
      <c r="Q23" s="2" t="str">
        <f t="shared" si="3"/>
        <v>Agréé</v>
      </c>
      <c r="R23" s="2">
        <v>0</v>
      </c>
      <c r="S23" s="5">
        <f t="shared" si="4"/>
        <v>0</v>
      </c>
      <c r="T23" s="2" t="str">
        <f>IF(Q23="Non évalué"," ",IF(S23&gt;20,"A RISQUE",IF(S23&gt;10,"A SURVEILLER","Délai OK")))</f>
        <v>Délai OK</v>
      </c>
    </row>
    <row r="24" spans="1:22" ht="15" hidden="1" x14ac:dyDescent="0.25">
      <c r="A24" s="14" t="s">
        <v>231</v>
      </c>
      <c r="B24" s="4" t="s">
        <v>242</v>
      </c>
      <c r="C24" s="3" t="s">
        <v>241</v>
      </c>
      <c r="D24" s="3"/>
      <c r="E24" s="3"/>
      <c r="F24" s="19" t="s">
        <v>163</v>
      </c>
      <c r="G24" s="14" t="s">
        <v>299</v>
      </c>
      <c r="H24" s="14" t="s">
        <v>231</v>
      </c>
      <c r="I24" s="2">
        <v>4</v>
      </c>
      <c r="J24" s="2">
        <v>1</v>
      </c>
      <c r="K24" s="2">
        <v>0</v>
      </c>
      <c r="L24" s="5">
        <f t="shared" si="0"/>
        <v>0</v>
      </c>
      <c r="M24" s="2">
        <f t="shared" si="1"/>
        <v>6</v>
      </c>
      <c r="N24" s="2">
        <v>2</v>
      </c>
      <c r="O24" s="2">
        <v>2</v>
      </c>
      <c r="P24" s="2" t="str">
        <f t="shared" si="2"/>
        <v>Non évalué</v>
      </c>
      <c r="Q24" s="2" t="str">
        <f t="shared" si="3"/>
        <v>Non évalué</v>
      </c>
      <c r="R24" s="2">
        <v>1</v>
      </c>
      <c r="S24" s="5" t="str">
        <f t="shared" si="4"/>
        <v xml:space="preserve"> </v>
      </c>
      <c r="T24" s="2" t="str">
        <f>IF(Q24="Non évalué"," ",IF(S24&gt;20,"A RISQUE",IF(S24&gt;10,"A SURVEILLER","Délai OK")))</f>
        <v xml:space="preserve"> </v>
      </c>
    </row>
    <row r="25" spans="1:22" ht="15" hidden="1" customHeight="1" x14ac:dyDescent="0.25">
      <c r="A25" s="14" t="s">
        <v>259</v>
      </c>
      <c r="B25" s="4"/>
      <c r="C25" s="3"/>
      <c r="D25" s="3"/>
      <c r="E25" s="3"/>
      <c r="F25" s="6"/>
      <c r="G25" s="3"/>
      <c r="H25" s="14" t="s">
        <v>259</v>
      </c>
      <c r="I25" s="27" t="s">
        <v>229</v>
      </c>
      <c r="J25" s="2">
        <v>1</v>
      </c>
      <c r="K25" s="2">
        <v>0</v>
      </c>
      <c r="L25" s="5">
        <f t="shared" si="0"/>
        <v>0</v>
      </c>
      <c r="M25" s="2">
        <f t="shared" si="1"/>
        <v>6</v>
      </c>
      <c r="N25" s="2">
        <v>2</v>
      </c>
      <c r="O25" s="2">
        <v>4</v>
      </c>
      <c r="P25" s="2" t="str">
        <f t="shared" si="2"/>
        <v>Non évalué</v>
      </c>
      <c r="Q25" s="2" t="str">
        <f t="shared" si="3"/>
        <v>Non évalué</v>
      </c>
      <c r="R25" s="2">
        <v>1</v>
      </c>
      <c r="S25" s="5" t="str">
        <f t="shared" si="4"/>
        <v xml:space="preserve"> </v>
      </c>
      <c r="T25" s="2" t="str">
        <f>IF(Q25="Non évalué"," ",IF(S25&gt;20,"A RISQUE",IF(S25&gt;10,"A SURVEILLER","Délai OK")))</f>
        <v xml:space="preserve"> </v>
      </c>
    </row>
    <row r="26" spans="1:22" ht="15" hidden="1" customHeight="1" x14ac:dyDescent="0.25">
      <c r="A26" s="10" t="s">
        <v>149</v>
      </c>
      <c r="B26" s="4"/>
      <c r="C26" s="3"/>
      <c r="D26" s="3"/>
      <c r="E26" s="3"/>
      <c r="F26" s="6"/>
      <c r="G26" s="3"/>
      <c r="H26" s="10" t="s">
        <v>149</v>
      </c>
      <c r="I26" s="2"/>
      <c r="J26" s="2">
        <v>1</v>
      </c>
      <c r="K26" s="2">
        <v>0</v>
      </c>
      <c r="L26" s="5">
        <f t="shared" si="0"/>
        <v>0</v>
      </c>
      <c r="M26" s="2">
        <f t="shared" si="1"/>
        <v>6</v>
      </c>
      <c r="N26" s="2">
        <v>0</v>
      </c>
      <c r="O26" s="2">
        <v>4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4"/>
        <v xml:space="preserve"> </v>
      </c>
      <c r="T26" s="2"/>
    </row>
    <row r="27" spans="1:22" ht="15" customHeight="1" x14ac:dyDescent="0.25">
      <c r="A27" s="3" t="s">
        <v>6</v>
      </c>
      <c r="B27" s="4" t="s">
        <v>59</v>
      </c>
      <c r="C27" s="3" t="s">
        <v>60</v>
      </c>
      <c r="D27" s="3" t="s">
        <v>61</v>
      </c>
      <c r="E27" s="3">
        <v>4</v>
      </c>
      <c r="F27" s="6" t="s">
        <v>162</v>
      </c>
      <c r="G27" s="3" t="s">
        <v>58</v>
      </c>
      <c r="H27" s="7" t="str">
        <f t="shared" ref="H27:H84" si="7">A27</f>
        <v>CHARTON DECOUPAGE</v>
      </c>
      <c r="I27" s="2">
        <v>0</v>
      </c>
      <c r="J27" s="2">
        <v>5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2</v>
      </c>
      <c r="P27" s="2">
        <f t="shared" si="2"/>
        <v>14</v>
      </c>
      <c r="Q27" s="2" t="str">
        <f t="shared" si="3"/>
        <v>A surveiller</v>
      </c>
      <c r="R27" s="2">
        <v>0</v>
      </c>
      <c r="S27" s="5">
        <f t="shared" si="4"/>
        <v>0</v>
      </c>
      <c r="T27" s="2" t="str">
        <f t="shared" ref="T27:T42" si="8">IF(Q27="Non évalué"," ",IF(S27&gt;20,"A RISQUE",IF(S27&gt;10,"A SURVEILLER","Délai OK")))</f>
        <v>Délai OK</v>
      </c>
    </row>
    <row r="28" spans="1:22" ht="12.75" hidden="1" customHeight="1" x14ac:dyDescent="0.2">
      <c r="A28" s="3" t="s">
        <v>7</v>
      </c>
      <c r="B28" s="3"/>
      <c r="C28" s="3" t="s">
        <v>62</v>
      </c>
      <c r="D28" s="3" t="s">
        <v>63</v>
      </c>
      <c r="E28" s="3">
        <v>1</v>
      </c>
      <c r="F28" s="6" t="s">
        <v>163</v>
      </c>
      <c r="G28" s="3"/>
      <c r="H28" s="7" t="str">
        <f t="shared" si="7"/>
        <v>CLAL</v>
      </c>
      <c r="I28" s="2">
        <v>0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6</v>
      </c>
      <c r="O28" s="2">
        <v>2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4"/>
        <v xml:space="preserve"> </v>
      </c>
      <c r="T28" s="2" t="str">
        <f t="shared" si="8"/>
        <v xml:space="preserve"> </v>
      </c>
    </row>
    <row r="29" spans="1:22" ht="15" hidden="1" x14ac:dyDescent="0.25">
      <c r="A29" s="3" t="s">
        <v>64</v>
      </c>
      <c r="B29" s="4" t="s">
        <v>65</v>
      </c>
      <c r="C29" s="3"/>
      <c r="D29" s="3" t="s">
        <v>66</v>
      </c>
      <c r="E29" s="3">
        <v>1</v>
      </c>
      <c r="F29" s="6" t="s">
        <v>162</v>
      </c>
      <c r="G29" s="16" t="s">
        <v>272</v>
      </c>
      <c r="H29" s="7" t="str">
        <f t="shared" si="7"/>
        <v>COSTE Aciers</v>
      </c>
      <c r="I29" s="2">
        <v>4</v>
      </c>
      <c r="J29" s="2">
        <v>0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0</v>
      </c>
      <c r="P29" s="2" t="str">
        <f t="shared" si="2"/>
        <v>Non évalué</v>
      </c>
      <c r="Q29" s="2" t="str">
        <f t="shared" si="3"/>
        <v>Non évalué</v>
      </c>
      <c r="R29" s="2">
        <v>0</v>
      </c>
      <c r="S29" s="5" t="str">
        <f t="shared" si="4"/>
        <v xml:space="preserve"> </v>
      </c>
      <c r="T29" s="2" t="str">
        <f t="shared" si="8"/>
        <v xml:space="preserve"> </v>
      </c>
    </row>
    <row r="30" spans="1:22" ht="15" hidden="1" x14ac:dyDescent="0.25">
      <c r="A30" s="8" t="s">
        <v>8</v>
      </c>
      <c r="B30" s="4" t="s">
        <v>226</v>
      </c>
      <c r="C30" s="8" t="s">
        <v>225</v>
      </c>
      <c r="D30" s="8" t="s">
        <v>227</v>
      </c>
      <c r="E30" s="3">
        <v>2</v>
      </c>
      <c r="F30" s="9" t="s">
        <v>162</v>
      </c>
      <c r="G30" s="8" t="s">
        <v>224</v>
      </c>
      <c r="H30" s="7" t="str">
        <f t="shared" si="7"/>
        <v>DEGOMETAL</v>
      </c>
      <c r="I30" s="2">
        <v>4</v>
      </c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0</v>
      </c>
      <c r="O30" s="2">
        <v>2</v>
      </c>
      <c r="P30" s="2" t="str">
        <f t="shared" si="2"/>
        <v>Non évalué</v>
      </c>
      <c r="Q30" s="2" t="str">
        <f t="shared" si="3"/>
        <v>Non évalué</v>
      </c>
      <c r="R30" s="2">
        <v>1</v>
      </c>
      <c r="S30" s="5" t="str">
        <f t="shared" si="4"/>
        <v xml:space="preserve"> </v>
      </c>
      <c r="T30" s="2" t="str">
        <f t="shared" si="8"/>
        <v xml:space="preserve"> </v>
      </c>
    </row>
    <row r="31" spans="1:22" ht="15" hidden="1" customHeight="1" x14ac:dyDescent="0.25">
      <c r="A31" s="8" t="s">
        <v>205</v>
      </c>
      <c r="B31" s="4"/>
      <c r="C31" s="3"/>
      <c r="D31" s="3"/>
      <c r="E31" s="3"/>
      <c r="F31" s="6"/>
      <c r="G31" s="3"/>
      <c r="H31" s="7" t="str">
        <f t="shared" si="7"/>
        <v>DEPPCO</v>
      </c>
      <c r="I31" s="2"/>
      <c r="J31" s="2">
        <v>0</v>
      </c>
      <c r="K31" s="2">
        <v>0</v>
      </c>
      <c r="L31" s="5">
        <f t="shared" si="0"/>
        <v>0</v>
      </c>
      <c r="M31" s="2">
        <f t="shared" si="1"/>
        <v>6</v>
      </c>
      <c r="N31" s="2">
        <v>6</v>
      </c>
      <c r="O31" s="2">
        <v>2</v>
      </c>
      <c r="P31" s="2" t="str">
        <f t="shared" si="2"/>
        <v>Non évalué</v>
      </c>
      <c r="Q31" s="2" t="str">
        <f t="shared" si="3"/>
        <v>Non évalué</v>
      </c>
      <c r="R31" s="2">
        <v>0</v>
      </c>
      <c r="S31" s="5" t="str">
        <f t="shared" si="4"/>
        <v xml:space="preserve"> </v>
      </c>
      <c r="T31" s="2" t="str">
        <f t="shared" si="8"/>
        <v xml:space="preserve"> </v>
      </c>
    </row>
    <row r="32" spans="1:22" ht="15" customHeight="1" x14ac:dyDescent="0.25">
      <c r="A32" s="15" t="s">
        <v>206</v>
      </c>
      <c r="B32" s="4"/>
      <c r="C32" s="3"/>
      <c r="D32" s="8" t="s">
        <v>228</v>
      </c>
      <c r="E32" s="3">
        <v>1</v>
      </c>
      <c r="F32" s="9" t="s">
        <v>163</v>
      </c>
      <c r="G32" s="3" t="s">
        <v>58</v>
      </c>
      <c r="H32" s="7" t="str">
        <f t="shared" si="7"/>
        <v>DESCOURS ET CABAUD</v>
      </c>
      <c r="I32" s="2">
        <v>0</v>
      </c>
      <c r="J32" s="2">
        <v>7</v>
      </c>
      <c r="K32" s="2">
        <v>0</v>
      </c>
      <c r="L32" s="5">
        <f t="shared" si="0"/>
        <v>0</v>
      </c>
      <c r="M32" s="2">
        <f t="shared" si="1"/>
        <v>6</v>
      </c>
      <c r="N32" s="2">
        <v>4</v>
      </c>
      <c r="O32" s="2">
        <v>3</v>
      </c>
      <c r="P32" s="2">
        <f t="shared" si="2"/>
        <v>13</v>
      </c>
      <c r="Q32" s="2" t="str">
        <f t="shared" si="3"/>
        <v>A surveiller</v>
      </c>
      <c r="R32" s="2">
        <v>0</v>
      </c>
      <c r="S32" s="5">
        <f t="shared" si="4"/>
        <v>0</v>
      </c>
      <c r="T32" s="2" t="str">
        <f t="shared" si="8"/>
        <v>Délai OK</v>
      </c>
    </row>
    <row r="33" spans="1:20" ht="15" hidden="1" customHeight="1" x14ac:dyDescent="0.25">
      <c r="A33" s="3" t="s">
        <v>67</v>
      </c>
      <c r="B33" s="4"/>
      <c r="C33" s="3"/>
      <c r="D33" s="3"/>
      <c r="E33" s="3"/>
      <c r="F33" s="6" t="s">
        <v>163</v>
      </c>
      <c r="G33" s="8"/>
      <c r="H33" s="7" t="str">
        <f t="shared" si="7"/>
        <v>DESBORDES Repoussage</v>
      </c>
      <c r="I33" s="2">
        <v>0</v>
      </c>
      <c r="J33" s="2">
        <v>1</v>
      </c>
      <c r="K33" s="2">
        <v>0</v>
      </c>
      <c r="L33" s="5">
        <f t="shared" si="0"/>
        <v>0</v>
      </c>
      <c r="M33" s="2">
        <f t="shared" si="1"/>
        <v>6</v>
      </c>
      <c r="N33" s="2">
        <v>6</v>
      </c>
      <c r="O33" s="2">
        <v>0</v>
      </c>
      <c r="P33" s="2" t="str">
        <f t="shared" si="2"/>
        <v>Non évalué</v>
      </c>
      <c r="Q33" s="2" t="str">
        <f t="shared" si="3"/>
        <v>Non évalué</v>
      </c>
      <c r="R33" s="2">
        <v>1</v>
      </c>
      <c r="S33" s="5" t="str">
        <f t="shared" si="4"/>
        <v xml:space="preserve"> </v>
      </c>
      <c r="T33" s="2" t="str">
        <f t="shared" si="8"/>
        <v xml:space="preserve"> </v>
      </c>
    </row>
    <row r="34" spans="1:20" ht="15" x14ac:dyDescent="0.25">
      <c r="A34" s="15" t="s">
        <v>9</v>
      </c>
      <c r="B34" s="4" t="s">
        <v>234</v>
      </c>
      <c r="C34" s="3" t="s">
        <v>239</v>
      </c>
      <c r="D34" s="3" t="s">
        <v>68</v>
      </c>
      <c r="E34" s="3">
        <v>1</v>
      </c>
      <c r="F34" s="6" t="s">
        <v>162</v>
      </c>
      <c r="G34" s="14" t="s">
        <v>300</v>
      </c>
      <c r="H34" s="13" t="str">
        <f t="shared" si="7"/>
        <v>D'HUART INDUSTRIE</v>
      </c>
      <c r="I34" s="2">
        <v>4</v>
      </c>
      <c r="J34" s="2">
        <v>11</v>
      </c>
      <c r="K34" s="2">
        <v>1</v>
      </c>
      <c r="L34" s="5">
        <f t="shared" si="0"/>
        <v>9.0909090909090917</v>
      </c>
      <c r="M34" s="2">
        <f t="shared" si="1"/>
        <v>4</v>
      </c>
      <c r="N34" s="2">
        <v>6</v>
      </c>
      <c r="O34" s="2">
        <v>2</v>
      </c>
      <c r="P34" s="2">
        <f t="shared" si="2"/>
        <v>16</v>
      </c>
      <c r="Q34" s="2" t="str">
        <f t="shared" si="3"/>
        <v>Agréé</v>
      </c>
      <c r="R34" s="2">
        <v>0</v>
      </c>
      <c r="S34" s="5">
        <f t="shared" si="4"/>
        <v>0</v>
      </c>
      <c r="T34" s="2" t="str">
        <f t="shared" si="8"/>
        <v>Délai OK</v>
      </c>
    </row>
    <row r="35" spans="1:20" ht="15" hidden="1" customHeight="1" x14ac:dyDescent="0.25">
      <c r="A35" s="3" t="s">
        <v>10</v>
      </c>
      <c r="B35" s="4" t="s">
        <v>69</v>
      </c>
      <c r="C35" s="3" t="s">
        <v>170</v>
      </c>
      <c r="D35" s="3" t="s">
        <v>70</v>
      </c>
      <c r="E35" s="3">
        <v>1</v>
      </c>
      <c r="F35" s="6" t="s">
        <v>162</v>
      </c>
      <c r="G35" s="3" t="s">
        <v>58</v>
      </c>
      <c r="H35" s="7" t="str">
        <f t="shared" si="7"/>
        <v>DSL METAL</v>
      </c>
      <c r="I35" s="2">
        <v>0</v>
      </c>
      <c r="J35" s="2">
        <v>0</v>
      </c>
      <c r="K35" s="2">
        <v>0</v>
      </c>
      <c r="L35" s="5">
        <f t="shared" si="0"/>
        <v>0</v>
      </c>
      <c r="M35" s="2">
        <f t="shared" si="1"/>
        <v>6</v>
      </c>
      <c r="N35" s="2">
        <v>0</v>
      </c>
      <c r="O35" s="2">
        <v>0</v>
      </c>
      <c r="P35" s="2" t="str">
        <f t="shared" si="2"/>
        <v>Non évalué</v>
      </c>
      <c r="Q35" s="2" t="str">
        <f t="shared" si="3"/>
        <v>Non évalué</v>
      </c>
      <c r="R35" s="2">
        <v>0</v>
      </c>
      <c r="S35" s="5" t="str">
        <f t="shared" si="4"/>
        <v xml:space="preserve"> </v>
      </c>
      <c r="T35" s="2" t="str">
        <f t="shared" si="8"/>
        <v xml:space="preserve"> </v>
      </c>
    </row>
    <row r="36" spans="1:20" ht="15" hidden="1" customHeight="1" x14ac:dyDescent="0.25">
      <c r="A36" s="8" t="s">
        <v>33</v>
      </c>
      <c r="B36" s="4"/>
      <c r="C36" s="3"/>
      <c r="D36" s="3"/>
      <c r="E36" s="3"/>
      <c r="F36" s="6"/>
      <c r="G36" s="3"/>
      <c r="H36" s="7" t="str">
        <f t="shared" si="7"/>
        <v>EAP MEZIERE</v>
      </c>
      <c r="I36" s="2"/>
      <c r="J36" s="2">
        <v>0</v>
      </c>
      <c r="K36" s="2">
        <v>0</v>
      </c>
      <c r="L36" s="5">
        <f t="shared" si="0"/>
        <v>0</v>
      </c>
      <c r="M36" s="2">
        <f t="shared" si="1"/>
        <v>6</v>
      </c>
      <c r="N36" s="2"/>
      <c r="O36" s="2"/>
      <c r="P36" s="2" t="str">
        <f t="shared" si="2"/>
        <v>Non évalué</v>
      </c>
      <c r="Q36" s="2" t="str">
        <f t="shared" si="3"/>
        <v>Non évalué</v>
      </c>
      <c r="R36" s="2">
        <v>0</v>
      </c>
      <c r="S36" s="5" t="str">
        <f t="shared" si="4"/>
        <v xml:space="preserve"> </v>
      </c>
      <c r="T36" s="2" t="str">
        <f t="shared" si="8"/>
        <v xml:space="preserve"> </v>
      </c>
    </row>
    <row r="37" spans="1:20" ht="15" hidden="1" customHeight="1" x14ac:dyDescent="0.25">
      <c r="A37" s="8" t="s">
        <v>207</v>
      </c>
      <c r="B37" s="4"/>
      <c r="C37" s="3"/>
      <c r="D37" s="3"/>
      <c r="E37" s="3"/>
      <c r="F37" s="6"/>
      <c r="G37" s="3"/>
      <c r="H37" s="7" t="str">
        <f t="shared" si="7"/>
        <v>FIT</v>
      </c>
      <c r="I37" s="2"/>
      <c r="J37" s="2">
        <v>2</v>
      </c>
      <c r="K37" s="2">
        <v>0</v>
      </c>
      <c r="L37" s="5">
        <f t="shared" si="0"/>
        <v>0</v>
      </c>
      <c r="M37" s="2">
        <f t="shared" si="1"/>
        <v>6</v>
      </c>
      <c r="N37" s="2">
        <v>4</v>
      </c>
      <c r="O37" s="2">
        <v>3</v>
      </c>
      <c r="P37" s="2" t="str">
        <f t="shared" si="2"/>
        <v>Non évalué</v>
      </c>
      <c r="Q37" s="2" t="str">
        <f t="shared" si="3"/>
        <v>Non évalué</v>
      </c>
      <c r="R37" s="2">
        <v>1</v>
      </c>
      <c r="S37" s="5" t="str">
        <f t="shared" si="4"/>
        <v xml:space="preserve"> </v>
      </c>
      <c r="T37" s="2" t="str">
        <f t="shared" si="8"/>
        <v xml:space="preserve"> </v>
      </c>
    </row>
    <row r="38" spans="1:20" ht="15" hidden="1" customHeight="1" x14ac:dyDescent="0.25">
      <c r="A38" s="8" t="s">
        <v>11</v>
      </c>
      <c r="B38" s="4"/>
      <c r="C38" s="3"/>
      <c r="D38" s="3"/>
      <c r="E38" s="3"/>
      <c r="F38" s="6"/>
      <c r="G38" s="3"/>
      <c r="H38" s="7" t="str">
        <f t="shared" si="7"/>
        <v>FATUS</v>
      </c>
      <c r="I38" s="2"/>
      <c r="J38" s="2">
        <v>1</v>
      </c>
      <c r="K38" s="2">
        <v>0</v>
      </c>
      <c r="L38" s="5">
        <f t="shared" si="0"/>
        <v>0</v>
      </c>
      <c r="M38" s="2">
        <f t="shared" si="1"/>
        <v>6</v>
      </c>
      <c r="N38" s="2">
        <v>4</v>
      </c>
      <c r="O38" s="2">
        <v>3</v>
      </c>
      <c r="P38" s="2" t="str">
        <f t="shared" si="2"/>
        <v>Non évalué</v>
      </c>
      <c r="Q38" s="2" t="str">
        <f t="shared" si="3"/>
        <v>Non évalué</v>
      </c>
      <c r="R38" s="2">
        <v>1</v>
      </c>
      <c r="S38" s="5" t="str">
        <f t="shared" si="4"/>
        <v xml:space="preserve"> </v>
      </c>
      <c r="T38" s="2" t="str">
        <f t="shared" si="8"/>
        <v xml:space="preserve"> </v>
      </c>
    </row>
    <row r="39" spans="1:20" ht="15" hidden="1" customHeight="1" x14ac:dyDescent="0.25">
      <c r="A39" s="12" t="s">
        <v>208</v>
      </c>
      <c r="B39" s="4"/>
      <c r="C39" s="3"/>
      <c r="D39" s="8" t="s">
        <v>44</v>
      </c>
      <c r="E39" s="3">
        <v>2</v>
      </c>
      <c r="F39" s="9" t="s">
        <v>163</v>
      </c>
      <c r="G39" s="3"/>
      <c r="H39" s="7" t="str">
        <f t="shared" si="7"/>
        <v>FILS ET TUBES</v>
      </c>
      <c r="I39" s="2">
        <v>0</v>
      </c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/>
      <c r="O39" s="2"/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4"/>
        <v xml:space="preserve"> </v>
      </c>
      <c r="T39" s="2" t="str">
        <f t="shared" si="8"/>
        <v xml:space="preserve"> </v>
      </c>
    </row>
    <row r="40" spans="1:20" ht="15" hidden="1" customHeight="1" x14ac:dyDescent="0.25">
      <c r="A40" s="8" t="s">
        <v>154</v>
      </c>
      <c r="B40" s="4"/>
      <c r="C40" s="3"/>
      <c r="D40" s="3"/>
      <c r="E40" s="3"/>
      <c r="F40" s="6"/>
      <c r="G40" s="3"/>
      <c r="H40" s="7" t="str">
        <f t="shared" si="7"/>
        <v>FIPROTEC</v>
      </c>
      <c r="I40" s="2"/>
      <c r="J40" s="2">
        <v>4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/>
      <c r="P40" s="2" t="str">
        <f t="shared" si="2"/>
        <v>Non évalué</v>
      </c>
      <c r="Q40" s="2" t="str">
        <f t="shared" si="3"/>
        <v>Non évalué</v>
      </c>
      <c r="R40" s="2">
        <v>2</v>
      </c>
      <c r="S40" s="5" t="str">
        <f t="shared" si="4"/>
        <v xml:space="preserve"> </v>
      </c>
      <c r="T40" s="2" t="str">
        <f t="shared" si="8"/>
        <v xml:space="preserve"> </v>
      </c>
    </row>
    <row r="41" spans="1:20" ht="15" x14ac:dyDescent="0.25">
      <c r="A41" s="14" t="s">
        <v>34</v>
      </c>
      <c r="B41" s="4" t="s">
        <v>302</v>
      </c>
      <c r="C41" s="14" t="s">
        <v>301</v>
      </c>
      <c r="D41" s="3"/>
      <c r="E41" s="3"/>
      <c r="F41" s="19" t="s">
        <v>163</v>
      </c>
      <c r="G41" s="12" t="s">
        <v>303</v>
      </c>
      <c r="H41" s="7" t="str">
        <f t="shared" si="7"/>
        <v>FOIN</v>
      </c>
      <c r="I41" s="2">
        <v>4</v>
      </c>
      <c r="J41" s="2">
        <v>11</v>
      </c>
      <c r="K41" s="2">
        <v>0</v>
      </c>
      <c r="L41" s="5">
        <f t="shared" si="0"/>
        <v>0</v>
      </c>
      <c r="M41" s="2">
        <f t="shared" si="1"/>
        <v>6</v>
      </c>
      <c r="N41" s="2">
        <v>4</v>
      </c>
      <c r="O41" s="2">
        <v>3</v>
      </c>
      <c r="P41" s="2">
        <f t="shared" si="2"/>
        <v>17</v>
      </c>
      <c r="Q41" s="2" t="str">
        <f t="shared" si="3"/>
        <v>Agréé</v>
      </c>
      <c r="R41" s="2">
        <v>4</v>
      </c>
      <c r="S41" s="5">
        <f t="shared" si="4"/>
        <v>36.363636363636367</v>
      </c>
      <c r="T41" s="2" t="str">
        <f t="shared" si="8"/>
        <v>A RISQUE</v>
      </c>
    </row>
    <row r="42" spans="1:20" ht="15" hidden="1" customHeight="1" x14ac:dyDescent="0.25">
      <c r="A42" s="3" t="s">
        <v>12</v>
      </c>
      <c r="B42" s="4" t="s">
        <v>75</v>
      </c>
      <c r="C42" s="3"/>
      <c r="D42" s="3" t="s">
        <v>76</v>
      </c>
      <c r="E42" s="3">
        <v>2</v>
      </c>
      <c r="F42" s="6" t="s">
        <v>163</v>
      </c>
      <c r="G42" s="3"/>
      <c r="H42" s="7" t="str">
        <f t="shared" si="7"/>
        <v>FUSION ARGON</v>
      </c>
      <c r="I42" s="2">
        <v>0</v>
      </c>
      <c r="J42" s="2">
        <v>0</v>
      </c>
      <c r="K42" s="2">
        <v>0</v>
      </c>
      <c r="L42" s="5">
        <f t="shared" si="0"/>
        <v>0</v>
      </c>
      <c r="M42" s="2">
        <f t="shared" si="1"/>
        <v>6</v>
      </c>
      <c r="N42" s="2"/>
      <c r="O42" s="2">
        <v>0</v>
      </c>
      <c r="P42" s="2" t="str">
        <f t="shared" si="2"/>
        <v>Non évalué</v>
      </c>
      <c r="Q42" s="2" t="str">
        <f t="shared" si="3"/>
        <v>Non évalué</v>
      </c>
      <c r="R42" s="2">
        <v>0</v>
      </c>
      <c r="S42" s="5" t="str">
        <f t="shared" si="4"/>
        <v xml:space="preserve"> </v>
      </c>
      <c r="T42" s="2" t="str">
        <f t="shared" si="8"/>
        <v xml:space="preserve"> </v>
      </c>
    </row>
    <row r="43" spans="1:20" ht="15" hidden="1" x14ac:dyDescent="0.25">
      <c r="A43" s="14" t="s">
        <v>260</v>
      </c>
      <c r="B43" s="4"/>
      <c r="C43" s="3"/>
      <c r="D43" s="3"/>
      <c r="E43" s="3"/>
      <c r="F43" s="6"/>
      <c r="G43" s="3"/>
      <c r="H43" s="7" t="str">
        <f t="shared" si="7"/>
        <v>FUCHS</v>
      </c>
      <c r="I43" s="2">
        <v>4</v>
      </c>
      <c r="J43" s="2">
        <v>1</v>
      </c>
      <c r="K43" s="2">
        <v>0</v>
      </c>
      <c r="L43" s="5">
        <f t="shared" si="0"/>
        <v>0</v>
      </c>
      <c r="M43" s="2">
        <f t="shared" si="1"/>
        <v>6</v>
      </c>
      <c r="N43" s="2">
        <v>6</v>
      </c>
      <c r="O43" s="2">
        <v>3</v>
      </c>
      <c r="P43" s="2" t="str">
        <f t="shared" si="2"/>
        <v>Non évalué</v>
      </c>
      <c r="Q43" s="2" t="str">
        <f t="shared" si="3"/>
        <v>Non évalué</v>
      </c>
      <c r="R43" s="2">
        <v>0</v>
      </c>
      <c r="S43" s="5" t="str">
        <f t="shared" si="4"/>
        <v xml:space="preserve"> </v>
      </c>
      <c r="T43" s="2"/>
    </row>
    <row r="44" spans="1:20" ht="15" hidden="1" customHeight="1" x14ac:dyDescent="0.25">
      <c r="A44" s="3" t="s">
        <v>13</v>
      </c>
      <c r="B44" s="4" t="s">
        <v>77</v>
      </c>
      <c r="C44" s="3"/>
      <c r="D44" s="3" t="s">
        <v>78</v>
      </c>
      <c r="E44" s="3">
        <v>2</v>
      </c>
      <c r="F44" s="6" t="s">
        <v>163</v>
      </c>
      <c r="G44" s="3"/>
      <c r="H44" s="7" t="str">
        <f t="shared" si="7"/>
        <v>GECEDEMO</v>
      </c>
      <c r="I44" s="2">
        <v>0</v>
      </c>
      <c r="J44" s="2">
        <v>0</v>
      </c>
      <c r="K44" s="2">
        <v>0</v>
      </c>
      <c r="L44" s="5">
        <f t="shared" si="0"/>
        <v>0</v>
      </c>
      <c r="M44" s="2">
        <f t="shared" si="1"/>
        <v>6</v>
      </c>
      <c r="N44" s="2">
        <v>2</v>
      </c>
      <c r="O44" s="2">
        <v>0</v>
      </c>
      <c r="P44" s="2" t="str">
        <f t="shared" si="2"/>
        <v>Non évalué</v>
      </c>
      <c r="Q44" s="2" t="str">
        <f t="shared" si="3"/>
        <v>Non évalué</v>
      </c>
      <c r="R44" s="2">
        <v>1</v>
      </c>
      <c r="S44" s="5" t="str">
        <f t="shared" si="4"/>
        <v xml:space="preserve"> </v>
      </c>
      <c r="T44" s="2" t="str">
        <f>IF(Q44="Non évalué"," ",IF(S44&gt;20,"A RISQUE",IF(S44&gt;10,"A SURVEILLER","Délai OK")))</f>
        <v xml:space="preserve"> </v>
      </c>
    </row>
    <row r="45" spans="1:20" ht="15" hidden="1" customHeight="1" x14ac:dyDescent="0.25">
      <c r="A45" s="8" t="s">
        <v>209</v>
      </c>
      <c r="B45" s="4"/>
      <c r="C45" s="3"/>
      <c r="D45" s="3"/>
      <c r="E45" s="3"/>
      <c r="F45" s="6"/>
      <c r="G45" s="3"/>
      <c r="H45" s="7" t="str">
        <f t="shared" si="7"/>
        <v>GSCI</v>
      </c>
      <c r="I45" s="2"/>
      <c r="J45" s="2">
        <v>1</v>
      </c>
      <c r="K45" s="2">
        <v>0</v>
      </c>
      <c r="L45" s="5">
        <f t="shared" si="0"/>
        <v>0</v>
      </c>
      <c r="M45" s="2">
        <f t="shared" si="1"/>
        <v>6</v>
      </c>
      <c r="N45" s="2">
        <v>0</v>
      </c>
      <c r="O45" s="2">
        <v>2</v>
      </c>
      <c r="P45" s="2" t="str">
        <f t="shared" si="2"/>
        <v>Non évalué</v>
      </c>
      <c r="Q45" s="2" t="str">
        <f t="shared" si="3"/>
        <v>Non évalué</v>
      </c>
      <c r="R45" s="2">
        <v>1</v>
      </c>
      <c r="S45" s="5" t="str">
        <f t="shared" si="4"/>
        <v xml:space="preserve"> </v>
      </c>
      <c r="T45" s="2"/>
    </row>
    <row r="46" spans="1:20" ht="15" hidden="1" customHeight="1" x14ac:dyDescent="0.25">
      <c r="A46" s="8" t="s">
        <v>210</v>
      </c>
      <c r="B46" s="4"/>
      <c r="C46" s="3"/>
      <c r="D46" s="3"/>
      <c r="E46" s="3">
        <v>2</v>
      </c>
      <c r="F46" s="9" t="s">
        <v>163</v>
      </c>
      <c r="G46" s="3"/>
      <c r="H46" s="7" t="str">
        <f t="shared" si="7"/>
        <v>HERDEGEN</v>
      </c>
      <c r="I46" s="2">
        <v>0</v>
      </c>
      <c r="J46" s="2">
        <v>1</v>
      </c>
      <c r="K46" s="2">
        <v>0</v>
      </c>
      <c r="L46" s="5">
        <f t="shared" si="0"/>
        <v>0</v>
      </c>
      <c r="M46" s="2">
        <f t="shared" si="1"/>
        <v>6</v>
      </c>
      <c r="N46" s="2">
        <v>6</v>
      </c>
      <c r="O46" s="2">
        <v>3</v>
      </c>
      <c r="P46" s="2" t="str">
        <f t="shared" si="2"/>
        <v>Non évalué</v>
      </c>
      <c r="Q46" s="2" t="str">
        <f t="shared" si="3"/>
        <v>Non évalué</v>
      </c>
      <c r="R46" s="2">
        <v>0</v>
      </c>
      <c r="S46" s="5" t="str">
        <f t="shared" si="4"/>
        <v xml:space="preserve"> </v>
      </c>
      <c r="T46" s="2"/>
    </row>
    <row r="47" spans="1:20" ht="15" hidden="1" customHeight="1" x14ac:dyDescent="0.25">
      <c r="A47" s="8" t="s">
        <v>211</v>
      </c>
      <c r="B47" s="4"/>
      <c r="C47" s="3"/>
      <c r="D47" s="3"/>
      <c r="E47" s="3"/>
      <c r="F47" s="6"/>
      <c r="G47" s="3"/>
      <c r="H47" s="7" t="str">
        <f t="shared" si="7"/>
        <v>HERMET</v>
      </c>
      <c r="I47" s="2"/>
      <c r="J47" s="2">
        <v>0</v>
      </c>
      <c r="K47" s="2">
        <v>0</v>
      </c>
      <c r="L47" s="5">
        <f t="shared" si="0"/>
        <v>0</v>
      </c>
      <c r="M47" s="2">
        <f t="shared" si="1"/>
        <v>6</v>
      </c>
      <c r="N47" s="2">
        <v>4</v>
      </c>
      <c r="O47" s="2">
        <v>4</v>
      </c>
      <c r="P47" s="2" t="str">
        <f t="shared" si="2"/>
        <v>Non évalué</v>
      </c>
      <c r="Q47" s="2" t="str">
        <f t="shared" si="3"/>
        <v>Non évalué</v>
      </c>
      <c r="R47" s="2">
        <v>0</v>
      </c>
      <c r="S47" s="5" t="str">
        <f t="shared" si="4"/>
        <v xml:space="preserve"> </v>
      </c>
      <c r="T47" s="2"/>
    </row>
    <row r="48" spans="1:20" ht="15" hidden="1" x14ac:dyDescent="0.25">
      <c r="A48" s="14" t="s">
        <v>14</v>
      </c>
      <c r="B48" s="4"/>
      <c r="C48" s="3"/>
      <c r="D48" s="3"/>
      <c r="E48" s="3"/>
      <c r="F48" s="6"/>
      <c r="G48" s="3"/>
      <c r="H48" s="7" t="str">
        <f t="shared" si="7"/>
        <v>HYDROCHEM</v>
      </c>
      <c r="I48" s="2">
        <v>4</v>
      </c>
      <c r="J48" s="2">
        <v>1</v>
      </c>
      <c r="K48" s="2">
        <v>0</v>
      </c>
      <c r="L48" s="5">
        <f t="shared" si="0"/>
        <v>0</v>
      </c>
      <c r="M48" s="2">
        <f t="shared" si="1"/>
        <v>6</v>
      </c>
      <c r="N48" s="2">
        <v>6</v>
      </c>
      <c r="O48" s="2">
        <v>4</v>
      </c>
      <c r="P48" s="2" t="str">
        <f t="shared" si="2"/>
        <v>Non évalué</v>
      </c>
      <c r="Q48" s="2" t="str">
        <f t="shared" si="3"/>
        <v>Non évalué</v>
      </c>
      <c r="R48" s="2">
        <v>0</v>
      </c>
      <c r="S48" s="5"/>
      <c r="T48" s="2"/>
    </row>
    <row r="49" spans="1:22" ht="15" customHeight="1" x14ac:dyDescent="0.25">
      <c r="A49" s="3" t="s">
        <v>15</v>
      </c>
      <c r="B49" s="4" t="s">
        <v>80</v>
      </c>
      <c r="C49" s="3"/>
      <c r="D49" s="3" t="s">
        <v>81</v>
      </c>
      <c r="E49" s="3">
        <v>1</v>
      </c>
      <c r="F49" s="6" t="s">
        <v>162</v>
      </c>
      <c r="G49" s="3" t="s">
        <v>82</v>
      </c>
      <c r="H49" s="7" t="str">
        <f t="shared" si="7"/>
        <v>ICAUNAISE DES METAUX</v>
      </c>
      <c r="I49" s="2">
        <v>0</v>
      </c>
      <c r="J49" s="2">
        <v>5</v>
      </c>
      <c r="K49" s="2">
        <v>0</v>
      </c>
      <c r="L49" s="5">
        <f t="shared" si="0"/>
        <v>0</v>
      </c>
      <c r="M49" s="2">
        <f t="shared" si="1"/>
        <v>6</v>
      </c>
      <c r="N49" s="2">
        <v>6</v>
      </c>
      <c r="O49" s="2">
        <v>4</v>
      </c>
      <c r="P49" s="2">
        <f t="shared" si="2"/>
        <v>16</v>
      </c>
      <c r="Q49" s="2" t="str">
        <f t="shared" si="3"/>
        <v>Agréé</v>
      </c>
      <c r="R49" s="2">
        <v>1</v>
      </c>
      <c r="S49" s="5">
        <f t="shared" si="4"/>
        <v>20</v>
      </c>
      <c r="T49" s="2" t="str">
        <f>IF(Q49="Non évalué"," ",IF(S49&gt;20,"A RISQUE",IF(S49&gt;10,"A SURVEILLER","Délai OK")))</f>
        <v>A SURVEILLER</v>
      </c>
    </row>
    <row r="50" spans="1:22" ht="15" x14ac:dyDescent="0.25">
      <c r="A50" s="8" t="s">
        <v>16</v>
      </c>
      <c r="B50" s="4"/>
      <c r="C50" s="3"/>
      <c r="D50" s="3"/>
      <c r="E50" s="3"/>
      <c r="F50" s="6"/>
      <c r="G50" s="3"/>
      <c r="H50" s="7" t="str">
        <f t="shared" si="7"/>
        <v>IGOL LUBRIFIANTS</v>
      </c>
      <c r="I50" s="2">
        <v>6</v>
      </c>
      <c r="J50" s="2">
        <v>6</v>
      </c>
      <c r="K50" s="2">
        <v>0</v>
      </c>
      <c r="L50" s="5">
        <f t="shared" si="0"/>
        <v>0</v>
      </c>
      <c r="M50" s="2">
        <f t="shared" si="1"/>
        <v>6</v>
      </c>
      <c r="N50" s="2">
        <v>4</v>
      </c>
      <c r="O50" s="2">
        <v>3</v>
      </c>
      <c r="P50" s="2">
        <f t="shared" si="2"/>
        <v>19</v>
      </c>
      <c r="Q50" s="2" t="str">
        <f t="shared" si="3"/>
        <v>Agréé</v>
      </c>
      <c r="R50" s="2">
        <v>1</v>
      </c>
      <c r="S50" s="5">
        <f t="shared" si="4"/>
        <v>16.666666666666668</v>
      </c>
      <c r="T50" s="2" t="str">
        <f>IF(Q50="Non évalué"," ",IF(S50&gt;20,"A RISQUE",IF(S50&gt;10,"A SURVEILLER","Délai OK")))</f>
        <v>A SURVEILLER</v>
      </c>
    </row>
    <row r="51" spans="1:22" ht="12.75" hidden="1" customHeight="1" x14ac:dyDescent="0.2">
      <c r="A51" s="3" t="s">
        <v>83</v>
      </c>
      <c r="B51" s="3"/>
      <c r="C51" s="3"/>
      <c r="D51" s="3"/>
      <c r="E51" s="3">
        <v>1</v>
      </c>
      <c r="F51" s="6" t="s">
        <v>163</v>
      </c>
      <c r="G51" s="3"/>
      <c r="H51" s="7" t="str">
        <f t="shared" si="7"/>
        <v>IMPHY</v>
      </c>
      <c r="I51" s="2">
        <v>0</v>
      </c>
      <c r="J51" s="2">
        <v>2</v>
      </c>
      <c r="K51" s="2">
        <v>0</v>
      </c>
      <c r="L51" s="5">
        <f t="shared" si="0"/>
        <v>0</v>
      </c>
      <c r="M51" s="2">
        <f t="shared" si="1"/>
        <v>6</v>
      </c>
      <c r="N51" s="2">
        <v>0</v>
      </c>
      <c r="O51" s="2">
        <v>0</v>
      </c>
      <c r="P51" s="2" t="str">
        <f t="shared" si="2"/>
        <v>Non évalué</v>
      </c>
      <c r="Q51" s="2" t="str">
        <f t="shared" si="3"/>
        <v>Non évalué</v>
      </c>
      <c r="R51" s="2">
        <v>1</v>
      </c>
      <c r="S51" s="5" t="str">
        <f t="shared" si="4"/>
        <v xml:space="preserve"> </v>
      </c>
      <c r="T51" s="2" t="str">
        <f>IF(Q51="Non évalué"," ",IF(S51&gt;20,"A RISQUE",IF(S51&gt;10,"A SURVEILLER","Délai OK")))</f>
        <v xml:space="preserve"> </v>
      </c>
    </row>
    <row r="52" spans="1:22" ht="12.75" hidden="1" customHeight="1" x14ac:dyDescent="0.2">
      <c r="A52" s="8" t="s">
        <v>212</v>
      </c>
      <c r="B52" s="3"/>
      <c r="C52" s="3"/>
      <c r="D52" s="3"/>
      <c r="E52" s="3"/>
      <c r="F52" s="6"/>
      <c r="G52" s="3"/>
      <c r="H52" s="18" t="str">
        <f t="shared" si="7"/>
        <v>IN CA</v>
      </c>
      <c r="I52" s="2"/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0</v>
      </c>
      <c r="O52" s="2">
        <v>0</v>
      </c>
      <c r="P52" s="2" t="str">
        <f t="shared" si="2"/>
        <v>Non évalué</v>
      </c>
      <c r="Q52" s="2" t="str">
        <f t="shared" si="3"/>
        <v>Non évalué</v>
      </c>
      <c r="R52" s="2">
        <v>2</v>
      </c>
      <c r="S52" s="5" t="str">
        <f t="shared" si="4"/>
        <v xml:space="preserve"> </v>
      </c>
      <c r="T52" s="2"/>
    </row>
    <row r="53" spans="1:22" ht="15" customHeight="1" x14ac:dyDescent="0.25">
      <c r="A53" s="14" t="s">
        <v>84</v>
      </c>
      <c r="B53" s="4" t="s">
        <v>188</v>
      </c>
      <c r="C53" s="3" t="s">
        <v>189</v>
      </c>
      <c r="D53" s="3" t="s">
        <v>85</v>
      </c>
      <c r="E53" s="3">
        <v>1</v>
      </c>
      <c r="F53" s="6" t="s">
        <v>162</v>
      </c>
      <c r="G53" s="3" t="s">
        <v>130</v>
      </c>
      <c r="H53" s="7" t="str">
        <f t="shared" si="7"/>
        <v>J.D. Refendage</v>
      </c>
      <c r="I53" s="2">
        <v>2</v>
      </c>
      <c r="J53" s="2">
        <v>8</v>
      </c>
      <c r="K53" s="2">
        <v>0</v>
      </c>
      <c r="L53" s="5">
        <f t="shared" si="0"/>
        <v>0</v>
      </c>
      <c r="M53" s="2">
        <f t="shared" si="1"/>
        <v>6</v>
      </c>
      <c r="N53" s="2">
        <v>6</v>
      </c>
      <c r="O53" s="2">
        <v>1</v>
      </c>
      <c r="P53" s="2">
        <f t="shared" si="2"/>
        <v>15</v>
      </c>
      <c r="Q53" s="2" t="str">
        <f t="shared" si="3"/>
        <v>Agréé</v>
      </c>
      <c r="R53" s="2">
        <v>1</v>
      </c>
      <c r="S53" s="5">
        <f t="shared" si="4"/>
        <v>12.5</v>
      </c>
      <c r="T53" s="2" t="str">
        <f>IF(Q53="Non évalué"," ",IF(S53&gt;20,"A RISQUE",IF(S53&gt;10,"A SURVEILLER","Délai OK")))</f>
        <v>A SURVEILLER</v>
      </c>
    </row>
    <row r="54" spans="1:22" ht="15" x14ac:dyDescent="0.25">
      <c r="A54" s="3" t="s">
        <v>17</v>
      </c>
      <c r="B54" s="4" t="s">
        <v>93</v>
      </c>
      <c r="C54" s="3"/>
      <c r="D54" s="3" t="s">
        <v>79</v>
      </c>
      <c r="E54" s="3">
        <v>2</v>
      </c>
      <c r="F54" s="6" t="s">
        <v>162</v>
      </c>
      <c r="G54" s="3" t="s">
        <v>282</v>
      </c>
      <c r="H54" s="7" t="str">
        <f t="shared" si="7"/>
        <v>LRB</v>
      </c>
      <c r="I54" s="2">
        <v>4</v>
      </c>
      <c r="J54" s="2">
        <v>18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4</v>
      </c>
      <c r="P54" s="2">
        <f t="shared" si="2"/>
        <v>20</v>
      </c>
      <c r="Q54" s="2" t="str">
        <f t="shared" si="3"/>
        <v>Agréé</v>
      </c>
      <c r="R54" s="2">
        <v>3</v>
      </c>
      <c r="S54" s="5">
        <f t="shared" si="4"/>
        <v>16.666666666666668</v>
      </c>
      <c r="T54" s="2" t="str">
        <f>IF(Q54="Non évalué"," ",IF(S54&gt;20,"A RISQUE",IF(S54&gt;10,"A SURVEILLER","Délai OK")))</f>
        <v>A SURVEILLER</v>
      </c>
    </row>
    <row r="55" spans="1:22" ht="15" hidden="1" customHeight="1" x14ac:dyDescent="0.25">
      <c r="A55" s="8" t="s">
        <v>214</v>
      </c>
      <c r="B55" s="4"/>
      <c r="C55" s="3"/>
      <c r="D55" s="3"/>
      <c r="E55" s="3"/>
      <c r="F55" s="6"/>
      <c r="G55" s="3"/>
      <c r="H55" s="7" t="str">
        <f t="shared" si="7"/>
        <v>MDL RODIS</v>
      </c>
      <c r="I55" s="2"/>
      <c r="J55" s="2">
        <v>4</v>
      </c>
      <c r="K55" s="2">
        <v>0</v>
      </c>
      <c r="L55" s="5">
        <f t="shared" si="0"/>
        <v>0</v>
      </c>
      <c r="M55" s="2">
        <f t="shared" si="1"/>
        <v>6</v>
      </c>
      <c r="N55" s="2">
        <v>4</v>
      </c>
      <c r="O55" s="2">
        <v>2</v>
      </c>
      <c r="P55" s="2" t="str">
        <f t="shared" si="2"/>
        <v>Non évalué</v>
      </c>
      <c r="Q55" s="2" t="str">
        <f t="shared" si="3"/>
        <v>Non évalué</v>
      </c>
      <c r="R55" s="2">
        <v>1</v>
      </c>
      <c r="S55" s="5" t="str">
        <f t="shared" si="4"/>
        <v xml:space="preserve"> </v>
      </c>
      <c r="T55" s="2"/>
    </row>
    <row r="56" spans="1:22" ht="15" hidden="1" x14ac:dyDescent="0.25">
      <c r="A56" s="3" t="s">
        <v>99</v>
      </c>
      <c r="B56" s="4" t="s">
        <v>100</v>
      </c>
      <c r="C56" s="3" t="s">
        <v>101</v>
      </c>
      <c r="D56" s="3" t="s">
        <v>102</v>
      </c>
      <c r="E56" s="3">
        <v>1</v>
      </c>
      <c r="F56" s="6" t="s">
        <v>162</v>
      </c>
      <c r="G56" s="14" t="s">
        <v>271</v>
      </c>
      <c r="H56" s="7" t="str">
        <f t="shared" si="7"/>
        <v>MDP</v>
      </c>
      <c r="I56" s="2">
        <v>4</v>
      </c>
      <c r="J56" s="2">
        <v>2</v>
      </c>
      <c r="K56" s="2">
        <v>0</v>
      </c>
      <c r="L56" s="5">
        <f t="shared" si="0"/>
        <v>0</v>
      </c>
      <c r="M56" s="2">
        <f t="shared" si="1"/>
        <v>6</v>
      </c>
      <c r="N56" s="2">
        <v>6</v>
      </c>
      <c r="O56" s="2">
        <v>0</v>
      </c>
      <c r="P56" s="2" t="str">
        <f t="shared" si="2"/>
        <v>Non évalué</v>
      </c>
      <c r="Q56" s="2" t="str">
        <f t="shared" si="3"/>
        <v>Non évalué</v>
      </c>
      <c r="R56" s="2">
        <v>0</v>
      </c>
      <c r="S56" s="5" t="str">
        <f t="shared" si="4"/>
        <v xml:space="preserve"> </v>
      </c>
      <c r="T56" s="2" t="str">
        <f>IF(Q56="Non évalué"," ",IF(S56&gt;20,"A RISQUE",IF(S56&gt;10,"A SURVEILLER","Délai OK")))</f>
        <v xml:space="preserve"> </v>
      </c>
      <c r="V56" t="s">
        <v>238</v>
      </c>
    </row>
    <row r="57" spans="1:22" ht="15" hidden="1" x14ac:dyDescent="0.25">
      <c r="A57" s="8" t="s">
        <v>32</v>
      </c>
      <c r="B57" s="4"/>
      <c r="C57" s="3"/>
      <c r="D57" s="3"/>
      <c r="E57" s="3"/>
      <c r="F57" s="6"/>
      <c r="G57" s="3"/>
      <c r="H57" s="7" t="str">
        <f t="shared" si="7"/>
        <v>METACONCEPT</v>
      </c>
      <c r="I57" s="2">
        <v>4</v>
      </c>
      <c r="J57" s="2">
        <v>1</v>
      </c>
      <c r="K57" s="2">
        <v>0</v>
      </c>
      <c r="L57" s="5">
        <f t="shared" si="0"/>
        <v>0</v>
      </c>
      <c r="M57" s="2">
        <f t="shared" si="1"/>
        <v>6</v>
      </c>
      <c r="N57" s="2">
        <v>6</v>
      </c>
      <c r="O57" s="2"/>
      <c r="P57" s="2" t="str">
        <f t="shared" si="2"/>
        <v>Non évalué</v>
      </c>
      <c r="Q57" s="2" t="str">
        <f t="shared" si="3"/>
        <v>Non évalué</v>
      </c>
      <c r="R57" s="2">
        <v>0</v>
      </c>
      <c r="S57" s="5" t="str">
        <f t="shared" si="4"/>
        <v xml:space="preserve"> </v>
      </c>
      <c r="T57" s="2"/>
    </row>
    <row r="58" spans="1:22" ht="15" customHeight="1" x14ac:dyDescent="0.25">
      <c r="A58" s="16" t="s">
        <v>217</v>
      </c>
      <c r="B58" s="4"/>
      <c r="C58" s="3"/>
      <c r="D58" s="3"/>
      <c r="E58" s="3">
        <v>2</v>
      </c>
      <c r="F58" s="19" t="s">
        <v>163</v>
      </c>
      <c r="G58" s="14" t="s">
        <v>58</v>
      </c>
      <c r="H58" s="7" t="str">
        <f t="shared" si="7"/>
        <v>MP PACKAGING</v>
      </c>
      <c r="I58" s="2">
        <v>0</v>
      </c>
      <c r="J58" s="2">
        <v>5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1</v>
      </c>
      <c r="P58" s="2">
        <f t="shared" si="2"/>
        <v>13</v>
      </c>
      <c r="Q58" s="2" t="str">
        <f t="shared" si="3"/>
        <v>A surveiller</v>
      </c>
      <c r="R58" s="2">
        <v>0</v>
      </c>
      <c r="S58" s="5">
        <f t="shared" si="4"/>
        <v>0</v>
      </c>
      <c r="T58" s="2" t="str">
        <f>IF(Q58="Non évalué"," ",IF(S58&gt;20,"A RISQUE",IF(S58&gt;10,"A SURVEILLER","Délai OK")))</f>
        <v>Délai OK</v>
      </c>
    </row>
    <row r="59" spans="1:22" ht="12.75" hidden="1" customHeight="1" x14ac:dyDescent="0.2">
      <c r="A59" s="3" t="s">
        <v>103</v>
      </c>
      <c r="B59" s="3"/>
      <c r="C59" s="3"/>
      <c r="D59" s="3" t="s">
        <v>104</v>
      </c>
      <c r="E59" s="3">
        <v>1</v>
      </c>
      <c r="F59" s="6" t="s">
        <v>163</v>
      </c>
      <c r="G59" s="3"/>
      <c r="H59" s="7" t="str">
        <f t="shared" si="7"/>
        <v>PLASTISERVICE Group</v>
      </c>
      <c r="I59" s="2">
        <v>0</v>
      </c>
      <c r="J59" s="2">
        <v>0</v>
      </c>
      <c r="K59" s="2">
        <v>0</v>
      </c>
      <c r="L59" s="5">
        <f t="shared" si="0"/>
        <v>0</v>
      </c>
      <c r="M59" s="2">
        <f t="shared" si="1"/>
        <v>6</v>
      </c>
      <c r="N59" s="2">
        <v>6</v>
      </c>
      <c r="O59" s="2">
        <v>0</v>
      </c>
      <c r="P59" s="2" t="str">
        <f t="shared" si="2"/>
        <v>Non évalué</v>
      </c>
      <c r="Q59" s="2" t="str">
        <f t="shared" si="3"/>
        <v>Non évalué</v>
      </c>
      <c r="R59" s="2">
        <v>0</v>
      </c>
      <c r="S59" s="5" t="str">
        <f>IF(Q59="Non évalué"," ",(R59*100)/J59)</f>
        <v xml:space="preserve"> </v>
      </c>
      <c r="T59" s="2" t="str">
        <f>IF(Q59="Non évalué"," ",IF(S59&gt;20,"A RISQUE",IF(S59&gt;10,"A SURVEILLER","Délai OK")))</f>
        <v xml:space="preserve"> </v>
      </c>
    </row>
    <row r="60" spans="1:22" ht="12.75" hidden="1" customHeight="1" x14ac:dyDescent="0.2">
      <c r="A60" s="16" t="s">
        <v>218</v>
      </c>
      <c r="B60" s="3"/>
      <c r="C60" s="3"/>
      <c r="D60" s="3"/>
      <c r="E60" s="3"/>
      <c r="F60" s="6"/>
      <c r="G60" s="3"/>
      <c r="H60" s="7" t="str">
        <f t="shared" si="7"/>
        <v xml:space="preserve">PL MARTIN SAS </v>
      </c>
      <c r="I60" s="2"/>
      <c r="J60" s="2">
        <v>0</v>
      </c>
      <c r="K60" s="2">
        <v>0</v>
      </c>
      <c r="L60" s="5">
        <f t="shared" si="0"/>
        <v>0</v>
      </c>
      <c r="M60" s="2">
        <f t="shared" si="1"/>
        <v>6</v>
      </c>
      <c r="N60" s="2">
        <v>4</v>
      </c>
      <c r="O60" s="2">
        <v>0</v>
      </c>
      <c r="P60" s="2" t="str">
        <f t="shared" si="2"/>
        <v>Non évalué</v>
      </c>
      <c r="Q60" s="2" t="str">
        <f t="shared" si="3"/>
        <v>Non évalué</v>
      </c>
      <c r="R60" s="2">
        <v>1</v>
      </c>
      <c r="S60" s="5">
        <v>3</v>
      </c>
      <c r="T60" s="2" t="str">
        <f>IF(Q60="Non évalué"," ",IF(S60&gt;20,"A RISQUE",IF(S60&gt;10,"A SURVEILLER","Délai OK")))</f>
        <v xml:space="preserve"> </v>
      </c>
    </row>
    <row r="61" spans="1:22" ht="12.75" hidden="1" customHeight="1" x14ac:dyDescent="0.2">
      <c r="A61" s="3" t="s">
        <v>105</v>
      </c>
      <c r="B61" s="3"/>
      <c r="C61" s="3"/>
      <c r="D61" s="3" t="s">
        <v>106</v>
      </c>
      <c r="E61" s="3">
        <v>4</v>
      </c>
      <c r="F61" s="6" t="s">
        <v>163</v>
      </c>
      <c r="G61" s="3"/>
      <c r="H61" s="7" t="str">
        <f t="shared" si="7"/>
        <v>PMC Sarl</v>
      </c>
      <c r="I61" s="2">
        <v>0</v>
      </c>
      <c r="J61" s="2">
        <v>2</v>
      </c>
      <c r="K61" s="2">
        <v>0</v>
      </c>
      <c r="L61" s="5">
        <f t="shared" si="0"/>
        <v>0</v>
      </c>
      <c r="M61" s="2">
        <f t="shared" si="1"/>
        <v>6</v>
      </c>
      <c r="N61" s="2">
        <v>0</v>
      </c>
      <c r="O61" s="2">
        <v>0</v>
      </c>
      <c r="P61" s="2" t="str">
        <f t="shared" si="2"/>
        <v>Non évalué</v>
      </c>
      <c r="Q61" s="2" t="str">
        <f t="shared" si="3"/>
        <v>Non évalué</v>
      </c>
      <c r="R61" s="2">
        <v>0</v>
      </c>
      <c r="S61" s="5" t="str">
        <f>IF(Q61="Non évalué"," ",(R61*100)/J61)</f>
        <v xml:space="preserve"> </v>
      </c>
      <c r="T61" s="2" t="str">
        <f>IF(Q61="Non évalué"," ",IF(S61&gt;20,"A RISQUE",IF(S61&gt;10,"A SURVEILLER","Délai OK")))</f>
        <v xml:space="preserve"> </v>
      </c>
    </row>
    <row r="62" spans="1:22" ht="15" hidden="1" x14ac:dyDescent="0.25">
      <c r="A62" s="3" t="s">
        <v>175</v>
      </c>
      <c r="B62" s="4" t="s">
        <v>176</v>
      </c>
      <c r="C62" s="3" t="s">
        <v>177</v>
      </c>
      <c r="D62" s="3" t="s">
        <v>79</v>
      </c>
      <c r="E62" s="3">
        <v>4</v>
      </c>
      <c r="F62" s="6" t="s">
        <v>162</v>
      </c>
      <c r="G62" s="14" t="s">
        <v>270</v>
      </c>
      <c r="H62" s="7" t="str">
        <f t="shared" si="7"/>
        <v>POLIGRAT France</v>
      </c>
      <c r="I62" s="2">
        <v>4</v>
      </c>
      <c r="J62" s="2">
        <v>1</v>
      </c>
      <c r="K62" s="2">
        <v>0</v>
      </c>
      <c r="L62" s="5">
        <f t="shared" si="0"/>
        <v>0</v>
      </c>
      <c r="M62" s="2">
        <f t="shared" si="1"/>
        <v>6</v>
      </c>
      <c r="N62" s="2">
        <v>6</v>
      </c>
      <c r="O62" s="2">
        <v>4</v>
      </c>
      <c r="P62" s="2" t="str">
        <f t="shared" si="2"/>
        <v>Non évalué</v>
      </c>
      <c r="Q62" s="2" t="str">
        <f t="shared" si="3"/>
        <v>Non évalué</v>
      </c>
      <c r="R62" s="2">
        <v>0</v>
      </c>
      <c r="S62" s="5" t="str">
        <f>IF(Q62="Non évalué"," ",(R62*100)/J62)</f>
        <v xml:space="preserve"> </v>
      </c>
      <c r="T62" s="2" t="str">
        <f>IF(Q62="Non évalué"," ",IF(S62&gt;20,"A RISQUE",IF(S62&gt;10,"A SURVEILLER","Délai OK")))</f>
        <v xml:space="preserve"> </v>
      </c>
    </row>
    <row r="63" spans="1:22" ht="15" hidden="1" customHeight="1" x14ac:dyDescent="0.25">
      <c r="A63" s="8" t="s">
        <v>30</v>
      </c>
      <c r="B63" s="4"/>
      <c r="C63" s="3"/>
      <c r="D63" s="3"/>
      <c r="E63" s="3"/>
      <c r="F63" s="6"/>
      <c r="G63" s="3"/>
      <c r="H63" s="7" t="str">
        <f t="shared" si="7"/>
        <v>RABOURDIN</v>
      </c>
      <c r="I63" s="2"/>
      <c r="J63" s="2">
        <v>4</v>
      </c>
      <c r="K63" s="2">
        <v>0</v>
      </c>
      <c r="L63" s="5">
        <f t="shared" si="0"/>
        <v>0</v>
      </c>
      <c r="M63" s="2">
        <f t="shared" si="1"/>
        <v>6</v>
      </c>
      <c r="N63" s="2">
        <v>6</v>
      </c>
      <c r="O63" s="2">
        <v>4</v>
      </c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>IF(Q63="Non évalué"," ",(R63*100)/J63)</f>
        <v xml:space="preserve"> </v>
      </c>
      <c r="T63" s="2"/>
      <c r="V63" t="s">
        <v>238</v>
      </c>
    </row>
    <row r="64" spans="1:22" ht="15" x14ac:dyDescent="0.25">
      <c r="A64" s="3" t="s">
        <v>29</v>
      </c>
      <c r="B64" s="4" t="s">
        <v>107</v>
      </c>
      <c r="C64" s="3" t="s">
        <v>108</v>
      </c>
      <c r="D64" s="3" t="s">
        <v>79</v>
      </c>
      <c r="E64" s="3">
        <v>2</v>
      </c>
      <c r="F64" s="6" t="s">
        <v>162</v>
      </c>
      <c r="G64" s="14" t="s">
        <v>269</v>
      </c>
      <c r="H64" s="7" t="str">
        <f t="shared" si="7"/>
        <v>REVETECH</v>
      </c>
      <c r="I64" s="2">
        <v>4</v>
      </c>
      <c r="J64" s="2">
        <v>29</v>
      </c>
      <c r="K64" s="2">
        <v>0</v>
      </c>
      <c r="L64" s="5">
        <f t="shared" si="0"/>
        <v>0</v>
      </c>
      <c r="M64" s="2">
        <f t="shared" si="1"/>
        <v>6</v>
      </c>
      <c r="N64" s="2">
        <v>6</v>
      </c>
      <c r="O64" s="2">
        <v>4</v>
      </c>
      <c r="P64" s="2">
        <f t="shared" si="2"/>
        <v>20</v>
      </c>
      <c r="Q64" s="2" t="str">
        <f t="shared" si="3"/>
        <v>Agréé</v>
      </c>
      <c r="R64" s="2">
        <v>1</v>
      </c>
      <c r="S64" s="5">
        <f>IF(Q64="Non évalué"," ",(R64*100)/J64)</f>
        <v>3.4482758620689653</v>
      </c>
      <c r="T64" s="2" t="str">
        <f>IF(Q64="Non évalué"," ",IF(S64&gt;20,"A RISQUE",IF(S64&gt;10,"A SURVEILLER","Délai OK")))</f>
        <v>Délai OK</v>
      </c>
      <c r="V64" s="24">
        <v>41600</v>
      </c>
    </row>
    <row r="65" spans="1:22" ht="15" hidden="1" customHeight="1" x14ac:dyDescent="0.25">
      <c r="A65" s="8" t="s">
        <v>155</v>
      </c>
      <c r="B65" s="4"/>
      <c r="C65" s="3"/>
      <c r="D65" s="3"/>
      <c r="E65" s="3"/>
      <c r="F65" s="6"/>
      <c r="G65" s="3"/>
      <c r="H65" s="7" t="str">
        <f t="shared" si="7"/>
        <v>REXEL</v>
      </c>
      <c r="I65" s="2"/>
      <c r="J65" s="2">
        <v>0</v>
      </c>
      <c r="K65" s="2">
        <v>0</v>
      </c>
      <c r="L65" s="5">
        <f t="shared" si="0"/>
        <v>0</v>
      </c>
      <c r="M65" s="2">
        <f t="shared" si="1"/>
        <v>6</v>
      </c>
      <c r="N65" s="2">
        <v>0</v>
      </c>
      <c r="O65" s="2"/>
      <c r="P65" s="2" t="str">
        <f t="shared" si="2"/>
        <v>Non évalué</v>
      </c>
      <c r="Q65" s="2" t="str">
        <f t="shared" si="3"/>
        <v>Non évalué</v>
      </c>
      <c r="R65" s="2"/>
      <c r="S65" s="5" t="str">
        <f>IF(Q65="Non évalué"," ",(R65*100)/J65)</f>
        <v xml:space="preserve"> </v>
      </c>
      <c r="T65" s="2" t="str">
        <f>IF(Q65="Non évalué"," ",IF(S65&gt;20,"A RISQUE",IF(S65&gt;10,"A SURVEILLER","Délai OK")))</f>
        <v xml:space="preserve"> </v>
      </c>
    </row>
    <row r="66" spans="1:22" ht="15" hidden="1" x14ac:dyDescent="0.25">
      <c r="A66" s="14" t="s">
        <v>261</v>
      </c>
      <c r="B66" s="4"/>
      <c r="C66" s="3"/>
      <c r="D66" s="3"/>
      <c r="E66" s="3"/>
      <c r="F66" s="19" t="s">
        <v>163</v>
      </c>
      <c r="G66" s="3"/>
      <c r="H66" s="7" t="str">
        <f t="shared" si="7"/>
        <v>ROSLER</v>
      </c>
      <c r="I66" s="2">
        <v>4</v>
      </c>
      <c r="J66" s="2">
        <v>4</v>
      </c>
      <c r="K66" s="2">
        <v>0</v>
      </c>
      <c r="L66" s="5">
        <f t="shared" si="0"/>
        <v>0</v>
      </c>
      <c r="M66" s="2">
        <v>6</v>
      </c>
      <c r="N66" s="2">
        <v>6</v>
      </c>
      <c r="O66" s="2">
        <v>6</v>
      </c>
      <c r="P66" s="2" t="str">
        <f t="shared" si="2"/>
        <v>Non évalué</v>
      </c>
      <c r="Q66" s="2" t="str">
        <f t="shared" si="3"/>
        <v>Non évalué</v>
      </c>
      <c r="R66" s="2">
        <v>0</v>
      </c>
      <c r="S66" s="5"/>
      <c r="T66" s="2" t="str">
        <f>IF(Q66="Non évalué"," ",IF(S66&gt;20,"A RISQUE",IF(S66&gt;10,"A SURVEILLER","Délai OK")))</f>
        <v xml:space="preserve"> </v>
      </c>
    </row>
    <row r="67" spans="1:22" ht="15" hidden="1" customHeight="1" x14ac:dyDescent="0.25">
      <c r="A67" s="3" t="s">
        <v>157</v>
      </c>
      <c r="B67" s="4" t="s">
        <v>191</v>
      </c>
      <c r="C67" s="3" t="s">
        <v>192</v>
      </c>
      <c r="D67" s="3" t="s">
        <v>41</v>
      </c>
      <c r="E67" s="3">
        <v>1</v>
      </c>
      <c r="F67" s="6" t="s">
        <v>162</v>
      </c>
      <c r="G67" s="3" t="s">
        <v>190</v>
      </c>
      <c r="H67" s="7" t="str">
        <f t="shared" si="7"/>
        <v>SAPIM Inox</v>
      </c>
      <c r="I67" s="2">
        <v>0</v>
      </c>
      <c r="J67" s="2">
        <v>3</v>
      </c>
      <c r="K67" s="2">
        <v>0</v>
      </c>
      <c r="L67" s="5">
        <f t="shared" ref="L67:L90" si="9">IF(J67=0,0,((K67/J67)*100))</f>
        <v>0</v>
      </c>
      <c r="M67" s="2">
        <f t="shared" ref="M67:M90" si="10">IF(L67&lt;=5,6,IF(L67&lt;=10,4,0))</f>
        <v>6</v>
      </c>
      <c r="N67" s="2">
        <v>6</v>
      </c>
      <c r="O67" s="2">
        <v>4</v>
      </c>
      <c r="P67" s="2" t="str">
        <f t="shared" ref="P67:P90" si="11">IF(J67&lt;5,"Non évalué",(I67+M67+N67+O67))</f>
        <v>Non évalué</v>
      </c>
      <c r="Q67" s="2" t="str">
        <f>IF(P67="Non évalué","Non évalué",IF(P67&lt;10,"A risque",IF(P67&lt;15,"A surveiller","Agréé")))</f>
        <v>Non évalué</v>
      </c>
      <c r="R67" s="2">
        <v>2</v>
      </c>
      <c r="S67" s="5" t="str">
        <f t="shared" ref="S67:S85" si="12">IF(Q67="Non évalué"," ",(R67*100)/J67)</f>
        <v xml:space="preserve"> </v>
      </c>
      <c r="T67" s="2" t="str">
        <f>IF(Q67="Non évalué"," ",IF(S67&gt;20,"A RISQUE",IF(S67&gt;10,"A SURVEILLER","Délai OK")))</f>
        <v xml:space="preserve"> </v>
      </c>
    </row>
    <row r="68" spans="1:22" ht="15" hidden="1" customHeight="1" x14ac:dyDescent="0.25">
      <c r="A68" s="8" t="s">
        <v>219</v>
      </c>
      <c r="B68" s="4"/>
      <c r="C68" s="3"/>
      <c r="D68" s="3"/>
      <c r="E68" s="3"/>
      <c r="F68" s="6"/>
      <c r="G68" s="3"/>
      <c r="H68" s="7" t="str">
        <f t="shared" si="7"/>
        <v>SAICA PACK</v>
      </c>
      <c r="I68" s="2"/>
      <c r="J68" s="2">
        <v>0</v>
      </c>
      <c r="K68" s="2">
        <v>0</v>
      </c>
      <c r="L68" s="5">
        <f t="shared" si="9"/>
        <v>0</v>
      </c>
      <c r="M68" s="2">
        <f t="shared" si="10"/>
        <v>6</v>
      </c>
      <c r="N68" s="2">
        <v>0</v>
      </c>
      <c r="O68" s="2"/>
      <c r="P68" s="2" t="str">
        <f t="shared" si="11"/>
        <v>Non évalué</v>
      </c>
      <c r="Q68" s="2" t="str">
        <f t="shared" ref="Q68:Q90" si="13">IF(P68="Non évalué","Non évalué",IF(P68&lt;10,"A risque",IF(P68&lt;15,"A surveiller","Agréé")))</f>
        <v>Non évalué</v>
      </c>
      <c r="R68" s="2"/>
      <c r="S68" s="5" t="str">
        <f t="shared" si="12"/>
        <v xml:space="preserve"> </v>
      </c>
      <c r="T68" s="2" t="str">
        <f>IF(Q68="Non évalué"," ",IF(S68&gt;20,"A RISQUE",IF(S68&gt;10,"A SURVEILLER","Délai OK")))</f>
        <v xml:space="preserve"> </v>
      </c>
    </row>
    <row r="69" spans="1:22" ht="15" hidden="1" customHeight="1" x14ac:dyDescent="0.25">
      <c r="A69" s="8" t="s">
        <v>18</v>
      </c>
      <c r="B69" s="4"/>
      <c r="C69" s="3"/>
      <c r="D69" s="3"/>
      <c r="E69" s="3"/>
      <c r="F69" s="6"/>
      <c r="G69" s="3"/>
      <c r="H69" s="7" t="str">
        <f t="shared" si="7"/>
        <v>SAMP INDUSTRIE</v>
      </c>
      <c r="I69" s="2"/>
      <c r="J69" s="2">
        <v>1</v>
      </c>
      <c r="K69" s="2">
        <v>0</v>
      </c>
      <c r="L69" s="5">
        <f t="shared" si="9"/>
        <v>0</v>
      </c>
      <c r="M69" s="2">
        <f t="shared" si="10"/>
        <v>6</v>
      </c>
      <c r="N69" s="2">
        <v>0</v>
      </c>
      <c r="O69" s="2">
        <v>4</v>
      </c>
      <c r="P69" s="2" t="str">
        <f t="shared" si="11"/>
        <v>Non évalué</v>
      </c>
      <c r="Q69" s="2" t="str">
        <f t="shared" si="13"/>
        <v>Non évalué</v>
      </c>
      <c r="R69" s="2">
        <v>1</v>
      </c>
      <c r="S69" s="5" t="str">
        <f t="shared" si="12"/>
        <v xml:space="preserve"> </v>
      </c>
      <c r="T69" s="2"/>
    </row>
    <row r="70" spans="1:22" ht="15" hidden="1" customHeight="1" x14ac:dyDescent="0.25">
      <c r="A70" s="8" t="s">
        <v>19</v>
      </c>
      <c r="B70" s="4"/>
      <c r="C70" s="3"/>
      <c r="D70" s="3"/>
      <c r="E70" s="3"/>
      <c r="F70" s="6"/>
      <c r="G70" s="3"/>
      <c r="H70" s="7" t="str">
        <f t="shared" si="7"/>
        <v>SAPIM INOX</v>
      </c>
      <c r="I70" s="2"/>
      <c r="J70" s="2">
        <v>2</v>
      </c>
      <c r="K70" s="2">
        <v>0</v>
      </c>
      <c r="L70" s="5">
        <f t="shared" si="9"/>
        <v>0</v>
      </c>
      <c r="M70" s="2">
        <f t="shared" si="10"/>
        <v>6</v>
      </c>
      <c r="N70" s="2">
        <v>6</v>
      </c>
      <c r="O70" s="2"/>
      <c r="P70" s="2" t="str">
        <f t="shared" si="11"/>
        <v>Non évalué</v>
      </c>
      <c r="Q70" s="2" t="str">
        <f t="shared" si="13"/>
        <v>Non évalué</v>
      </c>
      <c r="R70" s="2">
        <v>1</v>
      </c>
      <c r="S70" s="5" t="str">
        <f t="shared" si="12"/>
        <v xml:space="preserve"> </v>
      </c>
      <c r="T70" s="2"/>
    </row>
    <row r="71" spans="1:22" ht="15" hidden="1" customHeight="1" x14ac:dyDescent="0.25">
      <c r="A71" s="8" t="s">
        <v>156</v>
      </c>
      <c r="B71" s="4"/>
      <c r="C71" s="3"/>
      <c r="D71" s="3"/>
      <c r="E71" s="3"/>
      <c r="F71" s="6"/>
      <c r="G71" s="3"/>
      <c r="H71" s="7" t="str">
        <f t="shared" si="7"/>
        <v>SDEP</v>
      </c>
      <c r="I71" s="2"/>
      <c r="J71" s="2">
        <v>1</v>
      </c>
      <c r="K71" s="2">
        <v>0</v>
      </c>
      <c r="L71" s="5">
        <f t="shared" si="9"/>
        <v>0</v>
      </c>
      <c r="M71" s="2">
        <f t="shared" si="10"/>
        <v>6</v>
      </c>
      <c r="N71" s="2">
        <v>6</v>
      </c>
      <c r="O71" s="2"/>
      <c r="P71" s="2" t="str">
        <f t="shared" si="11"/>
        <v>Non évalué</v>
      </c>
      <c r="Q71" s="2" t="str">
        <f t="shared" si="13"/>
        <v>Non évalué</v>
      </c>
      <c r="R71" s="2">
        <v>1</v>
      </c>
      <c r="S71" s="5" t="str">
        <f t="shared" si="12"/>
        <v xml:space="preserve"> </v>
      </c>
      <c r="T71" s="2"/>
    </row>
    <row r="72" spans="1:22" ht="15" hidden="1" customHeight="1" x14ac:dyDescent="0.25">
      <c r="A72" s="8" t="s">
        <v>220</v>
      </c>
      <c r="B72" s="4"/>
      <c r="C72" s="3"/>
      <c r="D72" s="3"/>
      <c r="E72" s="3"/>
      <c r="F72" s="6"/>
      <c r="G72" s="3"/>
      <c r="H72" s="7" t="str">
        <f t="shared" si="7"/>
        <v>SEFI</v>
      </c>
      <c r="I72" s="2"/>
      <c r="J72" s="2">
        <v>0</v>
      </c>
      <c r="K72" s="2">
        <v>0</v>
      </c>
      <c r="L72" s="5">
        <f t="shared" si="9"/>
        <v>0</v>
      </c>
      <c r="M72" s="2">
        <f t="shared" si="10"/>
        <v>6</v>
      </c>
      <c r="N72" s="2"/>
      <c r="O72" s="2"/>
      <c r="P72" s="2" t="str">
        <f t="shared" si="11"/>
        <v>Non évalué</v>
      </c>
      <c r="Q72" s="2" t="str">
        <f t="shared" si="13"/>
        <v>Non évalué</v>
      </c>
      <c r="R72" s="2">
        <v>0</v>
      </c>
      <c r="S72" s="5" t="str">
        <f t="shared" si="12"/>
        <v xml:space="preserve"> </v>
      </c>
      <c r="T72" s="2" t="str">
        <f t="shared" ref="T72:T90" si="14">IF(Q72="Non évalué"," ",IF(S72&gt;20,"A RISQUE",IF(S72&gt;10,"A SURVEILLER","Délai OK")))</f>
        <v xml:space="preserve"> </v>
      </c>
    </row>
    <row r="73" spans="1:22" ht="15" hidden="1" customHeight="1" x14ac:dyDescent="0.25">
      <c r="A73" s="8" t="s">
        <v>148</v>
      </c>
      <c r="B73" s="4"/>
      <c r="C73" s="3"/>
      <c r="D73" s="3"/>
      <c r="E73" s="3"/>
      <c r="F73" s="6"/>
      <c r="G73" s="3"/>
      <c r="H73" s="18" t="str">
        <f t="shared" si="7"/>
        <v>SIREMBALLAGE</v>
      </c>
      <c r="I73" s="2"/>
      <c r="J73" s="2">
        <v>2</v>
      </c>
      <c r="K73" s="2">
        <v>0</v>
      </c>
      <c r="L73" s="5">
        <f t="shared" si="9"/>
        <v>0</v>
      </c>
      <c r="M73" s="2">
        <f t="shared" si="10"/>
        <v>6</v>
      </c>
      <c r="N73" s="2">
        <v>6</v>
      </c>
      <c r="O73" s="2">
        <v>4</v>
      </c>
      <c r="P73" s="2" t="str">
        <f t="shared" si="11"/>
        <v>Non évalué</v>
      </c>
      <c r="Q73" s="2" t="str">
        <f t="shared" si="13"/>
        <v>Non évalué</v>
      </c>
      <c r="R73" s="2">
        <v>0</v>
      </c>
      <c r="S73" s="5" t="str">
        <f t="shared" si="12"/>
        <v xml:space="preserve"> </v>
      </c>
      <c r="T73" s="2" t="str">
        <f>IF(Q73="Non évalué"," ",IF(S73&gt;20,"A RISQUE",IF(S73&gt;10,"A SURVEILLER","Délai OK")))</f>
        <v xml:space="preserve"> </v>
      </c>
    </row>
    <row r="74" spans="1:22" ht="15" hidden="1" customHeight="1" x14ac:dyDescent="0.25">
      <c r="A74" s="3" t="s">
        <v>1</v>
      </c>
      <c r="B74" s="4" t="s">
        <v>165</v>
      </c>
      <c r="C74" s="3"/>
      <c r="D74" s="3" t="s">
        <v>166</v>
      </c>
      <c r="E74" s="3">
        <v>1</v>
      </c>
      <c r="F74" s="6" t="s">
        <v>162</v>
      </c>
      <c r="G74" s="3" t="s">
        <v>130</v>
      </c>
      <c r="H74" s="7" t="str">
        <f t="shared" si="7"/>
        <v>SMV</v>
      </c>
      <c r="I74" s="2">
        <v>0</v>
      </c>
      <c r="J74" s="2">
        <v>0</v>
      </c>
      <c r="K74" s="2">
        <v>0</v>
      </c>
      <c r="L74" s="5">
        <f t="shared" si="9"/>
        <v>0</v>
      </c>
      <c r="M74" s="2">
        <f t="shared" si="10"/>
        <v>6</v>
      </c>
      <c r="N74" s="2">
        <v>4</v>
      </c>
      <c r="O74" s="2">
        <v>3</v>
      </c>
      <c r="P74" s="2" t="str">
        <f t="shared" si="11"/>
        <v>Non évalué</v>
      </c>
      <c r="Q74" s="2" t="str">
        <f t="shared" si="13"/>
        <v>Non évalué</v>
      </c>
      <c r="R74" s="2">
        <v>0</v>
      </c>
      <c r="S74" s="5" t="str">
        <f t="shared" si="12"/>
        <v xml:space="preserve"> </v>
      </c>
      <c r="T74" s="2" t="str">
        <f t="shared" si="14"/>
        <v xml:space="preserve"> </v>
      </c>
    </row>
    <row r="75" spans="1:22" ht="15" hidden="1" x14ac:dyDescent="0.25">
      <c r="A75" s="3" t="s">
        <v>20</v>
      </c>
      <c r="B75" s="4" t="s">
        <v>179</v>
      </c>
      <c r="C75" s="3" t="s">
        <v>181</v>
      </c>
      <c r="D75" s="3" t="s">
        <v>180</v>
      </c>
      <c r="E75" s="3">
        <v>4</v>
      </c>
      <c r="F75" s="6" t="s">
        <v>162</v>
      </c>
      <c r="G75" s="16" t="s">
        <v>276</v>
      </c>
      <c r="H75" s="7" t="str">
        <f t="shared" si="7"/>
        <v>SNAEM</v>
      </c>
      <c r="I75" s="2">
        <v>4</v>
      </c>
      <c r="J75" s="2">
        <v>0</v>
      </c>
      <c r="K75" s="2">
        <v>0</v>
      </c>
      <c r="L75" s="5">
        <f t="shared" si="9"/>
        <v>0</v>
      </c>
      <c r="M75" s="2">
        <f t="shared" si="10"/>
        <v>6</v>
      </c>
      <c r="N75" s="2">
        <v>6</v>
      </c>
      <c r="O75" s="2">
        <v>4</v>
      </c>
      <c r="P75" s="2" t="str">
        <f t="shared" si="11"/>
        <v>Non évalué</v>
      </c>
      <c r="Q75" s="2" t="str">
        <f t="shared" si="13"/>
        <v>Non évalué</v>
      </c>
      <c r="R75" s="2">
        <v>0</v>
      </c>
      <c r="S75" s="5" t="str">
        <f t="shared" si="12"/>
        <v xml:space="preserve"> </v>
      </c>
      <c r="T75" s="2" t="str">
        <f t="shared" si="14"/>
        <v xml:space="preserve"> </v>
      </c>
      <c r="V75" t="s">
        <v>240</v>
      </c>
    </row>
    <row r="76" spans="1:22" ht="15" hidden="1" x14ac:dyDescent="0.25">
      <c r="A76" s="14" t="s">
        <v>111</v>
      </c>
      <c r="B76" s="4" t="s">
        <v>171</v>
      </c>
      <c r="C76" s="3" t="s">
        <v>172</v>
      </c>
      <c r="D76" s="3" t="s">
        <v>112</v>
      </c>
      <c r="E76" s="3">
        <v>2</v>
      </c>
      <c r="F76" s="6" t="s">
        <v>162</v>
      </c>
      <c r="G76" s="12" t="s">
        <v>173</v>
      </c>
      <c r="H76" s="7" t="str">
        <f t="shared" si="7"/>
        <v>SOHACO SA</v>
      </c>
      <c r="I76" s="2">
        <v>4</v>
      </c>
      <c r="J76" s="2">
        <v>3</v>
      </c>
      <c r="K76" s="2">
        <v>0</v>
      </c>
      <c r="L76" s="5">
        <f t="shared" si="9"/>
        <v>0</v>
      </c>
      <c r="M76" s="2">
        <f t="shared" si="10"/>
        <v>6</v>
      </c>
      <c r="N76" s="2">
        <v>6</v>
      </c>
      <c r="O76" s="2">
        <v>2</v>
      </c>
      <c r="P76" s="2" t="str">
        <f t="shared" si="11"/>
        <v>Non évalué</v>
      </c>
      <c r="Q76" s="2" t="str">
        <f t="shared" si="13"/>
        <v>Non évalué</v>
      </c>
      <c r="R76" s="2">
        <v>1</v>
      </c>
      <c r="S76" s="5" t="str">
        <f t="shared" si="12"/>
        <v xml:space="preserve"> </v>
      </c>
      <c r="T76" s="2" t="str">
        <f t="shared" si="14"/>
        <v xml:space="preserve"> </v>
      </c>
    </row>
    <row r="77" spans="1:22" ht="15" hidden="1" x14ac:dyDescent="0.25">
      <c r="A77" s="3" t="s">
        <v>21</v>
      </c>
      <c r="B77" s="4" t="s">
        <v>151</v>
      </c>
      <c r="C77" s="3" t="s">
        <v>152</v>
      </c>
      <c r="D77" s="3" t="s">
        <v>113</v>
      </c>
      <c r="E77" s="3">
        <v>1</v>
      </c>
      <c r="F77" s="6" t="s">
        <v>162</v>
      </c>
      <c r="G77" s="16" t="s">
        <v>275</v>
      </c>
      <c r="H77" s="7" t="str">
        <f t="shared" si="7"/>
        <v>SOMERS</v>
      </c>
      <c r="I77" s="2">
        <v>4</v>
      </c>
      <c r="J77" s="2">
        <v>1</v>
      </c>
      <c r="K77" s="2">
        <v>0</v>
      </c>
      <c r="L77" s="5">
        <f t="shared" si="9"/>
        <v>0</v>
      </c>
      <c r="M77" s="2">
        <f t="shared" si="10"/>
        <v>6</v>
      </c>
      <c r="N77" s="2">
        <v>6</v>
      </c>
      <c r="O77" s="2">
        <v>4</v>
      </c>
      <c r="P77" s="2" t="str">
        <f t="shared" si="11"/>
        <v>Non évalué</v>
      </c>
      <c r="Q77" s="2" t="str">
        <f t="shared" si="13"/>
        <v>Non évalué</v>
      </c>
      <c r="R77" s="2">
        <v>0</v>
      </c>
      <c r="S77" s="5" t="str">
        <f t="shared" si="12"/>
        <v xml:space="preserve"> </v>
      </c>
      <c r="T77" s="2" t="str">
        <f t="shared" si="14"/>
        <v xml:space="preserve"> </v>
      </c>
    </row>
    <row r="78" spans="1:22" ht="15" hidden="1" customHeight="1" x14ac:dyDescent="0.25">
      <c r="A78" s="8" t="s">
        <v>222</v>
      </c>
      <c r="B78" s="4"/>
      <c r="C78" s="3"/>
      <c r="D78" s="3"/>
      <c r="E78" s="3"/>
      <c r="F78" s="6"/>
      <c r="G78" s="3"/>
      <c r="H78" s="7" t="str">
        <f t="shared" si="7"/>
        <v>SOLUTION ELASTOMERE</v>
      </c>
      <c r="I78" s="2"/>
      <c r="J78" s="2">
        <v>0</v>
      </c>
      <c r="K78" s="2">
        <v>0</v>
      </c>
      <c r="L78" s="5">
        <f t="shared" si="9"/>
        <v>0</v>
      </c>
      <c r="M78" s="2">
        <f t="shared" si="10"/>
        <v>6</v>
      </c>
      <c r="N78" s="2">
        <v>0</v>
      </c>
      <c r="O78" s="2">
        <v>2</v>
      </c>
      <c r="P78" s="2" t="str">
        <f t="shared" si="11"/>
        <v>Non évalué</v>
      </c>
      <c r="Q78" s="2" t="str">
        <f t="shared" si="13"/>
        <v>Non évalué</v>
      </c>
      <c r="R78" s="2"/>
      <c r="S78" s="5" t="str">
        <f t="shared" si="12"/>
        <v xml:space="preserve"> </v>
      </c>
      <c r="T78" s="2" t="str">
        <f t="shared" si="14"/>
        <v xml:space="preserve"> </v>
      </c>
    </row>
    <row r="79" spans="1:22" ht="15" x14ac:dyDescent="0.25">
      <c r="A79" s="3" t="s">
        <v>114</v>
      </c>
      <c r="B79" s="4" t="s">
        <v>193</v>
      </c>
      <c r="C79" s="3" t="s">
        <v>194</v>
      </c>
      <c r="D79" s="3" t="s">
        <v>195</v>
      </c>
      <c r="E79" s="3">
        <v>2</v>
      </c>
      <c r="F79" s="6" t="s">
        <v>162</v>
      </c>
      <c r="G79" s="14" t="s">
        <v>274</v>
      </c>
      <c r="H79" s="7" t="str">
        <f t="shared" si="7"/>
        <v>Sté KERBIRIO</v>
      </c>
      <c r="I79" s="2">
        <v>4</v>
      </c>
      <c r="J79" s="2">
        <v>16</v>
      </c>
      <c r="K79" s="2">
        <v>2</v>
      </c>
      <c r="L79" s="5">
        <f t="shared" si="9"/>
        <v>12.5</v>
      </c>
      <c r="M79" s="2">
        <f t="shared" si="10"/>
        <v>0</v>
      </c>
      <c r="N79" s="2">
        <v>4</v>
      </c>
      <c r="O79" s="2">
        <v>4</v>
      </c>
      <c r="P79" s="2">
        <f t="shared" si="11"/>
        <v>12</v>
      </c>
      <c r="Q79" s="2" t="str">
        <f t="shared" si="13"/>
        <v>A surveiller</v>
      </c>
      <c r="R79" s="2">
        <v>6</v>
      </c>
      <c r="S79" s="5">
        <f t="shared" si="12"/>
        <v>37.5</v>
      </c>
      <c r="T79" s="2" t="str">
        <f t="shared" si="14"/>
        <v>A RISQUE</v>
      </c>
    </row>
    <row r="80" spans="1:22" ht="15" x14ac:dyDescent="0.25">
      <c r="A80" s="3" t="s">
        <v>115</v>
      </c>
      <c r="B80" s="4" t="s">
        <v>116</v>
      </c>
      <c r="C80" s="3" t="s">
        <v>117</v>
      </c>
      <c r="D80" s="3" t="s">
        <v>118</v>
      </c>
      <c r="E80" s="3">
        <v>2</v>
      </c>
      <c r="F80" s="6" t="s">
        <v>162</v>
      </c>
      <c r="G80" s="3" t="s">
        <v>284</v>
      </c>
      <c r="H80" s="18" t="str">
        <f t="shared" si="7"/>
        <v>Sté MODERN'CHROME</v>
      </c>
      <c r="I80" s="2">
        <v>4</v>
      </c>
      <c r="J80" s="2">
        <v>14</v>
      </c>
      <c r="K80" s="2">
        <v>0</v>
      </c>
      <c r="L80" s="5">
        <f t="shared" si="9"/>
        <v>0</v>
      </c>
      <c r="M80" s="2">
        <f t="shared" si="10"/>
        <v>6</v>
      </c>
      <c r="N80" s="2">
        <v>6</v>
      </c>
      <c r="O80" s="2">
        <v>4</v>
      </c>
      <c r="P80" s="2">
        <f t="shared" si="11"/>
        <v>20</v>
      </c>
      <c r="Q80" s="2" t="str">
        <f t="shared" si="13"/>
        <v>Agréé</v>
      </c>
      <c r="R80" s="2">
        <v>1</v>
      </c>
      <c r="S80" s="5">
        <f t="shared" si="12"/>
        <v>7.1428571428571432</v>
      </c>
      <c r="T80" s="2" t="str">
        <f t="shared" si="14"/>
        <v>Délai OK</v>
      </c>
    </row>
    <row r="81" spans="1:22" ht="15" hidden="1" customHeight="1" x14ac:dyDescent="0.25">
      <c r="A81" s="3" t="s">
        <v>120</v>
      </c>
      <c r="B81" s="4" t="s">
        <v>121</v>
      </c>
      <c r="C81" s="3" t="s">
        <v>122</v>
      </c>
      <c r="D81" s="3" t="s">
        <v>123</v>
      </c>
      <c r="E81" s="3">
        <v>2</v>
      </c>
      <c r="F81" s="6" t="s">
        <v>163</v>
      </c>
      <c r="G81" s="3"/>
      <c r="H81" s="7" t="str">
        <f t="shared" si="7"/>
        <v>Sté Steffen BISSER</v>
      </c>
      <c r="I81" s="2">
        <v>0</v>
      </c>
      <c r="J81" s="2">
        <v>3</v>
      </c>
      <c r="K81" s="2">
        <v>0</v>
      </c>
      <c r="L81" s="5">
        <f t="shared" si="9"/>
        <v>0</v>
      </c>
      <c r="M81" s="2">
        <f t="shared" si="10"/>
        <v>6</v>
      </c>
      <c r="N81" s="2">
        <v>4</v>
      </c>
      <c r="O81" s="2">
        <v>0</v>
      </c>
      <c r="P81" s="2" t="str">
        <f t="shared" si="11"/>
        <v>Non évalué</v>
      </c>
      <c r="Q81" s="2" t="str">
        <f t="shared" si="13"/>
        <v>Non évalué</v>
      </c>
      <c r="R81" s="2">
        <v>3</v>
      </c>
      <c r="S81" s="5" t="str">
        <f t="shared" si="12"/>
        <v xml:space="preserve"> </v>
      </c>
      <c r="T81" s="2" t="str">
        <f t="shared" si="14"/>
        <v xml:space="preserve"> </v>
      </c>
    </row>
    <row r="82" spans="1:22" hidden="1" x14ac:dyDescent="0.2">
      <c r="A82" s="3" t="s">
        <v>22</v>
      </c>
      <c r="B82" s="3"/>
      <c r="C82" s="3"/>
      <c r="D82" s="3" t="s">
        <v>79</v>
      </c>
      <c r="E82" s="3">
        <v>2</v>
      </c>
      <c r="F82" s="6" t="s">
        <v>162</v>
      </c>
      <c r="G82" s="3" t="s">
        <v>126</v>
      </c>
      <c r="H82" s="7" t="str">
        <f t="shared" si="7"/>
        <v>STPM</v>
      </c>
      <c r="I82" s="2">
        <v>4</v>
      </c>
      <c r="J82" s="2">
        <v>4</v>
      </c>
      <c r="K82" s="2">
        <v>1</v>
      </c>
      <c r="L82" s="5">
        <f>IF(J82=0,0,((K82/J82)*100))</f>
        <v>25</v>
      </c>
      <c r="M82" s="2">
        <f t="shared" si="10"/>
        <v>0</v>
      </c>
      <c r="N82" s="2">
        <v>0</v>
      </c>
      <c r="O82" s="2">
        <v>4</v>
      </c>
      <c r="P82" s="2" t="str">
        <f t="shared" si="11"/>
        <v>Non évalué</v>
      </c>
      <c r="Q82" s="2" t="str">
        <f t="shared" si="13"/>
        <v>Non évalué</v>
      </c>
      <c r="R82" s="2">
        <v>2</v>
      </c>
      <c r="S82" s="5" t="str">
        <f t="shared" si="12"/>
        <v xml:space="preserve"> </v>
      </c>
      <c r="T82" s="2" t="str">
        <f t="shared" si="14"/>
        <v xml:space="preserve"> </v>
      </c>
      <c r="V82" t="s">
        <v>277</v>
      </c>
    </row>
    <row r="83" spans="1:22" ht="12.75" hidden="1" customHeight="1" x14ac:dyDescent="0.2">
      <c r="A83" s="8" t="s">
        <v>23</v>
      </c>
      <c r="B83" s="3"/>
      <c r="C83" s="3"/>
      <c r="D83" s="3"/>
      <c r="E83" s="3"/>
      <c r="F83" s="6"/>
      <c r="G83" s="3"/>
      <c r="H83" s="7" t="str">
        <f t="shared" si="7"/>
        <v>TAGAR SA</v>
      </c>
      <c r="I83" s="2"/>
      <c r="J83" s="2">
        <v>4</v>
      </c>
      <c r="K83" s="2">
        <v>0</v>
      </c>
      <c r="L83" s="5">
        <f t="shared" si="9"/>
        <v>0</v>
      </c>
      <c r="M83" s="2">
        <f t="shared" si="10"/>
        <v>6</v>
      </c>
      <c r="N83" s="2">
        <v>6</v>
      </c>
      <c r="O83" s="2">
        <v>2</v>
      </c>
      <c r="P83" s="2" t="str">
        <f t="shared" si="11"/>
        <v>Non évalué</v>
      </c>
      <c r="Q83" s="2" t="str">
        <f t="shared" si="13"/>
        <v>Non évalué</v>
      </c>
      <c r="R83" s="2">
        <v>0</v>
      </c>
      <c r="S83" s="5" t="str">
        <f t="shared" si="12"/>
        <v xml:space="preserve"> </v>
      </c>
      <c r="T83" s="2" t="str">
        <f t="shared" si="14"/>
        <v xml:space="preserve"> </v>
      </c>
    </row>
    <row r="84" spans="1:22" ht="12.75" hidden="1" customHeight="1" x14ac:dyDescent="0.2">
      <c r="A84" s="3" t="s">
        <v>124</v>
      </c>
      <c r="B84" s="3"/>
      <c r="C84" s="3" t="s">
        <v>125</v>
      </c>
      <c r="D84" s="3" t="s">
        <v>52</v>
      </c>
      <c r="E84" s="3">
        <v>2</v>
      </c>
      <c r="F84" s="6" t="s">
        <v>163</v>
      </c>
      <c r="G84" s="3"/>
      <c r="H84" s="7" t="str">
        <f t="shared" si="7"/>
        <v>Sté THOMET</v>
      </c>
      <c r="I84" s="2">
        <v>0</v>
      </c>
      <c r="J84" s="2">
        <v>0</v>
      </c>
      <c r="K84" s="2">
        <v>0</v>
      </c>
      <c r="L84" s="5">
        <f t="shared" si="9"/>
        <v>0</v>
      </c>
      <c r="M84" s="2">
        <f t="shared" si="10"/>
        <v>6</v>
      </c>
      <c r="N84" s="2">
        <v>2</v>
      </c>
      <c r="O84" s="2">
        <v>2</v>
      </c>
      <c r="P84" s="2" t="str">
        <f t="shared" si="11"/>
        <v>Non évalué</v>
      </c>
      <c r="Q84" s="2" t="str">
        <f t="shared" si="13"/>
        <v>Non évalué</v>
      </c>
      <c r="R84" s="2">
        <v>1</v>
      </c>
      <c r="S84" s="5" t="str">
        <f t="shared" si="12"/>
        <v xml:space="preserve"> </v>
      </c>
      <c r="T84" s="2" t="str">
        <f t="shared" si="14"/>
        <v xml:space="preserve"> </v>
      </c>
    </row>
    <row r="85" spans="1:22" hidden="1" x14ac:dyDescent="0.2">
      <c r="A85" s="8" t="s">
        <v>223</v>
      </c>
      <c r="B85" s="3"/>
      <c r="C85" s="3"/>
      <c r="D85" s="3"/>
      <c r="E85" s="3">
        <v>1</v>
      </c>
      <c r="F85" s="9" t="s">
        <v>162</v>
      </c>
      <c r="G85" s="3"/>
      <c r="H85" s="7" t="str">
        <f t="shared" ref="H85:H90" si="15">A85</f>
        <v>THYSSENKRUPP</v>
      </c>
      <c r="I85" s="2">
        <v>4</v>
      </c>
      <c r="J85" s="2">
        <v>0</v>
      </c>
      <c r="K85" s="2">
        <v>0</v>
      </c>
      <c r="L85" s="5">
        <f t="shared" si="9"/>
        <v>0</v>
      </c>
      <c r="M85" s="2">
        <f t="shared" si="10"/>
        <v>6</v>
      </c>
      <c r="N85" s="2">
        <v>0</v>
      </c>
      <c r="O85" s="2">
        <v>2</v>
      </c>
      <c r="P85" s="2" t="str">
        <f t="shared" si="11"/>
        <v>Non évalué</v>
      </c>
      <c r="Q85" s="2" t="str">
        <f t="shared" si="13"/>
        <v>Non évalué</v>
      </c>
      <c r="R85" s="2">
        <v>1</v>
      </c>
      <c r="S85" s="5" t="str">
        <f t="shared" si="12"/>
        <v xml:space="preserve"> </v>
      </c>
      <c r="T85" s="2" t="str">
        <f t="shared" si="14"/>
        <v xml:space="preserve"> </v>
      </c>
    </row>
    <row r="86" spans="1:22" ht="12.75" hidden="1" customHeight="1" x14ac:dyDescent="0.2">
      <c r="A86" s="14" t="s">
        <v>262</v>
      </c>
      <c r="B86" s="3"/>
      <c r="C86" s="3"/>
      <c r="D86" s="3"/>
      <c r="E86" s="3"/>
      <c r="F86" s="9"/>
      <c r="G86" s="3"/>
      <c r="H86" s="7" t="str">
        <f t="shared" si="15"/>
        <v>TRIMOS -SILVAC</v>
      </c>
      <c r="I86" s="2"/>
      <c r="J86" s="2">
        <v>1</v>
      </c>
      <c r="K86" s="2">
        <v>0</v>
      </c>
      <c r="L86" s="5">
        <f t="shared" si="9"/>
        <v>0</v>
      </c>
      <c r="M86" s="2">
        <f t="shared" si="10"/>
        <v>6</v>
      </c>
      <c r="N86" s="2">
        <v>6</v>
      </c>
      <c r="O86" s="2">
        <v>2</v>
      </c>
      <c r="P86" s="2" t="str">
        <f t="shared" si="11"/>
        <v>Non évalué</v>
      </c>
      <c r="Q86" s="2" t="str">
        <f t="shared" si="13"/>
        <v>Non évalué</v>
      </c>
      <c r="R86" s="2">
        <v>0</v>
      </c>
      <c r="S86" s="5"/>
      <c r="T86" s="2"/>
    </row>
    <row r="87" spans="1:22" ht="15" hidden="1" customHeight="1" x14ac:dyDescent="0.25">
      <c r="A87" s="3" t="s">
        <v>24</v>
      </c>
      <c r="B87" s="4" t="s">
        <v>127</v>
      </c>
      <c r="C87" s="3" t="s">
        <v>128</v>
      </c>
      <c r="D87" s="3" t="s">
        <v>129</v>
      </c>
      <c r="E87" s="3">
        <v>2</v>
      </c>
      <c r="F87" s="6" t="s">
        <v>162</v>
      </c>
      <c r="G87" s="3" t="s">
        <v>130</v>
      </c>
      <c r="H87" s="7" t="str">
        <f t="shared" si="15"/>
        <v>TROLYT</v>
      </c>
      <c r="I87" s="2">
        <v>0</v>
      </c>
      <c r="J87" s="2">
        <v>0</v>
      </c>
      <c r="K87" s="2">
        <v>0</v>
      </c>
      <c r="L87" s="5">
        <f t="shared" si="9"/>
        <v>0</v>
      </c>
      <c r="M87" s="2">
        <f t="shared" si="10"/>
        <v>6</v>
      </c>
      <c r="N87" s="2">
        <v>0</v>
      </c>
      <c r="O87" s="2">
        <v>4</v>
      </c>
      <c r="P87" s="2" t="str">
        <f t="shared" si="11"/>
        <v>Non évalué</v>
      </c>
      <c r="Q87" s="2" t="str">
        <f t="shared" si="13"/>
        <v>Non évalué</v>
      </c>
      <c r="R87" s="2">
        <v>1</v>
      </c>
      <c r="S87" s="5" t="str">
        <f>IF(Q87="Non évalué"," ",(R87*100)/J87)</f>
        <v xml:space="preserve"> </v>
      </c>
      <c r="T87" s="2" t="str">
        <f t="shared" si="14"/>
        <v xml:space="preserve"> </v>
      </c>
    </row>
    <row r="88" spans="1:22" ht="15" hidden="1" x14ac:dyDescent="0.25">
      <c r="A88" s="8" t="s">
        <v>25</v>
      </c>
      <c r="B88" s="4" t="s">
        <v>304</v>
      </c>
      <c r="C88" s="14" t="s">
        <v>305</v>
      </c>
      <c r="D88" s="3" t="s">
        <v>131</v>
      </c>
      <c r="E88" s="3">
        <v>1</v>
      </c>
      <c r="F88" s="6" t="s">
        <v>163</v>
      </c>
      <c r="G88" s="12" t="s">
        <v>132</v>
      </c>
      <c r="H88" s="7" t="str">
        <f t="shared" si="15"/>
        <v>VACOUR</v>
      </c>
      <c r="I88" s="2">
        <v>2</v>
      </c>
      <c r="J88" s="2">
        <v>2</v>
      </c>
      <c r="K88" s="2">
        <v>0</v>
      </c>
      <c r="L88" s="5">
        <f t="shared" si="9"/>
        <v>0</v>
      </c>
      <c r="M88" s="2">
        <f t="shared" si="10"/>
        <v>6</v>
      </c>
      <c r="N88" s="2">
        <v>0</v>
      </c>
      <c r="O88" s="2">
        <v>1</v>
      </c>
      <c r="P88" s="2" t="str">
        <f t="shared" si="11"/>
        <v>Non évalué</v>
      </c>
      <c r="Q88" s="2" t="str">
        <f t="shared" si="13"/>
        <v>Non évalué</v>
      </c>
      <c r="R88" s="2">
        <v>0</v>
      </c>
      <c r="S88" s="5" t="str">
        <f>IF(Q88="Non évalué"," ",(R88*100)/J88)</f>
        <v xml:space="preserve"> </v>
      </c>
      <c r="T88" s="2" t="str">
        <f t="shared" si="14"/>
        <v xml:space="preserve"> </v>
      </c>
      <c r="V88" t="s">
        <v>237</v>
      </c>
    </row>
    <row r="89" spans="1:22" x14ac:dyDescent="0.2">
      <c r="A89" s="8" t="s">
        <v>26</v>
      </c>
      <c r="B89" s="3"/>
      <c r="C89" s="3"/>
      <c r="D89" s="8" t="s">
        <v>230</v>
      </c>
      <c r="E89" s="3">
        <v>1</v>
      </c>
      <c r="F89" s="9" t="s">
        <v>162</v>
      </c>
      <c r="G89" s="14" t="s">
        <v>285</v>
      </c>
      <c r="H89" s="7" t="str">
        <f t="shared" si="15"/>
        <v>VISSELECT</v>
      </c>
      <c r="I89" s="2">
        <v>4</v>
      </c>
      <c r="J89" s="2">
        <v>16</v>
      </c>
      <c r="K89" s="2">
        <v>0</v>
      </c>
      <c r="L89" s="5">
        <f t="shared" si="9"/>
        <v>0</v>
      </c>
      <c r="M89" s="2">
        <f t="shared" si="10"/>
        <v>6</v>
      </c>
      <c r="N89" s="2">
        <v>4</v>
      </c>
      <c r="O89" s="2">
        <v>4</v>
      </c>
      <c r="P89" s="2">
        <f t="shared" si="11"/>
        <v>18</v>
      </c>
      <c r="Q89" s="2" t="str">
        <f t="shared" si="13"/>
        <v>Agréé</v>
      </c>
      <c r="R89" s="2">
        <v>2</v>
      </c>
      <c r="S89" s="5">
        <f>IF(Q89="Non évalué"," ",(R89*100)/J89)</f>
        <v>12.5</v>
      </c>
      <c r="T89" s="2" t="str">
        <f t="shared" si="14"/>
        <v>A SURVEILLER</v>
      </c>
    </row>
    <row r="90" spans="1:22" ht="15" hidden="1" x14ac:dyDescent="0.25">
      <c r="A90" s="3" t="s">
        <v>133</v>
      </c>
      <c r="B90" s="4" t="s">
        <v>243</v>
      </c>
      <c r="C90" s="3" t="s">
        <v>135</v>
      </c>
      <c r="D90" s="3" t="s">
        <v>136</v>
      </c>
      <c r="E90" s="3">
        <v>4</v>
      </c>
      <c r="F90" s="6" t="s">
        <v>162</v>
      </c>
      <c r="G90" s="3" t="s">
        <v>137</v>
      </c>
      <c r="H90" s="7" t="str">
        <f t="shared" si="15"/>
        <v>VOIRIN Père &amp; Fils</v>
      </c>
      <c r="I90" s="2">
        <v>4</v>
      </c>
      <c r="J90" s="2">
        <v>2</v>
      </c>
      <c r="K90" s="2">
        <v>0</v>
      </c>
      <c r="L90" s="5">
        <f t="shared" si="9"/>
        <v>0</v>
      </c>
      <c r="M90" s="2">
        <f t="shared" si="10"/>
        <v>6</v>
      </c>
      <c r="N90" s="2">
        <v>6</v>
      </c>
      <c r="O90" s="2">
        <v>4</v>
      </c>
      <c r="P90" s="2" t="str">
        <f t="shared" si="11"/>
        <v>Non évalué</v>
      </c>
      <c r="Q90" s="2" t="str">
        <f t="shared" si="13"/>
        <v>Non évalué</v>
      </c>
      <c r="R90" s="2">
        <v>1</v>
      </c>
      <c r="S90" s="5" t="str">
        <f>IF(Q90="Non évalué"," ",(R90*100)/J90)</f>
        <v xml:space="preserve"> </v>
      </c>
      <c r="T90" s="2" t="str">
        <f t="shared" si="14"/>
        <v xml:space="preserve"> </v>
      </c>
    </row>
    <row r="96" spans="1:22" x14ac:dyDescent="0.2">
      <c r="A96" s="17"/>
    </row>
    <row r="97" spans="1:1" x14ac:dyDescent="0.2">
      <c r="A97" s="17"/>
    </row>
  </sheetData>
  <autoFilter ref="A1:T90">
    <filterColumn colId="9">
      <filters>
        <filter val="103"/>
        <filter val="11"/>
        <filter val="12"/>
        <filter val="13"/>
        <filter val="14"/>
        <filter val="16"/>
        <filter val="18"/>
        <filter val="21"/>
        <filter val="29"/>
        <filter val="31"/>
        <filter val="5"/>
        <filter val="6"/>
        <filter val="7"/>
        <filter val="8"/>
        <filter val="9"/>
      </filters>
    </filterColumn>
  </autoFilter>
  <conditionalFormatting sqref="T2:T90">
    <cfRule type="cellIs" dxfId="31" priority="1" stopIfTrue="1" operator="equal">
      <formula>"A SURVEILLER"</formula>
    </cfRule>
    <cfRule type="cellIs" dxfId="30" priority="2" stopIfTrue="1" operator="equal">
      <formula>"A RISQUE"</formula>
    </cfRule>
  </conditionalFormatting>
  <hyperlinks>
    <hyperlink ref="B18" r:id="rId1"/>
    <hyperlink ref="B42" r:id="rId2"/>
    <hyperlink ref="B44" r:id="rId3"/>
    <hyperlink ref="B15" r:id="rId4"/>
    <hyperlink ref="B27" r:id="rId5"/>
    <hyperlink ref="B81" r:id="rId6"/>
    <hyperlink ref="B23" r:id="rId7"/>
    <hyperlink ref="B80" r:id="rId8"/>
    <hyperlink ref="B87" r:id="rId9"/>
    <hyperlink ref="B54" r:id="rId10"/>
    <hyperlink ref="B90" r:id="rId11"/>
    <hyperlink ref="B35" r:id="rId12"/>
    <hyperlink ref="B64" r:id="rId13"/>
    <hyperlink ref="B29" r:id="rId14"/>
    <hyperlink ref="B49" r:id="rId15"/>
    <hyperlink ref="B56" r:id="rId16"/>
    <hyperlink ref="B77" r:id="rId17"/>
    <hyperlink ref="B34" r:id="rId18"/>
    <hyperlink ref="B76" r:id="rId19"/>
    <hyperlink ref="B62" r:id="rId20"/>
    <hyperlink ref="B74" r:id="rId21"/>
    <hyperlink ref="B53" r:id="rId22"/>
    <hyperlink ref="B67" r:id="rId23"/>
    <hyperlink ref="B79" r:id="rId24"/>
    <hyperlink ref="B24" r:id="rId25"/>
    <hyperlink ref="B5" r:id="rId26"/>
    <hyperlink ref="B6" r:id="rId27"/>
    <hyperlink ref="B13" r:id="rId28"/>
    <hyperlink ref="B88" r:id="rId29"/>
  </hyperlinks>
  <pageMargins left="3.937007874015748E-2" right="0.23622047244094491" top="0.74803149606299213" bottom="0.59055118110236227" header="0.51181102362204722" footer="0.31496062992125984"/>
  <pageSetup paperSize="9" scale="71" orientation="landscape" r:id="rId30"/>
  <headerFooter>
    <oddHeader>&amp;CFiche évaluation des fournisseurs et sous-traitants (Janvier 2015 à Décembre 2015)</oddHeader>
    <oddFooter>&amp;LMis à jour juin 2013&amp;CFE-FOURNIE-32 indice A
&amp;R&amp;P/&amp;N</oddFooter>
  </headerFooter>
  <rowBreaks count="1" manualBreakCount="1">
    <brk id="49" min="6" max="19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02"/>
  <sheetViews>
    <sheetView view="pageLayout" zoomScaleNormal="100" zoomScaleSheetLayoutView="80" workbookViewId="0">
      <selection activeCell="J15" sqref="J15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1</v>
      </c>
      <c r="K2" s="2">
        <v>0</v>
      </c>
      <c r="L2" s="5">
        <f t="shared" ref="L2:L70" si="0">IF(J2=0,0,((K2/J2)*100))</f>
        <v>0</v>
      </c>
      <c r="M2" s="2">
        <f t="shared" ref="M2:M69" si="1">IF(L2&lt;=5,6,IF(L2&lt;=10,4,0))</f>
        <v>6</v>
      </c>
      <c r="N2" s="2">
        <v>6</v>
      </c>
      <c r="O2" s="2">
        <v>3</v>
      </c>
      <c r="P2" s="2" t="str">
        <f t="shared" ref="P2:P70" si="2">IF(J2&lt;5,"Non évalué",(I2+M2+N2+O2))</f>
        <v>Non évalué</v>
      </c>
      <c r="Q2" s="2" t="str">
        <f t="shared" ref="Q2:Q70" si="3">IF(P2="Non évalué","Non évalué",IF(P2&lt;10,"A risque",IF(P2&lt;15,"A surveiller","Agréé")))</f>
        <v>Non évalué</v>
      </c>
      <c r="R2" s="2">
        <v>0</v>
      </c>
      <c r="S2" s="5" t="str">
        <f t="shared" ref="S2:S68" si="4">IF(Q2="Non évalué"," ",(R2*100)/J2)</f>
        <v xml:space="preserve"> </v>
      </c>
      <c r="T2" s="2" t="str">
        <f t="shared" ref="T2:T7" si="5">IF(Q2="Non évalué"," ",IF(S2&gt;20,"A RISQUE",IF(S2&gt;10,"A SURVEILLER","Délai OK")))</f>
        <v xml:space="preserve"> </v>
      </c>
    </row>
    <row r="3" spans="1:20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1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0</v>
      </c>
      <c r="P3" s="2" t="str">
        <f t="shared" si="2"/>
        <v>Non évalué</v>
      </c>
      <c r="Q3" s="2" t="str">
        <f t="shared" si="3"/>
        <v>Non évalué</v>
      </c>
      <c r="R3" s="2">
        <v>0</v>
      </c>
      <c r="S3" s="5" t="str">
        <f t="shared" si="4"/>
        <v xml:space="preserve"> </v>
      </c>
      <c r="T3" s="2" t="str">
        <f t="shared" si="5"/>
        <v xml:space="preserve"> </v>
      </c>
    </row>
    <row r="4" spans="1:20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4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2</v>
      </c>
      <c r="S4" s="5" t="str">
        <f t="shared" si="4"/>
        <v xml:space="preserve"> </v>
      </c>
      <c r="T4" s="2" t="str">
        <f t="shared" si="5"/>
        <v xml:space="preserve"> </v>
      </c>
    </row>
    <row r="5" spans="1:20" ht="15" x14ac:dyDescent="0.25">
      <c r="A5" s="14" t="s">
        <v>278</v>
      </c>
      <c r="B5" s="4" t="s">
        <v>293</v>
      </c>
      <c r="C5" s="14" t="s">
        <v>294</v>
      </c>
      <c r="D5" s="3" t="s">
        <v>97</v>
      </c>
      <c r="E5" s="3">
        <v>2</v>
      </c>
      <c r="F5" s="6" t="s">
        <v>162</v>
      </c>
      <c r="G5" s="3" t="s">
        <v>267</v>
      </c>
      <c r="H5" s="14" t="s">
        <v>278</v>
      </c>
      <c r="I5" s="2">
        <v>2</v>
      </c>
      <c r="J5" s="2">
        <v>13</v>
      </c>
      <c r="K5" s="2">
        <v>0</v>
      </c>
      <c r="L5" s="5">
        <f t="shared" si="0"/>
        <v>0</v>
      </c>
      <c r="M5" s="2">
        <f t="shared" si="1"/>
        <v>6</v>
      </c>
      <c r="N5" s="2">
        <v>4</v>
      </c>
      <c r="O5" s="2">
        <v>4</v>
      </c>
      <c r="P5" s="2">
        <f t="shared" si="2"/>
        <v>16</v>
      </c>
      <c r="Q5" s="2" t="str">
        <f>IF(P5="Non évalué","Non évalué",IF(P5&lt;10,"A risque",IF(P5&lt;15,"A surveiller","Agréé")))</f>
        <v>Agréé</v>
      </c>
      <c r="R5" s="2">
        <v>3</v>
      </c>
      <c r="S5" s="5">
        <f t="shared" si="4"/>
        <v>23.076923076923077</v>
      </c>
      <c r="T5" s="2" t="str">
        <f t="shared" si="5"/>
        <v>A RISQUE</v>
      </c>
    </row>
    <row r="6" spans="1:20" ht="15" x14ac:dyDescent="0.25">
      <c r="A6" s="14" t="s">
        <v>256</v>
      </c>
      <c r="B6" s="4" t="s">
        <v>296</v>
      </c>
      <c r="C6" s="14" t="s">
        <v>295</v>
      </c>
      <c r="D6" s="3"/>
      <c r="E6" s="3"/>
      <c r="F6" s="9"/>
      <c r="G6" s="3" t="s">
        <v>283</v>
      </c>
      <c r="H6" s="14" t="s">
        <v>256</v>
      </c>
      <c r="I6" s="2">
        <v>4</v>
      </c>
      <c r="J6" s="2">
        <v>10</v>
      </c>
      <c r="K6" s="2">
        <v>0</v>
      </c>
      <c r="L6" s="5">
        <f t="shared" si="0"/>
        <v>0</v>
      </c>
      <c r="M6" s="2">
        <f t="shared" si="1"/>
        <v>6</v>
      </c>
      <c r="N6" s="2">
        <v>6</v>
      </c>
      <c r="O6" s="2">
        <v>3</v>
      </c>
      <c r="P6" s="2">
        <f t="shared" si="2"/>
        <v>19</v>
      </c>
      <c r="Q6" s="2" t="str">
        <f t="shared" si="3"/>
        <v>Agréé</v>
      </c>
      <c r="R6" s="2">
        <v>0</v>
      </c>
      <c r="S6" s="5">
        <f t="shared" si="4"/>
        <v>0</v>
      </c>
      <c r="T6" s="2" t="str">
        <f t="shared" si="5"/>
        <v>Délai OK</v>
      </c>
    </row>
    <row r="7" spans="1:20" x14ac:dyDescent="0.2">
      <c r="A7" s="3" t="s">
        <v>187</v>
      </c>
      <c r="B7" s="3"/>
      <c r="C7" s="3"/>
      <c r="D7" s="3" t="s">
        <v>110</v>
      </c>
      <c r="E7" s="3">
        <v>4</v>
      </c>
      <c r="F7" s="6" t="s">
        <v>163</v>
      </c>
      <c r="G7" s="3"/>
      <c r="H7" s="7" t="str">
        <f>A7</f>
        <v>ACTILAS et ACTIJET</v>
      </c>
      <c r="I7" s="27" t="s">
        <v>279</v>
      </c>
      <c r="J7" s="2">
        <v>1</v>
      </c>
      <c r="K7" s="2">
        <v>0</v>
      </c>
      <c r="L7" s="5">
        <f t="shared" si="0"/>
        <v>0</v>
      </c>
      <c r="M7" s="2">
        <f t="shared" si="1"/>
        <v>6</v>
      </c>
      <c r="N7" s="2">
        <v>4</v>
      </c>
      <c r="O7" s="2">
        <v>0</v>
      </c>
      <c r="P7" s="2" t="str">
        <f t="shared" si="2"/>
        <v>Non évalué</v>
      </c>
      <c r="Q7" s="2" t="str">
        <f t="shared" si="3"/>
        <v>Non évalué</v>
      </c>
      <c r="R7" s="2">
        <v>0</v>
      </c>
      <c r="S7" s="5" t="str">
        <f t="shared" si="4"/>
        <v xml:space="preserve"> </v>
      </c>
      <c r="T7" s="2" t="str">
        <f t="shared" si="5"/>
        <v xml:space="preserve"> </v>
      </c>
    </row>
    <row r="8" spans="1:20" x14ac:dyDescent="0.2">
      <c r="A8" s="3" t="s">
        <v>40</v>
      </c>
      <c r="B8" s="3"/>
      <c r="C8" s="3"/>
      <c r="D8" s="3" t="s">
        <v>41</v>
      </c>
      <c r="E8" s="3">
        <v>1</v>
      </c>
      <c r="F8" s="6"/>
      <c r="G8" s="3" t="s">
        <v>158</v>
      </c>
      <c r="H8" s="7" t="str">
        <f>A8</f>
        <v>AMD Seine</v>
      </c>
      <c r="I8" s="2">
        <v>4</v>
      </c>
      <c r="J8" s="2">
        <v>9</v>
      </c>
      <c r="K8" s="2">
        <v>0</v>
      </c>
      <c r="L8" s="5">
        <f t="shared" si="0"/>
        <v>0</v>
      </c>
      <c r="M8" s="2">
        <f t="shared" si="1"/>
        <v>6</v>
      </c>
      <c r="N8" s="2">
        <v>2</v>
      </c>
      <c r="O8" s="2">
        <v>1</v>
      </c>
      <c r="P8" s="2">
        <f t="shared" si="2"/>
        <v>13</v>
      </c>
      <c r="Q8" s="2" t="str">
        <f t="shared" si="3"/>
        <v>A surveiller</v>
      </c>
      <c r="R8" s="2">
        <v>1</v>
      </c>
      <c r="S8" s="5">
        <f t="shared" si="4"/>
        <v>11.111111111111111</v>
      </c>
      <c r="T8" s="2" t="str">
        <f>IF(Q8="Non évalué"," ",IF(S8&gt;20,"A RISQUE",IF(S8&gt;10,"A SURVEILLER","Délai OK")))</f>
        <v>A SURVEILLER</v>
      </c>
    </row>
    <row r="9" spans="1:20" x14ac:dyDescent="0.2">
      <c r="A9" s="10" t="s">
        <v>200</v>
      </c>
      <c r="B9" s="3"/>
      <c r="C9" s="3"/>
      <c r="D9" s="3"/>
      <c r="E9" s="3"/>
      <c r="F9" s="6"/>
      <c r="G9" s="3"/>
      <c r="H9" s="10" t="s">
        <v>200</v>
      </c>
      <c r="I9" s="2"/>
      <c r="J9" s="2">
        <v>0</v>
      </c>
      <c r="K9" s="2">
        <v>0</v>
      </c>
      <c r="L9" s="5">
        <f t="shared" si="0"/>
        <v>0</v>
      </c>
      <c r="M9" s="2">
        <f t="shared" si="1"/>
        <v>6</v>
      </c>
      <c r="N9" s="2">
        <v>6</v>
      </c>
      <c r="O9" s="2">
        <v>2</v>
      </c>
      <c r="P9" s="2" t="str">
        <f t="shared" si="2"/>
        <v>Non évalué</v>
      </c>
      <c r="Q9" s="2" t="str">
        <f t="shared" si="3"/>
        <v>Non évalué</v>
      </c>
      <c r="R9" s="2">
        <v>0</v>
      </c>
      <c r="S9" s="5" t="str">
        <f t="shared" si="4"/>
        <v xml:space="preserve"> </v>
      </c>
      <c r="T9" s="2"/>
    </row>
    <row r="10" spans="1:20" x14ac:dyDescent="0.2">
      <c r="A10" s="10" t="s">
        <v>201</v>
      </c>
      <c r="B10" s="3"/>
      <c r="C10" s="3"/>
      <c r="D10" s="3"/>
      <c r="E10" s="3"/>
      <c r="F10" s="6"/>
      <c r="G10" s="3"/>
      <c r="H10" s="10" t="s">
        <v>201</v>
      </c>
      <c r="I10" s="2"/>
      <c r="J10" s="2">
        <v>0</v>
      </c>
      <c r="K10" s="2">
        <v>0</v>
      </c>
      <c r="L10" s="5">
        <f t="shared" si="0"/>
        <v>0</v>
      </c>
      <c r="M10" s="2">
        <f t="shared" si="1"/>
        <v>6</v>
      </c>
      <c r="N10" s="2">
        <v>6</v>
      </c>
      <c r="O10" s="2">
        <v>2</v>
      </c>
      <c r="P10" s="2" t="str">
        <f t="shared" si="2"/>
        <v>Non évalué</v>
      </c>
      <c r="Q10" s="2" t="str">
        <f t="shared" si="3"/>
        <v>Non évalué</v>
      </c>
      <c r="R10" s="2">
        <v>0</v>
      </c>
      <c r="S10" s="5" t="str">
        <f t="shared" si="4"/>
        <v xml:space="preserve"> </v>
      </c>
      <c r="T10" s="2"/>
    </row>
    <row r="11" spans="1:20" ht="15" x14ac:dyDescent="0.25">
      <c r="A11" s="3" t="s">
        <v>2</v>
      </c>
      <c r="B11" s="4" t="s">
        <v>292</v>
      </c>
      <c r="C11" s="14" t="s">
        <v>291</v>
      </c>
      <c r="D11" s="3" t="s">
        <v>44</v>
      </c>
      <c r="E11" s="3">
        <v>4</v>
      </c>
      <c r="F11" s="6" t="s">
        <v>162</v>
      </c>
      <c r="G11" s="14" t="s">
        <v>311</v>
      </c>
      <c r="H11" s="18" t="str">
        <f>A11</f>
        <v>ANTHALYS</v>
      </c>
      <c r="I11" s="2">
        <v>4</v>
      </c>
      <c r="J11" s="2">
        <v>23</v>
      </c>
      <c r="K11" s="2">
        <v>1</v>
      </c>
      <c r="L11" s="5">
        <f t="shared" si="0"/>
        <v>4.3478260869565215</v>
      </c>
      <c r="M11" s="2">
        <f t="shared" si="1"/>
        <v>6</v>
      </c>
      <c r="N11" s="2">
        <v>2</v>
      </c>
      <c r="O11" s="2">
        <v>3</v>
      </c>
      <c r="P11" s="2">
        <f t="shared" si="2"/>
        <v>15</v>
      </c>
      <c r="Q11" s="2" t="str">
        <f t="shared" si="3"/>
        <v>Agréé</v>
      </c>
      <c r="R11" s="2">
        <v>1</v>
      </c>
      <c r="S11" s="5">
        <f t="shared" si="4"/>
        <v>4.3478260869565215</v>
      </c>
      <c r="T11" s="2" t="str">
        <f t="shared" ref="T11:T16" si="6">IF(Q11="Non évalué"," ",IF(S11&gt;20,"A RISQUE",IF(S11&gt;10,"A SURVEILLER","Délai OK")))</f>
        <v>Délai OK</v>
      </c>
    </row>
    <row r="12" spans="1:20" ht="15" x14ac:dyDescent="0.25">
      <c r="A12" s="10" t="s">
        <v>28</v>
      </c>
      <c r="B12" s="4"/>
      <c r="C12" s="3"/>
      <c r="D12" s="3"/>
      <c r="E12" s="3"/>
      <c r="F12" s="6"/>
      <c r="G12" s="3"/>
      <c r="H12" s="10" t="s">
        <v>28</v>
      </c>
      <c r="I12" s="2"/>
      <c r="J12" s="2">
        <v>1</v>
      </c>
      <c r="K12" s="2">
        <v>0</v>
      </c>
      <c r="L12" s="5">
        <f t="shared" si="0"/>
        <v>0</v>
      </c>
      <c r="M12" s="2">
        <f t="shared" si="1"/>
        <v>6</v>
      </c>
      <c r="N12" s="2">
        <v>4</v>
      </c>
      <c r="O12" s="2">
        <v>2</v>
      </c>
      <c r="P12" s="2" t="str">
        <f t="shared" si="2"/>
        <v>Non évalué</v>
      </c>
      <c r="Q12" s="2" t="str">
        <f t="shared" si="3"/>
        <v>Non évalué</v>
      </c>
      <c r="R12" s="2">
        <v>0</v>
      </c>
      <c r="S12" s="5" t="str">
        <f t="shared" si="4"/>
        <v xml:space="preserve"> </v>
      </c>
      <c r="T12" s="2" t="str">
        <f t="shared" si="6"/>
        <v xml:space="preserve"> </v>
      </c>
    </row>
    <row r="13" spans="1:20" ht="15" x14ac:dyDescent="0.25">
      <c r="A13" s="25" t="s">
        <v>258</v>
      </c>
      <c r="B13" s="4" t="s">
        <v>298</v>
      </c>
      <c r="C13" s="14" t="s">
        <v>297</v>
      </c>
      <c r="D13" s="3"/>
      <c r="E13" s="3"/>
      <c r="F13" s="6"/>
      <c r="G13" s="3"/>
      <c r="H13" s="25" t="s">
        <v>257</v>
      </c>
      <c r="I13" s="2">
        <v>4</v>
      </c>
      <c r="J13" s="2">
        <v>11</v>
      </c>
      <c r="K13" s="2">
        <v>0</v>
      </c>
      <c r="L13" s="5">
        <f t="shared" si="0"/>
        <v>0</v>
      </c>
      <c r="M13" s="2">
        <f t="shared" si="1"/>
        <v>6</v>
      </c>
      <c r="N13" s="2">
        <v>4</v>
      </c>
      <c r="O13" s="2">
        <v>2</v>
      </c>
      <c r="P13" s="2">
        <f t="shared" si="2"/>
        <v>16</v>
      </c>
      <c r="Q13" s="2" t="str">
        <f t="shared" si="3"/>
        <v>Agréé</v>
      </c>
      <c r="R13" s="2">
        <v>3</v>
      </c>
      <c r="S13" s="5">
        <f t="shared" si="4"/>
        <v>27.272727272727273</v>
      </c>
      <c r="T13" s="2" t="str">
        <f t="shared" si="6"/>
        <v>A RISQUE</v>
      </c>
    </row>
    <row r="14" spans="1:20" ht="15" x14ac:dyDescent="0.25">
      <c r="A14" s="25" t="s">
        <v>147</v>
      </c>
      <c r="B14" s="4"/>
      <c r="C14" s="3"/>
      <c r="D14" s="3"/>
      <c r="E14" s="3"/>
      <c r="F14" s="6"/>
      <c r="G14" s="3"/>
      <c r="H14" s="25" t="s">
        <v>147</v>
      </c>
      <c r="I14" s="2">
        <v>0</v>
      </c>
      <c r="J14" s="2">
        <v>0</v>
      </c>
      <c r="K14" s="2">
        <v>0</v>
      </c>
      <c r="L14" s="5">
        <f t="shared" si="0"/>
        <v>0</v>
      </c>
      <c r="M14" s="2">
        <f t="shared" si="1"/>
        <v>6</v>
      </c>
      <c r="N14" s="2">
        <v>2</v>
      </c>
      <c r="O14" s="2">
        <v>4</v>
      </c>
      <c r="P14" s="2" t="str">
        <f t="shared" si="2"/>
        <v>Non évalué</v>
      </c>
      <c r="Q14" s="2" t="str">
        <f t="shared" si="3"/>
        <v>Non évalué</v>
      </c>
      <c r="R14" s="2">
        <v>3</v>
      </c>
      <c r="S14" s="5" t="str">
        <f t="shared" si="4"/>
        <v xml:space="preserve"> </v>
      </c>
      <c r="T14" s="2" t="str">
        <f t="shared" si="6"/>
        <v xml:space="preserve"> </v>
      </c>
    </row>
    <row r="15" spans="1:20" ht="15" x14ac:dyDescent="0.25">
      <c r="A15" s="3" t="s">
        <v>3</v>
      </c>
      <c r="B15" s="4" t="s">
        <v>45</v>
      </c>
      <c r="C15" s="3" t="s">
        <v>169</v>
      </c>
      <c r="D15" s="3" t="s">
        <v>168</v>
      </c>
      <c r="E15" s="3">
        <v>1</v>
      </c>
      <c r="F15" s="6" t="s">
        <v>162</v>
      </c>
      <c r="G15" s="3" t="s">
        <v>280</v>
      </c>
      <c r="H15" s="13" t="str">
        <f>A15</f>
        <v>ARS</v>
      </c>
      <c r="I15" s="2">
        <v>4</v>
      </c>
      <c r="J15" s="2">
        <v>11</v>
      </c>
      <c r="K15" s="2">
        <v>0</v>
      </c>
      <c r="L15" s="5">
        <f t="shared" si="0"/>
        <v>0</v>
      </c>
      <c r="M15" s="2">
        <v>4</v>
      </c>
      <c r="N15" s="2">
        <v>6</v>
      </c>
      <c r="O15" s="2">
        <v>2</v>
      </c>
      <c r="P15" s="2">
        <f t="shared" si="2"/>
        <v>16</v>
      </c>
      <c r="Q15" s="2" t="str">
        <f t="shared" si="3"/>
        <v>Agréé</v>
      </c>
      <c r="R15" s="2">
        <v>0</v>
      </c>
      <c r="S15" s="5">
        <f t="shared" si="4"/>
        <v>0</v>
      </c>
      <c r="T15" s="2" t="str">
        <f t="shared" si="6"/>
        <v>Délai OK</v>
      </c>
    </row>
    <row r="16" spans="1:20" ht="15" x14ac:dyDescent="0.25">
      <c r="A16" s="3" t="s">
        <v>309</v>
      </c>
      <c r="B16" s="4"/>
      <c r="C16" s="3"/>
      <c r="D16" s="3"/>
      <c r="E16" s="3">
        <v>1</v>
      </c>
      <c r="F16" s="6" t="s">
        <v>163</v>
      </c>
      <c r="G16" s="3"/>
      <c r="H16" s="7" t="str">
        <f>A16</f>
        <v>AT2T - Usine TARGE</v>
      </c>
      <c r="I16" s="2">
        <v>2</v>
      </c>
      <c r="J16" s="2">
        <v>4</v>
      </c>
      <c r="K16" s="2">
        <v>1</v>
      </c>
      <c r="L16" s="5">
        <f t="shared" si="0"/>
        <v>25</v>
      </c>
      <c r="M16" s="2">
        <f t="shared" si="1"/>
        <v>0</v>
      </c>
      <c r="N16" s="2">
        <v>6</v>
      </c>
      <c r="O16" s="2">
        <v>0</v>
      </c>
      <c r="P16" s="2" t="str">
        <f t="shared" si="2"/>
        <v>Non évalué</v>
      </c>
      <c r="Q16" s="2" t="str">
        <f t="shared" si="3"/>
        <v>Non évalué</v>
      </c>
      <c r="R16" s="2">
        <v>0</v>
      </c>
      <c r="S16" s="5" t="str">
        <f t="shared" si="4"/>
        <v xml:space="preserve"> </v>
      </c>
      <c r="T16" s="2" t="str">
        <f t="shared" si="6"/>
        <v xml:space="preserve"> </v>
      </c>
    </row>
    <row r="17" spans="1:22" ht="15" x14ac:dyDescent="0.25">
      <c r="A17" s="10" t="s">
        <v>202</v>
      </c>
      <c r="B17" s="4"/>
      <c r="C17" s="3"/>
      <c r="D17" s="3"/>
      <c r="E17" s="3"/>
      <c r="F17" s="6"/>
      <c r="G17" s="3"/>
      <c r="H17" s="10" t="s">
        <v>202</v>
      </c>
      <c r="I17" s="2"/>
      <c r="J17" s="2">
        <v>0</v>
      </c>
      <c r="K17" s="2">
        <v>0</v>
      </c>
      <c r="L17" s="5">
        <f t="shared" si="0"/>
        <v>0</v>
      </c>
      <c r="M17" s="2">
        <f t="shared" si="1"/>
        <v>6</v>
      </c>
      <c r="N17" s="2">
        <v>0</v>
      </c>
      <c r="O17" s="2">
        <v>4</v>
      </c>
      <c r="P17" s="2" t="str">
        <f t="shared" si="2"/>
        <v>Non évalué</v>
      </c>
      <c r="Q17" s="2" t="str">
        <f t="shared" si="3"/>
        <v>Non évalué</v>
      </c>
      <c r="R17" s="2">
        <v>0</v>
      </c>
      <c r="S17" s="5" t="str">
        <f t="shared" si="4"/>
        <v xml:space="preserve"> </v>
      </c>
      <c r="T17" s="2"/>
    </row>
    <row r="18" spans="1:22" ht="15" x14ac:dyDescent="0.25">
      <c r="A18" s="3" t="s">
        <v>47</v>
      </c>
      <c r="B18" s="4" t="s">
        <v>48</v>
      </c>
      <c r="C18" s="3" t="s">
        <v>49</v>
      </c>
      <c r="D18" s="3" t="s">
        <v>50</v>
      </c>
      <c r="E18" s="3">
        <v>2</v>
      </c>
      <c r="F18" s="6" t="s">
        <v>162</v>
      </c>
      <c r="G18" s="3" t="s">
        <v>58</v>
      </c>
      <c r="H18" s="18" t="str">
        <f>A18</f>
        <v>BERTHOLLET AMMI</v>
      </c>
      <c r="I18" s="2">
        <v>2</v>
      </c>
      <c r="J18" s="2">
        <v>74</v>
      </c>
      <c r="K18" s="2">
        <v>2</v>
      </c>
      <c r="L18" s="5">
        <f t="shared" si="0"/>
        <v>2.7027027027027026</v>
      </c>
      <c r="M18" s="2">
        <f t="shared" si="1"/>
        <v>6</v>
      </c>
      <c r="N18" s="2">
        <v>6</v>
      </c>
      <c r="O18" s="2">
        <v>4</v>
      </c>
      <c r="P18" s="2">
        <f t="shared" si="2"/>
        <v>18</v>
      </c>
      <c r="Q18" s="2" t="str">
        <f t="shared" si="3"/>
        <v>Agréé</v>
      </c>
      <c r="R18" s="2">
        <v>10</v>
      </c>
      <c r="S18" s="5">
        <f t="shared" si="4"/>
        <v>13.513513513513514</v>
      </c>
      <c r="T18" s="2" t="str">
        <f>IF(Q18="Non évalué"," ",IF(S18&gt;20,"A RISQUE",IF(S18&gt;10,"A SURVEILLER","Délai OK")))</f>
        <v>A SURVEILLER</v>
      </c>
    </row>
    <row r="19" spans="1:22" ht="15" x14ac:dyDescent="0.25">
      <c r="A19" s="10" t="s">
        <v>4</v>
      </c>
      <c r="B19" s="4"/>
      <c r="C19" s="3"/>
      <c r="D19" s="3"/>
      <c r="E19" s="3"/>
      <c r="F19" s="6"/>
      <c r="G19" s="3"/>
      <c r="H19" s="10" t="s">
        <v>4</v>
      </c>
      <c r="I19" s="2"/>
      <c r="J19" s="2"/>
      <c r="K19" s="2">
        <v>0</v>
      </c>
      <c r="L19" s="5">
        <f t="shared" si="0"/>
        <v>0</v>
      </c>
      <c r="M19" s="2">
        <f t="shared" si="1"/>
        <v>6</v>
      </c>
      <c r="N19" s="2">
        <v>4</v>
      </c>
      <c r="O19" s="2">
        <v>2</v>
      </c>
      <c r="P19" s="2" t="str">
        <f t="shared" si="2"/>
        <v>Non évalué</v>
      </c>
      <c r="Q19" s="2" t="str">
        <f t="shared" si="3"/>
        <v>Non évalué</v>
      </c>
      <c r="R19" s="2">
        <v>0</v>
      </c>
      <c r="S19" s="5" t="str">
        <f t="shared" si="4"/>
        <v xml:space="preserve"> </v>
      </c>
      <c r="T19" s="2"/>
    </row>
    <row r="20" spans="1:22" ht="15" x14ac:dyDescent="0.25">
      <c r="A20" s="10" t="s">
        <v>203</v>
      </c>
      <c r="B20" s="4"/>
      <c r="C20" s="3"/>
      <c r="D20" s="3"/>
      <c r="E20" s="3"/>
      <c r="F20" s="6"/>
      <c r="G20" s="3"/>
      <c r="H20" s="10" t="s">
        <v>203</v>
      </c>
      <c r="I20" s="2"/>
      <c r="J20" s="2"/>
      <c r="K20" s="2">
        <v>0</v>
      </c>
      <c r="L20" s="5">
        <f t="shared" si="0"/>
        <v>0</v>
      </c>
      <c r="M20" s="2">
        <f t="shared" si="1"/>
        <v>6</v>
      </c>
      <c r="N20" s="2">
        <v>6</v>
      </c>
      <c r="O20" s="2">
        <v>3</v>
      </c>
      <c r="P20" s="2" t="str">
        <f t="shared" si="2"/>
        <v>Non évalué</v>
      </c>
      <c r="Q20" s="2" t="str">
        <f t="shared" si="3"/>
        <v>Non évalué</v>
      </c>
      <c r="R20" s="2">
        <v>1</v>
      </c>
      <c r="S20" s="5" t="str">
        <f t="shared" si="4"/>
        <v xml:space="preserve"> </v>
      </c>
      <c r="T20" s="2"/>
    </row>
    <row r="21" spans="1:22" ht="15" x14ac:dyDescent="0.25">
      <c r="A21" s="3" t="s">
        <v>5</v>
      </c>
      <c r="B21" s="23" t="s">
        <v>245</v>
      </c>
      <c r="C21" s="3" t="s">
        <v>244</v>
      </c>
      <c r="D21" s="3" t="s">
        <v>52</v>
      </c>
      <c r="E21" s="3">
        <v>2</v>
      </c>
      <c r="F21" s="6" t="s">
        <v>162</v>
      </c>
      <c r="G21" s="3" t="s">
        <v>281</v>
      </c>
      <c r="H21" s="7" t="str">
        <f>A21</f>
        <v>BODYCOTE HIT</v>
      </c>
      <c r="I21" s="2">
        <v>4</v>
      </c>
      <c r="J21" s="2">
        <v>4</v>
      </c>
      <c r="K21" s="2">
        <v>0</v>
      </c>
      <c r="L21" s="5">
        <f t="shared" si="0"/>
        <v>0</v>
      </c>
      <c r="M21" s="2">
        <f t="shared" si="1"/>
        <v>6</v>
      </c>
      <c r="N21" s="2">
        <v>2</v>
      </c>
      <c r="O21" s="2">
        <v>4</v>
      </c>
      <c r="P21" s="2" t="str">
        <f t="shared" si="2"/>
        <v>Non évalué</v>
      </c>
      <c r="Q21" s="2" t="str">
        <f t="shared" si="3"/>
        <v>Non évalué</v>
      </c>
      <c r="R21" s="2">
        <v>1</v>
      </c>
      <c r="S21" s="5" t="str">
        <f t="shared" si="4"/>
        <v xml:space="preserve"> </v>
      </c>
      <c r="T21" s="2" t="str">
        <f>IF(Q21="Non évalué"," ",IF(S21&gt;20,"A RISQUE",IF(S21&gt;10,"A SURVEILLER","Délai OK")))</f>
        <v xml:space="preserve"> </v>
      </c>
      <c r="V21" s="17" t="s">
        <v>246</v>
      </c>
    </row>
    <row r="22" spans="1:22" ht="15" x14ac:dyDescent="0.25">
      <c r="A22" s="10" t="s">
        <v>204</v>
      </c>
      <c r="B22" s="4"/>
      <c r="C22" s="3"/>
      <c r="D22" s="3"/>
      <c r="E22" s="3"/>
      <c r="F22" s="6"/>
      <c r="G22" s="3"/>
      <c r="H22" s="10" t="s">
        <v>204</v>
      </c>
      <c r="I22" s="2">
        <v>4</v>
      </c>
      <c r="J22" s="2">
        <v>0</v>
      </c>
      <c r="K22" s="2">
        <v>0</v>
      </c>
      <c r="L22" s="5">
        <f t="shared" si="0"/>
        <v>0</v>
      </c>
      <c r="M22" s="2">
        <f t="shared" si="1"/>
        <v>6</v>
      </c>
      <c r="N22" s="2">
        <v>4</v>
      </c>
      <c r="O22" s="2">
        <v>6</v>
      </c>
      <c r="P22" s="2" t="str">
        <f t="shared" si="2"/>
        <v>Non évalué</v>
      </c>
      <c r="Q22" s="2" t="str">
        <f t="shared" si="3"/>
        <v>Non évalué</v>
      </c>
      <c r="R22" s="2">
        <v>0</v>
      </c>
      <c r="S22" s="5" t="str">
        <f t="shared" si="4"/>
        <v xml:space="preserve"> </v>
      </c>
      <c r="T22" s="2"/>
    </row>
    <row r="23" spans="1:22" ht="15" x14ac:dyDescent="0.25">
      <c r="A23" s="3" t="s">
        <v>54</v>
      </c>
      <c r="B23" s="4" t="s">
        <v>55</v>
      </c>
      <c r="C23" s="3" t="s">
        <v>56</v>
      </c>
      <c r="D23" s="3" t="s">
        <v>57</v>
      </c>
      <c r="E23" s="3">
        <v>1</v>
      </c>
      <c r="F23" s="6" t="s">
        <v>162</v>
      </c>
      <c r="G23" s="3" t="s">
        <v>58</v>
      </c>
      <c r="H23" s="7" t="str">
        <f>A23</f>
        <v>BONNET SA</v>
      </c>
      <c r="I23" s="2">
        <v>0</v>
      </c>
      <c r="J23" s="2">
        <v>16</v>
      </c>
      <c r="K23" s="2">
        <v>0</v>
      </c>
      <c r="L23" s="5">
        <f t="shared" si="0"/>
        <v>0</v>
      </c>
      <c r="M23" s="2">
        <f t="shared" si="1"/>
        <v>6</v>
      </c>
      <c r="N23" s="2">
        <v>6</v>
      </c>
      <c r="O23" s="2">
        <v>4</v>
      </c>
      <c r="P23" s="2">
        <f t="shared" si="2"/>
        <v>16</v>
      </c>
      <c r="Q23" s="2" t="str">
        <f t="shared" si="3"/>
        <v>Agréé</v>
      </c>
      <c r="R23" s="2">
        <v>0</v>
      </c>
      <c r="S23" s="5">
        <f t="shared" si="4"/>
        <v>0</v>
      </c>
      <c r="T23" s="2" t="str">
        <f>IF(Q23="Non évalué"," ",IF(S23&gt;20,"A RISQUE",IF(S23&gt;10,"A SURVEILLER","Délai OK")))</f>
        <v>Délai OK</v>
      </c>
    </row>
    <row r="24" spans="1:22" ht="15" x14ac:dyDescent="0.25">
      <c r="A24" s="14" t="s">
        <v>231</v>
      </c>
      <c r="B24" s="4" t="s">
        <v>242</v>
      </c>
      <c r="C24" s="3" t="s">
        <v>241</v>
      </c>
      <c r="D24" s="3"/>
      <c r="E24" s="3"/>
      <c r="F24" s="19" t="s">
        <v>163</v>
      </c>
      <c r="G24" s="14" t="s">
        <v>299</v>
      </c>
      <c r="H24" s="16" t="s">
        <v>231</v>
      </c>
      <c r="I24" s="2">
        <v>4</v>
      </c>
      <c r="J24" s="2">
        <v>0</v>
      </c>
      <c r="K24" s="2">
        <v>0</v>
      </c>
      <c r="L24" s="5">
        <f t="shared" si="0"/>
        <v>0</v>
      </c>
      <c r="M24" s="2">
        <f t="shared" si="1"/>
        <v>6</v>
      </c>
      <c r="N24" s="2">
        <v>2</v>
      </c>
      <c r="O24" s="2">
        <v>2</v>
      </c>
      <c r="P24" s="2" t="str">
        <f t="shared" si="2"/>
        <v>Non évalué</v>
      </c>
      <c r="Q24" s="2" t="str">
        <f t="shared" si="3"/>
        <v>Non évalué</v>
      </c>
      <c r="R24" s="2">
        <v>1</v>
      </c>
      <c r="S24" s="5" t="str">
        <f t="shared" si="4"/>
        <v xml:space="preserve"> </v>
      </c>
      <c r="T24" s="2" t="str">
        <f>IF(Q24="Non évalué"," ",IF(S24&gt;20,"A RISQUE",IF(S24&gt;10,"A SURVEILLER","Délai OK")))</f>
        <v xml:space="preserve"> </v>
      </c>
    </row>
    <row r="25" spans="1:22" ht="15" x14ac:dyDescent="0.25">
      <c r="A25" s="14" t="s">
        <v>259</v>
      </c>
      <c r="B25" s="4"/>
      <c r="C25" s="3"/>
      <c r="D25" s="3"/>
      <c r="E25" s="3"/>
      <c r="F25" s="6"/>
      <c r="G25" s="3"/>
      <c r="H25" s="14" t="s">
        <v>259</v>
      </c>
      <c r="I25" s="2">
        <v>4</v>
      </c>
      <c r="J25" s="2">
        <v>0</v>
      </c>
      <c r="K25" s="2">
        <v>0</v>
      </c>
      <c r="L25" s="5">
        <f t="shared" si="0"/>
        <v>0</v>
      </c>
      <c r="M25" s="2">
        <f t="shared" si="1"/>
        <v>6</v>
      </c>
      <c r="N25" s="2">
        <v>2</v>
      </c>
      <c r="O25" s="2">
        <v>4</v>
      </c>
      <c r="P25" s="2" t="str">
        <f t="shared" si="2"/>
        <v>Non évalué</v>
      </c>
      <c r="Q25" s="2" t="str">
        <f t="shared" si="3"/>
        <v>Non évalué</v>
      </c>
      <c r="R25" s="2">
        <v>1</v>
      </c>
      <c r="S25" s="5" t="str">
        <f t="shared" si="4"/>
        <v xml:space="preserve"> </v>
      </c>
      <c r="T25" s="2" t="str">
        <f>IF(Q25="Non évalué"," ",IF(S25&gt;20,"A RISQUE",IF(S25&gt;10,"A SURVEILLER","Délai OK")))</f>
        <v xml:space="preserve"> </v>
      </c>
    </row>
    <row r="26" spans="1:22" ht="15" x14ac:dyDescent="0.25">
      <c r="A26" s="10" t="s">
        <v>149</v>
      </c>
      <c r="B26" s="4"/>
      <c r="C26" s="3"/>
      <c r="D26" s="3"/>
      <c r="E26" s="3"/>
      <c r="F26" s="6"/>
      <c r="G26" s="3"/>
      <c r="H26" s="10" t="s">
        <v>149</v>
      </c>
      <c r="I26" s="2"/>
      <c r="J26" s="2">
        <v>1</v>
      </c>
      <c r="K26" s="2">
        <v>0</v>
      </c>
      <c r="L26" s="5">
        <f t="shared" si="0"/>
        <v>0</v>
      </c>
      <c r="M26" s="2">
        <f t="shared" si="1"/>
        <v>6</v>
      </c>
      <c r="N26" s="2">
        <v>0</v>
      </c>
      <c r="O26" s="2">
        <v>4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4"/>
        <v xml:space="preserve"> </v>
      </c>
      <c r="T26" s="2"/>
    </row>
    <row r="27" spans="1:22" ht="15" x14ac:dyDescent="0.25">
      <c r="A27" s="3" t="s">
        <v>6</v>
      </c>
      <c r="B27" s="4" t="s">
        <v>59</v>
      </c>
      <c r="C27" s="3" t="s">
        <v>60</v>
      </c>
      <c r="D27" s="3" t="s">
        <v>61</v>
      </c>
      <c r="E27" s="3">
        <v>4</v>
      </c>
      <c r="F27" s="6" t="s">
        <v>162</v>
      </c>
      <c r="G27" s="3" t="s">
        <v>58</v>
      </c>
      <c r="H27" s="7" t="str">
        <f t="shared" ref="H27:H93" si="7">A27</f>
        <v>CHARTON DECOUPAGE</v>
      </c>
      <c r="I27" s="2">
        <v>0</v>
      </c>
      <c r="J27" s="2">
        <v>0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2</v>
      </c>
      <c r="P27" s="2" t="str">
        <f t="shared" si="2"/>
        <v>Non évalué</v>
      </c>
      <c r="Q27" s="2" t="str">
        <f t="shared" si="3"/>
        <v>Non évalué</v>
      </c>
      <c r="R27" s="2">
        <v>0</v>
      </c>
      <c r="S27" s="5" t="str">
        <f t="shared" si="4"/>
        <v xml:space="preserve"> </v>
      </c>
      <c r="T27" s="2" t="str">
        <f t="shared" ref="T27:T47" si="8">IF(Q27="Non évalué"," ",IF(S27&gt;20,"A RISQUE",IF(S27&gt;10,"A SURVEILLER","Délai OK")))</f>
        <v xml:space="preserve"> </v>
      </c>
    </row>
    <row r="28" spans="1:22" x14ac:dyDescent="0.2">
      <c r="A28" s="3" t="s">
        <v>7</v>
      </c>
      <c r="B28" s="3"/>
      <c r="C28" s="3" t="s">
        <v>62</v>
      </c>
      <c r="D28" s="3" t="s">
        <v>63</v>
      </c>
      <c r="E28" s="3">
        <v>1</v>
      </c>
      <c r="F28" s="6" t="s">
        <v>163</v>
      </c>
      <c r="G28" s="3"/>
      <c r="H28" s="7" t="str">
        <f t="shared" si="7"/>
        <v>CLAL</v>
      </c>
      <c r="I28" s="2">
        <v>0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6</v>
      </c>
      <c r="O28" s="2">
        <v>2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4"/>
        <v xml:space="preserve"> </v>
      </c>
      <c r="T28" s="2" t="str">
        <f t="shared" si="8"/>
        <v xml:space="preserve"> </v>
      </c>
    </row>
    <row r="29" spans="1:22" ht="15" x14ac:dyDescent="0.25">
      <c r="A29" s="3" t="s">
        <v>64</v>
      </c>
      <c r="B29" s="4" t="s">
        <v>65</v>
      </c>
      <c r="C29" s="3"/>
      <c r="D29" s="3" t="s">
        <v>66</v>
      </c>
      <c r="E29" s="3">
        <v>1</v>
      </c>
      <c r="F29" s="6" t="s">
        <v>162</v>
      </c>
      <c r="G29" s="12" t="s">
        <v>272</v>
      </c>
      <c r="H29" s="7" t="str">
        <f t="shared" si="7"/>
        <v>COSTE Aciers</v>
      </c>
      <c r="I29" s="2">
        <v>4</v>
      </c>
      <c r="J29" s="2">
        <v>0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0</v>
      </c>
      <c r="P29" s="2" t="str">
        <f t="shared" si="2"/>
        <v>Non évalué</v>
      </c>
      <c r="Q29" s="2" t="str">
        <f t="shared" si="3"/>
        <v>Non évalué</v>
      </c>
      <c r="R29" s="2">
        <v>0</v>
      </c>
      <c r="S29" s="5" t="str">
        <f t="shared" si="4"/>
        <v xml:space="preserve"> </v>
      </c>
      <c r="T29" s="2" t="str">
        <f t="shared" si="8"/>
        <v xml:space="preserve"> </v>
      </c>
    </row>
    <row r="30" spans="1:22" ht="15" x14ac:dyDescent="0.25">
      <c r="A30" s="8" t="s">
        <v>8</v>
      </c>
      <c r="B30" s="4" t="s">
        <v>226</v>
      </c>
      <c r="C30" s="8" t="s">
        <v>225</v>
      </c>
      <c r="D30" s="8" t="s">
        <v>227</v>
      </c>
      <c r="E30" s="3">
        <v>2</v>
      </c>
      <c r="F30" s="9" t="s">
        <v>162</v>
      </c>
      <c r="G30" s="8" t="s">
        <v>224</v>
      </c>
      <c r="H30" s="7" t="str">
        <f t="shared" si="7"/>
        <v>DEGOMETAL</v>
      </c>
      <c r="I30" s="2">
        <v>4</v>
      </c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0</v>
      </c>
      <c r="O30" s="2">
        <v>2</v>
      </c>
      <c r="P30" s="2" t="str">
        <f t="shared" si="2"/>
        <v>Non évalué</v>
      </c>
      <c r="Q30" s="2" t="str">
        <f t="shared" si="3"/>
        <v>Non évalué</v>
      </c>
      <c r="R30" s="2">
        <v>1</v>
      </c>
      <c r="S30" s="5" t="str">
        <f t="shared" si="4"/>
        <v xml:space="preserve"> </v>
      </c>
      <c r="T30" s="2" t="str">
        <f t="shared" si="8"/>
        <v xml:space="preserve"> </v>
      </c>
    </row>
    <row r="31" spans="1:22" ht="15" x14ac:dyDescent="0.25">
      <c r="A31" s="8" t="s">
        <v>205</v>
      </c>
      <c r="B31" s="4"/>
      <c r="C31" s="3"/>
      <c r="D31" s="3"/>
      <c r="E31" s="3"/>
      <c r="F31" s="6"/>
      <c r="G31" s="3"/>
      <c r="H31" s="7" t="str">
        <f t="shared" si="7"/>
        <v>DEPPCO</v>
      </c>
      <c r="I31" s="2"/>
      <c r="J31" s="2"/>
      <c r="K31" s="2">
        <v>0</v>
      </c>
      <c r="L31" s="5">
        <f t="shared" si="0"/>
        <v>0</v>
      </c>
      <c r="M31" s="2">
        <f t="shared" si="1"/>
        <v>6</v>
      </c>
      <c r="N31" s="2">
        <v>6</v>
      </c>
      <c r="O31" s="2">
        <v>2</v>
      </c>
      <c r="P31" s="2" t="str">
        <f t="shared" si="2"/>
        <v>Non évalué</v>
      </c>
      <c r="Q31" s="2" t="str">
        <f t="shared" si="3"/>
        <v>Non évalué</v>
      </c>
      <c r="R31" s="2">
        <v>0</v>
      </c>
      <c r="S31" s="5" t="str">
        <f t="shared" si="4"/>
        <v xml:space="preserve"> </v>
      </c>
      <c r="T31" s="2" t="str">
        <f t="shared" si="8"/>
        <v xml:space="preserve"> </v>
      </c>
    </row>
    <row r="32" spans="1:22" ht="15" x14ac:dyDescent="0.25">
      <c r="A32" s="15" t="s">
        <v>206</v>
      </c>
      <c r="B32" s="4"/>
      <c r="C32" s="3"/>
      <c r="D32" s="8" t="s">
        <v>228</v>
      </c>
      <c r="E32" s="3">
        <v>1</v>
      </c>
      <c r="F32" s="9" t="s">
        <v>163</v>
      </c>
      <c r="G32" s="3" t="s">
        <v>58</v>
      </c>
      <c r="H32" s="7" t="str">
        <f t="shared" si="7"/>
        <v>DESCOURS ET CABAUD</v>
      </c>
      <c r="I32" s="2">
        <v>0</v>
      </c>
      <c r="J32" s="2">
        <v>2</v>
      </c>
      <c r="K32" s="2">
        <v>0</v>
      </c>
      <c r="L32" s="5">
        <f t="shared" si="0"/>
        <v>0</v>
      </c>
      <c r="M32" s="2">
        <f t="shared" si="1"/>
        <v>6</v>
      </c>
      <c r="N32" s="2">
        <v>4</v>
      </c>
      <c r="O32" s="2">
        <v>3</v>
      </c>
      <c r="P32" s="2" t="str">
        <f t="shared" si="2"/>
        <v>Non évalué</v>
      </c>
      <c r="Q32" s="2" t="str">
        <f t="shared" si="3"/>
        <v>Non évalué</v>
      </c>
      <c r="R32" s="2">
        <v>0</v>
      </c>
      <c r="S32" s="5" t="str">
        <f t="shared" si="4"/>
        <v xml:space="preserve"> </v>
      </c>
      <c r="T32" s="2" t="str">
        <f t="shared" si="8"/>
        <v xml:space="preserve"> </v>
      </c>
    </row>
    <row r="33" spans="1:20" ht="15" x14ac:dyDescent="0.25">
      <c r="A33" s="3" t="s">
        <v>67</v>
      </c>
      <c r="B33" s="4"/>
      <c r="C33" s="3"/>
      <c r="D33" s="3"/>
      <c r="E33" s="3"/>
      <c r="F33" s="6" t="s">
        <v>163</v>
      </c>
      <c r="G33" s="8"/>
      <c r="H33" s="7" t="str">
        <f t="shared" si="7"/>
        <v>DESBORDES Repoussage</v>
      </c>
      <c r="I33" s="2">
        <v>0</v>
      </c>
      <c r="J33" s="2">
        <v>1</v>
      </c>
      <c r="K33" s="2">
        <v>0</v>
      </c>
      <c r="L33" s="5">
        <f t="shared" si="0"/>
        <v>0</v>
      </c>
      <c r="M33" s="2">
        <f t="shared" si="1"/>
        <v>6</v>
      </c>
      <c r="N33" s="2">
        <v>6</v>
      </c>
      <c r="O33" s="2">
        <v>0</v>
      </c>
      <c r="P33" s="2" t="str">
        <f t="shared" si="2"/>
        <v>Non évalué</v>
      </c>
      <c r="Q33" s="2" t="str">
        <f t="shared" si="3"/>
        <v>Non évalué</v>
      </c>
      <c r="R33" s="2">
        <v>0</v>
      </c>
      <c r="S33" s="5" t="str">
        <f t="shared" si="4"/>
        <v xml:space="preserve"> </v>
      </c>
      <c r="T33" s="2" t="str">
        <f t="shared" si="8"/>
        <v xml:space="preserve"> </v>
      </c>
    </row>
    <row r="34" spans="1:20" ht="15" x14ac:dyDescent="0.25">
      <c r="A34" s="15" t="s">
        <v>9</v>
      </c>
      <c r="B34" s="4" t="s">
        <v>234</v>
      </c>
      <c r="C34" s="3" t="s">
        <v>239</v>
      </c>
      <c r="D34" s="3" t="s">
        <v>68</v>
      </c>
      <c r="E34" s="3">
        <v>1</v>
      </c>
      <c r="F34" s="6" t="s">
        <v>162</v>
      </c>
      <c r="G34" s="14" t="s">
        <v>300</v>
      </c>
      <c r="H34" s="13" t="str">
        <f t="shared" si="7"/>
        <v>D'HUART INDUSTRIE</v>
      </c>
      <c r="I34" s="2">
        <v>4</v>
      </c>
      <c r="J34" s="2"/>
      <c r="K34" s="2">
        <v>0</v>
      </c>
      <c r="L34" s="5">
        <f t="shared" si="0"/>
        <v>0</v>
      </c>
      <c r="M34" s="2">
        <f t="shared" si="1"/>
        <v>6</v>
      </c>
      <c r="N34" s="2">
        <v>6</v>
      </c>
      <c r="O34" s="2">
        <v>2</v>
      </c>
      <c r="P34" s="2" t="str">
        <f t="shared" si="2"/>
        <v>Non évalué</v>
      </c>
      <c r="Q34" s="2" t="str">
        <f t="shared" si="3"/>
        <v>Non évalué</v>
      </c>
      <c r="R34" s="2">
        <v>0</v>
      </c>
      <c r="S34" s="5" t="str">
        <f t="shared" si="4"/>
        <v xml:space="preserve"> </v>
      </c>
      <c r="T34" s="2" t="str">
        <f t="shared" si="8"/>
        <v xml:space="preserve"> </v>
      </c>
    </row>
    <row r="35" spans="1:20" ht="15" x14ac:dyDescent="0.25">
      <c r="A35" s="3" t="s">
        <v>10</v>
      </c>
      <c r="B35" s="4" t="s">
        <v>69</v>
      </c>
      <c r="C35" s="3" t="s">
        <v>170</v>
      </c>
      <c r="D35" s="3" t="s">
        <v>70</v>
      </c>
      <c r="E35" s="3">
        <v>1</v>
      </c>
      <c r="F35" s="6" t="s">
        <v>162</v>
      </c>
      <c r="G35" s="3" t="s">
        <v>58</v>
      </c>
      <c r="H35" s="7" t="str">
        <f t="shared" si="7"/>
        <v>DSL METAL</v>
      </c>
      <c r="I35" s="2">
        <v>0</v>
      </c>
      <c r="J35" s="2">
        <v>0</v>
      </c>
      <c r="K35" s="2">
        <v>0</v>
      </c>
      <c r="L35" s="5">
        <f t="shared" si="0"/>
        <v>0</v>
      </c>
      <c r="M35" s="2">
        <f t="shared" si="1"/>
        <v>6</v>
      </c>
      <c r="N35" s="2">
        <v>0</v>
      </c>
      <c r="O35" s="2">
        <v>0</v>
      </c>
      <c r="P35" s="2" t="str">
        <f t="shared" si="2"/>
        <v>Non évalué</v>
      </c>
      <c r="Q35" s="2" t="str">
        <f t="shared" si="3"/>
        <v>Non évalué</v>
      </c>
      <c r="R35" s="2">
        <v>0</v>
      </c>
      <c r="S35" s="5" t="str">
        <f t="shared" si="4"/>
        <v xml:space="preserve"> </v>
      </c>
      <c r="T35" s="2" t="str">
        <f t="shared" si="8"/>
        <v xml:space="preserve"> </v>
      </c>
    </row>
    <row r="36" spans="1:20" ht="15" x14ac:dyDescent="0.25">
      <c r="A36" s="8" t="s">
        <v>33</v>
      </c>
      <c r="B36" s="4"/>
      <c r="C36" s="3"/>
      <c r="D36" s="3"/>
      <c r="E36" s="3"/>
      <c r="F36" s="6"/>
      <c r="G36" s="3"/>
      <c r="H36" s="7" t="str">
        <f t="shared" si="7"/>
        <v>EAP MEZIERE</v>
      </c>
      <c r="I36" s="2"/>
      <c r="J36" s="2">
        <v>2</v>
      </c>
      <c r="K36" s="2">
        <v>0</v>
      </c>
      <c r="L36" s="5">
        <f t="shared" si="0"/>
        <v>0</v>
      </c>
      <c r="M36" s="2">
        <f t="shared" si="1"/>
        <v>6</v>
      </c>
      <c r="N36" s="2"/>
      <c r="O36" s="2"/>
      <c r="P36" s="2" t="str">
        <f t="shared" si="2"/>
        <v>Non évalué</v>
      </c>
      <c r="Q36" s="2" t="str">
        <f t="shared" si="3"/>
        <v>Non évalué</v>
      </c>
      <c r="R36" s="2">
        <v>0</v>
      </c>
      <c r="S36" s="5" t="str">
        <f t="shared" si="4"/>
        <v xml:space="preserve"> </v>
      </c>
      <c r="T36" s="2" t="str">
        <f t="shared" si="8"/>
        <v xml:space="preserve"> </v>
      </c>
    </row>
    <row r="37" spans="1:20" ht="15" x14ac:dyDescent="0.25">
      <c r="A37" s="8" t="s">
        <v>207</v>
      </c>
      <c r="B37" s="4"/>
      <c r="C37" s="3"/>
      <c r="D37" s="3"/>
      <c r="E37" s="3"/>
      <c r="F37" s="6"/>
      <c r="G37" s="3"/>
      <c r="H37" s="7" t="str">
        <f t="shared" si="7"/>
        <v>FIT</v>
      </c>
      <c r="I37" s="2"/>
      <c r="J37" s="2">
        <v>2</v>
      </c>
      <c r="K37" s="2">
        <v>0</v>
      </c>
      <c r="L37" s="5">
        <f t="shared" si="0"/>
        <v>0</v>
      </c>
      <c r="M37" s="2">
        <f t="shared" si="1"/>
        <v>6</v>
      </c>
      <c r="N37" s="2">
        <v>4</v>
      </c>
      <c r="O37" s="2">
        <v>3</v>
      </c>
      <c r="P37" s="2" t="str">
        <f t="shared" si="2"/>
        <v>Non évalué</v>
      </c>
      <c r="Q37" s="2" t="str">
        <f t="shared" si="3"/>
        <v>Non évalué</v>
      </c>
      <c r="R37" s="2">
        <v>1</v>
      </c>
      <c r="S37" s="5" t="str">
        <f t="shared" si="4"/>
        <v xml:space="preserve"> </v>
      </c>
      <c r="T37" s="2" t="str">
        <f t="shared" si="8"/>
        <v xml:space="preserve"> </v>
      </c>
    </row>
    <row r="38" spans="1:20" ht="15" x14ac:dyDescent="0.25">
      <c r="A38" s="8" t="s">
        <v>11</v>
      </c>
      <c r="B38" s="4"/>
      <c r="C38" s="3"/>
      <c r="D38" s="3"/>
      <c r="E38" s="3"/>
      <c r="F38" s="6"/>
      <c r="G38" s="3"/>
      <c r="H38" s="7" t="str">
        <f t="shared" si="7"/>
        <v>FATUS</v>
      </c>
      <c r="I38" s="2"/>
      <c r="J38" s="2">
        <v>2</v>
      </c>
      <c r="K38" s="2">
        <v>0</v>
      </c>
      <c r="L38" s="5">
        <f t="shared" si="0"/>
        <v>0</v>
      </c>
      <c r="M38" s="2">
        <f t="shared" si="1"/>
        <v>6</v>
      </c>
      <c r="N38" s="2">
        <v>4</v>
      </c>
      <c r="O38" s="2">
        <v>3</v>
      </c>
      <c r="P38" s="2" t="str">
        <f t="shared" si="2"/>
        <v>Non évalué</v>
      </c>
      <c r="Q38" s="2" t="str">
        <f t="shared" si="3"/>
        <v>Non évalué</v>
      </c>
      <c r="R38" s="2">
        <v>0</v>
      </c>
      <c r="S38" s="5" t="str">
        <f t="shared" si="4"/>
        <v xml:space="preserve"> </v>
      </c>
      <c r="T38" s="2" t="str">
        <f t="shared" si="8"/>
        <v xml:space="preserve"> </v>
      </c>
    </row>
    <row r="39" spans="1:20" ht="15" x14ac:dyDescent="0.25">
      <c r="A39" s="12" t="s">
        <v>208</v>
      </c>
      <c r="B39" s="4"/>
      <c r="C39" s="3"/>
      <c r="D39" s="8" t="s">
        <v>44</v>
      </c>
      <c r="E39" s="3">
        <v>2</v>
      </c>
      <c r="F39" s="9" t="s">
        <v>163</v>
      </c>
      <c r="G39" s="3"/>
      <c r="H39" s="7" t="str">
        <f t="shared" si="7"/>
        <v>FILS ET TUBES</v>
      </c>
      <c r="I39" s="2">
        <v>0</v>
      </c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/>
      <c r="O39" s="2"/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4"/>
        <v xml:space="preserve"> </v>
      </c>
      <c r="T39" s="2" t="str">
        <f t="shared" si="8"/>
        <v xml:space="preserve"> </v>
      </c>
    </row>
    <row r="40" spans="1:20" ht="15" x14ac:dyDescent="0.25">
      <c r="A40" s="8" t="s">
        <v>154</v>
      </c>
      <c r="B40" s="4"/>
      <c r="C40" s="3"/>
      <c r="D40" s="3"/>
      <c r="E40" s="3"/>
      <c r="F40" s="6"/>
      <c r="G40" s="3"/>
      <c r="H40" s="7" t="str">
        <f t="shared" si="7"/>
        <v>FIPROTEC</v>
      </c>
      <c r="I40" s="2"/>
      <c r="J40" s="2">
        <v>3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/>
      <c r="P40" s="2" t="str">
        <f t="shared" si="2"/>
        <v>Non évalué</v>
      </c>
      <c r="Q40" s="2" t="str">
        <f t="shared" si="3"/>
        <v>Non évalué</v>
      </c>
      <c r="R40" s="2">
        <v>1</v>
      </c>
      <c r="S40" s="5" t="str">
        <f t="shared" si="4"/>
        <v xml:space="preserve"> </v>
      </c>
      <c r="T40" s="2" t="str">
        <f t="shared" si="8"/>
        <v xml:space="preserve"> </v>
      </c>
    </row>
    <row r="41" spans="1:20" ht="15" x14ac:dyDescent="0.25">
      <c r="A41" s="14" t="s">
        <v>34</v>
      </c>
      <c r="B41" s="4" t="s">
        <v>302</v>
      </c>
      <c r="C41" s="14" t="s">
        <v>301</v>
      </c>
      <c r="D41" s="3"/>
      <c r="E41" s="3"/>
      <c r="F41" s="19" t="s">
        <v>163</v>
      </c>
      <c r="G41" s="3"/>
      <c r="H41" s="7" t="str">
        <f t="shared" si="7"/>
        <v>FOIN</v>
      </c>
      <c r="I41" s="2">
        <v>6</v>
      </c>
      <c r="J41" s="2">
        <v>10</v>
      </c>
      <c r="K41" s="2">
        <v>0</v>
      </c>
      <c r="L41" s="5">
        <f t="shared" si="0"/>
        <v>0</v>
      </c>
      <c r="M41" s="2">
        <f t="shared" si="1"/>
        <v>6</v>
      </c>
      <c r="N41" s="2">
        <v>4</v>
      </c>
      <c r="O41" s="2">
        <v>3</v>
      </c>
      <c r="P41" s="2">
        <f t="shared" si="2"/>
        <v>19</v>
      </c>
      <c r="Q41" s="2" t="str">
        <f t="shared" si="3"/>
        <v>Agréé</v>
      </c>
      <c r="R41" s="2">
        <v>6</v>
      </c>
      <c r="S41" s="5">
        <f t="shared" si="4"/>
        <v>60</v>
      </c>
      <c r="T41" s="2" t="str">
        <f t="shared" si="8"/>
        <v>A RISQUE</v>
      </c>
    </row>
    <row r="42" spans="1:20" ht="15" x14ac:dyDescent="0.25">
      <c r="A42" s="14" t="s">
        <v>314</v>
      </c>
      <c r="B42" s="4" t="s">
        <v>315</v>
      </c>
      <c r="C42" s="14" t="s">
        <v>316</v>
      </c>
      <c r="D42" s="3"/>
      <c r="E42" s="3"/>
      <c r="F42" s="19"/>
      <c r="G42" s="3" t="s">
        <v>322</v>
      </c>
      <c r="H42" s="7" t="str">
        <f t="shared" si="7"/>
        <v>FONDERIE ROGER</v>
      </c>
      <c r="I42" s="2">
        <v>6</v>
      </c>
      <c r="J42" s="2">
        <v>4</v>
      </c>
      <c r="K42" s="2">
        <v>2</v>
      </c>
      <c r="L42" s="5">
        <f t="shared" si="0"/>
        <v>50</v>
      </c>
      <c r="M42" s="2">
        <f t="shared" si="1"/>
        <v>0</v>
      </c>
      <c r="N42" s="2">
        <v>3</v>
      </c>
      <c r="O42" s="2">
        <v>1</v>
      </c>
      <c r="P42" s="2" t="str">
        <f t="shared" si="2"/>
        <v>Non évalué</v>
      </c>
      <c r="Q42" s="2" t="str">
        <f t="shared" si="3"/>
        <v>Non évalué</v>
      </c>
      <c r="R42" s="2">
        <v>1</v>
      </c>
      <c r="S42" s="5" t="str">
        <f t="shared" si="4"/>
        <v xml:space="preserve"> </v>
      </c>
      <c r="T42" s="2" t="str">
        <f t="shared" si="8"/>
        <v xml:space="preserve"> </v>
      </c>
    </row>
    <row r="43" spans="1:20" ht="15" x14ac:dyDescent="0.25">
      <c r="A43" s="3" t="s">
        <v>12</v>
      </c>
      <c r="B43" s="4" t="s">
        <v>75</v>
      </c>
      <c r="C43" s="3"/>
      <c r="D43" s="3" t="s">
        <v>76</v>
      </c>
      <c r="E43" s="3">
        <v>2</v>
      </c>
      <c r="F43" s="6" t="s">
        <v>163</v>
      </c>
      <c r="G43" s="3"/>
      <c r="H43" s="7" t="str">
        <f t="shared" si="7"/>
        <v>FUSION ARGON</v>
      </c>
      <c r="I43" s="2">
        <v>0</v>
      </c>
      <c r="J43" s="2">
        <v>0</v>
      </c>
      <c r="K43" s="2">
        <v>0</v>
      </c>
      <c r="L43" s="5">
        <f t="shared" si="0"/>
        <v>0</v>
      </c>
      <c r="M43" s="2">
        <f t="shared" si="1"/>
        <v>6</v>
      </c>
      <c r="N43" s="2"/>
      <c r="O43" s="2">
        <v>0</v>
      </c>
      <c r="P43" s="2" t="str">
        <f t="shared" si="2"/>
        <v>Non évalué</v>
      </c>
      <c r="Q43" s="2" t="str">
        <f t="shared" si="3"/>
        <v>Non évalué</v>
      </c>
      <c r="R43" s="2">
        <v>0</v>
      </c>
      <c r="S43" s="5" t="str">
        <f t="shared" si="4"/>
        <v xml:space="preserve"> </v>
      </c>
      <c r="T43" s="2" t="str">
        <f t="shared" si="8"/>
        <v xml:space="preserve"> </v>
      </c>
    </row>
    <row r="44" spans="1:20" ht="15" x14ac:dyDescent="0.25">
      <c r="A44" s="14" t="s">
        <v>260</v>
      </c>
      <c r="B44" s="4"/>
      <c r="C44" s="3"/>
      <c r="D44" s="3"/>
      <c r="E44" s="3"/>
      <c r="F44" s="6"/>
      <c r="G44" s="3"/>
      <c r="H44" s="7" t="str">
        <f t="shared" si="7"/>
        <v>FUCHS</v>
      </c>
      <c r="I44" s="2">
        <v>4</v>
      </c>
      <c r="J44" s="2">
        <v>0</v>
      </c>
      <c r="K44" s="2">
        <v>0</v>
      </c>
      <c r="L44" s="5">
        <f t="shared" si="0"/>
        <v>0</v>
      </c>
      <c r="M44" s="2">
        <f t="shared" si="1"/>
        <v>6</v>
      </c>
      <c r="N44" s="2">
        <v>6</v>
      </c>
      <c r="O44" s="2">
        <v>3</v>
      </c>
      <c r="P44" s="2" t="str">
        <f t="shared" si="2"/>
        <v>Non évalué</v>
      </c>
      <c r="Q44" s="2" t="str">
        <f t="shared" si="3"/>
        <v>Non évalué</v>
      </c>
      <c r="R44" s="2">
        <v>0</v>
      </c>
      <c r="S44" s="5" t="str">
        <f t="shared" si="4"/>
        <v xml:space="preserve"> </v>
      </c>
      <c r="T44" s="2" t="str">
        <f t="shared" si="8"/>
        <v xml:space="preserve"> </v>
      </c>
    </row>
    <row r="45" spans="1:20" ht="15" x14ac:dyDescent="0.25">
      <c r="A45" s="3" t="s">
        <v>13</v>
      </c>
      <c r="B45" s="4" t="s">
        <v>77</v>
      </c>
      <c r="C45" s="3"/>
      <c r="D45" s="3" t="s">
        <v>78</v>
      </c>
      <c r="E45" s="3">
        <v>2</v>
      </c>
      <c r="F45" s="6" t="s">
        <v>163</v>
      </c>
      <c r="G45" s="3"/>
      <c r="H45" s="7" t="str">
        <f t="shared" si="7"/>
        <v>GECEDEMO</v>
      </c>
      <c r="I45" s="2">
        <v>0</v>
      </c>
      <c r="J45" s="2">
        <v>0</v>
      </c>
      <c r="K45" s="2">
        <v>0</v>
      </c>
      <c r="L45" s="5">
        <f t="shared" si="0"/>
        <v>0</v>
      </c>
      <c r="M45" s="2">
        <f t="shared" si="1"/>
        <v>6</v>
      </c>
      <c r="N45" s="2">
        <v>2</v>
      </c>
      <c r="O45" s="2">
        <v>0</v>
      </c>
      <c r="P45" s="2" t="str">
        <f t="shared" si="2"/>
        <v>Non évalué</v>
      </c>
      <c r="Q45" s="2" t="str">
        <f t="shared" si="3"/>
        <v>Non évalué</v>
      </c>
      <c r="R45" s="2">
        <v>0</v>
      </c>
      <c r="S45" s="5" t="str">
        <f t="shared" si="4"/>
        <v xml:space="preserve"> </v>
      </c>
      <c r="T45" s="2" t="str">
        <f t="shared" si="8"/>
        <v xml:space="preserve"> </v>
      </c>
    </row>
    <row r="46" spans="1:20" ht="15" x14ac:dyDescent="0.25">
      <c r="A46" s="8" t="s">
        <v>209</v>
      </c>
      <c r="B46" s="4"/>
      <c r="C46" s="3"/>
      <c r="D46" s="3"/>
      <c r="E46" s="3"/>
      <c r="F46" s="6"/>
      <c r="G46" s="3"/>
      <c r="H46" s="7" t="str">
        <f t="shared" si="7"/>
        <v>GSCI</v>
      </c>
      <c r="I46" s="2"/>
      <c r="J46" s="2">
        <v>0</v>
      </c>
      <c r="K46" s="2">
        <v>0</v>
      </c>
      <c r="L46" s="5">
        <f t="shared" si="0"/>
        <v>0</v>
      </c>
      <c r="M46" s="2">
        <f t="shared" si="1"/>
        <v>6</v>
      </c>
      <c r="N46" s="2">
        <v>0</v>
      </c>
      <c r="O46" s="2">
        <v>2</v>
      </c>
      <c r="P46" s="2" t="str">
        <f t="shared" si="2"/>
        <v>Non évalué</v>
      </c>
      <c r="Q46" s="2" t="str">
        <f t="shared" si="3"/>
        <v>Non évalué</v>
      </c>
      <c r="R46" s="2">
        <v>0</v>
      </c>
      <c r="S46" s="5" t="str">
        <f t="shared" si="4"/>
        <v xml:space="preserve"> </v>
      </c>
      <c r="T46" s="2" t="str">
        <f t="shared" si="8"/>
        <v xml:space="preserve"> </v>
      </c>
    </row>
    <row r="47" spans="1:20" ht="15" x14ac:dyDescent="0.25">
      <c r="A47" s="8" t="s">
        <v>210</v>
      </c>
      <c r="B47" s="4"/>
      <c r="C47" s="3"/>
      <c r="D47" s="3"/>
      <c r="E47" s="3">
        <v>2</v>
      </c>
      <c r="F47" s="9" t="s">
        <v>163</v>
      </c>
      <c r="G47" s="3"/>
      <c r="H47" s="7" t="str">
        <f t="shared" si="7"/>
        <v>HERDEGEN</v>
      </c>
      <c r="I47" s="2">
        <v>0</v>
      </c>
      <c r="J47" s="2">
        <v>6</v>
      </c>
      <c r="K47" s="2">
        <v>0</v>
      </c>
      <c r="L47" s="5">
        <f t="shared" si="0"/>
        <v>0</v>
      </c>
      <c r="M47" s="2">
        <f t="shared" si="1"/>
        <v>6</v>
      </c>
      <c r="N47" s="2">
        <v>6</v>
      </c>
      <c r="O47" s="2">
        <v>3</v>
      </c>
      <c r="P47" s="2">
        <f t="shared" si="2"/>
        <v>15</v>
      </c>
      <c r="Q47" s="2" t="str">
        <f t="shared" si="3"/>
        <v>Agréé</v>
      </c>
      <c r="R47" s="2">
        <v>0</v>
      </c>
      <c r="S47" s="5">
        <f t="shared" si="4"/>
        <v>0</v>
      </c>
      <c r="T47" s="2" t="str">
        <f t="shared" si="8"/>
        <v>Délai OK</v>
      </c>
    </row>
    <row r="48" spans="1:20" ht="15" x14ac:dyDescent="0.25">
      <c r="A48" s="8" t="s">
        <v>211</v>
      </c>
      <c r="B48" s="4"/>
      <c r="C48" s="3"/>
      <c r="D48" s="3"/>
      <c r="E48" s="3"/>
      <c r="F48" s="6"/>
      <c r="G48" s="3"/>
      <c r="H48" s="7" t="str">
        <f t="shared" si="7"/>
        <v>HERMET</v>
      </c>
      <c r="I48" s="2"/>
      <c r="J48" s="2">
        <v>0</v>
      </c>
      <c r="K48" s="2">
        <v>0</v>
      </c>
      <c r="L48" s="5">
        <f t="shared" si="0"/>
        <v>0</v>
      </c>
      <c r="M48" s="2">
        <f t="shared" si="1"/>
        <v>6</v>
      </c>
      <c r="N48" s="2">
        <v>4</v>
      </c>
      <c r="O48" s="2">
        <v>4</v>
      </c>
      <c r="P48" s="2" t="str">
        <f t="shared" si="2"/>
        <v>Non évalué</v>
      </c>
      <c r="Q48" s="2" t="str">
        <f t="shared" si="3"/>
        <v>Non évalué</v>
      </c>
      <c r="R48" s="2">
        <v>0</v>
      </c>
      <c r="S48" s="5" t="str">
        <f t="shared" si="4"/>
        <v xml:space="preserve"> </v>
      </c>
      <c r="T48" s="2"/>
    </row>
    <row r="49" spans="1:20" ht="15" x14ac:dyDescent="0.25">
      <c r="A49" s="14" t="s">
        <v>14</v>
      </c>
      <c r="B49" s="4"/>
      <c r="C49" s="3"/>
      <c r="D49" s="3"/>
      <c r="E49" s="3"/>
      <c r="F49" s="6"/>
      <c r="G49" s="3"/>
      <c r="H49" s="7" t="str">
        <f t="shared" si="7"/>
        <v>HYDROCHEM</v>
      </c>
      <c r="I49" s="2">
        <v>4</v>
      </c>
      <c r="J49" s="2">
        <v>1</v>
      </c>
      <c r="K49" s="2">
        <v>0</v>
      </c>
      <c r="L49" s="5">
        <f t="shared" si="0"/>
        <v>0</v>
      </c>
      <c r="M49" s="2">
        <f t="shared" si="1"/>
        <v>6</v>
      </c>
      <c r="N49" s="2">
        <v>6</v>
      </c>
      <c r="O49" s="2">
        <v>4</v>
      </c>
      <c r="P49" s="2" t="str">
        <f t="shared" si="2"/>
        <v>Non évalué</v>
      </c>
      <c r="Q49" s="2" t="str">
        <f t="shared" si="3"/>
        <v>Non évalué</v>
      </c>
      <c r="R49" s="2">
        <v>0</v>
      </c>
      <c r="S49" s="5" t="str">
        <f t="shared" si="4"/>
        <v xml:space="preserve"> </v>
      </c>
      <c r="T49" s="2"/>
    </row>
    <row r="50" spans="1:20" ht="15" x14ac:dyDescent="0.25">
      <c r="A50" s="3" t="s">
        <v>15</v>
      </c>
      <c r="B50" s="4" t="s">
        <v>80</v>
      </c>
      <c r="C50" s="3"/>
      <c r="D50" s="3" t="s">
        <v>81</v>
      </c>
      <c r="E50" s="3">
        <v>1</v>
      </c>
      <c r="F50" s="6" t="s">
        <v>162</v>
      </c>
      <c r="G50" s="3" t="s">
        <v>82</v>
      </c>
      <c r="H50" s="7" t="str">
        <f t="shared" si="7"/>
        <v>ICAUNAISE DES METAUX</v>
      </c>
      <c r="I50" s="2">
        <v>0</v>
      </c>
      <c r="J50" s="2">
        <v>6</v>
      </c>
      <c r="K50" s="2">
        <v>0</v>
      </c>
      <c r="L50" s="5">
        <f t="shared" si="0"/>
        <v>0</v>
      </c>
      <c r="M50" s="2">
        <f t="shared" si="1"/>
        <v>6</v>
      </c>
      <c r="N50" s="2">
        <v>6</v>
      </c>
      <c r="O50" s="2">
        <v>4</v>
      </c>
      <c r="P50" s="2">
        <f t="shared" si="2"/>
        <v>16</v>
      </c>
      <c r="Q50" s="2" t="str">
        <f t="shared" si="3"/>
        <v>Agréé</v>
      </c>
      <c r="R50" s="2">
        <v>0</v>
      </c>
      <c r="S50" s="5">
        <f t="shared" si="4"/>
        <v>0</v>
      </c>
      <c r="T50" s="2" t="str">
        <f t="shared" ref="T50:T56" si="9">IF(Q50="Non évalué"," ",IF(S50&gt;20,"A RISQUE",IF(S50&gt;10,"A SURVEILLER","Délai OK")))</f>
        <v>Délai OK</v>
      </c>
    </row>
    <row r="51" spans="1:20" ht="15" x14ac:dyDescent="0.25">
      <c r="A51" s="8" t="s">
        <v>16</v>
      </c>
      <c r="B51" s="4"/>
      <c r="C51" s="3"/>
      <c r="D51" s="3"/>
      <c r="E51" s="3"/>
      <c r="F51" s="6"/>
      <c r="G51" s="3"/>
      <c r="H51" s="7" t="str">
        <f t="shared" si="7"/>
        <v>IGOL LUBRIFIANTS</v>
      </c>
      <c r="I51" s="2">
        <v>6</v>
      </c>
      <c r="J51" s="2">
        <v>5</v>
      </c>
      <c r="K51" s="2">
        <v>0</v>
      </c>
      <c r="L51" s="5">
        <f t="shared" si="0"/>
        <v>0</v>
      </c>
      <c r="M51" s="2">
        <f t="shared" si="1"/>
        <v>6</v>
      </c>
      <c r="N51" s="2">
        <v>4</v>
      </c>
      <c r="O51" s="2">
        <v>3</v>
      </c>
      <c r="P51" s="2">
        <f t="shared" si="2"/>
        <v>19</v>
      </c>
      <c r="Q51" s="2" t="str">
        <f t="shared" si="3"/>
        <v>Agréé</v>
      </c>
      <c r="R51" s="2">
        <v>2</v>
      </c>
      <c r="S51" s="5">
        <f t="shared" si="4"/>
        <v>40</v>
      </c>
      <c r="T51" s="2" t="str">
        <f t="shared" si="9"/>
        <v>A RISQUE</v>
      </c>
    </row>
    <row r="52" spans="1:20" x14ac:dyDescent="0.2">
      <c r="A52" s="3" t="s">
        <v>83</v>
      </c>
      <c r="B52" s="3"/>
      <c r="C52" s="3"/>
      <c r="D52" s="3"/>
      <c r="E52" s="3">
        <v>1</v>
      </c>
      <c r="F52" s="6" t="s">
        <v>163</v>
      </c>
      <c r="G52" s="3"/>
      <c r="H52" s="7" t="str">
        <f t="shared" si="7"/>
        <v>IMPHY</v>
      </c>
      <c r="I52" s="2">
        <v>0</v>
      </c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0</v>
      </c>
      <c r="O52" s="2">
        <v>0</v>
      </c>
      <c r="P52" s="2" t="str">
        <f t="shared" si="2"/>
        <v>Non évalué</v>
      </c>
      <c r="Q52" s="2" t="str">
        <f t="shared" si="3"/>
        <v>Non évalué</v>
      </c>
      <c r="R52" s="2">
        <v>0</v>
      </c>
      <c r="S52" s="5" t="str">
        <f t="shared" si="4"/>
        <v xml:space="preserve"> </v>
      </c>
      <c r="T52" s="2" t="str">
        <f t="shared" si="9"/>
        <v xml:space="preserve"> </v>
      </c>
    </row>
    <row r="53" spans="1:20" x14ac:dyDescent="0.2">
      <c r="A53" s="8" t="s">
        <v>212</v>
      </c>
      <c r="B53" s="3"/>
      <c r="C53" s="3"/>
      <c r="D53" s="3"/>
      <c r="E53" s="3"/>
      <c r="F53" s="6"/>
      <c r="G53" s="3"/>
      <c r="H53" s="18" t="str">
        <f t="shared" si="7"/>
        <v>IN CA</v>
      </c>
      <c r="I53" s="2"/>
      <c r="J53" s="2">
        <v>2</v>
      </c>
      <c r="K53" s="2">
        <v>0</v>
      </c>
      <c r="L53" s="5">
        <f t="shared" si="0"/>
        <v>0</v>
      </c>
      <c r="M53" s="2">
        <f t="shared" si="1"/>
        <v>6</v>
      </c>
      <c r="N53" s="2">
        <v>0</v>
      </c>
      <c r="O53" s="2">
        <v>0</v>
      </c>
      <c r="P53" s="2" t="str">
        <f t="shared" si="2"/>
        <v>Non évalué</v>
      </c>
      <c r="Q53" s="2" t="str">
        <f t="shared" si="3"/>
        <v>Non évalué</v>
      </c>
      <c r="R53" s="2">
        <v>0</v>
      </c>
      <c r="S53" s="5" t="str">
        <f t="shared" si="4"/>
        <v xml:space="preserve"> </v>
      </c>
      <c r="T53" s="2" t="str">
        <f t="shared" si="9"/>
        <v xml:space="preserve"> </v>
      </c>
    </row>
    <row r="54" spans="1:20" ht="15" x14ac:dyDescent="0.25">
      <c r="A54" s="14" t="s">
        <v>84</v>
      </c>
      <c r="B54" s="4" t="s">
        <v>188</v>
      </c>
      <c r="C54" s="3" t="s">
        <v>189</v>
      </c>
      <c r="D54" s="3" t="s">
        <v>85</v>
      </c>
      <c r="E54" s="3">
        <v>1</v>
      </c>
      <c r="F54" s="6" t="s">
        <v>162</v>
      </c>
      <c r="G54" s="3" t="s">
        <v>130</v>
      </c>
      <c r="H54" s="7" t="str">
        <f t="shared" si="7"/>
        <v>J.D. Refendage</v>
      </c>
      <c r="I54" s="2">
        <v>2</v>
      </c>
      <c r="J54" s="2">
        <v>3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1</v>
      </c>
      <c r="P54" s="2" t="str">
        <f t="shared" si="2"/>
        <v>Non évalué</v>
      </c>
      <c r="Q54" s="2" t="str">
        <f t="shared" si="3"/>
        <v>Non évalué</v>
      </c>
      <c r="R54" s="2">
        <v>0</v>
      </c>
      <c r="S54" s="5" t="str">
        <f t="shared" si="4"/>
        <v xml:space="preserve"> </v>
      </c>
      <c r="T54" s="2" t="str">
        <f t="shared" si="9"/>
        <v xml:space="preserve"> </v>
      </c>
    </row>
    <row r="55" spans="1:20" ht="15" x14ac:dyDescent="0.25">
      <c r="A55" s="14" t="s">
        <v>319</v>
      </c>
      <c r="B55" s="4"/>
      <c r="C55" s="14" t="s">
        <v>320</v>
      </c>
      <c r="D55" s="3"/>
      <c r="E55" s="3"/>
      <c r="F55" s="19"/>
      <c r="G55" s="14" t="s">
        <v>321</v>
      </c>
      <c r="H55" s="25" t="s">
        <v>319</v>
      </c>
      <c r="I55" s="2">
        <v>6</v>
      </c>
      <c r="J55" s="2">
        <v>3</v>
      </c>
      <c r="K55" s="2">
        <v>1</v>
      </c>
      <c r="L55" s="5">
        <f t="shared" si="0"/>
        <v>33.333333333333329</v>
      </c>
      <c r="M55" s="2">
        <f t="shared" si="1"/>
        <v>0</v>
      </c>
      <c r="N55" s="2">
        <v>0</v>
      </c>
      <c r="O55" s="2">
        <v>1</v>
      </c>
      <c r="P55" s="2" t="str">
        <f t="shared" si="2"/>
        <v>Non évalué</v>
      </c>
      <c r="Q55" s="2" t="str">
        <f t="shared" si="3"/>
        <v>Non évalué</v>
      </c>
      <c r="R55" s="2">
        <v>1</v>
      </c>
      <c r="S55" s="5" t="str">
        <f t="shared" si="4"/>
        <v xml:space="preserve"> </v>
      </c>
      <c r="T55" s="2" t="str">
        <f t="shared" si="9"/>
        <v xml:space="preserve"> </v>
      </c>
    </row>
    <row r="56" spans="1:20" ht="15" x14ac:dyDescent="0.25">
      <c r="A56" s="3" t="s">
        <v>17</v>
      </c>
      <c r="B56" s="4" t="s">
        <v>93</v>
      </c>
      <c r="C56" s="3"/>
      <c r="D56" s="3" t="s">
        <v>79</v>
      </c>
      <c r="E56" s="3">
        <v>2</v>
      </c>
      <c r="F56" s="6" t="s">
        <v>162</v>
      </c>
      <c r="G56" s="3" t="s">
        <v>282</v>
      </c>
      <c r="H56" s="7" t="str">
        <f t="shared" si="7"/>
        <v>LRB</v>
      </c>
      <c r="I56" s="2">
        <v>4</v>
      </c>
      <c r="J56" s="2">
        <v>16</v>
      </c>
      <c r="K56" s="2">
        <v>0</v>
      </c>
      <c r="L56" s="5">
        <f t="shared" si="0"/>
        <v>0</v>
      </c>
      <c r="M56" s="2">
        <f t="shared" si="1"/>
        <v>6</v>
      </c>
      <c r="N56" s="2">
        <v>6</v>
      </c>
      <c r="O56" s="2">
        <v>4</v>
      </c>
      <c r="P56" s="2">
        <f t="shared" si="2"/>
        <v>20</v>
      </c>
      <c r="Q56" s="2" t="str">
        <f t="shared" si="3"/>
        <v>Agréé</v>
      </c>
      <c r="R56" s="2">
        <v>3</v>
      </c>
      <c r="S56" s="5">
        <f t="shared" si="4"/>
        <v>18.75</v>
      </c>
      <c r="T56" s="2" t="str">
        <f t="shared" si="9"/>
        <v>A SURVEILLER</v>
      </c>
    </row>
    <row r="57" spans="1:20" ht="15" x14ac:dyDescent="0.25">
      <c r="A57" s="8" t="s">
        <v>214</v>
      </c>
      <c r="B57" s="4"/>
      <c r="C57" s="3"/>
      <c r="D57" s="3"/>
      <c r="E57" s="3"/>
      <c r="F57" s="6"/>
      <c r="G57" s="3"/>
      <c r="H57" s="7" t="str">
        <f t="shared" si="7"/>
        <v>MDL RODIS</v>
      </c>
      <c r="I57" s="2"/>
      <c r="J57" s="2">
        <v>2</v>
      </c>
      <c r="K57" s="2">
        <v>0</v>
      </c>
      <c r="L57" s="5">
        <f t="shared" si="0"/>
        <v>0</v>
      </c>
      <c r="M57" s="2">
        <f t="shared" si="1"/>
        <v>6</v>
      </c>
      <c r="N57" s="2">
        <v>4</v>
      </c>
      <c r="O57" s="2">
        <v>2</v>
      </c>
      <c r="P57" s="2" t="str">
        <f t="shared" si="2"/>
        <v>Non évalué</v>
      </c>
      <c r="Q57" s="2" t="str">
        <f t="shared" si="3"/>
        <v>Non évalué</v>
      </c>
      <c r="R57" s="2">
        <v>0</v>
      </c>
      <c r="S57" s="5" t="str">
        <f t="shared" si="4"/>
        <v xml:space="preserve"> </v>
      </c>
      <c r="T57" s="2" t="str">
        <f t="shared" ref="T57:T63" si="10">IF(Q57="Non évalué"," ",IF(S57&gt;20,"A RISQUE",IF(S57&gt;10,"A SURVEILLER","Délai OK")))</f>
        <v xml:space="preserve"> </v>
      </c>
    </row>
    <row r="58" spans="1:20" ht="15" x14ac:dyDescent="0.25">
      <c r="A58" s="3" t="s">
        <v>99</v>
      </c>
      <c r="B58" s="4" t="s">
        <v>100</v>
      </c>
      <c r="C58" s="3" t="s">
        <v>101</v>
      </c>
      <c r="D58" s="3" t="s">
        <v>102</v>
      </c>
      <c r="E58" s="3">
        <v>1</v>
      </c>
      <c r="F58" s="6" t="s">
        <v>162</v>
      </c>
      <c r="G58" s="16" t="s">
        <v>283</v>
      </c>
      <c r="H58" s="7" t="str">
        <f t="shared" si="7"/>
        <v>MDP</v>
      </c>
      <c r="I58" s="2">
        <v>4</v>
      </c>
      <c r="J58" s="2">
        <v>4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0</v>
      </c>
      <c r="P58" s="2" t="str">
        <f t="shared" si="2"/>
        <v>Non évalué</v>
      </c>
      <c r="Q58" s="2" t="str">
        <f t="shared" si="3"/>
        <v>Non évalué</v>
      </c>
      <c r="R58" s="2">
        <v>4</v>
      </c>
      <c r="S58" s="5" t="str">
        <f t="shared" si="4"/>
        <v xml:space="preserve"> </v>
      </c>
      <c r="T58" s="2" t="str">
        <f t="shared" si="10"/>
        <v xml:space="preserve"> </v>
      </c>
    </row>
    <row r="59" spans="1:20" ht="15" x14ac:dyDescent="0.25">
      <c r="A59" s="8" t="s">
        <v>32</v>
      </c>
      <c r="B59" s="4"/>
      <c r="C59" s="3"/>
      <c r="D59" s="3" t="s">
        <v>288</v>
      </c>
      <c r="E59" s="3">
        <v>1</v>
      </c>
      <c r="F59" s="6"/>
      <c r="G59" s="3"/>
      <c r="H59" s="7" t="str">
        <f t="shared" si="7"/>
        <v>METACONCEPT</v>
      </c>
      <c r="I59" s="2">
        <v>6</v>
      </c>
      <c r="J59" s="2">
        <v>2</v>
      </c>
      <c r="K59" s="2">
        <v>0</v>
      </c>
      <c r="L59" s="5">
        <f t="shared" si="0"/>
        <v>0</v>
      </c>
      <c r="M59" s="2">
        <f t="shared" si="1"/>
        <v>6</v>
      </c>
      <c r="O59" s="2">
        <v>0</v>
      </c>
      <c r="P59" s="2" t="str">
        <f>IF(J59&lt;5,"Non évalué",(I59+M59+N61+O59))</f>
        <v>Non évalué</v>
      </c>
      <c r="Q59" s="2" t="str">
        <f t="shared" si="3"/>
        <v>Non évalué</v>
      </c>
      <c r="R59" s="2">
        <v>0</v>
      </c>
      <c r="S59" s="5" t="str">
        <f t="shared" si="4"/>
        <v xml:space="preserve"> </v>
      </c>
      <c r="T59" s="2" t="str">
        <f t="shared" si="10"/>
        <v xml:space="preserve"> </v>
      </c>
    </row>
    <row r="60" spans="1:20" ht="15" x14ac:dyDescent="0.25">
      <c r="A60" s="14" t="s">
        <v>317</v>
      </c>
      <c r="B60" s="29"/>
      <c r="C60" s="3"/>
      <c r="D60" s="3" t="s">
        <v>79</v>
      </c>
      <c r="E60" s="3"/>
      <c r="F60" s="6"/>
      <c r="G60" s="14" t="s">
        <v>324</v>
      </c>
      <c r="H60" s="7" t="str">
        <f t="shared" si="7"/>
        <v>MITHIEUX</v>
      </c>
      <c r="I60" s="2">
        <v>6</v>
      </c>
      <c r="J60" s="2">
        <v>2</v>
      </c>
      <c r="K60" s="2">
        <v>1</v>
      </c>
      <c r="L60" s="5">
        <f t="shared" si="0"/>
        <v>50</v>
      </c>
      <c r="M60" s="2">
        <f t="shared" si="1"/>
        <v>0</v>
      </c>
      <c r="N60" s="2">
        <v>4</v>
      </c>
      <c r="O60" s="2">
        <v>0</v>
      </c>
      <c r="P60" s="2" t="str">
        <f>IF(J60&lt;5,"Non évalué",(I60+M60+N62+O60))</f>
        <v>Non évalué</v>
      </c>
      <c r="Q60" s="2" t="str">
        <f t="shared" si="3"/>
        <v>Non évalué</v>
      </c>
      <c r="R60" s="2">
        <v>1</v>
      </c>
      <c r="S60" s="5" t="str">
        <f t="shared" si="4"/>
        <v xml:space="preserve"> </v>
      </c>
      <c r="T60" s="2" t="str">
        <f t="shared" si="10"/>
        <v xml:space="preserve"> </v>
      </c>
    </row>
    <row r="61" spans="1:20" ht="15" x14ac:dyDescent="0.25">
      <c r="A61" s="14" t="s">
        <v>287</v>
      </c>
      <c r="B61" s="28" t="s">
        <v>289</v>
      </c>
      <c r="C61" s="3"/>
      <c r="D61" s="3"/>
      <c r="E61" s="3"/>
      <c r="F61" s="6" t="s">
        <v>163</v>
      </c>
      <c r="G61" s="14" t="s">
        <v>290</v>
      </c>
      <c r="H61" s="7" t="str">
        <f t="shared" si="7"/>
        <v>MPI REFENDAGE</v>
      </c>
      <c r="I61" s="2">
        <v>6</v>
      </c>
      <c r="J61" s="2">
        <v>5</v>
      </c>
      <c r="K61" s="2">
        <v>0</v>
      </c>
      <c r="L61" s="5">
        <f t="shared" si="0"/>
        <v>0</v>
      </c>
      <c r="M61" s="2">
        <f t="shared" si="1"/>
        <v>6</v>
      </c>
      <c r="N61" s="2">
        <v>6</v>
      </c>
      <c r="O61" s="2">
        <v>0</v>
      </c>
      <c r="P61" s="2">
        <f>IF(J61&lt;5,"Non évalué",(I61+M61+N62+O61))</f>
        <v>18</v>
      </c>
      <c r="Q61" s="2" t="str">
        <f t="shared" si="3"/>
        <v>Agréé</v>
      </c>
      <c r="R61" s="2">
        <v>0</v>
      </c>
      <c r="S61" s="5">
        <f t="shared" si="4"/>
        <v>0</v>
      </c>
      <c r="T61" s="2" t="str">
        <f t="shared" si="10"/>
        <v>Délai OK</v>
      </c>
    </row>
    <row r="62" spans="1:20" ht="15" x14ac:dyDescent="0.25">
      <c r="A62" s="16" t="s">
        <v>217</v>
      </c>
      <c r="B62" s="4"/>
      <c r="C62" s="3"/>
      <c r="D62" s="3"/>
      <c r="E62" s="3">
        <v>2</v>
      </c>
      <c r="F62" s="9"/>
      <c r="G62" s="8" t="s">
        <v>229</v>
      </c>
      <c r="H62" s="7" t="str">
        <f t="shared" si="7"/>
        <v>MP PACKAGING</v>
      </c>
      <c r="I62" s="2"/>
      <c r="J62" s="2">
        <v>13</v>
      </c>
      <c r="K62" s="2">
        <v>0</v>
      </c>
      <c r="L62" s="5">
        <f t="shared" si="0"/>
        <v>0</v>
      </c>
      <c r="M62" s="2">
        <f t="shared" si="1"/>
        <v>6</v>
      </c>
      <c r="N62" s="2">
        <v>6</v>
      </c>
      <c r="O62" s="2">
        <v>1</v>
      </c>
      <c r="P62" s="2">
        <f t="shared" si="2"/>
        <v>13</v>
      </c>
      <c r="Q62" s="2" t="str">
        <f t="shared" si="3"/>
        <v>A surveiller</v>
      </c>
      <c r="R62" s="2">
        <v>2</v>
      </c>
      <c r="S62" s="5">
        <f t="shared" si="4"/>
        <v>15.384615384615385</v>
      </c>
      <c r="T62" s="2" t="str">
        <f t="shared" si="10"/>
        <v>A SURVEILLER</v>
      </c>
    </row>
    <row r="63" spans="1:20" x14ac:dyDescent="0.2">
      <c r="A63" s="3" t="s">
        <v>103</v>
      </c>
      <c r="B63" s="3"/>
      <c r="C63" s="3"/>
      <c r="D63" s="3" t="s">
        <v>104</v>
      </c>
      <c r="E63" s="3">
        <v>1</v>
      </c>
      <c r="F63" s="6" t="s">
        <v>163</v>
      </c>
      <c r="G63" s="3"/>
      <c r="H63" s="7" t="str">
        <f t="shared" si="7"/>
        <v>PLASTISERVICE Group</v>
      </c>
      <c r="I63" s="2">
        <v>0</v>
      </c>
      <c r="J63" s="2">
        <v>0</v>
      </c>
      <c r="K63" s="2">
        <v>0</v>
      </c>
      <c r="L63" s="5">
        <f t="shared" si="0"/>
        <v>0</v>
      </c>
      <c r="M63" s="2">
        <f t="shared" si="1"/>
        <v>6</v>
      </c>
      <c r="N63" s="2">
        <v>6</v>
      </c>
      <c r="O63" s="2">
        <v>0</v>
      </c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 t="shared" si="4"/>
        <v xml:space="preserve"> </v>
      </c>
      <c r="T63" s="2" t="str">
        <f t="shared" si="10"/>
        <v xml:space="preserve"> </v>
      </c>
    </row>
    <row r="64" spans="1:20" x14ac:dyDescent="0.2">
      <c r="A64" s="16" t="s">
        <v>218</v>
      </c>
      <c r="B64" s="3"/>
      <c r="C64" s="3"/>
      <c r="D64" s="3"/>
      <c r="E64" s="3"/>
      <c r="F64" s="6"/>
      <c r="G64" s="3"/>
      <c r="H64" s="7" t="str">
        <f t="shared" si="7"/>
        <v xml:space="preserve">PL MARTIN SAS </v>
      </c>
      <c r="I64" s="2"/>
      <c r="J64" s="2">
        <v>0</v>
      </c>
      <c r="K64" s="2">
        <v>0</v>
      </c>
      <c r="L64" s="5">
        <f t="shared" si="0"/>
        <v>0</v>
      </c>
      <c r="M64" s="2">
        <f t="shared" si="1"/>
        <v>6</v>
      </c>
      <c r="N64" s="2">
        <v>4</v>
      </c>
      <c r="O64" s="2">
        <v>0</v>
      </c>
      <c r="P64" s="2" t="str">
        <f t="shared" si="2"/>
        <v>Non évalué</v>
      </c>
      <c r="Q64" s="2" t="str">
        <f t="shared" si="3"/>
        <v>Non évalué</v>
      </c>
      <c r="R64" s="2">
        <v>0</v>
      </c>
      <c r="S64" s="5" t="str">
        <f t="shared" si="4"/>
        <v xml:space="preserve"> </v>
      </c>
      <c r="T64" s="2" t="str">
        <f t="shared" ref="T64:T77" si="11">IF(Q64="Non évalué"," ",IF(S64&gt;20,"A RISQUE",IF(S64&gt;10,"A SURVEILLER","Délai OK")))</f>
        <v xml:space="preserve"> </v>
      </c>
    </row>
    <row r="65" spans="1:22" x14ac:dyDescent="0.2">
      <c r="A65" s="3" t="s">
        <v>105</v>
      </c>
      <c r="B65" s="3"/>
      <c r="C65" s="3"/>
      <c r="D65" s="3" t="s">
        <v>106</v>
      </c>
      <c r="E65" s="3">
        <v>4</v>
      </c>
      <c r="F65" s="6" t="s">
        <v>163</v>
      </c>
      <c r="G65" s="3"/>
      <c r="H65" s="7" t="str">
        <f t="shared" si="7"/>
        <v>PMC Sarl</v>
      </c>
      <c r="I65" s="2">
        <v>0</v>
      </c>
      <c r="J65" s="2">
        <v>2</v>
      </c>
      <c r="K65" s="2">
        <v>0</v>
      </c>
      <c r="L65" s="5">
        <f t="shared" si="0"/>
        <v>0</v>
      </c>
      <c r="M65" s="2">
        <f t="shared" si="1"/>
        <v>6</v>
      </c>
      <c r="N65" s="2">
        <v>0</v>
      </c>
      <c r="O65" s="2">
        <v>0</v>
      </c>
      <c r="P65" s="2" t="str">
        <f t="shared" si="2"/>
        <v>Non évalué</v>
      </c>
      <c r="Q65" s="2" t="str">
        <f t="shared" si="3"/>
        <v>Non évalué</v>
      </c>
      <c r="R65" s="2">
        <v>0</v>
      </c>
      <c r="S65" s="5" t="str">
        <f t="shared" si="4"/>
        <v xml:space="preserve"> </v>
      </c>
      <c r="T65" s="2" t="str">
        <f t="shared" si="11"/>
        <v xml:space="preserve"> </v>
      </c>
    </row>
    <row r="66" spans="1:22" ht="15" x14ac:dyDescent="0.25">
      <c r="A66" s="3" t="s">
        <v>175</v>
      </c>
      <c r="B66" s="4" t="s">
        <v>176</v>
      </c>
      <c r="C66" s="3" t="s">
        <v>177</v>
      </c>
      <c r="D66" s="3" t="s">
        <v>79</v>
      </c>
      <c r="E66" s="3">
        <v>4</v>
      </c>
      <c r="F66" s="6" t="s">
        <v>162</v>
      </c>
      <c r="G66" s="16" t="s">
        <v>312</v>
      </c>
      <c r="H66" s="7" t="str">
        <f t="shared" si="7"/>
        <v>POLIGRAT France</v>
      </c>
      <c r="I66" s="2">
        <v>4</v>
      </c>
      <c r="J66" s="2">
        <v>1</v>
      </c>
      <c r="K66" s="2">
        <v>0</v>
      </c>
      <c r="L66" s="5">
        <f t="shared" si="0"/>
        <v>0</v>
      </c>
      <c r="M66" s="2">
        <f t="shared" si="1"/>
        <v>6</v>
      </c>
      <c r="N66" s="2">
        <v>6</v>
      </c>
      <c r="O66" s="2">
        <v>4</v>
      </c>
      <c r="P66" s="2" t="str">
        <f t="shared" si="2"/>
        <v>Non évalué</v>
      </c>
      <c r="Q66" s="2" t="str">
        <f t="shared" si="3"/>
        <v>Non évalué</v>
      </c>
      <c r="R66" s="2">
        <v>0</v>
      </c>
      <c r="S66" s="5" t="str">
        <f t="shared" si="4"/>
        <v xml:space="preserve"> </v>
      </c>
      <c r="T66" s="2" t="str">
        <f t="shared" si="11"/>
        <v xml:space="preserve"> </v>
      </c>
    </row>
    <row r="67" spans="1:22" ht="15" x14ac:dyDescent="0.25">
      <c r="A67" s="8" t="s">
        <v>30</v>
      </c>
      <c r="B67" s="4"/>
      <c r="C67" s="3"/>
      <c r="D67" s="3"/>
      <c r="E67" s="3"/>
      <c r="F67" s="6"/>
      <c r="G67" s="3"/>
      <c r="H67" s="7" t="str">
        <f t="shared" si="7"/>
        <v>RABOURDIN</v>
      </c>
      <c r="I67" s="2"/>
      <c r="J67" s="2">
        <v>6</v>
      </c>
      <c r="K67" s="2">
        <v>0</v>
      </c>
      <c r="L67" s="5">
        <f t="shared" si="0"/>
        <v>0</v>
      </c>
      <c r="M67" s="2">
        <f t="shared" si="1"/>
        <v>6</v>
      </c>
      <c r="N67" s="2">
        <v>6</v>
      </c>
      <c r="O67" s="2">
        <v>4</v>
      </c>
      <c r="P67" s="2">
        <f t="shared" si="2"/>
        <v>16</v>
      </c>
      <c r="Q67" s="2" t="str">
        <f t="shared" si="3"/>
        <v>Agréé</v>
      </c>
      <c r="R67" s="2">
        <v>1</v>
      </c>
      <c r="S67" s="5">
        <f t="shared" si="4"/>
        <v>16.666666666666668</v>
      </c>
      <c r="T67" s="2" t="str">
        <f t="shared" si="11"/>
        <v>A SURVEILLER</v>
      </c>
    </row>
    <row r="68" spans="1:22" ht="15" x14ac:dyDescent="0.25">
      <c r="A68" s="3" t="s">
        <v>29</v>
      </c>
      <c r="B68" s="4" t="s">
        <v>107</v>
      </c>
      <c r="C68" s="3" t="s">
        <v>108</v>
      </c>
      <c r="D68" s="3" t="s">
        <v>79</v>
      </c>
      <c r="E68" s="3">
        <v>2</v>
      </c>
      <c r="F68" s="6" t="s">
        <v>162</v>
      </c>
      <c r="G68" s="14" t="s">
        <v>269</v>
      </c>
      <c r="H68" s="18" t="str">
        <f t="shared" si="7"/>
        <v>REVETECH</v>
      </c>
      <c r="I68" s="2">
        <v>4</v>
      </c>
      <c r="J68" s="2">
        <v>38</v>
      </c>
      <c r="K68" s="2">
        <v>0</v>
      </c>
      <c r="L68" s="5">
        <f t="shared" si="0"/>
        <v>0</v>
      </c>
      <c r="M68" s="2">
        <f t="shared" si="1"/>
        <v>6</v>
      </c>
      <c r="N68" s="2">
        <v>6</v>
      </c>
      <c r="O68" s="2">
        <v>4</v>
      </c>
      <c r="P68" s="2">
        <f t="shared" si="2"/>
        <v>20</v>
      </c>
      <c r="Q68" s="2" t="str">
        <f t="shared" si="3"/>
        <v>Agréé</v>
      </c>
      <c r="R68" s="2">
        <v>0</v>
      </c>
      <c r="S68" s="5">
        <f t="shared" si="4"/>
        <v>0</v>
      </c>
      <c r="T68" s="2" t="str">
        <f t="shared" si="11"/>
        <v>Délai OK</v>
      </c>
      <c r="V68" s="24"/>
    </row>
    <row r="69" spans="1:22" ht="15" x14ac:dyDescent="0.25">
      <c r="A69" s="8" t="s">
        <v>155</v>
      </c>
      <c r="B69" s="4"/>
      <c r="C69" s="3"/>
      <c r="D69" s="3"/>
      <c r="E69" s="3"/>
      <c r="F69" s="6"/>
      <c r="G69" s="3"/>
      <c r="H69" s="7" t="str">
        <f t="shared" si="7"/>
        <v>REXEL</v>
      </c>
      <c r="I69" s="2"/>
      <c r="J69" s="2">
        <v>2</v>
      </c>
      <c r="K69" s="2">
        <v>0</v>
      </c>
      <c r="L69" s="5">
        <f t="shared" si="0"/>
        <v>0</v>
      </c>
      <c r="M69" s="2">
        <f t="shared" si="1"/>
        <v>6</v>
      </c>
      <c r="N69" s="2">
        <v>0</v>
      </c>
      <c r="O69" s="2"/>
      <c r="P69" s="2" t="str">
        <f t="shared" si="2"/>
        <v>Non évalué</v>
      </c>
      <c r="Q69" s="2" t="str">
        <f t="shared" si="3"/>
        <v>Non évalué</v>
      </c>
      <c r="R69" s="2">
        <v>1</v>
      </c>
      <c r="S69" s="5" t="str">
        <f>IF(Q69="Non évalué"," ",(R69*100)/J69)</f>
        <v xml:space="preserve"> </v>
      </c>
      <c r="T69" s="2" t="str">
        <f t="shared" si="11"/>
        <v xml:space="preserve"> </v>
      </c>
    </row>
    <row r="70" spans="1:22" ht="15" x14ac:dyDescent="0.25">
      <c r="A70" s="14" t="s">
        <v>261</v>
      </c>
      <c r="B70" s="4"/>
      <c r="C70" s="3"/>
      <c r="D70" s="3"/>
      <c r="E70" s="3"/>
      <c r="F70" s="6"/>
      <c r="G70" s="3"/>
      <c r="H70" s="7" t="str">
        <f t="shared" si="7"/>
        <v>ROSLER</v>
      </c>
      <c r="I70" s="2">
        <v>6</v>
      </c>
      <c r="J70" s="2">
        <v>1</v>
      </c>
      <c r="K70" s="2">
        <v>0</v>
      </c>
      <c r="L70" s="5">
        <f t="shared" si="0"/>
        <v>0</v>
      </c>
      <c r="M70" s="2">
        <v>6</v>
      </c>
      <c r="N70" s="2">
        <v>6</v>
      </c>
      <c r="O70" s="2">
        <v>6</v>
      </c>
      <c r="P70" s="2" t="str">
        <f t="shared" si="2"/>
        <v>Non évalué</v>
      </c>
      <c r="Q70" s="2" t="str">
        <f t="shared" si="3"/>
        <v>Non évalué</v>
      </c>
      <c r="R70" s="2">
        <v>0</v>
      </c>
      <c r="S70" s="5" t="str">
        <f>IF(Q70="Non évalué"," ",(R70*100)/J70)</f>
        <v xml:space="preserve"> </v>
      </c>
      <c r="T70" s="2" t="str">
        <f t="shared" si="11"/>
        <v xml:space="preserve"> </v>
      </c>
    </row>
    <row r="71" spans="1:22" ht="15" x14ac:dyDescent="0.25">
      <c r="A71" s="3" t="s">
        <v>157</v>
      </c>
      <c r="B71" s="4" t="s">
        <v>191</v>
      </c>
      <c r="C71" s="3" t="s">
        <v>192</v>
      </c>
      <c r="D71" s="3" t="s">
        <v>41</v>
      </c>
      <c r="E71" s="3">
        <v>1</v>
      </c>
      <c r="F71" s="6" t="s">
        <v>162</v>
      </c>
      <c r="G71" s="3" t="s">
        <v>190</v>
      </c>
      <c r="H71" s="7" t="str">
        <f t="shared" si="7"/>
        <v>SAPIM Inox</v>
      </c>
      <c r="I71" s="2">
        <v>0</v>
      </c>
      <c r="J71" s="2">
        <v>0</v>
      </c>
      <c r="K71" s="2">
        <v>0</v>
      </c>
      <c r="L71" s="5">
        <f t="shared" ref="L71:L95" si="12">IF(J71=0,0,((K71/J71)*100))</f>
        <v>0</v>
      </c>
      <c r="M71" s="2">
        <f t="shared" ref="M71:M95" si="13">IF(L71&lt;=5,6,IF(L71&lt;=10,4,0))</f>
        <v>6</v>
      </c>
      <c r="N71" s="2">
        <v>6</v>
      </c>
      <c r="O71" s="2">
        <v>4</v>
      </c>
      <c r="P71" s="2" t="str">
        <f t="shared" ref="P71:P95" si="14">IF(J71&lt;5,"Non évalué",(I71+M71+N71+O71))</f>
        <v>Non évalué</v>
      </c>
      <c r="Q71" s="2" t="str">
        <f>IF(P71="Non évalué","Non évalué",IF(P71&lt;10,"A risque",IF(P71&lt;15,"A surveiller","Agréé")))</f>
        <v>Non évalué</v>
      </c>
      <c r="R71" s="2">
        <v>0</v>
      </c>
      <c r="S71" s="5" t="str">
        <f t="shared" ref="S71:S91" si="15">IF(Q71="Non évalué"," ",(R71*100)/J71)</f>
        <v xml:space="preserve"> </v>
      </c>
      <c r="T71" s="2" t="str">
        <f t="shared" si="11"/>
        <v xml:space="preserve"> </v>
      </c>
    </row>
    <row r="72" spans="1:22" ht="15" x14ac:dyDescent="0.25">
      <c r="A72" s="8" t="s">
        <v>219</v>
      </c>
      <c r="B72" s="4"/>
      <c r="C72" s="3"/>
      <c r="D72" s="3"/>
      <c r="E72" s="3"/>
      <c r="F72" s="6"/>
      <c r="G72" s="3"/>
      <c r="H72" s="7" t="str">
        <f t="shared" si="7"/>
        <v>SAICA PACK</v>
      </c>
      <c r="I72" s="2"/>
      <c r="J72" s="2">
        <v>2</v>
      </c>
      <c r="K72" s="2">
        <v>0</v>
      </c>
      <c r="L72" s="5">
        <f t="shared" si="12"/>
        <v>0</v>
      </c>
      <c r="M72" s="2">
        <f t="shared" si="13"/>
        <v>6</v>
      </c>
      <c r="N72" s="2">
        <v>0</v>
      </c>
      <c r="O72" s="2"/>
      <c r="P72" s="2" t="str">
        <f t="shared" si="14"/>
        <v>Non évalué</v>
      </c>
      <c r="Q72" s="2" t="str">
        <f t="shared" ref="Q72:Q95" si="16">IF(P72="Non évalué","Non évalué",IF(P72&lt;10,"A risque",IF(P72&lt;15,"A surveiller","Agréé")))</f>
        <v>Non évalué</v>
      </c>
      <c r="R72" s="2">
        <v>0</v>
      </c>
      <c r="S72" s="5" t="str">
        <f t="shared" si="15"/>
        <v xml:space="preserve"> </v>
      </c>
      <c r="T72" s="2" t="str">
        <f t="shared" si="11"/>
        <v xml:space="preserve"> </v>
      </c>
    </row>
    <row r="73" spans="1:22" ht="15" x14ac:dyDescent="0.25">
      <c r="A73" s="8" t="s">
        <v>18</v>
      </c>
      <c r="B73" s="4"/>
      <c r="C73" s="3"/>
      <c r="D73" s="3"/>
      <c r="E73" s="3"/>
      <c r="F73" s="6"/>
      <c r="G73" s="3" t="s">
        <v>323</v>
      </c>
      <c r="H73" s="7" t="str">
        <f t="shared" si="7"/>
        <v>SAMP INDUSTRIE</v>
      </c>
      <c r="I73" s="2">
        <v>6</v>
      </c>
      <c r="J73" s="2">
        <v>5</v>
      </c>
      <c r="K73" s="2">
        <v>1</v>
      </c>
      <c r="L73" s="5">
        <f t="shared" si="12"/>
        <v>20</v>
      </c>
      <c r="M73" s="2">
        <f t="shared" si="13"/>
        <v>0</v>
      </c>
      <c r="N73" s="2">
        <v>1</v>
      </c>
      <c r="O73" s="2">
        <v>4</v>
      </c>
      <c r="P73" s="2">
        <f t="shared" si="14"/>
        <v>11</v>
      </c>
      <c r="Q73" s="2" t="str">
        <f t="shared" si="16"/>
        <v>A surveiller</v>
      </c>
      <c r="R73" s="2">
        <v>4</v>
      </c>
      <c r="S73" s="5">
        <f t="shared" si="15"/>
        <v>80</v>
      </c>
      <c r="T73" s="2" t="str">
        <f t="shared" si="11"/>
        <v>A RISQUE</v>
      </c>
    </row>
    <row r="74" spans="1:22" ht="15" x14ac:dyDescent="0.25">
      <c r="A74" s="8" t="s">
        <v>19</v>
      </c>
      <c r="B74" s="4"/>
      <c r="C74" s="3"/>
      <c r="D74" s="3"/>
      <c r="E74" s="3"/>
      <c r="F74" s="6"/>
      <c r="G74" s="3"/>
      <c r="H74" s="7" t="str">
        <f t="shared" si="7"/>
        <v>SAPIM INOX</v>
      </c>
      <c r="I74" s="2"/>
      <c r="J74" s="2">
        <v>0</v>
      </c>
      <c r="K74" s="2">
        <v>0</v>
      </c>
      <c r="L74" s="5">
        <f t="shared" si="12"/>
        <v>0</v>
      </c>
      <c r="M74" s="2">
        <f t="shared" si="13"/>
        <v>6</v>
      </c>
      <c r="N74" s="2">
        <v>6</v>
      </c>
      <c r="O74" s="2"/>
      <c r="P74" s="2" t="str">
        <f t="shared" si="14"/>
        <v>Non évalué</v>
      </c>
      <c r="Q74" s="2" t="str">
        <f t="shared" si="16"/>
        <v>Non évalué</v>
      </c>
      <c r="R74" s="2">
        <v>0</v>
      </c>
      <c r="S74" s="5" t="str">
        <f t="shared" si="15"/>
        <v xml:space="preserve"> </v>
      </c>
      <c r="T74" s="2" t="str">
        <f t="shared" si="11"/>
        <v xml:space="preserve"> </v>
      </c>
    </row>
    <row r="75" spans="1:22" ht="15" x14ac:dyDescent="0.25">
      <c r="A75" s="8" t="s">
        <v>156</v>
      </c>
      <c r="B75" s="4"/>
      <c r="C75" s="3"/>
      <c r="D75" s="3"/>
      <c r="E75" s="3"/>
      <c r="F75" s="6"/>
      <c r="G75" s="3"/>
      <c r="H75" s="7" t="str">
        <f t="shared" si="7"/>
        <v>SDEP</v>
      </c>
      <c r="I75" s="2"/>
      <c r="J75" s="2">
        <v>0</v>
      </c>
      <c r="K75" s="2">
        <v>0</v>
      </c>
      <c r="L75" s="5">
        <f t="shared" si="12"/>
        <v>0</v>
      </c>
      <c r="M75" s="2">
        <f t="shared" si="13"/>
        <v>6</v>
      </c>
      <c r="N75" s="2">
        <v>6</v>
      </c>
      <c r="O75" s="2"/>
      <c r="P75" s="2" t="str">
        <f t="shared" si="14"/>
        <v>Non évalué</v>
      </c>
      <c r="Q75" s="2" t="str">
        <f t="shared" si="16"/>
        <v>Non évalué</v>
      </c>
      <c r="R75" s="2">
        <v>0</v>
      </c>
      <c r="S75" s="5" t="str">
        <f t="shared" si="15"/>
        <v xml:space="preserve"> </v>
      </c>
      <c r="T75" s="2" t="str">
        <f t="shared" si="11"/>
        <v xml:space="preserve"> </v>
      </c>
    </row>
    <row r="76" spans="1:22" ht="15" x14ac:dyDescent="0.25">
      <c r="A76" s="8" t="s">
        <v>220</v>
      </c>
      <c r="B76" s="4"/>
      <c r="C76" s="3"/>
      <c r="D76" s="3"/>
      <c r="E76" s="3"/>
      <c r="F76" s="6"/>
      <c r="G76" s="3"/>
      <c r="H76" s="7" t="str">
        <f t="shared" si="7"/>
        <v>SEFI</v>
      </c>
      <c r="I76" s="2"/>
      <c r="J76" s="2">
        <v>0</v>
      </c>
      <c r="K76" s="2">
        <v>0</v>
      </c>
      <c r="L76" s="5">
        <f t="shared" si="12"/>
        <v>0</v>
      </c>
      <c r="M76" s="2">
        <f t="shared" si="13"/>
        <v>6</v>
      </c>
      <c r="N76" s="2"/>
      <c r="O76" s="2"/>
      <c r="P76" s="2" t="str">
        <f t="shared" si="14"/>
        <v>Non évalué</v>
      </c>
      <c r="Q76" s="2" t="str">
        <f t="shared" si="16"/>
        <v>Non évalué</v>
      </c>
      <c r="R76" s="2">
        <v>0</v>
      </c>
      <c r="S76" s="5" t="str">
        <f t="shared" si="15"/>
        <v xml:space="preserve"> </v>
      </c>
      <c r="T76" s="2" t="str">
        <f t="shared" si="11"/>
        <v xml:space="preserve"> </v>
      </c>
    </row>
    <row r="77" spans="1:22" ht="15" x14ac:dyDescent="0.25">
      <c r="A77" s="8" t="s">
        <v>221</v>
      </c>
      <c r="B77" s="4"/>
      <c r="C77" s="3"/>
      <c r="D77" s="3"/>
      <c r="E77" s="3"/>
      <c r="F77" s="6"/>
      <c r="G77" s="3"/>
      <c r="H77" s="7" t="str">
        <f t="shared" si="7"/>
        <v>SIDASA</v>
      </c>
      <c r="I77" s="2"/>
      <c r="J77" s="2">
        <v>0</v>
      </c>
      <c r="K77" s="2">
        <v>0</v>
      </c>
      <c r="L77" s="5">
        <f t="shared" si="12"/>
        <v>0</v>
      </c>
      <c r="M77" s="2">
        <f t="shared" si="13"/>
        <v>6</v>
      </c>
      <c r="N77" s="2">
        <v>0</v>
      </c>
      <c r="O77" s="2"/>
      <c r="P77" s="2" t="str">
        <f t="shared" si="14"/>
        <v>Non évalué</v>
      </c>
      <c r="Q77" s="2" t="str">
        <f t="shared" si="16"/>
        <v>Non évalué</v>
      </c>
      <c r="R77" s="2">
        <v>0</v>
      </c>
      <c r="S77" s="5" t="str">
        <f t="shared" si="15"/>
        <v xml:space="preserve"> </v>
      </c>
      <c r="T77" s="2" t="str">
        <f t="shared" si="11"/>
        <v xml:space="preserve"> </v>
      </c>
    </row>
    <row r="78" spans="1:22" ht="15" x14ac:dyDescent="0.25">
      <c r="A78" s="8" t="s">
        <v>148</v>
      </c>
      <c r="B78" s="4"/>
      <c r="C78" s="3"/>
      <c r="D78" s="3"/>
      <c r="E78" s="3"/>
      <c r="F78" s="6"/>
      <c r="G78" s="3"/>
      <c r="H78" s="18" t="str">
        <f t="shared" si="7"/>
        <v>SIREMBALLAGE</v>
      </c>
      <c r="I78" s="2"/>
      <c r="J78" s="2">
        <v>6</v>
      </c>
      <c r="K78" s="2">
        <v>0</v>
      </c>
      <c r="L78" s="5">
        <f t="shared" si="12"/>
        <v>0</v>
      </c>
      <c r="M78" s="2">
        <f t="shared" si="13"/>
        <v>6</v>
      </c>
      <c r="N78" s="2">
        <v>6</v>
      </c>
      <c r="O78" s="2">
        <v>4</v>
      </c>
      <c r="P78" s="2">
        <f t="shared" si="14"/>
        <v>16</v>
      </c>
      <c r="Q78" s="2" t="str">
        <f t="shared" si="16"/>
        <v>Agréé</v>
      </c>
      <c r="R78" s="2">
        <v>0</v>
      </c>
      <c r="S78" s="5">
        <f t="shared" si="15"/>
        <v>0</v>
      </c>
      <c r="T78" s="2" t="str">
        <f>IF(Q78="Non évalué"," ",IF(S78&gt;20,"A RISQUE",IF(S78&gt;10,"A SURVEILLER","Délai OK")))</f>
        <v>Délai OK</v>
      </c>
    </row>
    <row r="79" spans="1:22" ht="15" x14ac:dyDescent="0.25">
      <c r="A79" s="3" t="s">
        <v>1</v>
      </c>
      <c r="B79" s="4" t="s">
        <v>165</v>
      </c>
      <c r="C79" s="3"/>
      <c r="D79" s="3" t="s">
        <v>166</v>
      </c>
      <c r="E79" s="3">
        <v>1</v>
      </c>
      <c r="F79" s="6" t="s">
        <v>162</v>
      </c>
      <c r="G79" s="3" t="s">
        <v>130</v>
      </c>
      <c r="H79" s="7" t="str">
        <f t="shared" si="7"/>
        <v>SMV</v>
      </c>
      <c r="I79" s="2">
        <v>0</v>
      </c>
      <c r="J79" s="2">
        <v>0</v>
      </c>
      <c r="K79" s="2">
        <v>0</v>
      </c>
      <c r="L79" s="5">
        <f t="shared" si="12"/>
        <v>0</v>
      </c>
      <c r="M79" s="2">
        <f t="shared" si="13"/>
        <v>6</v>
      </c>
      <c r="N79" s="2">
        <v>4</v>
      </c>
      <c r="O79" s="2">
        <v>3</v>
      </c>
      <c r="P79" s="2" t="str">
        <f t="shared" si="14"/>
        <v>Non évalué</v>
      </c>
      <c r="Q79" s="2" t="str">
        <f t="shared" si="16"/>
        <v>Non évalué</v>
      </c>
      <c r="R79" s="2">
        <v>0</v>
      </c>
      <c r="S79" s="5" t="str">
        <f t="shared" si="15"/>
        <v xml:space="preserve"> </v>
      </c>
      <c r="T79" s="2" t="str">
        <f t="shared" ref="T79:T95" si="17">IF(Q79="Non évalué"," ",IF(S79&gt;20,"A RISQUE",IF(S79&gt;10,"A SURVEILLER","Délai OK")))</f>
        <v xml:space="preserve"> </v>
      </c>
    </row>
    <row r="80" spans="1:22" ht="15" x14ac:dyDescent="0.25">
      <c r="A80" s="3" t="s">
        <v>20</v>
      </c>
      <c r="B80" s="4" t="s">
        <v>179</v>
      </c>
      <c r="C80" s="3" t="s">
        <v>181</v>
      </c>
      <c r="D80" s="3" t="s">
        <v>180</v>
      </c>
      <c r="E80" s="3">
        <v>4</v>
      </c>
      <c r="F80" s="6" t="s">
        <v>162</v>
      </c>
      <c r="G80" s="16" t="s">
        <v>318</v>
      </c>
      <c r="H80" s="7" t="str">
        <f t="shared" si="7"/>
        <v>SNAEM</v>
      </c>
      <c r="I80" s="2">
        <v>4</v>
      </c>
      <c r="J80" s="2">
        <v>6</v>
      </c>
      <c r="K80" s="2">
        <v>0</v>
      </c>
      <c r="L80" s="5">
        <f t="shared" si="12"/>
        <v>0</v>
      </c>
      <c r="M80" s="2">
        <f t="shared" si="13"/>
        <v>6</v>
      </c>
      <c r="N80" s="2">
        <v>6</v>
      </c>
      <c r="O80" s="2">
        <v>4</v>
      </c>
      <c r="P80" s="2">
        <f t="shared" si="14"/>
        <v>20</v>
      </c>
      <c r="Q80" s="2" t="str">
        <f t="shared" si="16"/>
        <v>Agréé</v>
      </c>
      <c r="R80" s="2">
        <v>2</v>
      </c>
      <c r="S80" s="5">
        <f t="shared" si="15"/>
        <v>33.333333333333336</v>
      </c>
      <c r="T80" s="2" t="str">
        <f t="shared" si="17"/>
        <v>A RISQUE</v>
      </c>
    </row>
    <row r="81" spans="1:20" ht="15" x14ac:dyDescent="0.25">
      <c r="A81" s="14" t="s">
        <v>111</v>
      </c>
      <c r="B81" s="4" t="s">
        <v>171</v>
      </c>
      <c r="C81" s="3" t="s">
        <v>172</v>
      </c>
      <c r="D81" s="3" t="s">
        <v>112</v>
      </c>
      <c r="E81" s="3">
        <v>2</v>
      </c>
      <c r="F81" s="6" t="s">
        <v>162</v>
      </c>
      <c r="G81" s="16" t="s">
        <v>310</v>
      </c>
      <c r="H81" s="7" t="str">
        <f t="shared" si="7"/>
        <v>SOHACO SA</v>
      </c>
      <c r="I81" s="2">
        <v>4</v>
      </c>
      <c r="J81" s="2">
        <v>3</v>
      </c>
      <c r="K81" s="2">
        <v>0</v>
      </c>
      <c r="L81" s="5">
        <f t="shared" si="12"/>
        <v>0</v>
      </c>
      <c r="M81" s="2">
        <f t="shared" si="13"/>
        <v>6</v>
      </c>
      <c r="N81" s="2">
        <v>6</v>
      </c>
      <c r="O81" s="2">
        <v>2</v>
      </c>
      <c r="P81" s="2" t="str">
        <f t="shared" si="14"/>
        <v>Non évalué</v>
      </c>
      <c r="Q81" s="2" t="str">
        <f t="shared" si="16"/>
        <v>Non évalué</v>
      </c>
      <c r="R81" s="2">
        <v>0</v>
      </c>
      <c r="S81" s="5" t="str">
        <f t="shared" si="15"/>
        <v xml:space="preserve"> </v>
      </c>
      <c r="T81" s="2" t="str">
        <f t="shared" si="17"/>
        <v xml:space="preserve"> </v>
      </c>
    </row>
    <row r="82" spans="1:20" ht="15" x14ac:dyDescent="0.25">
      <c r="A82" s="3" t="s">
        <v>21</v>
      </c>
      <c r="B82" s="4" t="s">
        <v>151</v>
      </c>
      <c r="C82" s="3" t="s">
        <v>152</v>
      </c>
      <c r="D82" s="3" t="s">
        <v>113</v>
      </c>
      <c r="E82" s="3">
        <v>1</v>
      </c>
      <c r="F82" s="6" t="s">
        <v>162</v>
      </c>
      <c r="G82" s="16" t="s">
        <v>275</v>
      </c>
      <c r="H82" s="7" t="str">
        <f t="shared" si="7"/>
        <v>SOMERS</v>
      </c>
      <c r="I82" s="2">
        <v>4</v>
      </c>
      <c r="J82" s="2">
        <v>4</v>
      </c>
      <c r="K82" s="2">
        <v>0</v>
      </c>
      <c r="L82" s="5">
        <f t="shared" si="12"/>
        <v>0</v>
      </c>
      <c r="M82" s="2">
        <f t="shared" si="13"/>
        <v>6</v>
      </c>
      <c r="N82" s="2">
        <v>6</v>
      </c>
      <c r="O82" s="2">
        <v>4</v>
      </c>
      <c r="P82" s="2" t="str">
        <f t="shared" si="14"/>
        <v>Non évalué</v>
      </c>
      <c r="Q82" s="2" t="str">
        <f t="shared" si="16"/>
        <v>Non évalué</v>
      </c>
      <c r="R82" s="2">
        <v>0</v>
      </c>
      <c r="S82" s="5" t="str">
        <f t="shared" si="15"/>
        <v xml:space="preserve"> </v>
      </c>
      <c r="T82" s="2" t="str">
        <f t="shared" si="17"/>
        <v xml:space="preserve"> </v>
      </c>
    </row>
    <row r="83" spans="1:20" ht="15" x14ac:dyDescent="0.25">
      <c r="A83" s="8" t="s">
        <v>222</v>
      </c>
      <c r="B83" s="4"/>
      <c r="C83" s="3"/>
      <c r="D83" s="3"/>
      <c r="E83" s="3"/>
      <c r="F83" s="6"/>
      <c r="G83" s="3"/>
      <c r="H83" s="7" t="str">
        <f t="shared" si="7"/>
        <v>SOLUTION ELASTOMERE</v>
      </c>
      <c r="I83" s="2"/>
      <c r="J83" s="2">
        <v>0</v>
      </c>
      <c r="K83" s="2">
        <v>0</v>
      </c>
      <c r="L83" s="5">
        <f t="shared" si="12"/>
        <v>0</v>
      </c>
      <c r="M83" s="2">
        <f t="shared" si="13"/>
        <v>6</v>
      </c>
      <c r="N83" s="2">
        <v>0</v>
      </c>
      <c r="O83" s="2">
        <v>2</v>
      </c>
      <c r="P83" s="2" t="str">
        <f t="shared" si="14"/>
        <v>Non évalué</v>
      </c>
      <c r="Q83" s="2" t="str">
        <f t="shared" si="16"/>
        <v>Non évalué</v>
      </c>
      <c r="R83" s="2">
        <v>0</v>
      </c>
      <c r="S83" s="5" t="str">
        <f t="shared" si="15"/>
        <v xml:space="preserve"> </v>
      </c>
      <c r="T83" s="2" t="str">
        <f t="shared" si="17"/>
        <v xml:space="preserve"> </v>
      </c>
    </row>
    <row r="84" spans="1:20" ht="15" x14ac:dyDescent="0.25">
      <c r="A84" s="3" t="s">
        <v>114</v>
      </c>
      <c r="B84" s="4" t="s">
        <v>193</v>
      </c>
      <c r="C84" s="3" t="s">
        <v>194</v>
      </c>
      <c r="D84" s="3" t="s">
        <v>195</v>
      </c>
      <c r="E84" s="3">
        <v>2</v>
      </c>
      <c r="F84" s="6" t="s">
        <v>162</v>
      </c>
      <c r="G84" s="14" t="s">
        <v>274</v>
      </c>
      <c r="H84" s="18" t="str">
        <f t="shared" si="7"/>
        <v>Sté KERBIRIO</v>
      </c>
      <c r="I84" s="2">
        <v>4</v>
      </c>
      <c r="J84" s="2">
        <v>15</v>
      </c>
      <c r="K84" s="2">
        <v>0</v>
      </c>
      <c r="L84" s="5">
        <f t="shared" si="12"/>
        <v>0</v>
      </c>
      <c r="M84" s="2">
        <f t="shared" si="13"/>
        <v>6</v>
      </c>
      <c r="N84" s="2">
        <v>4</v>
      </c>
      <c r="O84" s="2">
        <v>4</v>
      </c>
      <c r="P84" s="2">
        <f t="shared" si="14"/>
        <v>18</v>
      </c>
      <c r="Q84" s="2" t="str">
        <f t="shared" si="16"/>
        <v>Agréé</v>
      </c>
      <c r="R84" s="2">
        <v>0</v>
      </c>
      <c r="S84" s="5">
        <f t="shared" si="15"/>
        <v>0</v>
      </c>
      <c r="T84" s="2" t="str">
        <f t="shared" si="17"/>
        <v>Délai OK</v>
      </c>
    </row>
    <row r="85" spans="1:20" ht="15" x14ac:dyDescent="0.25">
      <c r="A85" s="3" t="s">
        <v>115</v>
      </c>
      <c r="B85" s="4" t="s">
        <v>116</v>
      </c>
      <c r="C85" s="3" t="s">
        <v>117</v>
      </c>
      <c r="D85" s="3" t="s">
        <v>118</v>
      </c>
      <c r="E85" s="3">
        <v>2</v>
      </c>
      <c r="F85" s="6" t="s">
        <v>162</v>
      </c>
      <c r="G85" s="3" t="s">
        <v>284</v>
      </c>
      <c r="H85" s="18" t="str">
        <f t="shared" si="7"/>
        <v>Sté MODERN'CHROME</v>
      </c>
      <c r="I85" s="2">
        <v>4</v>
      </c>
      <c r="J85" s="2">
        <v>9</v>
      </c>
      <c r="K85" s="2">
        <v>0</v>
      </c>
      <c r="L85" s="5">
        <f t="shared" si="12"/>
        <v>0</v>
      </c>
      <c r="M85" s="2">
        <f t="shared" si="13"/>
        <v>6</v>
      </c>
      <c r="N85" s="2">
        <v>6</v>
      </c>
      <c r="O85" s="2">
        <v>4</v>
      </c>
      <c r="P85" s="2">
        <f t="shared" si="14"/>
        <v>20</v>
      </c>
      <c r="Q85" s="2" t="str">
        <f t="shared" si="16"/>
        <v>Agréé</v>
      </c>
      <c r="R85" s="2">
        <v>0</v>
      </c>
      <c r="S85" s="5">
        <f t="shared" si="15"/>
        <v>0</v>
      </c>
      <c r="T85" s="2" t="str">
        <f t="shared" si="17"/>
        <v>Délai OK</v>
      </c>
    </row>
    <row r="86" spans="1:20" ht="15" x14ac:dyDescent="0.25">
      <c r="A86" s="3" t="s">
        <v>120</v>
      </c>
      <c r="B86" s="4" t="s">
        <v>121</v>
      </c>
      <c r="C86" s="3" t="s">
        <v>122</v>
      </c>
      <c r="D86" s="3" t="s">
        <v>123</v>
      </c>
      <c r="E86" s="3">
        <v>2</v>
      </c>
      <c r="F86" s="6" t="s">
        <v>163</v>
      </c>
      <c r="G86" s="3"/>
      <c r="H86" s="7" t="str">
        <f t="shared" si="7"/>
        <v>Sté Steffen BISSER</v>
      </c>
      <c r="I86" s="2">
        <v>0</v>
      </c>
      <c r="J86" s="2">
        <v>2</v>
      </c>
      <c r="K86" s="2">
        <v>0</v>
      </c>
      <c r="L86" s="5">
        <f t="shared" si="12"/>
        <v>0</v>
      </c>
      <c r="M86" s="2">
        <f t="shared" si="13"/>
        <v>6</v>
      </c>
      <c r="N86" s="2">
        <v>4</v>
      </c>
      <c r="O86" s="2">
        <v>0</v>
      </c>
      <c r="P86" s="2" t="str">
        <f t="shared" si="14"/>
        <v>Non évalué</v>
      </c>
      <c r="Q86" s="2" t="str">
        <f t="shared" si="16"/>
        <v>Non évalué</v>
      </c>
      <c r="R86" s="2">
        <v>0</v>
      </c>
      <c r="S86" s="5" t="str">
        <f t="shared" si="15"/>
        <v xml:space="preserve"> </v>
      </c>
      <c r="T86" s="2" t="str">
        <f t="shared" si="17"/>
        <v xml:space="preserve"> </v>
      </c>
    </row>
    <row r="87" spans="1:20" x14ac:dyDescent="0.2">
      <c r="A87" s="3" t="s">
        <v>22</v>
      </c>
      <c r="B87" s="3"/>
      <c r="C87" s="3"/>
      <c r="D87" s="3" t="s">
        <v>79</v>
      </c>
      <c r="E87" s="3">
        <v>2</v>
      </c>
      <c r="F87" s="6" t="s">
        <v>162</v>
      </c>
      <c r="G87" s="3" t="s">
        <v>126</v>
      </c>
      <c r="H87" s="7" t="str">
        <f t="shared" si="7"/>
        <v>STPM</v>
      </c>
      <c r="I87" s="2">
        <v>4</v>
      </c>
      <c r="J87" s="2">
        <v>4</v>
      </c>
      <c r="K87" s="2">
        <v>0</v>
      </c>
      <c r="L87" s="5">
        <f>IF(J87=0,0,((K87/J87)*100))</f>
        <v>0</v>
      </c>
      <c r="M87" s="2">
        <f t="shared" si="13"/>
        <v>6</v>
      </c>
      <c r="N87" s="2">
        <v>0</v>
      </c>
      <c r="O87" s="2">
        <v>4</v>
      </c>
      <c r="P87" s="2" t="str">
        <f t="shared" si="14"/>
        <v>Non évalué</v>
      </c>
      <c r="Q87" s="2" t="str">
        <f t="shared" si="16"/>
        <v>Non évalué</v>
      </c>
      <c r="R87" s="2">
        <v>0</v>
      </c>
      <c r="S87" s="5" t="str">
        <f t="shared" si="15"/>
        <v xml:space="preserve"> </v>
      </c>
      <c r="T87" s="2" t="str">
        <f t="shared" si="17"/>
        <v xml:space="preserve"> </v>
      </c>
    </row>
    <row r="88" spans="1:20" x14ac:dyDescent="0.2">
      <c r="A88" s="8" t="s">
        <v>23</v>
      </c>
      <c r="B88" s="3"/>
      <c r="C88" s="3"/>
      <c r="D88" s="3"/>
      <c r="E88" s="3"/>
      <c r="F88" s="6"/>
      <c r="G88" s="3"/>
      <c r="H88" s="7" t="str">
        <f t="shared" si="7"/>
        <v>TAGAR SA</v>
      </c>
      <c r="I88" s="2"/>
      <c r="J88" s="2">
        <v>0</v>
      </c>
      <c r="K88" s="2">
        <v>0</v>
      </c>
      <c r="L88" s="5">
        <f t="shared" si="12"/>
        <v>0</v>
      </c>
      <c r="M88" s="2">
        <f t="shared" si="13"/>
        <v>6</v>
      </c>
      <c r="N88" s="2">
        <v>6</v>
      </c>
      <c r="O88" s="2">
        <v>2</v>
      </c>
      <c r="P88" s="2" t="str">
        <f t="shared" si="14"/>
        <v>Non évalué</v>
      </c>
      <c r="Q88" s="2" t="str">
        <f t="shared" si="16"/>
        <v>Non évalué</v>
      </c>
      <c r="R88" s="2">
        <v>0</v>
      </c>
      <c r="S88" s="5" t="str">
        <f t="shared" si="15"/>
        <v xml:space="preserve"> </v>
      </c>
      <c r="T88" s="2" t="str">
        <f t="shared" si="17"/>
        <v xml:space="preserve"> </v>
      </c>
    </row>
    <row r="89" spans="1:20" x14ac:dyDescent="0.2">
      <c r="A89" s="3" t="s">
        <v>124</v>
      </c>
      <c r="B89" s="3"/>
      <c r="C89" s="3" t="s">
        <v>125</v>
      </c>
      <c r="D89" s="3" t="s">
        <v>52</v>
      </c>
      <c r="E89" s="3">
        <v>2</v>
      </c>
      <c r="F89" s="6" t="s">
        <v>163</v>
      </c>
      <c r="G89" s="3"/>
      <c r="H89" s="7" t="str">
        <f t="shared" si="7"/>
        <v>Sté THOMET</v>
      </c>
      <c r="I89" s="2">
        <v>0</v>
      </c>
      <c r="J89" s="2">
        <v>0</v>
      </c>
      <c r="K89" s="2">
        <v>0</v>
      </c>
      <c r="L89" s="5">
        <f t="shared" si="12"/>
        <v>0</v>
      </c>
      <c r="M89" s="2">
        <f t="shared" si="13"/>
        <v>6</v>
      </c>
      <c r="N89" s="2">
        <v>2</v>
      </c>
      <c r="O89" s="2">
        <v>2</v>
      </c>
      <c r="P89" s="2" t="str">
        <f t="shared" si="14"/>
        <v>Non évalué</v>
      </c>
      <c r="Q89" s="2" t="str">
        <f t="shared" si="16"/>
        <v>Non évalué</v>
      </c>
      <c r="R89" s="2">
        <v>0</v>
      </c>
      <c r="S89" s="5" t="str">
        <f t="shared" si="15"/>
        <v xml:space="preserve"> </v>
      </c>
      <c r="T89" s="2" t="str">
        <f t="shared" si="17"/>
        <v xml:space="preserve"> </v>
      </c>
    </row>
    <row r="90" spans="1:20" x14ac:dyDescent="0.2">
      <c r="A90" s="8" t="s">
        <v>223</v>
      </c>
      <c r="B90" s="3"/>
      <c r="C90" s="3"/>
      <c r="D90" s="3"/>
      <c r="E90" s="3">
        <v>1</v>
      </c>
      <c r="F90" s="9" t="s">
        <v>162</v>
      </c>
      <c r="G90" s="3"/>
      <c r="H90" s="7" t="str">
        <f t="shared" si="7"/>
        <v>THYSSENKRUPP</v>
      </c>
      <c r="I90" s="2">
        <v>4</v>
      </c>
      <c r="J90" s="2">
        <v>0</v>
      </c>
      <c r="K90" s="2">
        <v>0</v>
      </c>
      <c r="L90" s="5">
        <f t="shared" si="12"/>
        <v>0</v>
      </c>
      <c r="M90" s="2">
        <f t="shared" si="13"/>
        <v>6</v>
      </c>
      <c r="N90" s="2">
        <v>0</v>
      </c>
      <c r="O90" s="2">
        <v>2</v>
      </c>
      <c r="P90" s="2" t="str">
        <f t="shared" si="14"/>
        <v>Non évalué</v>
      </c>
      <c r="Q90" s="2" t="str">
        <f t="shared" si="16"/>
        <v>Non évalué</v>
      </c>
      <c r="R90" s="2">
        <v>0</v>
      </c>
      <c r="S90" s="5" t="str">
        <f t="shared" si="15"/>
        <v xml:space="preserve"> </v>
      </c>
      <c r="T90" s="2" t="str">
        <f t="shared" si="17"/>
        <v xml:space="preserve"> </v>
      </c>
    </row>
    <row r="91" spans="1:20" x14ac:dyDescent="0.2">
      <c r="A91" s="14" t="s">
        <v>262</v>
      </c>
      <c r="B91" s="3"/>
      <c r="C91" s="3"/>
      <c r="D91" s="3"/>
      <c r="E91" s="3"/>
      <c r="F91" s="9"/>
      <c r="G91" s="3"/>
      <c r="H91" s="7" t="str">
        <f t="shared" si="7"/>
        <v>TRIMOS -SILVAC</v>
      </c>
      <c r="I91" s="2"/>
      <c r="J91" s="2">
        <v>0</v>
      </c>
      <c r="K91" s="2">
        <v>0</v>
      </c>
      <c r="L91" s="5">
        <f t="shared" si="12"/>
        <v>0</v>
      </c>
      <c r="M91" s="2">
        <f t="shared" si="13"/>
        <v>6</v>
      </c>
      <c r="N91" s="2">
        <v>6</v>
      </c>
      <c r="O91" s="2">
        <v>2</v>
      </c>
      <c r="P91" s="2" t="str">
        <f t="shared" si="14"/>
        <v>Non évalué</v>
      </c>
      <c r="Q91" s="2" t="str">
        <f t="shared" si="16"/>
        <v>Non évalué</v>
      </c>
      <c r="R91" s="2">
        <v>0</v>
      </c>
      <c r="S91" s="5" t="str">
        <f t="shared" si="15"/>
        <v xml:space="preserve"> </v>
      </c>
      <c r="T91" s="2" t="str">
        <f t="shared" si="17"/>
        <v xml:space="preserve"> </v>
      </c>
    </row>
    <row r="92" spans="1:20" ht="15" x14ac:dyDescent="0.25">
      <c r="A92" s="3" t="s">
        <v>24</v>
      </c>
      <c r="B92" s="4" t="s">
        <v>127</v>
      </c>
      <c r="C92" s="3" t="s">
        <v>128</v>
      </c>
      <c r="D92" s="3" t="s">
        <v>129</v>
      </c>
      <c r="E92" s="3">
        <v>2</v>
      </c>
      <c r="F92" s="6" t="s">
        <v>162</v>
      </c>
      <c r="G92" s="3" t="s">
        <v>130</v>
      </c>
      <c r="H92" s="7" t="str">
        <f t="shared" si="7"/>
        <v>TROLYT</v>
      </c>
      <c r="I92" s="2">
        <v>0</v>
      </c>
      <c r="J92" s="2">
        <v>2</v>
      </c>
      <c r="K92" s="2">
        <v>0</v>
      </c>
      <c r="L92" s="5">
        <f t="shared" si="12"/>
        <v>0</v>
      </c>
      <c r="M92" s="2">
        <f t="shared" si="13"/>
        <v>6</v>
      </c>
      <c r="N92" s="2">
        <v>0</v>
      </c>
      <c r="O92" s="2">
        <v>4</v>
      </c>
      <c r="P92" s="2" t="str">
        <f t="shared" si="14"/>
        <v>Non évalué</v>
      </c>
      <c r="Q92" s="2" t="str">
        <f t="shared" si="16"/>
        <v>Non évalué</v>
      </c>
      <c r="R92" s="2">
        <v>1</v>
      </c>
      <c r="S92" s="5" t="str">
        <f>IF(Q92="Non évalué"," ",(R92*100)/J92)</f>
        <v xml:space="preserve"> </v>
      </c>
      <c r="T92" s="2" t="str">
        <f t="shared" si="17"/>
        <v xml:space="preserve"> </v>
      </c>
    </row>
    <row r="93" spans="1:20" x14ac:dyDescent="0.2">
      <c r="A93" s="8" t="s">
        <v>25</v>
      </c>
      <c r="B93" s="3"/>
      <c r="C93" s="3"/>
      <c r="D93" s="3" t="s">
        <v>131</v>
      </c>
      <c r="E93" s="3">
        <v>1</v>
      </c>
      <c r="F93" s="6" t="s">
        <v>163</v>
      </c>
      <c r="G93" s="12" t="s">
        <v>132</v>
      </c>
      <c r="H93" s="7" t="str">
        <f t="shared" si="7"/>
        <v>VACOUR</v>
      </c>
      <c r="I93" s="2">
        <v>2</v>
      </c>
      <c r="J93" s="2">
        <v>2</v>
      </c>
      <c r="K93" s="2">
        <v>0</v>
      </c>
      <c r="L93" s="5">
        <f t="shared" si="12"/>
        <v>0</v>
      </c>
      <c r="M93" s="2">
        <f t="shared" si="13"/>
        <v>6</v>
      </c>
      <c r="N93" s="2">
        <v>0</v>
      </c>
      <c r="O93" s="2">
        <v>1</v>
      </c>
      <c r="P93" s="2" t="str">
        <f t="shared" si="14"/>
        <v>Non évalué</v>
      </c>
      <c r="Q93" s="2" t="str">
        <f t="shared" si="16"/>
        <v>Non évalué</v>
      </c>
      <c r="R93" s="2">
        <v>2</v>
      </c>
      <c r="S93" s="5" t="str">
        <f>IF(Q93="Non évalué"," ",(R93*100)/J93)</f>
        <v xml:space="preserve"> </v>
      </c>
      <c r="T93" s="2" t="str">
        <f t="shared" si="17"/>
        <v xml:space="preserve"> </v>
      </c>
    </row>
    <row r="94" spans="1:20" x14ac:dyDescent="0.2">
      <c r="A94" s="8" t="s">
        <v>26</v>
      </c>
      <c r="B94" s="3"/>
      <c r="C94" s="3"/>
      <c r="D94" s="8" t="s">
        <v>230</v>
      </c>
      <c r="E94" s="3">
        <v>1</v>
      </c>
      <c r="F94" s="9" t="s">
        <v>162</v>
      </c>
      <c r="G94" s="14" t="s">
        <v>285</v>
      </c>
      <c r="H94" s="7" t="str">
        <f>A94</f>
        <v>VISSELECT</v>
      </c>
      <c r="I94" s="2">
        <v>4</v>
      </c>
      <c r="J94" s="2">
        <v>27</v>
      </c>
      <c r="K94" s="2">
        <v>0</v>
      </c>
      <c r="L94" s="5">
        <f t="shared" si="12"/>
        <v>0</v>
      </c>
      <c r="M94" s="2">
        <f t="shared" si="13"/>
        <v>6</v>
      </c>
      <c r="N94" s="2">
        <v>4</v>
      </c>
      <c r="O94" s="2">
        <v>4</v>
      </c>
      <c r="P94" s="2">
        <f t="shared" si="14"/>
        <v>18</v>
      </c>
      <c r="Q94" s="2" t="str">
        <f t="shared" si="16"/>
        <v>Agréé</v>
      </c>
      <c r="R94" s="2">
        <v>13</v>
      </c>
      <c r="S94" s="5">
        <f>IF(Q94="Non évalué"," ",(R94*100)/J94)</f>
        <v>48.148148148148145</v>
      </c>
      <c r="T94" s="2" t="str">
        <f t="shared" si="17"/>
        <v>A RISQUE</v>
      </c>
    </row>
    <row r="95" spans="1:20" ht="15" x14ac:dyDescent="0.25">
      <c r="A95" s="3" t="s">
        <v>133</v>
      </c>
      <c r="B95" s="4" t="s">
        <v>243</v>
      </c>
      <c r="C95" s="3" t="s">
        <v>135</v>
      </c>
      <c r="D95" s="3" t="s">
        <v>136</v>
      </c>
      <c r="E95" s="3">
        <v>4</v>
      </c>
      <c r="F95" s="6" t="s">
        <v>162</v>
      </c>
      <c r="G95" s="14" t="s">
        <v>313</v>
      </c>
      <c r="H95" s="7" t="str">
        <f>A95</f>
        <v>VOIRIN Père &amp; Fils</v>
      </c>
      <c r="I95" s="2">
        <v>4</v>
      </c>
      <c r="J95" s="2">
        <v>2</v>
      </c>
      <c r="K95" s="2">
        <v>0</v>
      </c>
      <c r="L95" s="5">
        <f t="shared" si="12"/>
        <v>0</v>
      </c>
      <c r="M95" s="2">
        <f t="shared" si="13"/>
        <v>6</v>
      </c>
      <c r="N95" s="2">
        <v>6</v>
      </c>
      <c r="O95" s="2">
        <v>4</v>
      </c>
      <c r="P95" s="2" t="str">
        <f t="shared" si="14"/>
        <v>Non évalué</v>
      </c>
      <c r="Q95" s="2" t="str">
        <f t="shared" si="16"/>
        <v>Non évalué</v>
      </c>
      <c r="R95" s="2">
        <v>1</v>
      </c>
      <c r="S95" s="5" t="str">
        <f>IF(Q95="Non évalué"," ",(R95*100)/J95)</f>
        <v xml:space="preserve"> </v>
      </c>
      <c r="T95" s="2" t="str">
        <f t="shared" si="17"/>
        <v xml:space="preserve"> </v>
      </c>
    </row>
    <row r="101" spans="1:1" x14ac:dyDescent="0.2">
      <c r="A101" s="17"/>
    </row>
    <row r="102" spans="1:1" x14ac:dyDescent="0.2">
      <c r="A102" s="17"/>
    </row>
  </sheetData>
  <autoFilter ref="A1:T95"/>
  <conditionalFormatting sqref="T2:T41 T61:T95 T48:T59">
    <cfRule type="cellIs" dxfId="29" priority="7" stopIfTrue="1" operator="equal">
      <formula>"A SURVEILLER"</formula>
    </cfRule>
    <cfRule type="cellIs" dxfId="28" priority="8" stopIfTrue="1" operator="equal">
      <formula>"A RISQUE"</formula>
    </cfRule>
  </conditionalFormatting>
  <conditionalFormatting sqref="T42:T47">
    <cfRule type="cellIs" dxfId="27" priority="5" stopIfTrue="1" operator="equal">
      <formula>"A SURVEILLER"</formula>
    </cfRule>
    <cfRule type="cellIs" dxfId="26" priority="6" stopIfTrue="1" operator="equal">
      <formula>"A RISQUE"</formula>
    </cfRule>
  </conditionalFormatting>
  <conditionalFormatting sqref="T60">
    <cfRule type="cellIs" dxfId="25" priority="3" stopIfTrue="1" operator="equal">
      <formula>"A SURVEILLER"</formula>
    </cfRule>
    <cfRule type="cellIs" dxfId="24" priority="4" stopIfTrue="1" operator="equal">
      <formula>"A RISQUE"</formula>
    </cfRule>
  </conditionalFormatting>
  <hyperlinks>
    <hyperlink ref="B18" r:id="rId1"/>
    <hyperlink ref="B45" r:id="rId2"/>
    <hyperlink ref="B15" r:id="rId3"/>
    <hyperlink ref="B27" r:id="rId4"/>
    <hyperlink ref="B86" r:id="rId5"/>
    <hyperlink ref="B23" r:id="rId6"/>
    <hyperlink ref="B85" r:id="rId7"/>
    <hyperlink ref="B92" r:id="rId8"/>
    <hyperlink ref="B95" r:id="rId9"/>
    <hyperlink ref="B35" r:id="rId10"/>
    <hyperlink ref="B68" r:id="rId11"/>
    <hyperlink ref="B29" r:id="rId12"/>
    <hyperlink ref="B50" r:id="rId13"/>
    <hyperlink ref="B58" r:id="rId14"/>
    <hyperlink ref="B82" r:id="rId15"/>
    <hyperlink ref="B34" r:id="rId16"/>
    <hyperlink ref="B81" r:id="rId17"/>
    <hyperlink ref="B66" r:id="rId18"/>
    <hyperlink ref="B79" r:id="rId19"/>
    <hyperlink ref="B54" r:id="rId20"/>
    <hyperlink ref="B71" r:id="rId21"/>
    <hyperlink ref="B84" r:id="rId22"/>
    <hyperlink ref="B24" r:id="rId23"/>
    <hyperlink ref="B5" r:id="rId24"/>
    <hyperlink ref="B61" r:id="rId25"/>
    <hyperlink ref="B6" r:id="rId26"/>
    <hyperlink ref="B43" r:id="rId27"/>
    <hyperlink ref="B42" r:id="rId28"/>
  </hyperlinks>
  <pageMargins left="3.937007874015748E-2" right="0.23622047244094491" top="0.74803149606299213" bottom="0.59055118110236227" header="0.51181102362204722" footer="0.31496062992125984"/>
  <pageSetup paperSize="9" scale="37" orientation="landscape" r:id="rId29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0" min="6" max="19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V112"/>
  <sheetViews>
    <sheetView topLeftCell="H1" zoomScaleNormal="100" zoomScaleSheetLayoutView="80" workbookViewId="0">
      <selection activeCell="L115" sqref="L115"/>
    </sheetView>
  </sheetViews>
  <sheetFormatPr baseColWidth="10" defaultRowHeight="12.75" x14ac:dyDescent="0.2"/>
  <cols>
    <col min="1" max="1" width="26.140625" style="59" customWidth="1"/>
    <col min="2" max="2" width="35" style="59" customWidth="1"/>
    <col min="3" max="3" width="22.7109375" style="59" bestFit="1" customWidth="1"/>
    <col min="4" max="4" width="35.42578125" style="59" customWidth="1"/>
    <col min="5" max="5" width="3.5703125" style="59" bestFit="1" customWidth="1"/>
    <col min="6" max="6" width="9" style="74" customWidth="1"/>
    <col min="7" max="7" width="36.85546875" style="59" customWidth="1"/>
    <col min="8" max="8" width="26.5703125" style="59" bestFit="1" customWidth="1"/>
    <col min="9" max="19" width="11.140625" style="74" customWidth="1"/>
    <col min="20" max="20" width="19.85546875" style="74" customWidth="1"/>
    <col min="21" max="16384" width="11.42578125" style="59"/>
  </cols>
  <sheetData>
    <row r="1" spans="1:20" x14ac:dyDescent="0.2">
      <c r="A1" s="55" t="s">
        <v>35</v>
      </c>
      <c r="B1" s="55" t="s">
        <v>36</v>
      </c>
      <c r="C1" s="55" t="s">
        <v>37</v>
      </c>
      <c r="D1" s="55" t="s">
        <v>38</v>
      </c>
      <c r="E1" s="55" t="s">
        <v>39</v>
      </c>
      <c r="F1" s="56" t="s">
        <v>161</v>
      </c>
      <c r="G1" s="55"/>
      <c r="H1" s="57" t="str">
        <f>A1</f>
        <v>Nom</v>
      </c>
      <c r="I1" s="58" t="s">
        <v>138</v>
      </c>
      <c r="J1" s="58" t="s">
        <v>139</v>
      </c>
      <c r="K1" s="58" t="s">
        <v>140</v>
      </c>
      <c r="L1" s="58" t="s">
        <v>141</v>
      </c>
      <c r="M1" s="58" t="s">
        <v>142</v>
      </c>
      <c r="N1" s="58" t="s">
        <v>143</v>
      </c>
      <c r="O1" s="58" t="s">
        <v>144</v>
      </c>
      <c r="P1" s="58" t="s">
        <v>145</v>
      </c>
      <c r="Q1" s="58" t="s">
        <v>146</v>
      </c>
      <c r="R1" s="58" t="s">
        <v>184</v>
      </c>
      <c r="S1" s="58" t="s">
        <v>185</v>
      </c>
      <c r="T1" s="58" t="s">
        <v>0</v>
      </c>
    </row>
    <row r="2" spans="1:20" hidden="1" x14ac:dyDescent="0.2">
      <c r="A2" s="60" t="s">
        <v>27</v>
      </c>
      <c r="B2" s="55"/>
      <c r="C2" s="55"/>
      <c r="D2" s="55"/>
      <c r="E2" s="55"/>
      <c r="F2" s="61" t="s">
        <v>163</v>
      </c>
      <c r="G2" s="55"/>
      <c r="H2" s="60" t="s">
        <v>27</v>
      </c>
      <c r="I2" s="58"/>
      <c r="J2" s="58">
        <v>1</v>
      </c>
      <c r="K2" s="58">
        <v>0</v>
      </c>
      <c r="L2" s="62">
        <f t="shared" ref="L2:L75" si="0">IF(J2=0,0,((K2/J2)*100))</f>
        <v>0</v>
      </c>
      <c r="M2" s="58">
        <f t="shared" ref="M2:M75" si="1">IF(L2&lt;=5,6,IF(L2&lt;=10,4,0))</f>
        <v>6</v>
      </c>
      <c r="N2" s="58">
        <v>4</v>
      </c>
      <c r="O2" s="58">
        <v>3</v>
      </c>
      <c r="P2" s="58" t="str">
        <f t="shared" ref="P2:P75" si="2">IF(J2&lt;5,"Non évalué",(I2+M2+N2+O2))</f>
        <v>Non évalué</v>
      </c>
      <c r="Q2" s="58" t="str">
        <f t="shared" ref="Q2:Q75" si="3">IF(P2="Non évalué","Non évalué",IF(P2&lt;10,"A risque",IF(P2&lt;15,"A surveiller","Agréé")))</f>
        <v>Non évalué</v>
      </c>
      <c r="R2" s="58">
        <v>0</v>
      </c>
      <c r="S2" s="62" t="str">
        <f t="shared" ref="S2:S73" si="4">IF(Q2="Non évalué"," ",(R2*100)/J2)</f>
        <v xml:space="preserve"> </v>
      </c>
      <c r="T2" s="58" t="str">
        <f t="shared" ref="T2:T7" si="5">IF(Q2="Non évalué"," ",IF(S2&gt;20,"A RISQUE",IF(S2&gt;10,"A SURVEILLER","Délai OK")))</f>
        <v xml:space="preserve"> </v>
      </c>
    </row>
    <row r="3" spans="1:20" hidden="1" x14ac:dyDescent="0.2">
      <c r="A3" s="60" t="s">
        <v>197</v>
      </c>
      <c r="B3" s="55"/>
      <c r="C3" s="55"/>
      <c r="D3" s="60" t="s">
        <v>199</v>
      </c>
      <c r="E3" s="55">
        <v>1</v>
      </c>
      <c r="F3" s="61" t="s">
        <v>163</v>
      </c>
      <c r="G3" s="60" t="s">
        <v>183</v>
      </c>
      <c r="H3" s="60" t="s">
        <v>197</v>
      </c>
      <c r="I3" s="58">
        <v>4</v>
      </c>
      <c r="J3" s="58">
        <v>0</v>
      </c>
      <c r="K3" s="58">
        <v>0</v>
      </c>
      <c r="L3" s="62">
        <f t="shared" si="0"/>
        <v>0</v>
      </c>
      <c r="M3" s="58">
        <f t="shared" si="1"/>
        <v>6</v>
      </c>
      <c r="N3" s="58">
        <v>0</v>
      </c>
      <c r="O3" s="58">
        <v>0</v>
      </c>
      <c r="P3" s="58" t="str">
        <f t="shared" si="2"/>
        <v>Non évalué</v>
      </c>
      <c r="Q3" s="58" t="str">
        <f t="shared" si="3"/>
        <v>Non évalué</v>
      </c>
      <c r="R3" s="58">
        <v>0</v>
      </c>
      <c r="S3" s="62" t="str">
        <f t="shared" si="4"/>
        <v xml:space="preserve"> </v>
      </c>
      <c r="T3" s="58" t="str">
        <f t="shared" si="5"/>
        <v xml:space="preserve"> </v>
      </c>
    </row>
    <row r="4" spans="1:20" hidden="1" x14ac:dyDescent="0.2">
      <c r="A4" s="60" t="s">
        <v>198</v>
      </c>
      <c r="B4" s="55"/>
      <c r="C4" s="55"/>
      <c r="D4" s="55"/>
      <c r="E4" s="55"/>
      <c r="F4" s="61" t="s">
        <v>163</v>
      </c>
      <c r="G4" s="55"/>
      <c r="H4" s="60" t="s">
        <v>198</v>
      </c>
      <c r="I4" s="58"/>
      <c r="J4" s="58">
        <v>0</v>
      </c>
      <c r="K4" s="58">
        <v>0</v>
      </c>
      <c r="L4" s="62">
        <f t="shared" si="0"/>
        <v>0</v>
      </c>
      <c r="M4" s="58">
        <f t="shared" si="1"/>
        <v>6</v>
      </c>
      <c r="N4" s="58">
        <v>6</v>
      </c>
      <c r="O4" s="58">
        <v>3</v>
      </c>
      <c r="P4" s="58" t="str">
        <f t="shared" si="2"/>
        <v>Non évalué</v>
      </c>
      <c r="Q4" s="58" t="str">
        <f t="shared" si="3"/>
        <v>Non évalué</v>
      </c>
      <c r="R4" s="58">
        <v>2</v>
      </c>
      <c r="S4" s="62" t="str">
        <f t="shared" si="4"/>
        <v xml:space="preserve"> </v>
      </c>
      <c r="T4" s="58" t="str">
        <f t="shared" si="5"/>
        <v xml:space="preserve"> </v>
      </c>
    </row>
    <row r="5" spans="1:20" ht="15" hidden="1" x14ac:dyDescent="0.25">
      <c r="A5" s="60" t="s">
        <v>278</v>
      </c>
      <c r="B5" s="4" t="s">
        <v>293</v>
      </c>
      <c r="C5" s="60" t="s">
        <v>294</v>
      </c>
      <c r="D5" s="55" t="s">
        <v>97</v>
      </c>
      <c r="E5" s="55">
        <v>2</v>
      </c>
      <c r="F5" s="56" t="s">
        <v>162</v>
      </c>
      <c r="G5" s="55" t="s">
        <v>267</v>
      </c>
      <c r="H5" s="60" t="s">
        <v>278</v>
      </c>
      <c r="I5" s="58">
        <v>2</v>
      </c>
      <c r="J5" s="58">
        <v>0</v>
      </c>
      <c r="K5" s="58">
        <v>0</v>
      </c>
      <c r="L5" s="62">
        <f t="shared" si="0"/>
        <v>0</v>
      </c>
      <c r="M5" s="58">
        <f t="shared" si="1"/>
        <v>6</v>
      </c>
      <c r="N5" s="58">
        <v>4</v>
      </c>
      <c r="O5" s="58">
        <v>4</v>
      </c>
      <c r="P5" s="58" t="str">
        <f t="shared" si="2"/>
        <v>Non évalué</v>
      </c>
      <c r="Q5" s="58" t="str">
        <f>IF(P5="Non évalué","Non évalué",IF(P5&lt;10,"A risque",IF(P5&lt;15,"A surveiller","Agréé")))</f>
        <v>Non évalué</v>
      </c>
      <c r="R5" s="58">
        <v>3</v>
      </c>
      <c r="S5" s="62" t="str">
        <f t="shared" si="4"/>
        <v xml:space="preserve"> </v>
      </c>
      <c r="T5" s="58" t="str">
        <f t="shared" si="5"/>
        <v xml:space="preserve"> </v>
      </c>
    </row>
    <row r="6" spans="1:20" ht="15" x14ac:dyDescent="0.25">
      <c r="A6" s="60" t="s">
        <v>256</v>
      </c>
      <c r="B6" s="4" t="s">
        <v>296</v>
      </c>
      <c r="C6" s="60" t="s">
        <v>295</v>
      </c>
      <c r="D6" s="55"/>
      <c r="E6" s="55"/>
      <c r="F6" s="61"/>
      <c r="G6" s="55" t="s">
        <v>283</v>
      </c>
      <c r="H6" s="60" t="s">
        <v>256</v>
      </c>
      <c r="I6" s="58">
        <v>4</v>
      </c>
      <c r="J6" s="58">
        <v>12</v>
      </c>
      <c r="K6" s="58">
        <v>0</v>
      </c>
      <c r="L6" s="62">
        <f t="shared" si="0"/>
        <v>0</v>
      </c>
      <c r="M6" s="58">
        <f t="shared" si="1"/>
        <v>6</v>
      </c>
      <c r="N6" s="58">
        <v>6</v>
      </c>
      <c r="O6" s="58">
        <v>3</v>
      </c>
      <c r="P6" s="58">
        <f t="shared" si="2"/>
        <v>19</v>
      </c>
      <c r="Q6" s="58" t="str">
        <f t="shared" si="3"/>
        <v>Agréé</v>
      </c>
      <c r="R6" s="58">
        <v>1</v>
      </c>
      <c r="S6" s="62">
        <f t="shared" si="4"/>
        <v>8.3333333333333339</v>
      </c>
      <c r="T6" s="58" t="str">
        <f t="shared" si="5"/>
        <v>Délai OK</v>
      </c>
    </row>
    <row r="7" spans="1:20" hidden="1" x14ac:dyDescent="0.2">
      <c r="A7" s="55" t="s">
        <v>187</v>
      </c>
      <c r="B7" s="55"/>
      <c r="C7" s="55"/>
      <c r="D7" s="55" t="s">
        <v>110</v>
      </c>
      <c r="E7" s="55">
        <v>4</v>
      </c>
      <c r="F7" s="56" t="s">
        <v>163</v>
      </c>
      <c r="G7" s="55"/>
      <c r="H7" s="57" t="str">
        <f>A7</f>
        <v>ACTILAS et ACTIJET</v>
      </c>
      <c r="I7" s="63"/>
      <c r="J7" s="58">
        <v>4</v>
      </c>
      <c r="K7" s="58">
        <v>0</v>
      </c>
      <c r="L7" s="62">
        <f t="shared" si="0"/>
        <v>0</v>
      </c>
      <c r="M7" s="58">
        <f t="shared" si="1"/>
        <v>6</v>
      </c>
      <c r="N7" s="58">
        <v>4</v>
      </c>
      <c r="O7" s="58">
        <v>0</v>
      </c>
      <c r="P7" s="58" t="str">
        <f t="shared" si="2"/>
        <v>Non évalué</v>
      </c>
      <c r="Q7" s="58" t="str">
        <f t="shared" si="3"/>
        <v>Non évalué</v>
      </c>
      <c r="R7" s="58">
        <v>0</v>
      </c>
      <c r="S7" s="62" t="str">
        <f t="shared" si="4"/>
        <v xml:space="preserve"> </v>
      </c>
      <c r="T7" s="58" t="str">
        <f t="shared" si="5"/>
        <v xml:space="preserve"> </v>
      </c>
    </row>
    <row r="8" spans="1:20" x14ac:dyDescent="0.2">
      <c r="A8" s="55" t="s">
        <v>40</v>
      </c>
      <c r="B8" s="55"/>
      <c r="C8" s="55"/>
      <c r="D8" s="55" t="s">
        <v>41</v>
      </c>
      <c r="E8" s="55">
        <v>1</v>
      </c>
      <c r="F8" s="56"/>
      <c r="G8" s="55" t="s">
        <v>158</v>
      </c>
      <c r="H8" s="57" t="str">
        <f>A8</f>
        <v>AMD Seine</v>
      </c>
      <c r="I8" s="58">
        <v>4</v>
      </c>
      <c r="J8" s="58">
        <v>8</v>
      </c>
      <c r="K8" s="58">
        <v>0</v>
      </c>
      <c r="L8" s="62">
        <f t="shared" si="0"/>
        <v>0</v>
      </c>
      <c r="M8" s="58">
        <f t="shared" si="1"/>
        <v>6</v>
      </c>
      <c r="N8" s="58">
        <v>6</v>
      </c>
      <c r="O8" s="58">
        <v>1</v>
      </c>
      <c r="P8" s="58">
        <f t="shared" si="2"/>
        <v>17</v>
      </c>
      <c r="Q8" s="58" t="str">
        <f t="shared" si="3"/>
        <v>Agréé</v>
      </c>
      <c r="R8" s="58">
        <v>0</v>
      </c>
      <c r="S8" s="62">
        <f t="shared" si="4"/>
        <v>0</v>
      </c>
      <c r="T8" s="58" t="str">
        <f>IF(Q8="Non évalué"," ",IF(S8&gt;20,"A RISQUE",IF(S8&gt;10,"A SURVEILLER","Délai OK")))</f>
        <v>Délai OK</v>
      </c>
    </row>
    <row r="9" spans="1:20" hidden="1" x14ac:dyDescent="0.2">
      <c r="A9" s="64" t="s">
        <v>200</v>
      </c>
      <c r="B9" s="55"/>
      <c r="C9" s="55"/>
      <c r="D9" s="55"/>
      <c r="E9" s="55"/>
      <c r="F9" s="56"/>
      <c r="G9" s="55"/>
      <c r="H9" s="64" t="s">
        <v>200</v>
      </c>
      <c r="I9" s="58"/>
      <c r="J9" s="58">
        <v>0</v>
      </c>
      <c r="K9" s="58">
        <v>0</v>
      </c>
      <c r="L9" s="62">
        <f t="shared" si="0"/>
        <v>0</v>
      </c>
      <c r="M9" s="58">
        <f t="shared" si="1"/>
        <v>6</v>
      </c>
      <c r="N9" s="58">
        <v>6</v>
      </c>
      <c r="O9" s="58">
        <v>2</v>
      </c>
      <c r="P9" s="58" t="str">
        <f t="shared" si="2"/>
        <v>Non évalué</v>
      </c>
      <c r="Q9" s="58" t="str">
        <f t="shared" si="3"/>
        <v>Non évalué</v>
      </c>
      <c r="R9" s="58">
        <v>0</v>
      </c>
      <c r="S9" s="62" t="str">
        <f t="shared" si="4"/>
        <v xml:space="preserve"> </v>
      </c>
      <c r="T9" s="58"/>
    </row>
    <row r="10" spans="1:20" hidden="1" x14ac:dyDescent="0.2">
      <c r="A10" s="64" t="s">
        <v>201</v>
      </c>
      <c r="B10" s="55"/>
      <c r="C10" s="55"/>
      <c r="D10" s="55"/>
      <c r="E10" s="55"/>
      <c r="F10" s="56"/>
      <c r="G10" s="55"/>
      <c r="H10" s="64" t="s">
        <v>201</v>
      </c>
      <c r="I10" s="58"/>
      <c r="J10" s="58">
        <v>0</v>
      </c>
      <c r="K10" s="58">
        <v>0</v>
      </c>
      <c r="L10" s="62">
        <f t="shared" si="0"/>
        <v>0</v>
      </c>
      <c r="M10" s="58">
        <f t="shared" si="1"/>
        <v>6</v>
      </c>
      <c r="N10" s="58">
        <v>6</v>
      </c>
      <c r="O10" s="58">
        <v>2</v>
      </c>
      <c r="P10" s="58" t="str">
        <f t="shared" si="2"/>
        <v>Non évalué</v>
      </c>
      <c r="Q10" s="58" t="str">
        <f t="shared" si="3"/>
        <v>Non évalué</v>
      </c>
      <c r="R10" s="58">
        <v>0</v>
      </c>
      <c r="S10" s="62" t="str">
        <f t="shared" si="4"/>
        <v xml:space="preserve"> </v>
      </c>
      <c r="T10" s="58"/>
    </row>
    <row r="11" spans="1:20" hidden="1" x14ac:dyDescent="0.2">
      <c r="A11" s="65" t="s">
        <v>364</v>
      </c>
      <c r="B11" s="55"/>
      <c r="C11" s="55"/>
      <c r="D11" s="55"/>
      <c r="E11" s="55"/>
      <c r="F11" s="56"/>
      <c r="G11" s="55"/>
      <c r="H11" s="64" t="s">
        <v>364</v>
      </c>
      <c r="I11" s="58">
        <v>6</v>
      </c>
      <c r="J11" s="58">
        <v>1</v>
      </c>
      <c r="K11" s="58">
        <v>1</v>
      </c>
      <c r="L11" s="62">
        <f t="shared" si="0"/>
        <v>100</v>
      </c>
      <c r="M11" s="58">
        <f t="shared" si="1"/>
        <v>0</v>
      </c>
      <c r="N11" s="58">
        <v>2</v>
      </c>
      <c r="O11" s="58">
        <v>2</v>
      </c>
      <c r="P11" s="58" t="str">
        <f t="shared" si="2"/>
        <v>Non évalué</v>
      </c>
      <c r="Q11" s="58" t="str">
        <f t="shared" si="3"/>
        <v>Non évalué</v>
      </c>
      <c r="R11" s="58">
        <v>1</v>
      </c>
      <c r="S11" s="62" t="str">
        <f t="shared" si="4"/>
        <v xml:space="preserve"> </v>
      </c>
      <c r="T11" s="58"/>
    </row>
    <row r="12" spans="1:20" ht="15" x14ac:dyDescent="0.25">
      <c r="A12" s="55" t="s">
        <v>2</v>
      </c>
      <c r="B12" s="4" t="s">
        <v>292</v>
      </c>
      <c r="C12" s="60" t="s">
        <v>291</v>
      </c>
      <c r="D12" s="55" t="s">
        <v>44</v>
      </c>
      <c r="E12" s="55">
        <v>4</v>
      </c>
      <c r="F12" s="56" t="s">
        <v>162</v>
      </c>
      <c r="G12" s="60" t="s">
        <v>311</v>
      </c>
      <c r="H12" s="66" t="str">
        <f>A12</f>
        <v>ANTHALYS</v>
      </c>
      <c r="I12" s="58">
        <v>4</v>
      </c>
      <c r="J12" s="58">
        <v>12</v>
      </c>
      <c r="K12" s="58">
        <v>1</v>
      </c>
      <c r="L12" s="62">
        <f t="shared" si="0"/>
        <v>8.3333333333333321</v>
      </c>
      <c r="M12" s="58">
        <f t="shared" si="1"/>
        <v>4</v>
      </c>
      <c r="N12" s="58">
        <v>4</v>
      </c>
      <c r="O12" s="58">
        <v>3</v>
      </c>
      <c r="P12" s="58">
        <f t="shared" si="2"/>
        <v>15</v>
      </c>
      <c r="Q12" s="58" t="str">
        <f t="shared" si="3"/>
        <v>Agréé</v>
      </c>
      <c r="R12" s="58">
        <v>5</v>
      </c>
      <c r="S12" s="62">
        <f t="shared" si="4"/>
        <v>41.666666666666664</v>
      </c>
      <c r="T12" s="58" t="str">
        <f t="shared" ref="T12:T17" si="6">IF(Q12="Non évalué"," ",IF(S12&gt;20,"A RISQUE",IF(S12&gt;10,"A SURVEILLER","Délai OK")))</f>
        <v>A RISQUE</v>
      </c>
    </row>
    <row r="13" spans="1:20" ht="15" hidden="1" x14ac:dyDescent="0.25">
      <c r="A13" s="64" t="s">
        <v>28</v>
      </c>
      <c r="B13" s="4"/>
      <c r="C13" s="55"/>
      <c r="D13" s="55"/>
      <c r="E13" s="55"/>
      <c r="F13" s="56"/>
      <c r="G13" s="55"/>
      <c r="H13" s="64" t="s">
        <v>28</v>
      </c>
      <c r="I13" s="58"/>
      <c r="J13" s="58">
        <v>1</v>
      </c>
      <c r="K13" s="58">
        <v>0</v>
      </c>
      <c r="L13" s="62">
        <f t="shared" si="0"/>
        <v>0</v>
      </c>
      <c r="M13" s="58">
        <f t="shared" si="1"/>
        <v>6</v>
      </c>
      <c r="N13" s="58">
        <v>4</v>
      </c>
      <c r="O13" s="58">
        <v>2</v>
      </c>
      <c r="P13" s="58" t="str">
        <f t="shared" si="2"/>
        <v>Non évalué</v>
      </c>
      <c r="Q13" s="58" t="str">
        <f t="shared" si="3"/>
        <v>Non évalué</v>
      </c>
      <c r="R13" s="58">
        <v>0</v>
      </c>
      <c r="S13" s="62" t="str">
        <f t="shared" si="4"/>
        <v xml:space="preserve"> </v>
      </c>
      <c r="T13" s="58" t="str">
        <f t="shared" si="6"/>
        <v xml:space="preserve"> </v>
      </c>
    </row>
    <row r="14" spans="1:20" ht="15" x14ac:dyDescent="0.25">
      <c r="A14" s="65" t="s">
        <v>258</v>
      </c>
      <c r="B14" s="4" t="s">
        <v>298</v>
      </c>
      <c r="C14" s="60" t="s">
        <v>297</v>
      </c>
      <c r="D14" s="55"/>
      <c r="E14" s="55"/>
      <c r="F14" s="56"/>
      <c r="G14" s="55"/>
      <c r="H14" s="64" t="s">
        <v>257</v>
      </c>
      <c r="I14" s="58">
        <v>4</v>
      </c>
      <c r="J14" s="58">
        <v>13</v>
      </c>
      <c r="K14" s="58">
        <v>1</v>
      </c>
      <c r="L14" s="62">
        <f t="shared" si="0"/>
        <v>7.6923076923076925</v>
      </c>
      <c r="M14" s="58">
        <f t="shared" si="1"/>
        <v>4</v>
      </c>
      <c r="N14" s="58">
        <v>6</v>
      </c>
      <c r="O14" s="58">
        <v>4</v>
      </c>
      <c r="P14" s="58">
        <f t="shared" si="2"/>
        <v>18</v>
      </c>
      <c r="Q14" s="58" t="str">
        <f t="shared" si="3"/>
        <v>Agréé</v>
      </c>
      <c r="R14" s="58">
        <v>1</v>
      </c>
      <c r="S14" s="62">
        <f t="shared" si="4"/>
        <v>7.6923076923076925</v>
      </c>
      <c r="T14" s="58" t="str">
        <f t="shared" si="6"/>
        <v>Délai OK</v>
      </c>
    </row>
    <row r="15" spans="1:20" ht="15" hidden="1" x14ac:dyDescent="0.25">
      <c r="A15" s="64" t="s">
        <v>147</v>
      </c>
      <c r="B15" s="4"/>
      <c r="C15" s="55"/>
      <c r="D15" s="55"/>
      <c r="E15" s="55"/>
      <c r="F15" s="56"/>
      <c r="G15" s="55"/>
      <c r="H15" s="64" t="s">
        <v>147</v>
      </c>
      <c r="I15" s="58">
        <v>0</v>
      </c>
      <c r="J15" s="58">
        <v>2</v>
      </c>
      <c r="K15" s="58">
        <v>0</v>
      </c>
      <c r="L15" s="62">
        <f t="shared" si="0"/>
        <v>0</v>
      </c>
      <c r="M15" s="58">
        <f t="shared" si="1"/>
        <v>6</v>
      </c>
      <c r="N15" s="58">
        <v>2</v>
      </c>
      <c r="O15" s="58">
        <v>4</v>
      </c>
      <c r="P15" s="58" t="str">
        <f t="shared" si="2"/>
        <v>Non évalué</v>
      </c>
      <c r="Q15" s="58" t="str">
        <f t="shared" si="3"/>
        <v>Non évalué</v>
      </c>
      <c r="R15" s="58">
        <v>1</v>
      </c>
      <c r="S15" s="62" t="str">
        <f t="shared" si="4"/>
        <v xml:space="preserve"> </v>
      </c>
      <c r="T15" s="58" t="str">
        <f t="shared" si="6"/>
        <v xml:space="preserve"> </v>
      </c>
    </row>
    <row r="16" spans="1:20" ht="15" x14ac:dyDescent="0.25">
      <c r="A16" s="55" t="s">
        <v>3</v>
      </c>
      <c r="B16" s="4" t="s">
        <v>45</v>
      </c>
      <c r="C16" s="55" t="s">
        <v>169</v>
      </c>
      <c r="D16" s="55" t="s">
        <v>168</v>
      </c>
      <c r="E16" s="55">
        <v>1</v>
      </c>
      <c r="F16" s="56" t="s">
        <v>162</v>
      </c>
      <c r="G16" s="60" t="s">
        <v>371</v>
      </c>
      <c r="H16" s="67" t="str">
        <f>A16</f>
        <v>ARS</v>
      </c>
      <c r="I16" s="58">
        <v>4</v>
      </c>
      <c r="J16" s="58">
        <v>11</v>
      </c>
      <c r="K16" s="58">
        <v>0</v>
      </c>
      <c r="L16" s="62">
        <f t="shared" si="0"/>
        <v>0</v>
      </c>
      <c r="M16" s="58">
        <v>4</v>
      </c>
      <c r="N16" s="58">
        <v>4</v>
      </c>
      <c r="O16" s="58">
        <v>4</v>
      </c>
      <c r="P16" s="58">
        <f t="shared" si="2"/>
        <v>16</v>
      </c>
      <c r="Q16" s="58" t="str">
        <f t="shared" si="3"/>
        <v>Agréé</v>
      </c>
      <c r="R16" s="58">
        <v>2</v>
      </c>
      <c r="S16" s="62">
        <f t="shared" si="4"/>
        <v>18.181818181818183</v>
      </c>
      <c r="T16" s="58" t="str">
        <f t="shared" si="6"/>
        <v>A SURVEILLER</v>
      </c>
    </row>
    <row r="17" spans="1:22" ht="15" hidden="1" x14ac:dyDescent="0.25">
      <c r="A17" s="55" t="s">
        <v>309</v>
      </c>
      <c r="B17" s="4"/>
      <c r="C17" s="55"/>
      <c r="D17" s="55"/>
      <c r="E17" s="55">
        <v>1</v>
      </c>
      <c r="F17" s="56" t="s">
        <v>163</v>
      </c>
      <c r="G17" s="55"/>
      <c r="H17" s="57" t="str">
        <f>A17</f>
        <v>AT2T - Usine TARGE</v>
      </c>
      <c r="I17" s="58">
        <v>2</v>
      </c>
      <c r="J17" s="58">
        <v>4</v>
      </c>
      <c r="K17" s="58">
        <v>1</v>
      </c>
      <c r="L17" s="62">
        <f t="shared" si="0"/>
        <v>25</v>
      </c>
      <c r="M17" s="58">
        <f t="shared" si="1"/>
        <v>0</v>
      </c>
      <c r="N17" s="58">
        <v>6</v>
      </c>
      <c r="O17" s="58">
        <v>2</v>
      </c>
      <c r="P17" s="58" t="str">
        <f t="shared" si="2"/>
        <v>Non évalué</v>
      </c>
      <c r="Q17" s="58" t="str">
        <f t="shared" si="3"/>
        <v>Non évalué</v>
      </c>
      <c r="R17" s="58">
        <v>2</v>
      </c>
      <c r="S17" s="62" t="str">
        <f t="shared" si="4"/>
        <v xml:space="preserve"> </v>
      </c>
      <c r="T17" s="58" t="str">
        <f t="shared" si="6"/>
        <v xml:space="preserve"> </v>
      </c>
    </row>
    <row r="18" spans="1:22" ht="15" hidden="1" x14ac:dyDescent="0.25">
      <c r="A18" s="64" t="s">
        <v>202</v>
      </c>
      <c r="B18" s="4"/>
      <c r="C18" s="55"/>
      <c r="D18" s="55"/>
      <c r="E18" s="55"/>
      <c r="F18" s="56"/>
      <c r="G18" s="55"/>
      <c r="H18" s="64" t="s">
        <v>202</v>
      </c>
      <c r="I18" s="58"/>
      <c r="J18" s="58">
        <v>0</v>
      </c>
      <c r="K18" s="58">
        <v>0</v>
      </c>
      <c r="L18" s="62">
        <f t="shared" si="0"/>
        <v>0</v>
      </c>
      <c r="M18" s="58">
        <f t="shared" si="1"/>
        <v>6</v>
      </c>
      <c r="N18" s="58">
        <v>0</v>
      </c>
      <c r="O18" s="58">
        <v>4</v>
      </c>
      <c r="P18" s="58" t="str">
        <f t="shared" si="2"/>
        <v>Non évalué</v>
      </c>
      <c r="Q18" s="58" t="str">
        <f t="shared" si="3"/>
        <v>Non évalué</v>
      </c>
      <c r="R18" s="58">
        <v>0</v>
      </c>
      <c r="S18" s="62" t="str">
        <f t="shared" si="4"/>
        <v xml:space="preserve"> </v>
      </c>
      <c r="T18" s="58"/>
    </row>
    <row r="19" spans="1:22" ht="15" x14ac:dyDescent="0.25">
      <c r="A19" s="68" t="s">
        <v>47</v>
      </c>
      <c r="B19" s="4" t="s">
        <v>48</v>
      </c>
      <c r="C19" s="55" t="s">
        <v>49</v>
      </c>
      <c r="D19" s="55" t="s">
        <v>50</v>
      </c>
      <c r="E19" s="55">
        <v>2</v>
      </c>
      <c r="F19" s="56" t="s">
        <v>162</v>
      </c>
      <c r="G19" s="55" t="s">
        <v>58</v>
      </c>
      <c r="H19" s="66" t="str">
        <f>A19</f>
        <v>BERTHOLLET AMMI</v>
      </c>
      <c r="I19" s="58">
        <v>2</v>
      </c>
      <c r="J19" s="58">
        <v>94</v>
      </c>
      <c r="K19" s="58">
        <v>1</v>
      </c>
      <c r="L19" s="62">
        <f t="shared" si="0"/>
        <v>1.0638297872340425</v>
      </c>
      <c r="M19" s="58">
        <f t="shared" si="1"/>
        <v>6</v>
      </c>
      <c r="N19" s="58">
        <v>6</v>
      </c>
      <c r="O19" s="58">
        <v>2</v>
      </c>
      <c r="P19" s="58">
        <f t="shared" si="2"/>
        <v>16</v>
      </c>
      <c r="Q19" s="58" t="str">
        <f t="shared" si="3"/>
        <v>Agréé</v>
      </c>
      <c r="R19" s="58">
        <v>4</v>
      </c>
      <c r="S19" s="62">
        <f t="shared" si="4"/>
        <v>4.2553191489361701</v>
      </c>
      <c r="T19" s="58" t="str">
        <f>IF(Q19="Non évalué"," ",IF(S19&gt;20,"A RISQUE",IF(S19&gt;10,"A SURVEILLER","Délai OK")))</f>
        <v>Délai OK</v>
      </c>
    </row>
    <row r="20" spans="1:22" ht="15" hidden="1" x14ac:dyDescent="0.25">
      <c r="A20" s="64" t="s">
        <v>4</v>
      </c>
      <c r="B20" s="4"/>
      <c r="C20" s="55"/>
      <c r="D20" s="55"/>
      <c r="E20" s="55"/>
      <c r="F20" s="56"/>
      <c r="G20" s="55"/>
      <c r="H20" s="64" t="s">
        <v>4</v>
      </c>
      <c r="I20" s="58"/>
      <c r="J20" s="58">
        <v>0</v>
      </c>
      <c r="K20" s="58">
        <v>0</v>
      </c>
      <c r="L20" s="62">
        <f t="shared" si="0"/>
        <v>0</v>
      </c>
      <c r="M20" s="58">
        <f t="shared" si="1"/>
        <v>6</v>
      </c>
      <c r="N20" s="58">
        <v>4</v>
      </c>
      <c r="O20" s="58">
        <v>2</v>
      </c>
      <c r="P20" s="58" t="str">
        <f t="shared" si="2"/>
        <v>Non évalué</v>
      </c>
      <c r="Q20" s="58" t="str">
        <f t="shared" si="3"/>
        <v>Non évalué</v>
      </c>
      <c r="R20" s="58">
        <v>0</v>
      </c>
      <c r="S20" s="62" t="str">
        <f t="shared" si="4"/>
        <v xml:space="preserve"> </v>
      </c>
      <c r="T20" s="58"/>
    </row>
    <row r="21" spans="1:22" ht="15" hidden="1" x14ac:dyDescent="0.25">
      <c r="A21" s="64" t="s">
        <v>203</v>
      </c>
      <c r="B21" s="4"/>
      <c r="C21" s="55"/>
      <c r="D21" s="55"/>
      <c r="E21" s="55"/>
      <c r="F21" s="56"/>
      <c r="G21" s="55"/>
      <c r="H21" s="64" t="s">
        <v>203</v>
      </c>
      <c r="I21" s="58"/>
      <c r="J21" s="58">
        <v>0</v>
      </c>
      <c r="K21" s="58">
        <v>0</v>
      </c>
      <c r="L21" s="62">
        <f t="shared" si="0"/>
        <v>0</v>
      </c>
      <c r="M21" s="58">
        <f t="shared" si="1"/>
        <v>6</v>
      </c>
      <c r="N21" s="58">
        <v>6</v>
      </c>
      <c r="O21" s="58">
        <v>3</v>
      </c>
      <c r="P21" s="58" t="str">
        <f t="shared" si="2"/>
        <v>Non évalué</v>
      </c>
      <c r="Q21" s="58" t="str">
        <f t="shared" si="3"/>
        <v>Non évalué</v>
      </c>
      <c r="R21" s="58">
        <v>1</v>
      </c>
      <c r="S21" s="62" t="str">
        <f t="shared" si="4"/>
        <v xml:space="preserve"> </v>
      </c>
      <c r="T21" s="58"/>
    </row>
    <row r="22" spans="1:22" ht="15" x14ac:dyDescent="0.25">
      <c r="A22" s="55" t="s">
        <v>5</v>
      </c>
      <c r="B22" s="69" t="s">
        <v>245</v>
      </c>
      <c r="C22" s="55" t="s">
        <v>244</v>
      </c>
      <c r="D22" s="55" t="s">
        <v>52</v>
      </c>
      <c r="E22" s="55">
        <v>2</v>
      </c>
      <c r="F22" s="56" t="s">
        <v>162</v>
      </c>
      <c r="G22" s="55" t="s">
        <v>281</v>
      </c>
      <c r="H22" s="57" t="str">
        <f>A22</f>
        <v>BODYCOTE HIT</v>
      </c>
      <c r="I22" s="58">
        <v>4</v>
      </c>
      <c r="J22" s="58">
        <v>16</v>
      </c>
      <c r="K22" s="58">
        <v>0</v>
      </c>
      <c r="L22" s="62">
        <f t="shared" si="0"/>
        <v>0</v>
      </c>
      <c r="M22" s="58">
        <f t="shared" si="1"/>
        <v>6</v>
      </c>
      <c r="N22" s="58">
        <v>6</v>
      </c>
      <c r="O22" s="58">
        <v>4</v>
      </c>
      <c r="P22" s="58">
        <f t="shared" si="2"/>
        <v>20</v>
      </c>
      <c r="Q22" s="58" t="str">
        <f t="shared" si="3"/>
        <v>Agréé</v>
      </c>
      <c r="R22" s="58">
        <v>0</v>
      </c>
      <c r="S22" s="62">
        <f t="shared" si="4"/>
        <v>0</v>
      </c>
      <c r="T22" s="58" t="str">
        <f>IF(Q22="Non évalué"," ",IF(S22&gt;20,"A RISQUE",IF(S22&gt;10,"A SURVEILLER","Délai OK")))</f>
        <v>Délai OK</v>
      </c>
      <c r="V22" s="70" t="s">
        <v>246</v>
      </c>
    </row>
    <row r="23" spans="1:22" ht="15" hidden="1" x14ac:dyDescent="0.25">
      <c r="A23" s="64" t="s">
        <v>204</v>
      </c>
      <c r="B23" s="4"/>
      <c r="C23" s="55"/>
      <c r="D23" s="55"/>
      <c r="E23" s="55"/>
      <c r="F23" s="56"/>
      <c r="G23" s="55"/>
      <c r="H23" s="64" t="s">
        <v>204</v>
      </c>
      <c r="I23" s="58">
        <v>4</v>
      </c>
      <c r="J23" s="58">
        <v>0</v>
      </c>
      <c r="K23" s="58">
        <v>0</v>
      </c>
      <c r="L23" s="62">
        <f t="shared" si="0"/>
        <v>0</v>
      </c>
      <c r="M23" s="58">
        <f t="shared" si="1"/>
        <v>6</v>
      </c>
      <c r="N23" s="58">
        <v>4</v>
      </c>
      <c r="O23" s="58">
        <v>6</v>
      </c>
      <c r="P23" s="58" t="str">
        <f t="shared" si="2"/>
        <v>Non évalué</v>
      </c>
      <c r="Q23" s="58" t="str">
        <f t="shared" si="3"/>
        <v>Non évalué</v>
      </c>
      <c r="R23" s="58">
        <v>0</v>
      </c>
      <c r="S23" s="62" t="str">
        <f t="shared" si="4"/>
        <v xml:space="preserve"> </v>
      </c>
      <c r="T23" s="58"/>
    </row>
    <row r="24" spans="1:22" ht="15" x14ac:dyDescent="0.25">
      <c r="A24" s="55" t="s">
        <v>54</v>
      </c>
      <c r="B24" s="4" t="s">
        <v>55</v>
      </c>
      <c r="C24" s="55" t="s">
        <v>56</v>
      </c>
      <c r="D24" s="55" t="s">
        <v>57</v>
      </c>
      <c r="E24" s="55">
        <v>1</v>
      </c>
      <c r="F24" s="56" t="s">
        <v>162</v>
      </c>
      <c r="G24" s="55" t="s">
        <v>58</v>
      </c>
      <c r="H24" s="57" t="str">
        <f>A24</f>
        <v>BONNET SA</v>
      </c>
      <c r="I24" s="58">
        <v>0</v>
      </c>
      <c r="J24" s="58">
        <v>12</v>
      </c>
      <c r="K24" s="58">
        <v>0</v>
      </c>
      <c r="L24" s="62">
        <f t="shared" si="0"/>
        <v>0</v>
      </c>
      <c r="M24" s="58">
        <f t="shared" si="1"/>
        <v>6</v>
      </c>
      <c r="N24" s="58">
        <v>6</v>
      </c>
      <c r="O24" s="58">
        <v>4</v>
      </c>
      <c r="P24" s="58">
        <f t="shared" si="2"/>
        <v>16</v>
      </c>
      <c r="Q24" s="58" t="str">
        <f t="shared" si="3"/>
        <v>Agréé</v>
      </c>
      <c r="R24" s="58">
        <v>0</v>
      </c>
      <c r="S24" s="62">
        <f t="shared" si="4"/>
        <v>0</v>
      </c>
      <c r="T24" s="58" t="str">
        <f>IF(Q24="Non évalué"," ",IF(S24&gt;20,"A RISQUE",IF(S24&gt;10,"A SURVEILLER","Délai OK")))</f>
        <v>Délai OK</v>
      </c>
    </row>
    <row r="25" spans="1:22" ht="15" hidden="1" x14ac:dyDescent="0.25">
      <c r="A25" s="60" t="s">
        <v>231</v>
      </c>
      <c r="B25" s="4" t="s">
        <v>242</v>
      </c>
      <c r="C25" s="55" t="s">
        <v>241</v>
      </c>
      <c r="D25" s="55"/>
      <c r="E25" s="55"/>
      <c r="F25" s="61" t="s">
        <v>163</v>
      </c>
      <c r="G25" s="60" t="s">
        <v>299</v>
      </c>
      <c r="H25" s="71" t="s">
        <v>231</v>
      </c>
      <c r="I25" s="58">
        <v>4</v>
      </c>
      <c r="J25" s="58">
        <v>0</v>
      </c>
      <c r="K25" s="58">
        <v>0</v>
      </c>
      <c r="L25" s="62">
        <f t="shared" si="0"/>
        <v>0</v>
      </c>
      <c r="M25" s="58">
        <f t="shared" si="1"/>
        <v>6</v>
      </c>
      <c r="N25" s="58">
        <v>2</v>
      </c>
      <c r="O25" s="58">
        <v>2</v>
      </c>
      <c r="P25" s="58" t="str">
        <f t="shared" si="2"/>
        <v>Non évalué</v>
      </c>
      <c r="Q25" s="58" t="str">
        <f t="shared" si="3"/>
        <v>Non évalué</v>
      </c>
      <c r="R25" s="58">
        <v>1</v>
      </c>
      <c r="S25" s="62" t="str">
        <f t="shared" si="4"/>
        <v xml:space="preserve"> </v>
      </c>
      <c r="T25" s="58" t="str">
        <f>IF(Q25="Non évalué"," ",IF(S25&gt;20,"A RISQUE",IF(S25&gt;10,"A SURVEILLER","Délai OK")))</f>
        <v xml:space="preserve"> </v>
      </c>
    </row>
    <row r="26" spans="1:22" ht="15" hidden="1" x14ac:dyDescent="0.25">
      <c r="A26" s="60" t="s">
        <v>259</v>
      </c>
      <c r="B26" s="4"/>
      <c r="C26" s="55"/>
      <c r="D26" s="55"/>
      <c r="E26" s="55"/>
      <c r="F26" s="56"/>
      <c r="G26" s="55"/>
      <c r="H26" s="60" t="s">
        <v>259</v>
      </c>
      <c r="I26" s="58">
        <v>4</v>
      </c>
      <c r="J26" s="58">
        <v>0</v>
      </c>
      <c r="K26" s="58">
        <v>0</v>
      </c>
      <c r="L26" s="62">
        <f t="shared" si="0"/>
        <v>0</v>
      </c>
      <c r="M26" s="58">
        <f t="shared" si="1"/>
        <v>6</v>
      </c>
      <c r="N26" s="58">
        <v>2</v>
      </c>
      <c r="O26" s="58">
        <v>4</v>
      </c>
      <c r="P26" s="58" t="str">
        <f t="shared" si="2"/>
        <v>Non évalué</v>
      </c>
      <c r="Q26" s="58" t="str">
        <f t="shared" si="3"/>
        <v>Non évalué</v>
      </c>
      <c r="R26" s="58">
        <v>1</v>
      </c>
      <c r="S26" s="62" t="str">
        <f t="shared" si="4"/>
        <v xml:space="preserve"> </v>
      </c>
      <c r="T26" s="58" t="str">
        <f>IF(Q26="Non évalué"," ",IF(S26&gt;20,"A RISQUE",IF(S26&gt;10,"A SURVEILLER","Délai OK")))</f>
        <v xml:space="preserve"> </v>
      </c>
    </row>
    <row r="27" spans="1:22" ht="15" hidden="1" x14ac:dyDescent="0.25">
      <c r="A27" s="64" t="s">
        <v>149</v>
      </c>
      <c r="B27" s="4"/>
      <c r="C27" s="55"/>
      <c r="D27" s="55"/>
      <c r="E27" s="55"/>
      <c r="F27" s="56"/>
      <c r="G27" s="55"/>
      <c r="H27" s="64" t="s">
        <v>149</v>
      </c>
      <c r="I27" s="58"/>
      <c r="J27" s="58">
        <v>0</v>
      </c>
      <c r="K27" s="58">
        <v>0</v>
      </c>
      <c r="L27" s="62">
        <f t="shared" si="0"/>
        <v>0</v>
      </c>
      <c r="M27" s="58">
        <f t="shared" si="1"/>
        <v>6</v>
      </c>
      <c r="N27" s="58">
        <v>0</v>
      </c>
      <c r="O27" s="58">
        <v>4</v>
      </c>
      <c r="P27" s="58" t="str">
        <f t="shared" si="2"/>
        <v>Non évalué</v>
      </c>
      <c r="Q27" s="58" t="str">
        <f t="shared" si="3"/>
        <v>Non évalué</v>
      </c>
      <c r="R27" s="58">
        <v>0</v>
      </c>
      <c r="S27" s="62" t="str">
        <f t="shared" si="4"/>
        <v xml:space="preserve"> </v>
      </c>
      <c r="T27" s="58"/>
    </row>
    <row r="28" spans="1:22" ht="15" hidden="1" x14ac:dyDescent="0.25">
      <c r="A28" s="55" t="s">
        <v>6</v>
      </c>
      <c r="B28" s="4" t="s">
        <v>59</v>
      </c>
      <c r="C28" s="55" t="s">
        <v>60</v>
      </c>
      <c r="D28" s="55" t="s">
        <v>61</v>
      </c>
      <c r="E28" s="55">
        <v>4</v>
      </c>
      <c r="F28" s="56" t="s">
        <v>162</v>
      </c>
      <c r="G28" s="55" t="s">
        <v>58</v>
      </c>
      <c r="H28" s="57" t="str">
        <f t="shared" ref="H28:H103" si="7">A28</f>
        <v>CHARTON DECOUPAGE</v>
      </c>
      <c r="I28" s="58">
        <v>0</v>
      </c>
      <c r="J28" s="58">
        <v>2</v>
      </c>
      <c r="K28" s="58">
        <v>0</v>
      </c>
      <c r="L28" s="62">
        <f t="shared" si="0"/>
        <v>0</v>
      </c>
      <c r="M28" s="58">
        <f t="shared" si="1"/>
        <v>6</v>
      </c>
      <c r="N28" s="58">
        <v>6</v>
      </c>
      <c r="O28" s="58">
        <v>2</v>
      </c>
      <c r="P28" s="58" t="str">
        <f t="shared" si="2"/>
        <v>Non évalué</v>
      </c>
      <c r="Q28" s="58" t="str">
        <f t="shared" si="3"/>
        <v>Non évalué</v>
      </c>
      <c r="R28" s="58">
        <v>1</v>
      </c>
      <c r="S28" s="62" t="str">
        <f t="shared" si="4"/>
        <v xml:space="preserve"> </v>
      </c>
      <c r="T28" s="58" t="str">
        <f t="shared" ref="T28:T49" si="8">IF(Q28="Non évalué"," ",IF(S28&gt;20,"A RISQUE",IF(S28&gt;10,"A SURVEILLER","Délai OK")))</f>
        <v xml:space="preserve"> </v>
      </c>
    </row>
    <row r="29" spans="1:22" hidden="1" x14ac:dyDescent="0.2">
      <c r="A29" s="55" t="s">
        <v>7</v>
      </c>
      <c r="B29" s="55"/>
      <c r="C29" s="55" t="s">
        <v>62</v>
      </c>
      <c r="D29" s="55" t="s">
        <v>63</v>
      </c>
      <c r="E29" s="55">
        <v>1</v>
      </c>
      <c r="F29" s="56" t="s">
        <v>163</v>
      </c>
      <c r="G29" s="55"/>
      <c r="H29" s="57" t="str">
        <f t="shared" si="7"/>
        <v>CLAL</v>
      </c>
      <c r="I29" s="58">
        <v>0</v>
      </c>
      <c r="J29" s="58">
        <v>0</v>
      </c>
      <c r="K29" s="58">
        <v>0</v>
      </c>
      <c r="L29" s="62">
        <f t="shared" si="0"/>
        <v>0</v>
      </c>
      <c r="M29" s="58">
        <f t="shared" si="1"/>
        <v>6</v>
      </c>
      <c r="N29" s="58">
        <v>6</v>
      </c>
      <c r="O29" s="58">
        <v>2</v>
      </c>
      <c r="P29" s="58" t="str">
        <f t="shared" si="2"/>
        <v>Non évalué</v>
      </c>
      <c r="Q29" s="58" t="str">
        <f t="shared" si="3"/>
        <v>Non évalué</v>
      </c>
      <c r="R29" s="58">
        <v>0</v>
      </c>
      <c r="S29" s="62" t="str">
        <f t="shared" si="4"/>
        <v xml:space="preserve"> </v>
      </c>
      <c r="T29" s="58" t="str">
        <f t="shared" si="8"/>
        <v xml:space="preserve"> </v>
      </c>
    </row>
    <row r="30" spans="1:22" ht="15" hidden="1" x14ac:dyDescent="0.25">
      <c r="A30" s="55" t="s">
        <v>64</v>
      </c>
      <c r="B30" s="4" t="s">
        <v>65</v>
      </c>
      <c r="C30" s="55"/>
      <c r="D30" s="55" t="s">
        <v>66</v>
      </c>
      <c r="E30" s="55">
        <v>1</v>
      </c>
      <c r="F30" s="56" t="s">
        <v>162</v>
      </c>
      <c r="G30" s="68" t="s">
        <v>272</v>
      </c>
      <c r="H30" s="57" t="str">
        <f t="shared" si="7"/>
        <v>COSTE Aciers</v>
      </c>
      <c r="I30" s="58">
        <v>4</v>
      </c>
      <c r="J30" s="58">
        <v>0</v>
      </c>
      <c r="K30" s="58">
        <v>0</v>
      </c>
      <c r="L30" s="62">
        <f t="shared" si="0"/>
        <v>0</v>
      </c>
      <c r="M30" s="58">
        <f t="shared" si="1"/>
        <v>6</v>
      </c>
      <c r="N30" s="58">
        <v>0</v>
      </c>
      <c r="O30" s="58">
        <v>0</v>
      </c>
      <c r="P30" s="58" t="str">
        <f t="shared" si="2"/>
        <v>Non évalué</v>
      </c>
      <c r="Q30" s="58" t="str">
        <f t="shared" si="3"/>
        <v>Non évalué</v>
      </c>
      <c r="R30" s="58">
        <v>0</v>
      </c>
      <c r="S30" s="62" t="str">
        <f t="shared" si="4"/>
        <v xml:space="preserve"> </v>
      </c>
      <c r="T30" s="58" t="str">
        <f t="shared" si="8"/>
        <v xml:space="preserve"> </v>
      </c>
    </row>
    <row r="31" spans="1:22" ht="15" hidden="1" x14ac:dyDescent="0.25">
      <c r="A31" s="68" t="s">
        <v>372</v>
      </c>
      <c r="B31" s="4"/>
      <c r="C31" s="55"/>
      <c r="D31" s="55"/>
      <c r="E31" s="55"/>
      <c r="F31" s="56"/>
      <c r="G31" s="68"/>
      <c r="H31" s="64" t="s">
        <v>372</v>
      </c>
      <c r="I31" s="58"/>
      <c r="J31" s="58">
        <v>2</v>
      </c>
      <c r="K31" s="58">
        <v>1</v>
      </c>
      <c r="L31" s="62">
        <f t="shared" si="0"/>
        <v>50</v>
      </c>
      <c r="M31" s="58">
        <f t="shared" si="1"/>
        <v>0</v>
      </c>
      <c r="N31" s="58">
        <v>4</v>
      </c>
      <c r="O31" s="58">
        <v>2</v>
      </c>
      <c r="P31" s="58" t="str">
        <f t="shared" si="2"/>
        <v>Non évalué</v>
      </c>
      <c r="Q31" s="58" t="str">
        <f t="shared" si="3"/>
        <v>Non évalué</v>
      </c>
      <c r="R31" s="58">
        <v>0</v>
      </c>
      <c r="S31" s="62"/>
      <c r="T31" s="58"/>
    </row>
    <row r="32" spans="1:22" ht="15" hidden="1" x14ac:dyDescent="0.25">
      <c r="A32" s="60" t="s">
        <v>8</v>
      </c>
      <c r="B32" s="4" t="s">
        <v>226</v>
      </c>
      <c r="C32" s="60" t="s">
        <v>225</v>
      </c>
      <c r="D32" s="60" t="s">
        <v>227</v>
      </c>
      <c r="E32" s="55">
        <v>2</v>
      </c>
      <c r="F32" s="61" t="s">
        <v>162</v>
      </c>
      <c r="G32" s="60" t="s">
        <v>224</v>
      </c>
      <c r="H32" s="57" t="str">
        <f t="shared" si="7"/>
        <v>DEGOMETAL</v>
      </c>
      <c r="I32" s="58">
        <v>4</v>
      </c>
      <c r="J32" s="58">
        <v>0</v>
      </c>
      <c r="K32" s="58">
        <v>0</v>
      </c>
      <c r="L32" s="62">
        <f t="shared" si="0"/>
        <v>0</v>
      </c>
      <c r="M32" s="58">
        <f t="shared" si="1"/>
        <v>6</v>
      </c>
      <c r="N32" s="58">
        <v>0</v>
      </c>
      <c r="O32" s="58">
        <v>2</v>
      </c>
      <c r="P32" s="58" t="str">
        <f>IF(J32&lt;5,"Non évalué",(I32+M32+N32+O32))</f>
        <v>Non évalué</v>
      </c>
      <c r="Q32" s="58" t="str">
        <f t="shared" si="3"/>
        <v>Non évalué</v>
      </c>
      <c r="R32" s="58">
        <v>1</v>
      </c>
      <c r="S32" s="62" t="str">
        <f t="shared" si="4"/>
        <v xml:space="preserve"> </v>
      </c>
      <c r="T32" s="58" t="str">
        <f t="shared" si="8"/>
        <v xml:space="preserve"> </v>
      </c>
    </row>
    <row r="33" spans="1:20" ht="15" hidden="1" x14ac:dyDescent="0.25">
      <c r="A33" s="60" t="s">
        <v>205</v>
      </c>
      <c r="B33" s="4"/>
      <c r="C33" s="55"/>
      <c r="D33" s="55"/>
      <c r="E33" s="55"/>
      <c r="F33" s="56"/>
      <c r="G33" s="55"/>
      <c r="H33" s="57" t="str">
        <f t="shared" si="7"/>
        <v>DEPPCO</v>
      </c>
      <c r="I33" s="58"/>
      <c r="J33" s="58">
        <v>0</v>
      </c>
      <c r="K33" s="58">
        <v>0</v>
      </c>
      <c r="L33" s="62">
        <f t="shared" si="0"/>
        <v>0</v>
      </c>
      <c r="M33" s="58">
        <f t="shared" si="1"/>
        <v>6</v>
      </c>
      <c r="N33" s="58">
        <v>6</v>
      </c>
      <c r="O33" s="58">
        <v>2</v>
      </c>
      <c r="P33" s="58" t="str">
        <f t="shared" si="2"/>
        <v>Non évalué</v>
      </c>
      <c r="Q33" s="58" t="str">
        <f t="shared" si="3"/>
        <v>Non évalué</v>
      </c>
      <c r="R33" s="58">
        <v>0</v>
      </c>
      <c r="S33" s="62" t="str">
        <f t="shared" si="4"/>
        <v xml:space="preserve"> </v>
      </c>
      <c r="T33" s="58" t="str">
        <f t="shared" si="8"/>
        <v xml:space="preserve"> </v>
      </c>
    </row>
    <row r="34" spans="1:20" ht="15" hidden="1" x14ac:dyDescent="0.25">
      <c r="A34" s="72" t="s">
        <v>206</v>
      </c>
      <c r="B34" s="4"/>
      <c r="C34" s="55"/>
      <c r="D34" s="60" t="s">
        <v>228</v>
      </c>
      <c r="E34" s="55">
        <v>1</v>
      </c>
      <c r="F34" s="61" t="s">
        <v>163</v>
      </c>
      <c r="G34" s="55" t="s">
        <v>58</v>
      </c>
      <c r="H34" s="57" t="str">
        <f t="shared" si="7"/>
        <v>DESCOURS ET CABAUD</v>
      </c>
      <c r="I34" s="58">
        <v>0</v>
      </c>
      <c r="J34" s="58">
        <v>0</v>
      </c>
      <c r="K34" s="58">
        <v>0</v>
      </c>
      <c r="L34" s="62">
        <f t="shared" si="0"/>
        <v>0</v>
      </c>
      <c r="M34" s="58">
        <f t="shared" si="1"/>
        <v>6</v>
      </c>
      <c r="N34" s="58">
        <v>4</v>
      </c>
      <c r="O34" s="58">
        <v>3</v>
      </c>
      <c r="P34" s="58" t="str">
        <f t="shared" si="2"/>
        <v>Non évalué</v>
      </c>
      <c r="Q34" s="58" t="str">
        <f t="shared" si="3"/>
        <v>Non évalué</v>
      </c>
      <c r="R34" s="58">
        <v>0</v>
      </c>
      <c r="S34" s="62" t="str">
        <f t="shared" si="4"/>
        <v xml:space="preserve"> </v>
      </c>
      <c r="T34" s="58" t="str">
        <f t="shared" si="8"/>
        <v xml:space="preserve"> </v>
      </c>
    </row>
    <row r="35" spans="1:20" ht="15" hidden="1" x14ac:dyDescent="0.25">
      <c r="A35" s="55" t="s">
        <v>67</v>
      </c>
      <c r="B35" s="4"/>
      <c r="C35" s="55"/>
      <c r="D35" s="55"/>
      <c r="E35" s="55"/>
      <c r="F35" s="56" t="s">
        <v>163</v>
      </c>
      <c r="G35" s="60"/>
      <c r="H35" s="57" t="str">
        <f t="shared" si="7"/>
        <v>DESBORDES Repoussage</v>
      </c>
      <c r="I35" s="58">
        <v>0</v>
      </c>
      <c r="J35" s="58">
        <v>1</v>
      </c>
      <c r="K35" s="58">
        <v>0</v>
      </c>
      <c r="L35" s="62">
        <f t="shared" si="0"/>
        <v>0</v>
      </c>
      <c r="M35" s="58">
        <f t="shared" si="1"/>
        <v>6</v>
      </c>
      <c r="N35" s="58">
        <v>6</v>
      </c>
      <c r="O35" s="58">
        <v>0</v>
      </c>
      <c r="P35" s="58" t="str">
        <f t="shared" si="2"/>
        <v>Non évalué</v>
      </c>
      <c r="Q35" s="58" t="str">
        <f t="shared" si="3"/>
        <v>Non évalué</v>
      </c>
      <c r="R35" s="58">
        <v>0</v>
      </c>
      <c r="S35" s="62" t="str">
        <f t="shared" si="4"/>
        <v xml:space="preserve"> </v>
      </c>
      <c r="T35" s="58" t="str">
        <f t="shared" si="8"/>
        <v xml:space="preserve"> </v>
      </c>
    </row>
    <row r="36" spans="1:20" ht="15" x14ac:dyDescent="0.25">
      <c r="A36" s="68" t="s">
        <v>9</v>
      </c>
      <c r="B36" s="4" t="s">
        <v>234</v>
      </c>
      <c r="C36" s="55" t="s">
        <v>239</v>
      </c>
      <c r="D36" s="55" t="s">
        <v>68</v>
      </c>
      <c r="E36" s="55">
        <v>1</v>
      </c>
      <c r="F36" s="56" t="s">
        <v>162</v>
      </c>
      <c r="G36" s="60" t="s">
        <v>300</v>
      </c>
      <c r="H36" s="67" t="str">
        <f t="shared" si="7"/>
        <v>D'HUART INDUSTRIE</v>
      </c>
      <c r="I36" s="58">
        <v>4</v>
      </c>
      <c r="J36" s="58">
        <v>6</v>
      </c>
      <c r="K36" s="58">
        <v>2</v>
      </c>
      <c r="L36" s="62">
        <f t="shared" si="0"/>
        <v>33.333333333333329</v>
      </c>
      <c r="M36" s="58">
        <f t="shared" si="1"/>
        <v>0</v>
      </c>
      <c r="N36" s="58">
        <v>6</v>
      </c>
      <c r="O36" s="58">
        <v>2</v>
      </c>
      <c r="P36" s="58">
        <f t="shared" si="2"/>
        <v>12</v>
      </c>
      <c r="Q36" s="58" t="str">
        <f t="shared" si="3"/>
        <v>A surveiller</v>
      </c>
      <c r="R36" s="58">
        <v>1</v>
      </c>
      <c r="S36" s="62">
        <f t="shared" si="4"/>
        <v>16.666666666666668</v>
      </c>
      <c r="T36" s="58" t="str">
        <f t="shared" si="8"/>
        <v>A SURVEILLER</v>
      </c>
    </row>
    <row r="37" spans="1:20" ht="15" hidden="1" x14ac:dyDescent="0.25">
      <c r="A37" s="55" t="s">
        <v>10</v>
      </c>
      <c r="B37" s="4" t="s">
        <v>69</v>
      </c>
      <c r="C37" s="55" t="s">
        <v>170</v>
      </c>
      <c r="D37" s="55" t="s">
        <v>70</v>
      </c>
      <c r="E37" s="55">
        <v>1</v>
      </c>
      <c r="F37" s="56" t="s">
        <v>162</v>
      </c>
      <c r="G37" s="55" t="s">
        <v>58</v>
      </c>
      <c r="H37" s="57" t="str">
        <f t="shared" si="7"/>
        <v>DSL METAL</v>
      </c>
      <c r="I37" s="58">
        <v>0</v>
      </c>
      <c r="J37" s="58">
        <v>0</v>
      </c>
      <c r="K37" s="58">
        <v>0</v>
      </c>
      <c r="L37" s="62">
        <f t="shared" si="0"/>
        <v>0</v>
      </c>
      <c r="M37" s="58">
        <f t="shared" si="1"/>
        <v>6</v>
      </c>
      <c r="N37" s="58">
        <v>0</v>
      </c>
      <c r="O37" s="58">
        <v>0</v>
      </c>
      <c r="P37" s="58" t="str">
        <f t="shared" si="2"/>
        <v>Non évalué</v>
      </c>
      <c r="Q37" s="58" t="str">
        <f t="shared" si="3"/>
        <v>Non évalué</v>
      </c>
      <c r="R37" s="58">
        <v>0</v>
      </c>
      <c r="S37" s="62" t="str">
        <f t="shared" si="4"/>
        <v xml:space="preserve"> </v>
      </c>
      <c r="T37" s="58" t="str">
        <f t="shared" si="8"/>
        <v xml:space="preserve"> </v>
      </c>
    </row>
    <row r="38" spans="1:20" ht="15" hidden="1" x14ac:dyDescent="0.25">
      <c r="A38" s="60" t="s">
        <v>33</v>
      </c>
      <c r="B38" s="4"/>
      <c r="C38" s="55"/>
      <c r="D38" s="55"/>
      <c r="E38" s="55"/>
      <c r="F38" s="56"/>
      <c r="G38" s="55"/>
      <c r="H38" s="57" t="str">
        <f t="shared" si="7"/>
        <v>EAP MEZIERE</v>
      </c>
      <c r="I38" s="58"/>
      <c r="J38" s="58">
        <v>0</v>
      </c>
      <c r="K38" s="58">
        <v>0</v>
      </c>
      <c r="L38" s="62">
        <f t="shared" si="0"/>
        <v>0</v>
      </c>
      <c r="M38" s="58">
        <f t="shared" si="1"/>
        <v>6</v>
      </c>
      <c r="N38" s="58"/>
      <c r="O38" s="58"/>
      <c r="P38" s="58" t="str">
        <f t="shared" si="2"/>
        <v>Non évalué</v>
      </c>
      <c r="Q38" s="58" t="str">
        <f t="shared" si="3"/>
        <v>Non évalué</v>
      </c>
      <c r="R38" s="58">
        <v>0</v>
      </c>
      <c r="S38" s="62" t="str">
        <f t="shared" si="4"/>
        <v xml:space="preserve"> </v>
      </c>
      <c r="T38" s="58" t="str">
        <f t="shared" si="8"/>
        <v xml:space="preserve"> </v>
      </c>
    </row>
    <row r="39" spans="1:20" ht="15" hidden="1" x14ac:dyDescent="0.25">
      <c r="A39" s="60" t="s">
        <v>207</v>
      </c>
      <c r="B39" s="4"/>
      <c r="C39" s="55"/>
      <c r="D39" s="55"/>
      <c r="E39" s="55"/>
      <c r="F39" s="56"/>
      <c r="G39" s="55"/>
      <c r="H39" s="57" t="str">
        <f t="shared" si="7"/>
        <v>FIT</v>
      </c>
      <c r="I39" s="58"/>
      <c r="J39" s="58">
        <v>2</v>
      </c>
      <c r="K39" s="58">
        <v>0</v>
      </c>
      <c r="L39" s="62">
        <f t="shared" si="0"/>
        <v>0</v>
      </c>
      <c r="M39" s="58">
        <f t="shared" si="1"/>
        <v>6</v>
      </c>
      <c r="N39" s="58">
        <v>4</v>
      </c>
      <c r="O39" s="58">
        <v>3</v>
      </c>
      <c r="P39" s="58" t="str">
        <f t="shared" si="2"/>
        <v>Non évalué</v>
      </c>
      <c r="Q39" s="58" t="str">
        <f t="shared" si="3"/>
        <v>Non évalué</v>
      </c>
      <c r="R39" s="58">
        <v>1</v>
      </c>
      <c r="S39" s="62" t="str">
        <f t="shared" si="4"/>
        <v xml:space="preserve"> </v>
      </c>
      <c r="T39" s="58" t="str">
        <f t="shared" si="8"/>
        <v xml:space="preserve"> </v>
      </c>
    </row>
    <row r="40" spans="1:20" ht="15" hidden="1" x14ac:dyDescent="0.25">
      <c r="A40" s="60" t="s">
        <v>11</v>
      </c>
      <c r="B40" s="4"/>
      <c r="C40" s="55"/>
      <c r="D40" s="55"/>
      <c r="E40" s="55"/>
      <c r="F40" s="56"/>
      <c r="G40" s="55"/>
      <c r="H40" s="57" t="str">
        <f t="shared" si="7"/>
        <v>FATUS</v>
      </c>
      <c r="I40" s="58"/>
      <c r="J40" s="58">
        <v>3</v>
      </c>
      <c r="K40" s="58">
        <v>0</v>
      </c>
      <c r="L40" s="62">
        <f t="shared" si="0"/>
        <v>0</v>
      </c>
      <c r="M40" s="58">
        <f t="shared" si="1"/>
        <v>6</v>
      </c>
      <c r="N40" s="58">
        <v>4</v>
      </c>
      <c r="O40" s="58">
        <v>3</v>
      </c>
      <c r="P40" s="58" t="str">
        <f t="shared" si="2"/>
        <v>Non évalué</v>
      </c>
      <c r="Q40" s="58" t="str">
        <f t="shared" si="3"/>
        <v>Non évalué</v>
      </c>
      <c r="R40" s="58">
        <v>0</v>
      </c>
      <c r="S40" s="62" t="str">
        <f t="shared" si="4"/>
        <v xml:space="preserve"> </v>
      </c>
      <c r="T40" s="58" t="str">
        <f t="shared" si="8"/>
        <v xml:space="preserve"> </v>
      </c>
    </row>
    <row r="41" spans="1:20" ht="15" hidden="1" x14ac:dyDescent="0.25">
      <c r="A41" s="71" t="s">
        <v>208</v>
      </c>
      <c r="B41" s="4"/>
      <c r="C41" s="55"/>
      <c r="D41" s="60" t="s">
        <v>44</v>
      </c>
      <c r="E41" s="55">
        <v>2</v>
      </c>
      <c r="F41" s="61" t="s">
        <v>163</v>
      </c>
      <c r="G41" s="55"/>
      <c r="H41" s="57" t="str">
        <f t="shared" si="7"/>
        <v>FILS ET TUBES</v>
      </c>
      <c r="I41" s="58">
        <v>0</v>
      </c>
      <c r="J41" s="58">
        <v>0</v>
      </c>
      <c r="K41" s="58">
        <v>0</v>
      </c>
      <c r="L41" s="62">
        <f t="shared" si="0"/>
        <v>0</v>
      </c>
      <c r="M41" s="58">
        <f t="shared" si="1"/>
        <v>6</v>
      </c>
      <c r="N41" s="58"/>
      <c r="O41" s="58"/>
      <c r="P41" s="58" t="str">
        <f t="shared" si="2"/>
        <v>Non évalué</v>
      </c>
      <c r="Q41" s="58" t="str">
        <f t="shared" si="3"/>
        <v>Non évalué</v>
      </c>
      <c r="R41" s="58"/>
      <c r="S41" s="62" t="str">
        <f t="shared" si="4"/>
        <v xml:space="preserve"> </v>
      </c>
      <c r="T41" s="58" t="str">
        <f t="shared" si="8"/>
        <v xml:space="preserve"> </v>
      </c>
    </row>
    <row r="42" spans="1:20" ht="15" hidden="1" x14ac:dyDescent="0.25">
      <c r="A42" s="60" t="s">
        <v>154</v>
      </c>
      <c r="B42" s="4"/>
      <c r="C42" s="55"/>
      <c r="D42" s="55"/>
      <c r="E42" s="55"/>
      <c r="F42" s="56"/>
      <c r="G42" s="55"/>
      <c r="H42" s="57" t="str">
        <f t="shared" si="7"/>
        <v>FIPROTEC</v>
      </c>
      <c r="I42" s="58"/>
      <c r="J42" s="58">
        <v>3</v>
      </c>
      <c r="K42" s="58">
        <v>0</v>
      </c>
      <c r="L42" s="62">
        <f t="shared" si="0"/>
        <v>0</v>
      </c>
      <c r="M42" s="58">
        <f t="shared" si="1"/>
        <v>6</v>
      </c>
      <c r="N42" s="58">
        <v>0</v>
      </c>
      <c r="O42" s="58"/>
      <c r="P42" s="58" t="str">
        <f t="shared" si="2"/>
        <v>Non évalué</v>
      </c>
      <c r="Q42" s="58" t="str">
        <f t="shared" si="3"/>
        <v>Non évalué</v>
      </c>
      <c r="R42" s="58">
        <v>1</v>
      </c>
      <c r="S42" s="62" t="str">
        <f t="shared" si="4"/>
        <v xml:space="preserve"> </v>
      </c>
      <c r="T42" s="58" t="str">
        <f t="shared" si="8"/>
        <v xml:space="preserve"> </v>
      </c>
    </row>
    <row r="43" spans="1:20" ht="15" hidden="1" x14ac:dyDescent="0.25">
      <c r="A43" s="60" t="s">
        <v>34</v>
      </c>
      <c r="B43" s="4" t="s">
        <v>302</v>
      </c>
      <c r="C43" s="60" t="s">
        <v>301</v>
      </c>
      <c r="D43" s="55"/>
      <c r="E43" s="55"/>
      <c r="F43" s="61" t="s">
        <v>163</v>
      </c>
      <c r="G43" s="55"/>
      <c r="H43" s="57" t="str">
        <f t="shared" si="7"/>
        <v>FOIN</v>
      </c>
      <c r="I43" s="58">
        <v>4</v>
      </c>
      <c r="J43" s="58">
        <v>3</v>
      </c>
      <c r="K43" s="58">
        <v>0</v>
      </c>
      <c r="L43" s="62">
        <f t="shared" si="0"/>
        <v>0</v>
      </c>
      <c r="M43" s="58">
        <f t="shared" si="1"/>
        <v>6</v>
      </c>
      <c r="N43" s="58">
        <v>4</v>
      </c>
      <c r="O43" s="58">
        <v>3</v>
      </c>
      <c r="P43" s="58" t="str">
        <f t="shared" si="2"/>
        <v>Non évalué</v>
      </c>
      <c r="Q43" s="58" t="str">
        <f t="shared" si="3"/>
        <v>Non évalué</v>
      </c>
      <c r="R43" s="58">
        <v>2</v>
      </c>
      <c r="S43" s="62" t="str">
        <f t="shared" si="4"/>
        <v xml:space="preserve"> </v>
      </c>
      <c r="T43" s="58" t="str">
        <f t="shared" si="8"/>
        <v xml:space="preserve"> </v>
      </c>
    </row>
    <row r="44" spans="1:20" ht="15" hidden="1" x14ac:dyDescent="0.25">
      <c r="A44" s="60" t="s">
        <v>314</v>
      </c>
      <c r="B44" s="4" t="s">
        <v>315</v>
      </c>
      <c r="C44" s="60" t="s">
        <v>316</v>
      </c>
      <c r="D44" s="55"/>
      <c r="E44" s="55"/>
      <c r="F44" s="61"/>
      <c r="G44" s="55" t="s">
        <v>322</v>
      </c>
      <c r="H44" s="57" t="str">
        <f t="shared" si="7"/>
        <v>FONDERIE ROGER</v>
      </c>
      <c r="I44" s="58">
        <v>4</v>
      </c>
      <c r="J44" s="58">
        <v>0</v>
      </c>
      <c r="K44" s="58">
        <v>0</v>
      </c>
      <c r="L44" s="62">
        <f t="shared" si="0"/>
        <v>0</v>
      </c>
      <c r="M44" s="58">
        <f t="shared" si="1"/>
        <v>6</v>
      </c>
      <c r="N44" s="58">
        <v>3</v>
      </c>
      <c r="O44" s="58">
        <v>1</v>
      </c>
      <c r="P44" s="58" t="str">
        <f t="shared" si="2"/>
        <v>Non évalué</v>
      </c>
      <c r="Q44" s="58" t="str">
        <f t="shared" si="3"/>
        <v>Non évalué</v>
      </c>
      <c r="R44" s="58">
        <v>1</v>
      </c>
      <c r="S44" s="62" t="str">
        <f t="shared" si="4"/>
        <v xml:space="preserve"> </v>
      </c>
      <c r="T44" s="58" t="str">
        <f t="shared" si="8"/>
        <v xml:space="preserve"> </v>
      </c>
    </row>
    <row r="45" spans="1:20" ht="15" hidden="1" x14ac:dyDescent="0.25">
      <c r="A45" s="55" t="s">
        <v>12</v>
      </c>
      <c r="B45" s="4" t="s">
        <v>75</v>
      </c>
      <c r="C45" s="55"/>
      <c r="D45" s="55" t="s">
        <v>76</v>
      </c>
      <c r="E45" s="55">
        <v>2</v>
      </c>
      <c r="F45" s="56" t="s">
        <v>163</v>
      </c>
      <c r="G45" s="55"/>
      <c r="H45" s="57" t="str">
        <f t="shared" si="7"/>
        <v>FUSION ARGON</v>
      </c>
      <c r="I45" s="58">
        <v>0</v>
      </c>
      <c r="J45" s="58">
        <v>0</v>
      </c>
      <c r="K45" s="58">
        <v>0</v>
      </c>
      <c r="L45" s="62">
        <f t="shared" si="0"/>
        <v>0</v>
      </c>
      <c r="M45" s="58">
        <f t="shared" si="1"/>
        <v>6</v>
      </c>
      <c r="N45" s="58"/>
      <c r="O45" s="58">
        <v>0</v>
      </c>
      <c r="P45" s="58" t="str">
        <f t="shared" si="2"/>
        <v>Non évalué</v>
      </c>
      <c r="Q45" s="58" t="str">
        <f t="shared" si="3"/>
        <v>Non évalué</v>
      </c>
      <c r="R45" s="58">
        <v>0</v>
      </c>
      <c r="S45" s="62" t="str">
        <f t="shared" si="4"/>
        <v xml:space="preserve"> </v>
      </c>
      <c r="T45" s="58" t="str">
        <f t="shared" si="8"/>
        <v xml:space="preserve"> </v>
      </c>
    </row>
    <row r="46" spans="1:20" ht="15" hidden="1" x14ac:dyDescent="0.25">
      <c r="A46" s="60" t="s">
        <v>260</v>
      </c>
      <c r="B46" s="4"/>
      <c r="C46" s="55"/>
      <c r="D46" s="55"/>
      <c r="E46" s="55"/>
      <c r="F46" s="56"/>
      <c r="G46" s="55"/>
      <c r="H46" s="57" t="str">
        <f t="shared" si="7"/>
        <v>FUCHS</v>
      </c>
      <c r="I46" s="58">
        <v>4</v>
      </c>
      <c r="J46" s="58">
        <v>0</v>
      </c>
      <c r="K46" s="58">
        <v>0</v>
      </c>
      <c r="L46" s="62">
        <f t="shared" si="0"/>
        <v>0</v>
      </c>
      <c r="M46" s="58">
        <f t="shared" si="1"/>
        <v>6</v>
      </c>
      <c r="N46" s="58">
        <v>6</v>
      </c>
      <c r="O46" s="58">
        <v>3</v>
      </c>
      <c r="P46" s="58" t="str">
        <f t="shared" si="2"/>
        <v>Non évalué</v>
      </c>
      <c r="Q46" s="58" t="str">
        <f t="shared" si="3"/>
        <v>Non évalué</v>
      </c>
      <c r="R46" s="58">
        <v>0</v>
      </c>
      <c r="S46" s="62" t="str">
        <f t="shared" si="4"/>
        <v xml:space="preserve"> </v>
      </c>
      <c r="T46" s="58" t="str">
        <f t="shared" si="8"/>
        <v xml:space="preserve"> </v>
      </c>
    </row>
    <row r="47" spans="1:20" ht="15" hidden="1" x14ac:dyDescent="0.25">
      <c r="A47" s="55" t="s">
        <v>13</v>
      </c>
      <c r="B47" s="4" t="s">
        <v>77</v>
      </c>
      <c r="C47" s="55"/>
      <c r="D47" s="55" t="s">
        <v>78</v>
      </c>
      <c r="E47" s="55">
        <v>2</v>
      </c>
      <c r="F47" s="56" t="s">
        <v>163</v>
      </c>
      <c r="G47" s="55"/>
      <c r="H47" s="57" t="str">
        <f t="shared" si="7"/>
        <v>GECEDEMO</v>
      </c>
      <c r="I47" s="58">
        <v>0</v>
      </c>
      <c r="J47" s="58">
        <v>0</v>
      </c>
      <c r="K47" s="58">
        <v>0</v>
      </c>
      <c r="L47" s="62">
        <f t="shared" si="0"/>
        <v>0</v>
      </c>
      <c r="M47" s="58">
        <f t="shared" si="1"/>
        <v>6</v>
      </c>
      <c r="N47" s="58">
        <v>2</v>
      </c>
      <c r="O47" s="58">
        <v>0</v>
      </c>
      <c r="P47" s="58" t="str">
        <f t="shared" si="2"/>
        <v>Non évalué</v>
      </c>
      <c r="Q47" s="58" t="str">
        <f t="shared" si="3"/>
        <v>Non évalué</v>
      </c>
      <c r="R47" s="58">
        <v>0</v>
      </c>
      <c r="S47" s="62" t="str">
        <f t="shared" si="4"/>
        <v xml:space="preserve"> </v>
      </c>
      <c r="T47" s="58" t="str">
        <f t="shared" si="8"/>
        <v xml:space="preserve"> </v>
      </c>
    </row>
    <row r="48" spans="1:20" ht="15" x14ac:dyDescent="0.25">
      <c r="A48" s="60" t="s">
        <v>209</v>
      </c>
      <c r="B48" s="4"/>
      <c r="C48" s="55"/>
      <c r="D48" s="55" t="s">
        <v>373</v>
      </c>
      <c r="E48" s="55"/>
      <c r="F48" s="56" t="s">
        <v>163</v>
      </c>
      <c r="G48" s="55"/>
      <c r="H48" s="57" t="str">
        <f t="shared" si="7"/>
        <v>GSCI</v>
      </c>
      <c r="I48" s="58"/>
      <c r="J48" s="58">
        <v>8</v>
      </c>
      <c r="K48" s="58">
        <v>0</v>
      </c>
      <c r="L48" s="62">
        <f t="shared" si="0"/>
        <v>0</v>
      </c>
      <c r="M48" s="58">
        <f t="shared" si="1"/>
        <v>6</v>
      </c>
      <c r="N48" s="58">
        <v>6</v>
      </c>
      <c r="O48" s="58">
        <v>2</v>
      </c>
      <c r="P48" s="58">
        <f t="shared" si="2"/>
        <v>14</v>
      </c>
      <c r="Q48" s="58" t="str">
        <f t="shared" si="3"/>
        <v>A surveiller</v>
      </c>
      <c r="R48" s="58">
        <v>5</v>
      </c>
      <c r="S48" s="62">
        <f t="shared" si="4"/>
        <v>62.5</v>
      </c>
      <c r="T48" s="58" t="str">
        <f t="shared" si="8"/>
        <v>A RISQUE</v>
      </c>
    </row>
    <row r="49" spans="1:20" ht="15" hidden="1" x14ac:dyDescent="0.25">
      <c r="A49" s="60" t="s">
        <v>210</v>
      </c>
      <c r="B49" s="4"/>
      <c r="C49" s="55"/>
      <c r="D49" s="55"/>
      <c r="E49" s="55">
        <v>2</v>
      </c>
      <c r="F49" s="61" t="s">
        <v>163</v>
      </c>
      <c r="G49" s="55"/>
      <c r="H49" s="57" t="str">
        <f t="shared" si="7"/>
        <v>HERDEGEN</v>
      </c>
      <c r="I49" s="58">
        <v>0</v>
      </c>
      <c r="J49" s="58">
        <v>0</v>
      </c>
      <c r="K49" s="58">
        <v>0</v>
      </c>
      <c r="L49" s="62">
        <f t="shared" si="0"/>
        <v>0</v>
      </c>
      <c r="M49" s="58">
        <f t="shared" si="1"/>
        <v>6</v>
      </c>
      <c r="N49" s="58">
        <v>6</v>
      </c>
      <c r="O49" s="58">
        <v>3</v>
      </c>
      <c r="P49" s="58" t="str">
        <f t="shared" si="2"/>
        <v>Non évalué</v>
      </c>
      <c r="Q49" s="58" t="str">
        <f t="shared" si="3"/>
        <v>Non évalué</v>
      </c>
      <c r="R49" s="58">
        <v>0</v>
      </c>
      <c r="S49" s="62" t="str">
        <f t="shared" si="4"/>
        <v xml:space="preserve"> </v>
      </c>
      <c r="T49" s="58" t="str">
        <f t="shared" si="8"/>
        <v xml:space="preserve"> </v>
      </c>
    </row>
    <row r="50" spans="1:20" ht="15" hidden="1" x14ac:dyDescent="0.25">
      <c r="A50" s="60" t="s">
        <v>211</v>
      </c>
      <c r="B50" s="4"/>
      <c r="C50" s="55"/>
      <c r="D50" s="55"/>
      <c r="E50" s="55"/>
      <c r="F50" s="56"/>
      <c r="G50" s="55"/>
      <c r="H50" s="57" t="str">
        <f t="shared" si="7"/>
        <v>HERMET</v>
      </c>
      <c r="I50" s="58"/>
      <c r="J50" s="58">
        <v>0</v>
      </c>
      <c r="K50" s="58">
        <v>0</v>
      </c>
      <c r="L50" s="62">
        <f t="shared" si="0"/>
        <v>0</v>
      </c>
      <c r="M50" s="58">
        <f t="shared" si="1"/>
        <v>6</v>
      </c>
      <c r="N50" s="58">
        <v>4</v>
      </c>
      <c r="O50" s="58">
        <v>4</v>
      </c>
      <c r="P50" s="58" t="str">
        <f t="shared" si="2"/>
        <v>Non évalué</v>
      </c>
      <c r="Q50" s="58" t="str">
        <f t="shared" si="3"/>
        <v>Non évalué</v>
      </c>
      <c r="R50" s="58">
        <v>0</v>
      </c>
      <c r="S50" s="62" t="str">
        <f t="shared" si="4"/>
        <v xml:space="preserve"> </v>
      </c>
      <c r="T50" s="58"/>
    </row>
    <row r="51" spans="1:20" ht="15" hidden="1" x14ac:dyDescent="0.25">
      <c r="A51" s="60" t="s">
        <v>14</v>
      </c>
      <c r="B51" s="4"/>
      <c r="C51" s="55"/>
      <c r="D51" s="55"/>
      <c r="E51" s="55"/>
      <c r="F51" s="56"/>
      <c r="G51" s="55"/>
      <c r="H51" s="57" t="str">
        <f t="shared" si="7"/>
        <v>HYDROCHEM</v>
      </c>
      <c r="I51" s="58">
        <v>4</v>
      </c>
      <c r="J51" s="58">
        <v>0</v>
      </c>
      <c r="K51" s="58">
        <v>0</v>
      </c>
      <c r="L51" s="62">
        <f t="shared" si="0"/>
        <v>0</v>
      </c>
      <c r="M51" s="58">
        <f t="shared" si="1"/>
        <v>6</v>
      </c>
      <c r="N51" s="58">
        <v>6</v>
      </c>
      <c r="O51" s="58">
        <v>4</v>
      </c>
      <c r="P51" s="58" t="str">
        <f t="shared" si="2"/>
        <v>Non évalué</v>
      </c>
      <c r="Q51" s="58" t="str">
        <f t="shared" si="3"/>
        <v>Non évalué</v>
      </c>
      <c r="R51" s="58">
        <v>0</v>
      </c>
      <c r="S51" s="62" t="str">
        <f t="shared" si="4"/>
        <v xml:space="preserve"> </v>
      </c>
      <c r="T51" s="58" t="str">
        <f t="shared" ref="T51:T85" si="9">IF(Q51="Non évalué"," ",IF(S51&gt;20,"A RISQUE",IF(S51&gt;10,"A SURVEILLER","Délai OK")))</f>
        <v xml:space="preserve"> </v>
      </c>
    </row>
    <row r="52" spans="1:20" ht="15" x14ac:dyDescent="0.25">
      <c r="A52" s="55" t="s">
        <v>15</v>
      </c>
      <c r="B52" s="4" t="s">
        <v>80</v>
      </c>
      <c r="C52" s="55"/>
      <c r="D52" s="55" t="s">
        <v>81</v>
      </c>
      <c r="E52" s="55">
        <v>1</v>
      </c>
      <c r="F52" s="56" t="s">
        <v>162</v>
      </c>
      <c r="G52" s="55" t="s">
        <v>82</v>
      </c>
      <c r="H52" s="57" t="str">
        <f t="shared" si="7"/>
        <v>ICAUNAISE DES METAUX</v>
      </c>
      <c r="I52" s="58">
        <v>0</v>
      </c>
      <c r="J52" s="58">
        <v>7</v>
      </c>
      <c r="K52" s="58">
        <v>0</v>
      </c>
      <c r="L52" s="62">
        <f t="shared" si="0"/>
        <v>0</v>
      </c>
      <c r="M52" s="58">
        <f t="shared" si="1"/>
        <v>6</v>
      </c>
      <c r="N52" s="58">
        <v>6</v>
      </c>
      <c r="O52" s="58">
        <v>4</v>
      </c>
      <c r="P52" s="58">
        <f t="shared" si="2"/>
        <v>16</v>
      </c>
      <c r="Q52" s="58" t="str">
        <f t="shared" si="3"/>
        <v>Agréé</v>
      </c>
      <c r="R52" s="58">
        <v>0</v>
      </c>
      <c r="S52" s="62">
        <f t="shared" si="4"/>
        <v>0</v>
      </c>
      <c r="T52" s="58" t="str">
        <f t="shared" si="9"/>
        <v>Délai OK</v>
      </c>
    </row>
    <row r="53" spans="1:20" ht="15" hidden="1" x14ac:dyDescent="0.25">
      <c r="A53" s="60" t="s">
        <v>16</v>
      </c>
      <c r="B53" s="4"/>
      <c r="C53" s="55"/>
      <c r="D53" s="55"/>
      <c r="E53" s="55"/>
      <c r="F53" s="56"/>
      <c r="G53" s="55"/>
      <c r="H53" s="57" t="str">
        <f t="shared" si="7"/>
        <v>IGOL LUBRIFIANTS</v>
      </c>
      <c r="I53" s="58">
        <v>4</v>
      </c>
      <c r="J53" s="58">
        <v>0</v>
      </c>
      <c r="K53" s="58">
        <v>0</v>
      </c>
      <c r="L53" s="62">
        <f t="shared" si="0"/>
        <v>0</v>
      </c>
      <c r="M53" s="58">
        <f t="shared" si="1"/>
        <v>6</v>
      </c>
      <c r="N53" s="58">
        <v>4</v>
      </c>
      <c r="O53" s="58">
        <v>3</v>
      </c>
      <c r="P53" s="58" t="str">
        <f t="shared" si="2"/>
        <v>Non évalué</v>
      </c>
      <c r="Q53" s="58" t="str">
        <f t="shared" si="3"/>
        <v>Non évalué</v>
      </c>
      <c r="R53" s="58">
        <v>2</v>
      </c>
      <c r="S53" s="62" t="str">
        <f t="shared" si="4"/>
        <v xml:space="preserve"> </v>
      </c>
      <c r="T53" s="58" t="str">
        <f t="shared" si="9"/>
        <v xml:space="preserve"> </v>
      </c>
    </row>
    <row r="54" spans="1:20" hidden="1" x14ac:dyDescent="0.2">
      <c r="A54" s="55" t="s">
        <v>83</v>
      </c>
      <c r="B54" s="55"/>
      <c r="C54" s="55"/>
      <c r="D54" s="55"/>
      <c r="E54" s="55">
        <v>1</v>
      </c>
      <c r="F54" s="56" t="s">
        <v>163</v>
      </c>
      <c r="G54" s="55"/>
      <c r="H54" s="57" t="str">
        <f t="shared" si="7"/>
        <v>IMPHY</v>
      </c>
      <c r="I54" s="58">
        <v>0</v>
      </c>
      <c r="J54" s="58">
        <v>0</v>
      </c>
      <c r="K54" s="58">
        <v>0</v>
      </c>
      <c r="L54" s="62">
        <f t="shared" si="0"/>
        <v>0</v>
      </c>
      <c r="M54" s="58">
        <f t="shared" si="1"/>
        <v>6</v>
      </c>
      <c r="N54" s="58">
        <v>0</v>
      </c>
      <c r="O54" s="58">
        <v>0</v>
      </c>
      <c r="P54" s="58" t="str">
        <f t="shared" si="2"/>
        <v>Non évalué</v>
      </c>
      <c r="Q54" s="58" t="str">
        <f t="shared" si="3"/>
        <v>Non évalué</v>
      </c>
      <c r="R54" s="58">
        <v>0</v>
      </c>
      <c r="S54" s="62" t="str">
        <f t="shared" si="4"/>
        <v xml:space="preserve"> </v>
      </c>
      <c r="T54" s="58" t="str">
        <f t="shared" si="9"/>
        <v xml:space="preserve"> </v>
      </c>
    </row>
    <row r="55" spans="1:20" hidden="1" x14ac:dyDescent="0.2">
      <c r="A55" s="60" t="s">
        <v>212</v>
      </c>
      <c r="B55" s="55"/>
      <c r="C55" s="55"/>
      <c r="D55" s="55"/>
      <c r="E55" s="55"/>
      <c r="F55" s="56"/>
      <c r="G55" s="55"/>
      <c r="H55" s="66" t="str">
        <f t="shared" si="7"/>
        <v>IN CA</v>
      </c>
      <c r="I55" s="58"/>
      <c r="J55" s="58">
        <v>0</v>
      </c>
      <c r="K55" s="58">
        <v>0</v>
      </c>
      <c r="L55" s="62">
        <f t="shared" si="0"/>
        <v>0</v>
      </c>
      <c r="M55" s="58">
        <f t="shared" si="1"/>
        <v>6</v>
      </c>
      <c r="N55" s="58">
        <v>0</v>
      </c>
      <c r="O55" s="58">
        <v>0</v>
      </c>
      <c r="P55" s="58" t="str">
        <f t="shared" si="2"/>
        <v>Non évalué</v>
      </c>
      <c r="Q55" s="58" t="str">
        <f t="shared" si="3"/>
        <v>Non évalué</v>
      </c>
      <c r="R55" s="58">
        <v>0</v>
      </c>
      <c r="S55" s="62" t="str">
        <f t="shared" si="4"/>
        <v xml:space="preserve"> </v>
      </c>
      <c r="T55" s="58" t="str">
        <f t="shared" si="9"/>
        <v xml:space="preserve"> </v>
      </c>
    </row>
    <row r="56" spans="1:20" ht="15" hidden="1" x14ac:dyDescent="0.25">
      <c r="A56" s="60" t="s">
        <v>84</v>
      </c>
      <c r="B56" s="4" t="s">
        <v>188</v>
      </c>
      <c r="C56" s="55" t="s">
        <v>189</v>
      </c>
      <c r="D56" s="55" t="s">
        <v>85</v>
      </c>
      <c r="E56" s="55">
        <v>1</v>
      </c>
      <c r="F56" s="56" t="s">
        <v>162</v>
      </c>
      <c r="G56" s="55" t="s">
        <v>130</v>
      </c>
      <c r="H56" s="57" t="str">
        <f t="shared" si="7"/>
        <v>J.D. Refendage</v>
      </c>
      <c r="I56" s="58">
        <v>2</v>
      </c>
      <c r="J56" s="58">
        <v>1</v>
      </c>
      <c r="K56" s="58">
        <v>0</v>
      </c>
      <c r="L56" s="62">
        <f t="shared" si="0"/>
        <v>0</v>
      </c>
      <c r="M56" s="58">
        <f t="shared" si="1"/>
        <v>6</v>
      </c>
      <c r="N56" s="58">
        <v>6</v>
      </c>
      <c r="O56" s="58">
        <v>1</v>
      </c>
      <c r="P56" s="58" t="str">
        <f t="shared" si="2"/>
        <v>Non évalué</v>
      </c>
      <c r="Q56" s="58" t="str">
        <f t="shared" si="3"/>
        <v>Non évalué</v>
      </c>
      <c r="R56" s="58">
        <v>0</v>
      </c>
      <c r="S56" s="62" t="str">
        <f t="shared" si="4"/>
        <v xml:space="preserve"> </v>
      </c>
      <c r="T56" s="58" t="str">
        <f t="shared" si="9"/>
        <v xml:space="preserve"> </v>
      </c>
    </row>
    <row r="57" spans="1:20" ht="15" hidden="1" x14ac:dyDescent="0.25">
      <c r="A57" s="60" t="s">
        <v>319</v>
      </c>
      <c r="B57" s="4"/>
      <c r="C57" s="60" t="s">
        <v>320</v>
      </c>
      <c r="D57" s="55"/>
      <c r="E57" s="55"/>
      <c r="F57" s="61"/>
      <c r="G57" s="60" t="s">
        <v>321</v>
      </c>
      <c r="H57" s="64" t="s">
        <v>319</v>
      </c>
      <c r="I57" s="58">
        <v>4</v>
      </c>
      <c r="J57" s="58">
        <v>1</v>
      </c>
      <c r="K57" s="58">
        <v>0</v>
      </c>
      <c r="L57" s="62">
        <f t="shared" si="0"/>
        <v>0</v>
      </c>
      <c r="M57" s="58">
        <f t="shared" si="1"/>
        <v>6</v>
      </c>
      <c r="N57" s="58">
        <v>0</v>
      </c>
      <c r="O57" s="58">
        <v>1</v>
      </c>
      <c r="P57" s="58" t="str">
        <f t="shared" si="2"/>
        <v>Non évalué</v>
      </c>
      <c r="Q57" s="58" t="str">
        <f t="shared" si="3"/>
        <v>Non évalué</v>
      </c>
      <c r="R57" s="58">
        <v>1</v>
      </c>
      <c r="S57" s="62" t="str">
        <f t="shared" si="4"/>
        <v xml:space="preserve"> </v>
      </c>
      <c r="T57" s="58" t="str">
        <f t="shared" si="9"/>
        <v xml:space="preserve"> </v>
      </c>
    </row>
    <row r="58" spans="1:20" ht="15" x14ac:dyDescent="0.25">
      <c r="A58" s="60" t="s">
        <v>330</v>
      </c>
      <c r="B58" s="4" t="s">
        <v>332</v>
      </c>
      <c r="C58" s="60" t="s">
        <v>331</v>
      </c>
      <c r="D58" s="55" t="s">
        <v>79</v>
      </c>
      <c r="E58" s="55">
        <v>2</v>
      </c>
      <c r="F58" s="61" t="s">
        <v>163</v>
      </c>
      <c r="G58" s="60" t="s">
        <v>374</v>
      </c>
      <c r="H58" s="64" t="s">
        <v>330</v>
      </c>
      <c r="I58" s="58">
        <v>4</v>
      </c>
      <c r="J58" s="58">
        <v>5</v>
      </c>
      <c r="K58" s="58">
        <v>0</v>
      </c>
      <c r="L58" s="62">
        <f t="shared" si="0"/>
        <v>0</v>
      </c>
      <c r="M58" s="58">
        <f t="shared" si="1"/>
        <v>6</v>
      </c>
      <c r="N58" s="58">
        <v>0</v>
      </c>
      <c r="O58" s="58">
        <v>2</v>
      </c>
      <c r="P58" s="58">
        <f t="shared" si="2"/>
        <v>12</v>
      </c>
      <c r="Q58" s="58" t="str">
        <f t="shared" si="3"/>
        <v>A surveiller</v>
      </c>
      <c r="R58" s="58">
        <v>2</v>
      </c>
      <c r="S58" s="62">
        <f t="shared" si="4"/>
        <v>40</v>
      </c>
      <c r="T58" s="58" t="str">
        <f t="shared" si="9"/>
        <v>A RISQUE</v>
      </c>
    </row>
    <row r="59" spans="1:20" ht="15" x14ac:dyDescent="0.25">
      <c r="A59" s="55" t="s">
        <v>17</v>
      </c>
      <c r="B59" s="4" t="s">
        <v>93</v>
      </c>
      <c r="C59" s="55"/>
      <c r="D59" s="55" t="s">
        <v>79</v>
      </c>
      <c r="E59" s="55">
        <v>2</v>
      </c>
      <c r="F59" s="56" t="s">
        <v>162</v>
      </c>
      <c r="G59" s="55" t="s">
        <v>282</v>
      </c>
      <c r="H59" s="57" t="str">
        <f t="shared" si="7"/>
        <v>LRB</v>
      </c>
      <c r="I59" s="58">
        <v>4</v>
      </c>
      <c r="J59" s="58">
        <v>6</v>
      </c>
      <c r="K59" s="58">
        <v>0</v>
      </c>
      <c r="L59" s="62">
        <f t="shared" si="0"/>
        <v>0</v>
      </c>
      <c r="M59" s="58">
        <f t="shared" si="1"/>
        <v>6</v>
      </c>
      <c r="N59" s="58">
        <v>6</v>
      </c>
      <c r="O59" s="58">
        <v>4</v>
      </c>
      <c r="P59" s="58">
        <f t="shared" si="2"/>
        <v>20</v>
      </c>
      <c r="Q59" s="58" t="str">
        <f t="shared" si="3"/>
        <v>Agréé</v>
      </c>
      <c r="R59" s="58">
        <v>1</v>
      </c>
      <c r="S59" s="62">
        <f t="shared" si="4"/>
        <v>16.666666666666668</v>
      </c>
      <c r="T59" s="58" t="str">
        <f t="shared" si="9"/>
        <v>A SURVEILLER</v>
      </c>
    </row>
    <row r="60" spans="1:20" ht="15" x14ac:dyDescent="0.25">
      <c r="A60" s="60" t="s">
        <v>325</v>
      </c>
      <c r="B60" s="4" t="s">
        <v>328</v>
      </c>
      <c r="C60" s="55"/>
      <c r="D60" s="55" t="s">
        <v>79</v>
      </c>
      <c r="E60" s="55">
        <v>2</v>
      </c>
      <c r="F60" s="61" t="s">
        <v>163</v>
      </c>
      <c r="G60" s="55" t="s">
        <v>58</v>
      </c>
      <c r="H60" s="66" t="str">
        <f t="shared" si="7"/>
        <v>MAC COULEUR</v>
      </c>
      <c r="I60" s="58">
        <v>0</v>
      </c>
      <c r="J60" s="58">
        <v>12</v>
      </c>
      <c r="K60" s="58">
        <v>0</v>
      </c>
      <c r="L60" s="62">
        <f t="shared" si="0"/>
        <v>0</v>
      </c>
      <c r="M60" s="58">
        <f t="shared" si="1"/>
        <v>6</v>
      </c>
      <c r="N60" s="58">
        <v>6</v>
      </c>
      <c r="O60" s="58">
        <v>1</v>
      </c>
      <c r="P60" s="58">
        <f t="shared" si="2"/>
        <v>13</v>
      </c>
      <c r="Q60" s="58" t="str">
        <f t="shared" si="3"/>
        <v>A surveiller</v>
      </c>
      <c r="R60" s="58">
        <v>2</v>
      </c>
      <c r="S60" s="62">
        <f t="shared" si="4"/>
        <v>16.666666666666668</v>
      </c>
      <c r="T60" s="58" t="str">
        <f t="shared" si="9"/>
        <v>A SURVEILLER</v>
      </c>
    </row>
    <row r="61" spans="1:20" ht="15" hidden="1" x14ac:dyDescent="0.25">
      <c r="A61" s="60" t="s">
        <v>214</v>
      </c>
      <c r="B61" s="4"/>
      <c r="C61" s="55"/>
      <c r="D61" s="55"/>
      <c r="E61" s="55"/>
      <c r="F61" s="56"/>
      <c r="G61" s="55"/>
      <c r="H61" s="57" t="str">
        <f t="shared" si="7"/>
        <v>MDL RODIS</v>
      </c>
      <c r="I61" s="58"/>
      <c r="J61" s="58">
        <v>3</v>
      </c>
      <c r="K61" s="58">
        <v>0</v>
      </c>
      <c r="L61" s="62">
        <f t="shared" si="0"/>
        <v>0</v>
      </c>
      <c r="M61" s="58">
        <f t="shared" si="1"/>
        <v>6</v>
      </c>
      <c r="N61" s="58">
        <v>4</v>
      </c>
      <c r="O61" s="58">
        <v>6</v>
      </c>
      <c r="P61" s="58" t="str">
        <f t="shared" si="2"/>
        <v>Non évalué</v>
      </c>
      <c r="Q61" s="58" t="str">
        <f t="shared" si="3"/>
        <v>Non évalué</v>
      </c>
      <c r="R61" s="58">
        <v>0</v>
      </c>
      <c r="S61" s="62" t="str">
        <f t="shared" si="4"/>
        <v xml:space="preserve"> </v>
      </c>
      <c r="T61" s="58" t="str">
        <f t="shared" si="9"/>
        <v xml:space="preserve"> </v>
      </c>
    </row>
    <row r="62" spans="1:20" ht="15" x14ac:dyDescent="0.25">
      <c r="A62" s="68" t="s">
        <v>99</v>
      </c>
      <c r="B62" s="4" t="s">
        <v>100</v>
      </c>
      <c r="C62" s="55" t="s">
        <v>101</v>
      </c>
      <c r="D62" s="55" t="s">
        <v>102</v>
      </c>
      <c r="E62" s="55">
        <v>1</v>
      </c>
      <c r="F62" s="56" t="s">
        <v>162</v>
      </c>
      <c r="G62" s="71" t="s">
        <v>283</v>
      </c>
      <c r="H62" s="57" t="str">
        <f t="shared" si="7"/>
        <v>MDP</v>
      </c>
      <c r="I62" s="58">
        <v>4</v>
      </c>
      <c r="J62" s="58">
        <v>5</v>
      </c>
      <c r="K62" s="58">
        <v>1</v>
      </c>
      <c r="L62" s="62">
        <f t="shared" si="0"/>
        <v>20</v>
      </c>
      <c r="M62" s="58">
        <f t="shared" si="1"/>
        <v>0</v>
      </c>
      <c r="N62" s="58">
        <v>6</v>
      </c>
      <c r="O62" s="58">
        <v>3</v>
      </c>
      <c r="P62" s="58">
        <f t="shared" si="2"/>
        <v>13</v>
      </c>
      <c r="Q62" s="58" t="str">
        <f t="shared" si="3"/>
        <v>A surveiller</v>
      </c>
      <c r="R62" s="58">
        <v>1</v>
      </c>
      <c r="S62" s="62">
        <f t="shared" si="4"/>
        <v>20</v>
      </c>
      <c r="T62" s="58" t="str">
        <f t="shared" si="9"/>
        <v>A SURVEILLER</v>
      </c>
    </row>
    <row r="63" spans="1:20" ht="15" hidden="1" x14ac:dyDescent="0.25">
      <c r="A63" s="60" t="s">
        <v>32</v>
      </c>
      <c r="B63" s="4"/>
      <c r="C63" s="55"/>
      <c r="D63" s="55" t="s">
        <v>288</v>
      </c>
      <c r="E63" s="55">
        <v>1</v>
      </c>
      <c r="F63" s="56"/>
      <c r="G63" s="55"/>
      <c r="H63" s="57" t="str">
        <f t="shared" si="7"/>
        <v>METACONCEPT</v>
      </c>
      <c r="I63" s="58">
        <v>4</v>
      </c>
      <c r="J63" s="58">
        <v>0</v>
      </c>
      <c r="K63" s="58">
        <v>0</v>
      </c>
      <c r="L63" s="62">
        <f t="shared" si="0"/>
        <v>0</v>
      </c>
      <c r="M63" s="58">
        <f t="shared" si="1"/>
        <v>6</v>
      </c>
      <c r="N63" s="58">
        <v>6</v>
      </c>
      <c r="O63" s="58">
        <v>0</v>
      </c>
      <c r="P63" s="58" t="str">
        <f>IF(J63&lt;5,"Non évalué",(I63+M63+N65+O63))</f>
        <v>Non évalué</v>
      </c>
      <c r="Q63" s="58" t="str">
        <f t="shared" si="3"/>
        <v>Non évalué</v>
      </c>
      <c r="R63" s="58">
        <v>0</v>
      </c>
      <c r="S63" s="62" t="str">
        <f t="shared" si="4"/>
        <v xml:space="preserve"> </v>
      </c>
      <c r="T63" s="58" t="str">
        <f t="shared" si="9"/>
        <v xml:space="preserve"> </v>
      </c>
    </row>
    <row r="64" spans="1:20" ht="15" x14ac:dyDescent="0.25">
      <c r="A64" s="60" t="s">
        <v>317</v>
      </c>
      <c r="B64" s="29"/>
      <c r="C64" s="55"/>
      <c r="D64" s="55" t="s">
        <v>79</v>
      </c>
      <c r="E64" s="55"/>
      <c r="F64" s="56"/>
      <c r="G64" s="60" t="s">
        <v>324</v>
      </c>
      <c r="H64" s="57" t="str">
        <f t="shared" si="7"/>
        <v>MITHIEUX</v>
      </c>
      <c r="I64" s="58">
        <v>4</v>
      </c>
      <c r="J64" s="58">
        <v>5</v>
      </c>
      <c r="K64" s="58">
        <v>0</v>
      </c>
      <c r="L64" s="62">
        <f t="shared" si="0"/>
        <v>0</v>
      </c>
      <c r="M64" s="58">
        <f t="shared" si="1"/>
        <v>6</v>
      </c>
      <c r="N64" s="58">
        <v>4</v>
      </c>
      <c r="O64" s="58">
        <v>4</v>
      </c>
      <c r="P64" s="58">
        <f>IF(J64&lt;5,"Non évalué",(I64+M64+N66+O64))</f>
        <v>20</v>
      </c>
      <c r="Q64" s="58" t="str">
        <f t="shared" si="3"/>
        <v>Agréé</v>
      </c>
      <c r="R64" s="58">
        <v>1</v>
      </c>
      <c r="S64" s="62">
        <f t="shared" si="4"/>
        <v>20</v>
      </c>
      <c r="T64" s="58" t="str">
        <f t="shared" si="9"/>
        <v>A SURVEILLER</v>
      </c>
    </row>
    <row r="65" spans="1:22" ht="15" x14ac:dyDescent="0.25">
      <c r="A65" s="60" t="s">
        <v>287</v>
      </c>
      <c r="B65" s="28" t="s">
        <v>289</v>
      </c>
      <c r="C65" s="55"/>
      <c r="D65" s="55"/>
      <c r="E65" s="55"/>
      <c r="F65" s="56" t="s">
        <v>163</v>
      </c>
      <c r="G65" s="60" t="s">
        <v>290</v>
      </c>
      <c r="H65" s="57" t="str">
        <f t="shared" si="7"/>
        <v>MPI REFENDAGE</v>
      </c>
      <c r="I65" s="58">
        <v>4</v>
      </c>
      <c r="J65" s="58">
        <v>10</v>
      </c>
      <c r="K65" s="58">
        <v>0</v>
      </c>
      <c r="L65" s="62">
        <f t="shared" si="0"/>
        <v>0</v>
      </c>
      <c r="M65" s="58">
        <f t="shared" si="1"/>
        <v>6</v>
      </c>
      <c r="N65" s="58">
        <v>4</v>
      </c>
      <c r="O65" s="58">
        <v>1</v>
      </c>
      <c r="P65" s="58">
        <f>IF(J65&lt;5,"Non évalué",(I65+M65+N66+O65))</f>
        <v>17</v>
      </c>
      <c r="Q65" s="58" t="str">
        <f t="shared" si="3"/>
        <v>Agréé</v>
      </c>
      <c r="R65" s="58">
        <v>1</v>
      </c>
      <c r="S65" s="62">
        <f t="shared" si="4"/>
        <v>10</v>
      </c>
      <c r="T65" s="58" t="str">
        <f t="shared" si="9"/>
        <v>Délai OK</v>
      </c>
    </row>
    <row r="66" spans="1:22" ht="15" hidden="1" x14ac:dyDescent="0.25">
      <c r="A66" s="71" t="s">
        <v>217</v>
      </c>
      <c r="B66" s="4"/>
      <c r="C66" s="55"/>
      <c r="D66" s="55"/>
      <c r="E66" s="55">
        <v>2</v>
      </c>
      <c r="F66" s="61"/>
      <c r="G66" s="60" t="s">
        <v>229</v>
      </c>
      <c r="H66" s="57" t="str">
        <f t="shared" si="7"/>
        <v>MP PACKAGING</v>
      </c>
      <c r="I66" s="58"/>
      <c r="J66" s="58">
        <v>3</v>
      </c>
      <c r="K66" s="58">
        <v>0</v>
      </c>
      <c r="L66" s="62">
        <f t="shared" si="0"/>
        <v>0</v>
      </c>
      <c r="M66" s="58">
        <f t="shared" si="1"/>
        <v>6</v>
      </c>
      <c r="N66" s="58">
        <v>6</v>
      </c>
      <c r="O66" s="58">
        <v>6</v>
      </c>
      <c r="P66" s="58" t="str">
        <f t="shared" si="2"/>
        <v>Non évalué</v>
      </c>
      <c r="Q66" s="58" t="str">
        <f t="shared" si="3"/>
        <v>Non évalué</v>
      </c>
      <c r="R66" s="58">
        <v>0</v>
      </c>
      <c r="S66" s="62" t="str">
        <f t="shared" si="4"/>
        <v xml:space="preserve"> </v>
      </c>
      <c r="T66" s="58" t="str">
        <f t="shared" si="9"/>
        <v xml:space="preserve"> </v>
      </c>
    </row>
    <row r="67" spans="1:22" hidden="1" x14ac:dyDescent="0.2">
      <c r="A67" s="55" t="s">
        <v>103</v>
      </c>
      <c r="B67" s="55"/>
      <c r="C67" s="55"/>
      <c r="D67" s="55" t="s">
        <v>104</v>
      </c>
      <c r="E67" s="55">
        <v>1</v>
      </c>
      <c r="F67" s="56" t="s">
        <v>163</v>
      </c>
      <c r="G67" s="55"/>
      <c r="H67" s="57" t="str">
        <f t="shared" si="7"/>
        <v>PLASTISERVICE Group</v>
      </c>
      <c r="I67" s="58">
        <v>0</v>
      </c>
      <c r="J67" s="58">
        <v>0</v>
      </c>
      <c r="K67" s="58">
        <v>0</v>
      </c>
      <c r="L67" s="62">
        <f t="shared" si="0"/>
        <v>0</v>
      </c>
      <c r="M67" s="58">
        <f t="shared" si="1"/>
        <v>6</v>
      </c>
      <c r="N67" s="58">
        <v>6</v>
      </c>
      <c r="O67" s="58">
        <v>0</v>
      </c>
      <c r="P67" s="58" t="str">
        <f t="shared" si="2"/>
        <v>Non évalué</v>
      </c>
      <c r="Q67" s="58" t="str">
        <f t="shared" si="3"/>
        <v>Non évalué</v>
      </c>
      <c r="R67" s="58">
        <v>0</v>
      </c>
      <c r="S67" s="62" t="str">
        <f t="shared" si="4"/>
        <v xml:space="preserve"> </v>
      </c>
      <c r="T67" s="58" t="str">
        <f t="shared" si="9"/>
        <v xml:space="preserve"> </v>
      </c>
    </row>
    <row r="68" spans="1:22" hidden="1" x14ac:dyDescent="0.2">
      <c r="A68" s="71" t="s">
        <v>218</v>
      </c>
      <c r="B68" s="55"/>
      <c r="C68" s="55"/>
      <c r="D68" s="55"/>
      <c r="E68" s="55"/>
      <c r="F68" s="56"/>
      <c r="G68" s="55"/>
      <c r="H68" s="57" t="str">
        <f t="shared" si="7"/>
        <v xml:space="preserve">PL MARTIN SAS </v>
      </c>
      <c r="I68" s="58"/>
      <c r="J68" s="58">
        <v>0</v>
      </c>
      <c r="K68" s="58">
        <v>0</v>
      </c>
      <c r="L68" s="62">
        <f t="shared" si="0"/>
        <v>0</v>
      </c>
      <c r="M68" s="58">
        <f t="shared" si="1"/>
        <v>6</v>
      </c>
      <c r="N68" s="58">
        <v>4</v>
      </c>
      <c r="O68" s="58">
        <v>0</v>
      </c>
      <c r="P68" s="58" t="str">
        <f t="shared" si="2"/>
        <v>Non évalué</v>
      </c>
      <c r="Q68" s="58" t="str">
        <f t="shared" si="3"/>
        <v>Non évalué</v>
      </c>
      <c r="R68" s="58">
        <v>0</v>
      </c>
      <c r="S68" s="62" t="str">
        <f t="shared" si="4"/>
        <v xml:space="preserve"> </v>
      </c>
      <c r="T68" s="58" t="str">
        <f t="shared" si="9"/>
        <v xml:space="preserve"> </v>
      </c>
    </row>
    <row r="69" spans="1:22" hidden="1" x14ac:dyDescent="0.2">
      <c r="A69" s="55" t="s">
        <v>105</v>
      </c>
      <c r="B69" s="55"/>
      <c r="C69" s="55"/>
      <c r="D69" s="55" t="s">
        <v>106</v>
      </c>
      <c r="E69" s="55">
        <v>4</v>
      </c>
      <c r="F69" s="56" t="s">
        <v>163</v>
      </c>
      <c r="G69" s="55"/>
      <c r="H69" s="57" t="str">
        <f t="shared" si="7"/>
        <v>PMC Sarl</v>
      </c>
      <c r="I69" s="58">
        <v>0</v>
      </c>
      <c r="J69" s="58">
        <v>0</v>
      </c>
      <c r="K69" s="58">
        <v>0</v>
      </c>
      <c r="L69" s="62">
        <f t="shared" si="0"/>
        <v>0</v>
      </c>
      <c r="M69" s="58">
        <f t="shared" si="1"/>
        <v>6</v>
      </c>
      <c r="N69" s="58">
        <v>0</v>
      </c>
      <c r="O69" s="58">
        <v>0</v>
      </c>
      <c r="P69" s="58" t="str">
        <f t="shared" si="2"/>
        <v>Non évalué</v>
      </c>
      <c r="Q69" s="58" t="str">
        <f t="shared" si="3"/>
        <v>Non évalué</v>
      </c>
      <c r="R69" s="58">
        <v>0</v>
      </c>
      <c r="S69" s="62" t="str">
        <f t="shared" si="4"/>
        <v xml:space="preserve"> </v>
      </c>
      <c r="T69" s="58" t="str">
        <f t="shared" si="9"/>
        <v xml:space="preserve"> </v>
      </c>
    </row>
    <row r="70" spans="1:22" ht="15" hidden="1" x14ac:dyDescent="0.25">
      <c r="A70" s="68" t="s">
        <v>175</v>
      </c>
      <c r="B70" s="4" t="s">
        <v>176</v>
      </c>
      <c r="C70" s="55" t="s">
        <v>177</v>
      </c>
      <c r="D70" s="55" t="s">
        <v>79</v>
      </c>
      <c r="E70" s="55">
        <v>4</v>
      </c>
      <c r="F70" s="56" t="s">
        <v>162</v>
      </c>
      <c r="G70" s="71" t="s">
        <v>312</v>
      </c>
      <c r="H70" s="57" t="str">
        <f t="shared" si="7"/>
        <v>POLIGRAT France</v>
      </c>
      <c r="I70" s="58">
        <v>4</v>
      </c>
      <c r="J70" s="58">
        <v>2</v>
      </c>
      <c r="K70" s="58">
        <v>1</v>
      </c>
      <c r="L70" s="62">
        <f t="shared" si="0"/>
        <v>50</v>
      </c>
      <c r="M70" s="58">
        <f t="shared" si="1"/>
        <v>0</v>
      </c>
      <c r="N70" s="58">
        <v>6</v>
      </c>
      <c r="O70" s="58">
        <v>4</v>
      </c>
      <c r="P70" s="58" t="str">
        <f t="shared" si="2"/>
        <v>Non évalué</v>
      </c>
      <c r="Q70" s="58" t="str">
        <f t="shared" si="3"/>
        <v>Non évalué</v>
      </c>
      <c r="R70" s="58">
        <v>0</v>
      </c>
      <c r="S70" s="62" t="str">
        <f t="shared" si="4"/>
        <v xml:space="preserve"> </v>
      </c>
      <c r="T70" s="58" t="str">
        <f t="shared" si="9"/>
        <v xml:space="preserve"> </v>
      </c>
    </row>
    <row r="71" spans="1:22" ht="15" hidden="1" x14ac:dyDescent="0.25">
      <c r="A71" s="60" t="s">
        <v>30</v>
      </c>
      <c r="B71" s="4"/>
      <c r="C71" s="55"/>
      <c r="D71" s="55"/>
      <c r="E71" s="55"/>
      <c r="F71" s="56"/>
      <c r="G71" s="55"/>
      <c r="H71" s="57" t="str">
        <f t="shared" si="7"/>
        <v>RABOURDIN</v>
      </c>
      <c r="I71" s="58"/>
      <c r="J71" s="58">
        <v>1</v>
      </c>
      <c r="K71" s="58">
        <v>0</v>
      </c>
      <c r="L71" s="62">
        <f t="shared" si="0"/>
        <v>0</v>
      </c>
      <c r="M71" s="58">
        <f t="shared" si="1"/>
        <v>6</v>
      </c>
      <c r="N71" s="58">
        <v>6</v>
      </c>
      <c r="O71" s="58">
        <v>6</v>
      </c>
      <c r="P71" s="58" t="str">
        <f t="shared" si="2"/>
        <v>Non évalué</v>
      </c>
      <c r="Q71" s="58" t="str">
        <f t="shared" si="3"/>
        <v>Non évalué</v>
      </c>
      <c r="R71" s="58">
        <v>1</v>
      </c>
      <c r="S71" s="62" t="str">
        <f t="shared" si="4"/>
        <v xml:space="preserve"> </v>
      </c>
      <c r="T71" s="58" t="str">
        <f t="shared" si="9"/>
        <v xml:space="preserve"> </v>
      </c>
    </row>
    <row r="72" spans="1:22" ht="15" x14ac:dyDescent="0.25">
      <c r="A72" s="55" t="s">
        <v>29</v>
      </c>
      <c r="B72" s="4" t="s">
        <v>107</v>
      </c>
      <c r="C72" s="55" t="s">
        <v>108</v>
      </c>
      <c r="D72" s="55" t="s">
        <v>79</v>
      </c>
      <c r="E72" s="55">
        <v>2</v>
      </c>
      <c r="F72" s="56" t="s">
        <v>162</v>
      </c>
      <c r="G72" s="60" t="s">
        <v>269</v>
      </c>
      <c r="H72" s="66" t="str">
        <f t="shared" si="7"/>
        <v>REVETECH</v>
      </c>
      <c r="I72" s="58">
        <v>4</v>
      </c>
      <c r="J72" s="58">
        <v>28</v>
      </c>
      <c r="K72" s="58">
        <v>0</v>
      </c>
      <c r="L72" s="62">
        <f t="shared" si="0"/>
        <v>0</v>
      </c>
      <c r="M72" s="58">
        <f t="shared" si="1"/>
        <v>6</v>
      </c>
      <c r="N72" s="58">
        <v>6</v>
      </c>
      <c r="O72" s="58">
        <v>4</v>
      </c>
      <c r="P72" s="58">
        <f t="shared" si="2"/>
        <v>20</v>
      </c>
      <c r="Q72" s="58" t="str">
        <f t="shared" si="3"/>
        <v>Agréé</v>
      </c>
      <c r="R72" s="58">
        <v>2</v>
      </c>
      <c r="S72" s="62">
        <f t="shared" si="4"/>
        <v>7.1428571428571432</v>
      </c>
      <c r="T72" s="58" t="str">
        <f t="shared" si="9"/>
        <v>Délai OK</v>
      </c>
      <c r="V72" s="73"/>
    </row>
    <row r="73" spans="1:22" ht="15" hidden="1" x14ac:dyDescent="0.25">
      <c r="A73" s="60" t="s">
        <v>155</v>
      </c>
      <c r="B73" s="4"/>
      <c r="C73" s="55"/>
      <c r="D73" s="55"/>
      <c r="E73" s="55"/>
      <c r="F73" s="56"/>
      <c r="G73" s="55"/>
      <c r="H73" s="57" t="str">
        <f t="shared" si="7"/>
        <v>REXEL</v>
      </c>
      <c r="I73" s="58"/>
      <c r="J73" s="58">
        <v>1</v>
      </c>
      <c r="K73" s="58">
        <v>0</v>
      </c>
      <c r="L73" s="62">
        <f t="shared" si="0"/>
        <v>0</v>
      </c>
      <c r="M73" s="58">
        <f t="shared" si="1"/>
        <v>6</v>
      </c>
      <c r="N73" s="58">
        <v>0</v>
      </c>
      <c r="O73" s="58">
        <v>6</v>
      </c>
      <c r="P73" s="58" t="str">
        <f t="shared" si="2"/>
        <v>Non évalué</v>
      </c>
      <c r="Q73" s="58" t="str">
        <f t="shared" si="3"/>
        <v>Non évalué</v>
      </c>
      <c r="R73" s="58">
        <v>1</v>
      </c>
      <c r="S73" s="62" t="str">
        <f t="shared" si="4"/>
        <v xml:space="preserve"> </v>
      </c>
      <c r="T73" s="58" t="str">
        <f t="shared" si="9"/>
        <v xml:space="preserve"> </v>
      </c>
    </row>
    <row r="74" spans="1:22" ht="15" hidden="1" x14ac:dyDescent="0.25">
      <c r="A74" s="60" t="s">
        <v>261</v>
      </c>
      <c r="B74" s="4"/>
      <c r="C74" s="55"/>
      <c r="D74" s="55"/>
      <c r="E74" s="55"/>
      <c r="F74" s="56"/>
      <c r="G74" s="55"/>
      <c r="H74" s="57" t="str">
        <f t="shared" si="7"/>
        <v>ROSLER</v>
      </c>
      <c r="I74" s="58">
        <v>4</v>
      </c>
      <c r="J74" s="58">
        <v>2</v>
      </c>
      <c r="K74" s="58">
        <v>0</v>
      </c>
      <c r="L74" s="62">
        <f t="shared" si="0"/>
        <v>0</v>
      </c>
      <c r="M74" s="58">
        <v>6</v>
      </c>
      <c r="N74" s="58">
        <v>6</v>
      </c>
      <c r="O74" s="58">
        <v>4</v>
      </c>
      <c r="P74" s="58" t="str">
        <f t="shared" si="2"/>
        <v>Non évalué</v>
      </c>
      <c r="Q74" s="58" t="str">
        <f t="shared" si="3"/>
        <v>Non évalué</v>
      </c>
      <c r="R74" s="58">
        <v>1</v>
      </c>
      <c r="S74" s="62" t="str">
        <f t="shared" ref="S74:S100" si="10">IF(Q74="Non évalué"," ",(R74*100)/J74)</f>
        <v xml:space="preserve"> </v>
      </c>
      <c r="T74" s="58" t="str">
        <f t="shared" si="9"/>
        <v xml:space="preserve"> </v>
      </c>
    </row>
    <row r="75" spans="1:22" ht="15" hidden="1" x14ac:dyDescent="0.25">
      <c r="A75" s="68" t="s">
        <v>375</v>
      </c>
      <c r="B75" s="4"/>
      <c r="C75" s="55"/>
      <c r="D75" s="55"/>
      <c r="E75" s="55"/>
      <c r="F75" s="56"/>
      <c r="G75" s="55"/>
      <c r="H75" s="57" t="str">
        <f t="shared" si="7"/>
        <v>RUDOLPH</v>
      </c>
      <c r="I75" s="58">
        <v>6</v>
      </c>
      <c r="J75" s="58">
        <v>1</v>
      </c>
      <c r="K75" s="58">
        <v>1</v>
      </c>
      <c r="L75" s="62">
        <f t="shared" si="0"/>
        <v>100</v>
      </c>
      <c r="M75" s="58">
        <f t="shared" si="1"/>
        <v>0</v>
      </c>
      <c r="N75" s="58">
        <v>6</v>
      </c>
      <c r="O75" s="58">
        <v>4</v>
      </c>
      <c r="P75" s="58" t="str">
        <f t="shared" si="2"/>
        <v>Non évalué</v>
      </c>
      <c r="Q75" s="58" t="str">
        <f t="shared" si="3"/>
        <v>Non évalué</v>
      </c>
      <c r="R75" s="58"/>
      <c r="S75" s="62"/>
      <c r="T75" s="58"/>
    </row>
    <row r="76" spans="1:22" ht="15" hidden="1" x14ac:dyDescent="0.25">
      <c r="A76" s="55" t="s">
        <v>157</v>
      </c>
      <c r="B76" s="4" t="s">
        <v>191</v>
      </c>
      <c r="C76" s="55" t="s">
        <v>192</v>
      </c>
      <c r="D76" s="55" t="s">
        <v>41</v>
      </c>
      <c r="E76" s="55">
        <v>1</v>
      </c>
      <c r="F76" s="56" t="s">
        <v>162</v>
      </c>
      <c r="G76" s="55" t="s">
        <v>190</v>
      </c>
      <c r="H76" s="57" t="str">
        <f t="shared" si="7"/>
        <v>SAPIM Inox</v>
      </c>
      <c r="I76" s="58">
        <v>0</v>
      </c>
      <c r="J76" s="58">
        <v>1</v>
      </c>
      <c r="K76" s="58">
        <v>0</v>
      </c>
      <c r="L76" s="62">
        <f t="shared" ref="L76:L105" si="11">IF(J76=0,0,((K76/J76)*100))</f>
        <v>0</v>
      </c>
      <c r="M76" s="58">
        <f t="shared" ref="M76:M105" si="12">IF(L76&lt;=5,6,IF(L76&lt;=10,4,0))</f>
        <v>6</v>
      </c>
      <c r="N76" s="58">
        <v>6</v>
      </c>
      <c r="O76" s="58">
        <v>6</v>
      </c>
      <c r="P76" s="58" t="str">
        <f t="shared" ref="P76:P105" si="13">IF(J76&lt;5,"Non évalué",(I76+M76+N76+O76))</f>
        <v>Non évalué</v>
      </c>
      <c r="Q76" s="58" t="str">
        <f>IF(P76="Non évalué","Non évalué",IF(P76&lt;10,"A risque",IF(P76&lt;15,"A surveiller","Agréé")))</f>
        <v>Non évalué</v>
      </c>
      <c r="R76" s="58">
        <v>0</v>
      </c>
      <c r="S76" s="62" t="str">
        <f t="shared" si="10"/>
        <v xml:space="preserve"> </v>
      </c>
      <c r="T76" s="58" t="str">
        <f t="shared" si="9"/>
        <v xml:space="preserve"> </v>
      </c>
    </row>
    <row r="77" spans="1:22" ht="15" hidden="1" x14ac:dyDescent="0.25">
      <c r="A77" s="60" t="s">
        <v>219</v>
      </c>
      <c r="B77" s="4"/>
      <c r="C77" s="55"/>
      <c r="D77" s="55"/>
      <c r="E77" s="55"/>
      <c r="F77" s="56"/>
      <c r="G77" s="55"/>
      <c r="H77" s="57" t="str">
        <f t="shared" si="7"/>
        <v>SAICA PACK</v>
      </c>
      <c r="I77" s="58"/>
      <c r="J77" s="58">
        <v>1</v>
      </c>
      <c r="K77" s="58">
        <v>0</v>
      </c>
      <c r="L77" s="62">
        <f t="shared" si="11"/>
        <v>0</v>
      </c>
      <c r="M77" s="58">
        <f t="shared" si="12"/>
        <v>6</v>
      </c>
      <c r="N77" s="58">
        <v>0</v>
      </c>
      <c r="O77" s="58"/>
      <c r="P77" s="58" t="str">
        <f t="shared" si="13"/>
        <v>Non évalué</v>
      </c>
      <c r="Q77" s="58" t="str">
        <f t="shared" ref="Q77:Q105" si="14">IF(P77="Non évalué","Non évalué",IF(P77&lt;10,"A risque",IF(P77&lt;15,"A surveiller","Agréé")))</f>
        <v>Non évalué</v>
      </c>
      <c r="R77" s="58">
        <v>0</v>
      </c>
      <c r="S77" s="62" t="str">
        <f t="shared" si="10"/>
        <v xml:space="preserve"> </v>
      </c>
      <c r="T77" s="58" t="str">
        <f t="shared" si="9"/>
        <v xml:space="preserve"> </v>
      </c>
    </row>
    <row r="78" spans="1:22" ht="15" hidden="1" x14ac:dyDescent="0.25">
      <c r="A78" s="60" t="s">
        <v>18</v>
      </c>
      <c r="B78" s="4"/>
      <c r="C78" s="55"/>
      <c r="D78" s="55"/>
      <c r="E78" s="55"/>
      <c r="F78" s="56"/>
      <c r="G78" s="55" t="s">
        <v>323</v>
      </c>
      <c r="H78" s="57" t="str">
        <f t="shared" si="7"/>
        <v>SAMP INDUSTRIE</v>
      </c>
      <c r="I78" s="58">
        <v>4</v>
      </c>
      <c r="J78" s="58">
        <v>2</v>
      </c>
      <c r="K78" s="58">
        <v>0</v>
      </c>
      <c r="L78" s="62">
        <f t="shared" si="11"/>
        <v>0</v>
      </c>
      <c r="M78" s="58">
        <f t="shared" si="12"/>
        <v>6</v>
      </c>
      <c r="N78" s="58">
        <v>1</v>
      </c>
      <c r="O78" s="58">
        <v>4</v>
      </c>
      <c r="P78" s="58" t="str">
        <f t="shared" si="13"/>
        <v>Non évalué</v>
      </c>
      <c r="Q78" s="58" t="str">
        <f t="shared" si="14"/>
        <v>Non évalué</v>
      </c>
      <c r="R78" s="58">
        <v>2</v>
      </c>
      <c r="S78" s="62" t="str">
        <f t="shared" si="10"/>
        <v xml:space="preserve"> </v>
      </c>
      <c r="T78" s="58" t="str">
        <f t="shared" si="9"/>
        <v xml:space="preserve"> </v>
      </c>
    </row>
    <row r="79" spans="1:22" ht="15" hidden="1" x14ac:dyDescent="0.25">
      <c r="A79" s="60" t="s">
        <v>19</v>
      </c>
      <c r="B79" s="4"/>
      <c r="C79" s="55"/>
      <c r="D79" s="55"/>
      <c r="E79" s="55"/>
      <c r="F79" s="56"/>
      <c r="G79" s="55"/>
      <c r="H79" s="57" t="str">
        <f t="shared" si="7"/>
        <v>SAPIM INOX</v>
      </c>
      <c r="I79" s="58"/>
      <c r="J79" s="58">
        <v>2</v>
      </c>
      <c r="K79" s="58">
        <v>0</v>
      </c>
      <c r="L79" s="62">
        <f t="shared" si="11"/>
        <v>0</v>
      </c>
      <c r="M79" s="58">
        <f t="shared" si="12"/>
        <v>6</v>
      </c>
      <c r="N79" s="58">
        <v>6</v>
      </c>
      <c r="O79" s="58"/>
      <c r="P79" s="58" t="str">
        <f t="shared" si="13"/>
        <v>Non évalué</v>
      </c>
      <c r="Q79" s="58" t="str">
        <f t="shared" si="14"/>
        <v>Non évalué</v>
      </c>
      <c r="R79" s="58">
        <v>0</v>
      </c>
      <c r="S79" s="62" t="str">
        <f t="shared" si="10"/>
        <v xml:space="preserve"> </v>
      </c>
      <c r="T79" s="58" t="str">
        <f t="shared" si="9"/>
        <v xml:space="preserve"> </v>
      </c>
    </row>
    <row r="80" spans="1:22" ht="15" x14ac:dyDescent="0.25">
      <c r="A80" s="60" t="s">
        <v>326</v>
      </c>
      <c r="B80" s="4"/>
      <c r="C80" s="55"/>
      <c r="D80" s="55"/>
      <c r="E80" s="55"/>
      <c r="F80" s="56"/>
      <c r="G80" s="55"/>
      <c r="H80" s="57" t="str">
        <f t="shared" si="7"/>
        <v>SARL RACLOT</v>
      </c>
      <c r="I80" s="58">
        <v>2</v>
      </c>
      <c r="J80" s="58">
        <v>10</v>
      </c>
      <c r="K80" s="58">
        <v>0</v>
      </c>
      <c r="L80" s="62">
        <f t="shared" si="11"/>
        <v>0</v>
      </c>
      <c r="M80" s="58">
        <f t="shared" si="12"/>
        <v>6</v>
      </c>
      <c r="N80" s="58">
        <v>2</v>
      </c>
      <c r="O80" s="58">
        <v>2</v>
      </c>
      <c r="P80" s="58">
        <f t="shared" si="13"/>
        <v>12</v>
      </c>
      <c r="Q80" s="58" t="str">
        <f t="shared" si="14"/>
        <v>A surveiller</v>
      </c>
      <c r="R80" s="58">
        <v>7</v>
      </c>
      <c r="S80" s="62">
        <f t="shared" si="10"/>
        <v>70</v>
      </c>
      <c r="T80" s="58" t="str">
        <f t="shared" si="9"/>
        <v>A RISQUE</v>
      </c>
    </row>
    <row r="81" spans="1:20" ht="15" hidden="1" x14ac:dyDescent="0.25">
      <c r="A81" s="60" t="s">
        <v>327</v>
      </c>
      <c r="B81" s="4"/>
      <c r="C81" s="55"/>
      <c r="D81" s="55"/>
      <c r="E81" s="55"/>
      <c r="F81" s="56"/>
      <c r="G81" s="55"/>
      <c r="H81" s="57" t="str">
        <f t="shared" si="7"/>
        <v>SAS BPM</v>
      </c>
      <c r="I81" s="58">
        <v>0</v>
      </c>
      <c r="J81" s="58">
        <v>4</v>
      </c>
      <c r="K81" s="58">
        <v>0</v>
      </c>
      <c r="L81" s="62">
        <f t="shared" si="11"/>
        <v>0</v>
      </c>
      <c r="M81" s="58">
        <f t="shared" si="12"/>
        <v>6</v>
      </c>
      <c r="N81" s="58">
        <v>4</v>
      </c>
      <c r="O81" s="58">
        <v>4</v>
      </c>
      <c r="P81" s="58" t="str">
        <f t="shared" si="13"/>
        <v>Non évalué</v>
      </c>
      <c r="Q81" s="58" t="str">
        <f t="shared" si="14"/>
        <v>Non évalué</v>
      </c>
      <c r="R81" s="58">
        <v>0</v>
      </c>
      <c r="S81" s="62" t="str">
        <f t="shared" si="10"/>
        <v xml:space="preserve"> </v>
      </c>
      <c r="T81" s="58" t="str">
        <f t="shared" si="9"/>
        <v xml:space="preserve"> </v>
      </c>
    </row>
    <row r="82" spans="1:20" ht="15" hidden="1" x14ac:dyDescent="0.25">
      <c r="A82" s="60" t="s">
        <v>156</v>
      </c>
      <c r="B82" s="4"/>
      <c r="C82" s="55"/>
      <c r="D82" s="55"/>
      <c r="E82" s="55"/>
      <c r="F82" s="56"/>
      <c r="G82" s="55"/>
      <c r="H82" s="57" t="str">
        <f t="shared" si="7"/>
        <v>SDEP</v>
      </c>
      <c r="I82" s="58"/>
      <c r="J82" s="58">
        <v>0</v>
      </c>
      <c r="K82" s="58">
        <v>0</v>
      </c>
      <c r="L82" s="62">
        <f t="shared" si="11"/>
        <v>0</v>
      </c>
      <c r="M82" s="58">
        <f t="shared" si="12"/>
        <v>6</v>
      </c>
      <c r="N82" s="58">
        <v>6</v>
      </c>
      <c r="O82" s="58"/>
      <c r="P82" s="58" t="str">
        <f t="shared" si="13"/>
        <v>Non évalué</v>
      </c>
      <c r="Q82" s="58" t="str">
        <f t="shared" si="14"/>
        <v>Non évalué</v>
      </c>
      <c r="R82" s="58">
        <v>0</v>
      </c>
      <c r="S82" s="62" t="str">
        <f t="shared" si="10"/>
        <v xml:space="preserve"> </v>
      </c>
      <c r="T82" s="58" t="str">
        <f t="shared" si="9"/>
        <v xml:space="preserve"> </v>
      </c>
    </row>
    <row r="83" spans="1:20" ht="15" hidden="1" x14ac:dyDescent="0.25">
      <c r="A83" s="60" t="s">
        <v>220</v>
      </c>
      <c r="B83" s="4"/>
      <c r="C83" s="55"/>
      <c r="D83" s="55"/>
      <c r="E83" s="55"/>
      <c r="F83" s="56"/>
      <c r="G83" s="55"/>
      <c r="H83" s="57" t="str">
        <f t="shared" si="7"/>
        <v>SEFI</v>
      </c>
      <c r="I83" s="58"/>
      <c r="J83" s="58">
        <v>0</v>
      </c>
      <c r="K83" s="58">
        <v>0</v>
      </c>
      <c r="L83" s="62">
        <f t="shared" si="11"/>
        <v>0</v>
      </c>
      <c r="M83" s="58">
        <f t="shared" si="12"/>
        <v>6</v>
      </c>
      <c r="N83" s="58"/>
      <c r="O83" s="58"/>
      <c r="P83" s="58" t="str">
        <f t="shared" si="13"/>
        <v>Non évalué</v>
      </c>
      <c r="Q83" s="58" t="str">
        <f t="shared" si="14"/>
        <v>Non évalué</v>
      </c>
      <c r="R83" s="58">
        <v>0</v>
      </c>
      <c r="S83" s="62" t="str">
        <f t="shared" si="10"/>
        <v xml:space="preserve"> </v>
      </c>
      <c r="T83" s="58" t="str">
        <f t="shared" si="9"/>
        <v xml:space="preserve"> </v>
      </c>
    </row>
    <row r="84" spans="1:20" ht="15" hidden="1" x14ac:dyDescent="0.25">
      <c r="A84" s="68" t="s">
        <v>376</v>
      </c>
      <c r="B84" s="4"/>
      <c r="C84" s="55"/>
      <c r="D84" s="55"/>
      <c r="E84" s="55"/>
      <c r="F84" s="61" t="s">
        <v>162</v>
      </c>
      <c r="G84" s="55"/>
      <c r="H84" s="57" t="str">
        <f t="shared" si="7"/>
        <v>SECO</v>
      </c>
      <c r="I84" s="58">
        <v>4</v>
      </c>
      <c r="J84" s="58">
        <v>1</v>
      </c>
      <c r="K84" s="58">
        <v>1</v>
      </c>
      <c r="L84" s="62">
        <f t="shared" si="11"/>
        <v>100</v>
      </c>
      <c r="M84" s="58">
        <f t="shared" si="12"/>
        <v>0</v>
      </c>
      <c r="N84" s="58">
        <v>6</v>
      </c>
      <c r="O84" s="58">
        <v>4</v>
      </c>
      <c r="P84" s="58" t="str">
        <f t="shared" si="13"/>
        <v>Non évalué</v>
      </c>
      <c r="Q84" s="58" t="str">
        <f t="shared" si="14"/>
        <v>Non évalué</v>
      </c>
      <c r="R84" s="58">
        <v>0</v>
      </c>
      <c r="S84" s="62" t="str">
        <f t="shared" si="10"/>
        <v xml:space="preserve"> </v>
      </c>
      <c r="T84" s="58" t="str">
        <f t="shared" si="9"/>
        <v xml:space="preserve"> </v>
      </c>
    </row>
    <row r="85" spans="1:20" ht="15" hidden="1" x14ac:dyDescent="0.25">
      <c r="A85" s="60" t="s">
        <v>221</v>
      </c>
      <c r="B85" s="4"/>
      <c r="C85" s="55"/>
      <c r="D85" s="55"/>
      <c r="E85" s="55"/>
      <c r="F85" s="56"/>
      <c r="G85" s="55"/>
      <c r="H85" s="57" t="str">
        <f t="shared" si="7"/>
        <v>SIDASA</v>
      </c>
      <c r="I85" s="58"/>
      <c r="J85" s="58">
        <v>0</v>
      </c>
      <c r="K85" s="58">
        <v>0</v>
      </c>
      <c r="L85" s="62">
        <f t="shared" si="11"/>
        <v>0</v>
      </c>
      <c r="M85" s="58">
        <f t="shared" si="12"/>
        <v>6</v>
      </c>
      <c r="N85" s="58">
        <v>0</v>
      </c>
      <c r="O85" s="58"/>
      <c r="P85" s="58" t="str">
        <f t="shared" si="13"/>
        <v>Non évalué</v>
      </c>
      <c r="Q85" s="58" t="str">
        <f t="shared" si="14"/>
        <v>Non évalué</v>
      </c>
      <c r="R85" s="58">
        <v>0</v>
      </c>
      <c r="S85" s="62" t="str">
        <f t="shared" si="10"/>
        <v xml:space="preserve"> </v>
      </c>
      <c r="T85" s="58" t="str">
        <f t="shared" si="9"/>
        <v xml:space="preserve"> </v>
      </c>
    </row>
    <row r="86" spans="1:20" ht="15" hidden="1" x14ac:dyDescent="0.25">
      <c r="A86" s="60" t="s">
        <v>148</v>
      </c>
      <c r="B86" s="4"/>
      <c r="C86" s="55"/>
      <c r="D86" s="55"/>
      <c r="E86" s="55"/>
      <c r="F86" s="56"/>
      <c r="G86" s="55"/>
      <c r="H86" s="66" t="str">
        <f t="shared" si="7"/>
        <v>SIREMBALLAGE</v>
      </c>
      <c r="I86" s="58"/>
      <c r="J86" s="58">
        <v>0</v>
      </c>
      <c r="K86" s="58">
        <v>0</v>
      </c>
      <c r="L86" s="62">
        <f t="shared" si="11"/>
        <v>0</v>
      </c>
      <c r="M86" s="58">
        <f t="shared" si="12"/>
        <v>6</v>
      </c>
      <c r="N86" s="58">
        <v>6</v>
      </c>
      <c r="O86" s="58">
        <v>4</v>
      </c>
      <c r="P86" s="58" t="str">
        <f t="shared" si="13"/>
        <v>Non évalué</v>
      </c>
      <c r="Q86" s="58" t="str">
        <f t="shared" si="14"/>
        <v>Non évalué</v>
      </c>
      <c r="R86" s="58">
        <v>0</v>
      </c>
      <c r="S86" s="62" t="str">
        <f t="shared" si="10"/>
        <v xml:space="preserve"> </v>
      </c>
      <c r="T86" s="58" t="str">
        <f>IF(Q86="Non évalué"," ",IF(S86&gt;20,"A RISQUE",IF(S86&gt;10,"A SURVEILLER","Délai OK")))</f>
        <v xml:space="preserve"> </v>
      </c>
    </row>
    <row r="87" spans="1:20" ht="15" hidden="1" x14ac:dyDescent="0.25">
      <c r="A87" s="55" t="s">
        <v>1</v>
      </c>
      <c r="B87" s="4" t="s">
        <v>165</v>
      </c>
      <c r="C87" s="55"/>
      <c r="D87" s="55" t="s">
        <v>166</v>
      </c>
      <c r="E87" s="55">
        <v>1</v>
      </c>
      <c r="F87" s="56" t="s">
        <v>162</v>
      </c>
      <c r="G87" s="55" t="s">
        <v>130</v>
      </c>
      <c r="H87" s="57" t="str">
        <f t="shared" si="7"/>
        <v>SMV</v>
      </c>
      <c r="I87" s="58">
        <v>0</v>
      </c>
      <c r="J87" s="58">
        <v>0</v>
      </c>
      <c r="K87" s="58">
        <v>0</v>
      </c>
      <c r="L87" s="62">
        <f t="shared" si="11"/>
        <v>0</v>
      </c>
      <c r="M87" s="58">
        <f t="shared" si="12"/>
        <v>6</v>
      </c>
      <c r="N87" s="58">
        <v>4</v>
      </c>
      <c r="O87" s="58">
        <v>3</v>
      </c>
      <c r="P87" s="58" t="str">
        <f t="shared" si="13"/>
        <v>Non évalué</v>
      </c>
      <c r="Q87" s="58" t="str">
        <f t="shared" si="14"/>
        <v>Non évalué</v>
      </c>
      <c r="R87" s="58">
        <v>0</v>
      </c>
      <c r="S87" s="62" t="str">
        <f t="shared" si="10"/>
        <v xml:space="preserve"> </v>
      </c>
      <c r="T87" s="58" t="str">
        <f t="shared" ref="T87:T105" si="15">IF(Q87="Non évalué"," ",IF(S87&gt;20,"A RISQUE",IF(S87&gt;10,"A SURVEILLER","Délai OK")))</f>
        <v xml:space="preserve"> </v>
      </c>
    </row>
    <row r="88" spans="1:20" ht="15" x14ac:dyDescent="0.25">
      <c r="A88" s="55" t="s">
        <v>20</v>
      </c>
      <c r="B88" s="4" t="s">
        <v>179</v>
      </c>
      <c r="C88" s="55" t="s">
        <v>181</v>
      </c>
      <c r="D88" s="55" t="s">
        <v>180</v>
      </c>
      <c r="E88" s="55">
        <v>4</v>
      </c>
      <c r="F88" s="56" t="s">
        <v>162</v>
      </c>
      <c r="G88" s="71" t="s">
        <v>318</v>
      </c>
      <c r="H88" s="57" t="str">
        <f t="shared" si="7"/>
        <v>SNAEM</v>
      </c>
      <c r="I88" s="58">
        <v>4</v>
      </c>
      <c r="J88" s="58">
        <v>5</v>
      </c>
      <c r="K88" s="58">
        <v>0</v>
      </c>
      <c r="L88" s="62">
        <f t="shared" si="11"/>
        <v>0</v>
      </c>
      <c r="M88" s="58">
        <f t="shared" si="12"/>
        <v>6</v>
      </c>
      <c r="N88" s="58">
        <v>6</v>
      </c>
      <c r="O88" s="58">
        <v>4</v>
      </c>
      <c r="P88" s="58">
        <f t="shared" si="13"/>
        <v>20</v>
      </c>
      <c r="Q88" s="58" t="str">
        <f t="shared" si="14"/>
        <v>Agréé</v>
      </c>
      <c r="R88" s="58">
        <v>3</v>
      </c>
      <c r="S88" s="62">
        <f t="shared" si="10"/>
        <v>60</v>
      </c>
      <c r="T88" s="58" t="str">
        <f t="shared" si="15"/>
        <v>A RISQUE</v>
      </c>
    </row>
    <row r="89" spans="1:20" ht="15" hidden="1" x14ac:dyDescent="0.25">
      <c r="A89" s="60" t="s">
        <v>111</v>
      </c>
      <c r="B89" s="4" t="s">
        <v>171</v>
      </c>
      <c r="C89" s="55" t="s">
        <v>172</v>
      </c>
      <c r="D89" s="55" t="s">
        <v>112</v>
      </c>
      <c r="E89" s="55">
        <v>2</v>
      </c>
      <c r="F89" s="56" t="s">
        <v>162</v>
      </c>
      <c r="G89" s="71" t="s">
        <v>310</v>
      </c>
      <c r="H89" s="57" t="str">
        <f t="shared" si="7"/>
        <v>SOHACO SA</v>
      </c>
      <c r="I89" s="58">
        <v>4</v>
      </c>
      <c r="J89" s="58">
        <v>3</v>
      </c>
      <c r="K89" s="58">
        <v>0</v>
      </c>
      <c r="L89" s="62">
        <f t="shared" si="11"/>
        <v>0</v>
      </c>
      <c r="M89" s="58">
        <f t="shared" si="12"/>
        <v>6</v>
      </c>
      <c r="N89" s="58">
        <v>6</v>
      </c>
      <c r="O89" s="58">
        <v>2</v>
      </c>
      <c r="P89" s="58" t="str">
        <f t="shared" si="13"/>
        <v>Non évalué</v>
      </c>
      <c r="Q89" s="58" t="str">
        <f t="shared" si="14"/>
        <v>Non évalué</v>
      </c>
      <c r="R89" s="58">
        <v>0</v>
      </c>
      <c r="S89" s="62" t="str">
        <f t="shared" si="10"/>
        <v xml:space="preserve"> </v>
      </c>
      <c r="T89" s="58" t="str">
        <f t="shared" si="15"/>
        <v xml:space="preserve"> </v>
      </c>
    </row>
    <row r="90" spans="1:20" ht="15" hidden="1" x14ac:dyDescent="0.25">
      <c r="A90" s="55" t="s">
        <v>21</v>
      </c>
      <c r="B90" s="4" t="s">
        <v>151</v>
      </c>
      <c r="C90" s="55" t="s">
        <v>152</v>
      </c>
      <c r="D90" s="55" t="s">
        <v>113</v>
      </c>
      <c r="E90" s="55">
        <v>1</v>
      </c>
      <c r="F90" s="56" t="s">
        <v>162</v>
      </c>
      <c r="G90" s="71" t="s">
        <v>275</v>
      </c>
      <c r="H90" s="57" t="str">
        <f t="shared" si="7"/>
        <v>SOMERS</v>
      </c>
      <c r="I90" s="58">
        <v>4</v>
      </c>
      <c r="J90" s="58">
        <v>0</v>
      </c>
      <c r="K90" s="58">
        <v>0</v>
      </c>
      <c r="L90" s="62">
        <f t="shared" si="11"/>
        <v>0</v>
      </c>
      <c r="M90" s="58">
        <f t="shared" si="12"/>
        <v>6</v>
      </c>
      <c r="N90" s="58">
        <v>6</v>
      </c>
      <c r="O90" s="58">
        <v>4</v>
      </c>
      <c r="P90" s="58" t="str">
        <f t="shared" si="13"/>
        <v>Non évalué</v>
      </c>
      <c r="Q90" s="58" t="str">
        <f t="shared" si="14"/>
        <v>Non évalué</v>
      </c>
      <c r="R90" s="58">
        <v>0</v>
      </c>
      <c r="S90" s="62" t="str">
        <f t="shared" si="10"/>
        <v xml:space="preserve"> </v>
      </c>
      <c r="T90" s="58" t="str">
        <f t="shared" si="15"/>
        <v xml:space="preserve"> </v>
      </c>
    </row>
    <row r="91" spans="1:20" ht="15" hidden="1" x14ac:dyDescent="0.25">
      <c r="A91" s="60" t="s">
        <v>222</v>
      </c>
      <c r="B91" s="4"/>
      <c r="C91" s="55"/>
      <c r="D91" s="55"/>
      <c r="E91" s="55"/>
      <c r="F91" s="56"/>
      <c r="G91" s="55"/>
      <c r="H91" s="57" t="str">
        <f t="shared" si="7"/>
        <v>SOLUTION ELASTOMERE</v>
      </c>
      <c r="I91" s="58"/>
      <c r="J91" s="58">
        <v>0</v>
      </c>
      <c r="K91" s="58">
        <v>0</v>
      </c>
      <c r="L91" s="62">
        <f t="shared" si="11"/>
        <v>0</v>
      </c>
      <c r="M91" s="58">
        <f t="shared" si="12"/>
        <v>6</v>
      </c>
      <c r="N91" s="58">
        <v>0</v>
      </c>
      <c r="O91" s="58">
        <v>2</v>
      </c>
      <c r="P91" s="58" t="str">
        <f t="shared" si="13"/>
        <v>Non évalué</v>
      </c>
      <c r="Q91" s="58" t="str">
        <f t="shared" si="14"/>
        <v>Non évalué</v>
      </c>
      <c r="R91" s="58">
        <v>0</v>
      </c>
      <c r="S91" s="62" t="str">
        <f t="shared" si="10"/>
        <v xml:space="preserve"> </v>
      </c>
      <c r="T91" s="58" t="str">
        <f t="shared" si="15"/>
        <v xml:space="preserve"> </v>
      </c>
    </row>
    <row r="92" spans="1:20" ht="15" x14ac:dyDescent="0.25">
      <c r="A92" s="55" t="s">
        <v>114</v>
      </c>
      <c r="B92" s="4" t="s">
        <v>193</v>
      </c>
      <c r="C92" s="55" t="s">
        <v>194</v>
      </c>
      <c r="D92" s="55" t="s">
        <v>195</v>
      </c>
      <c r="E92" s="55">
        <v>2</v>
      </c>
      <c r="F92" s="56" t="s">
        <v>162</v>
      </c>
      <c r="G92" s="60" t="s">
        <v>274</v>
      </c>
      <c r="H92" s="66" t="str">
        <f t="shared" si="7"/>
        <v>Sté KERBIRIO</v>
      </c>
      <c r="I92" s="58">
        <v>4</v>
      </c>
      <c r="J92" s="58">
        <v>17</v>
      </c>
      <c r="K92" s="58">
        <v>0</v>
      </c>
      <c r="L92" s="62">
        <f t="shared" si="11"/>
        <v>0</v>
      </c>
      <c r="M92" s="58">
        <f t="shared" si="12"/>
        <v>6</v>
      </c>
      <c r="N92" s="58">
        <v>6</v>
      </c>
      <c r="O92" s="58">
        <v>4</v>
      </c>
      <c r="P92" s="58">
        <f t="shared" si="13"/>
        <v>20</v>
      </c>
      <c r="Q92" s="58" t="str">
        <f t="shared" si="14"/>
        <v>Agréé</v>
      </c>
      <c r="R92" s="58">
        <v>2</v>
      </c>
      <c r="S92" s="62">
        <f t="shared" si="10"/>
        <v>11.764705882352942</v>
      </c>
      <c r="T92" s="58" t="str">
        <f t="shared" si="15"/>
        <v>A SURVEILLER</v>
      </c>
    </row>
    <row r="93" spans="1:20" ht="15" x14ac:dyDescent="0.25">
      <c r="A93" s="55" t="s">
        <v>115</v>
      </c>
      <c r="B93" s="4" t="s">
        <v>116</v>
      </c>
      <c r="C93" s="55" t="s">
        <v>117</v>
      </c>
      <c r="D93" s="55" t="s">
        <v>118</v>
      </c>
      <c r="E93" s="55">
        <v>2</v>
      </c>
      <c r="F93" s="56" t="s">
        <v>162</v>
      </c>
      <c r="G93" s="55" t="s">
        <v>284</v>
      </c>
      <c r="H93" s="66" t="str">
        <f t="shared" si="7"/>
        <v>Sté MODERN'CHROME</v>
      </c>
      <c r="I93" s="58">
        <v>4</v>
      </c>
      <c r="J93" s="58">
        <v>16</v>
      </c>
      <c r="K93" s="58">
        <v>0</v>
      </c>
      <c r="L93" s="62">
        <f t="shared" si="11"/>
        <v>0</v>
      </c>
      <c r="M93" s="58">
        <f t="shared" si="12"/>
        <v>6</v>
      </c>
      <c r="N93" s="58">
        <v>6</v>
      </c>
      <c r="O93" s="58">
        <v>4</v>
      </c>
      <c r="P93" s="58">
        <f t="shared" si="13"/>
        <v>20</v>
      </c>
      <c r="Q93" s="58" t="str">
        <f t="shared" si="14"/>
        <v>Agréé</v>
      </c>
      <c r="R93" s="58">
        <v>2</v>
      </c>
      <c r="S93" s="62">
        <f t="shared" si="10"/>
        <v>12.5</v>
      </c>
      <c r="T93" s="58" t="str">
        <f t="shared" si="15"/>
        <v>A SURVEILLER</v>
      </c>
    </row>
    <row r="94" spans="1:20" ht="15" hidden="1" x14ac:dyDescent="0.25">
      <c r="A94" s="55" t="s">
        <v>120</v>
      </c>
      <c r="B94" s="4" t="s">
        <v>121</v>
      </c>
      <c r="C94" s="55" t="s">
        <v>122</v>
      </c>
      <c r="D94" s="55" t="s">
        <v>123</v>
      </c>
      <c r="E94" s="55">
        <v>2</v>
      </c>
      <c r="F94" s="56" t="s">
        <v>163</v>
      </c>
      <c r="G94" s="55"/>
      <c r="H94" s="57" t="str">
        <f t="shared" si="7"/>
        <v>Sté Steffen BISSER</v>
      </c>
      <c r="I94" s="58">
        <v>0</v>
      </c>
      <c r="J94" s="58">
        <v>0</v>
      </c>
      <c r="K94" s="58">
        <v>0</v>
      </c>
      <c r="L94" s="62">
        <f t="shared" si="11"/>
        <v>0</v>
      </c>
      <c r="M94" s="58">
        <f t="shared" si="12"/>
        <v>6</v>
      </c>
      <c r="N94" s="58">
        <v>4</v>
      </c>
      <c r="O94" s="58">
        <v>0</v>
      </c>
      <c r="P94" s="58" t="str">
        <f t="shared" si="13"/>
        <v>Non évalué</v>
      </c>
      <c r="Q94" s="58" t="str">
        <f t="shared" si="14"/>
        <v>Non évalué</v>
      </c>
      <c r="R94" s="58">
        <v>0</v>
      </c>
      <c r="S94" s="62" t="str">
        <f t="shared" si="10"/>
        <v xml:space="preserve"> </v>
      </c>
      <c r="T94" s="58" t="str">
        <f t="shared" si="15"/>
        <v xml:space="preserve"> </v>
      </c>
    </row>
    <row r="95" spans="1:20" hidden="1" x14ac:dyDescent="0.2">
      <c r="A95" s="55" t="s">
        <v>22</v>
      </c>
      <c r="B95" s="55"/>
      <c r="C95" s="55"/>
      <c r="D95" s="55" t="s">
        <v>79</v>
      </c>
      <c r="E95" s="55">
        <v>2</v>
      </c>
      <c r="F95" s="56" t="s">
        <v>162</v>
      </c>
      <c r="G95" s="55" t="s">
        <v>126</v>
      </c>
      <c r="H95" s="57" t="str">
        <f t="shared" si="7"/>
        <v>STPM</v>
      </c>
      <c r="I95" s="58">
        <v>4</v>
      </c>
      <c r="J95" s="58">
        <v>0</v>
      </c>
      <c r="K95" s="58">
        <v>0</v>
      </c>
      <c r="L95" s="62">
        <f>IF(J95=0,0,((K95/J95)*100))</f>
        <v>0</v>
      </c>
      <c r="M95" s="58">
        <f t="shared" si="12"/>
        <v>6</v>
      </c>
      <c r="N95" s="58">
        <v>0</v>
      </c>
      <c r="O95" s="58">
        <v>4</v>
      </c>
      <c r="P95" s="58" t="str">
        <f t="shared" si="13"/>
        <v>Non évalué</v>
      </c>
      <c r="Q95" s="58" t="str">
        <f t="shared" si="14"/>
        <v>Non évalué</v>
      </c>
      <c r="R95" s="58">
        <v>0</v>
      </c>
      <c r="S95" s="62" t="str">
        <f t="shared" si="10"/>
        <v xml:space="preserve"> </v>
      </c>
      <c r="T95" s="58" t="str">
        <f t="shared" si="15"/>
        <v xml:space="preserve"> </v>
      </c>
    </row>
    <row r="96" spans="1:20" hidden="1" x14ac:dyDescent="0.2">
      <c r="A96" s="60" t="s">
        <v>23</v>
      </c>
      <c r="B96" s="55"/>
      <c r="C96" s="55"/>
      <c r="D96" s="55"/>
      <c r="E96" s="55"/>
      <c r="F96" s="56"/>
      <c r="G96" s="55"/>
      <c r="H96" s="57" t="str">
        <f t="shared" si="7"/>
        <v>TAGAR SA</v>
      </c>
      <c r="I96" s="58"/>
      <c r="J96" s="58">
        <v>1</v>
      </c>
      <c r="K96" s="58">
        <v>0</v>
      </c>
      <c r="L96" s="62">
        <f t="shared" si="11"/>
        <v>0</v>
      </c>
      <c r="M96" s="58">
        <f t="shared" si="12"/>
        <v>6</v>
      </c>
      <c r="N96" s="58">
        <v>2</v>
      </c>
      <c r="O96" s="58">
        <v>2</v>
      </c>
      <c r="P96" s="58" t="str">
        <f t="shared" si="13"/>
        <v>Non évalué</v>
      </c>
      <c r="Q96" s="58" t="str">
        <f t="shared" si="14"/>
        <v>Non évalué</v>
      </c>
      <c r="R96" s="58">
        <v>0</v>
      </c>
      <c r="S96" s="62" t="str">
        <f t="shared" si="10"/>
        <v xml:space="preserve"> </v>
      </c>
      <c r="T96" s="58" t="str">
        <f t="shared" si="15"/>
        <v xml:space="preserve"> </v>
      </c>
    </row>
    <row r="97" spans="1:20" hidden="1" x14ac:dyDescent="0.2">
      <c r="A97" s="55" t="s">
        <v>124</v>
      </c>
      <c r="B97" s="55"/>
      <c r="C97" s="55" t="s">
        <v>125</v>
      </c>
      <c r="D97" s="55" t="s">
        <v>52</v>
      </c>
      <c r="E97" s="55">
        <v>2</v>
      </c>
      <c r="F97" s="56" t="s">
        <v>163</v>
      </c>
      <c r="G97" s="55"/>
      <c r="H97" s="57" t="str">
        <f t="shared" si="7"/>
        <v>Sté THOMET</v>
      </c>
      <c r="I97" s="58">
        <v>0</v>
      </c>
      <c r="J97" s="58">
        <v>0</v>
      </c>
      <c r="K97" s="58">
        <v>0</v>
      </c>
      <c r="L97" s="62">
        <f t="shared" si="11"/>
        <v>0</v>
      </c>
      <c r="M97" s="58">
        <f t="shared" si="12"/>
        <v>6</v>
      </c>
      <c r="N97" s="58">
        <v>2</v>
      </c>
      <c r="O97" s="58">
        <v>2</v>
      </c>
      <c r="P97" s="58" t="str">
        <f t="shared" si="13"/>
        <v>Non évalué</v>
      </c>
      <c r="Q97" s="58" t="str">
        <f t="shared" si="14"/>
        <v>Non évalué</v>
      </c>
      <c r="R97" s="58">
        <v>0</v>
      </c>
      <c r="S97" s="62" t="str">
        <f t="shared" si="10"/>
        <v xml:space="preserve"> </v>
      </c>
      <c r="T97" s="58" t="str">
        <f t="shared" si="15"/>
        <v xml:space="preserve"> </v>
      </c>
    </row>
    <row r="98" spans="1:20" x14ac:dyDescent="0.2">
      <c r="A98" s="60" t="s">
        <v>329</v>
      </c>
      <c r="B98" s="55"/>
      <c r="C98" s="55"/>
      <c r="D98" s="55"/>
      <c r="E98" s="55"/>
      <c r="F98" s="56"/>
      <c r="G98" s="55"/>
      <c r="H98" s="57" t="str">
        <f t="shared" si="7"/>
        <v>TESTA INTERMETAUX</v>
      </c>
      <c r="I98" s="58"/>
      <c r="J98" s="58">
        <v>5</v>
      </c>
      <c r="K98" s="58">
        <v>0</v>
      </c>
      <c r="L98" s="62">
        <f t="shared" si="11"/>
        <v>0</v>
      </c>
      <c r="M98" s="58">
        <f t="shared" si="12"/>
        <v>6</v>
      </c>
      <c r="N98" s="58">
        <v>6</v>
      </c>
      <c r="O98" s="58">
        <v>4</v>
      </c>
      <c r="P98" s="58">
        <f t="shared" si="13"/>
        <v>16</v>
      </c>
      <c r="Q98" s="58" t="str">
        <f t="shared" si="14"/>
        <v>Agréé</v>
      </c>
      <c r="R98" s="58">
        <v>0</v>
      </c>
      <c r="S98" s="62">
        <f t="shared" si="10"/>
        <v>0</v>
      </c>
      <c r="T98" s="58" t="str">
        <f t="shared" si="15"/>
        <v>Délai OK</v>
      </c>
    </row>
    <row r="99" spans="1:20" hidden="1" x14ac:dyDescent="0.2">
      <c r="A99" s="60" t="s">
        <v>223</v>
      </c>
      <c r="B99" s="55"/>
      <c r="C99" s="55"/>
      <c r="D99" s="55"/>
      <c r="E99" s="55">
        <v>1</v>
      </c>
      <c r="F99" s="61" t="s">
        <v>162</v>
      </c>
      <c r="G99" s="55"/>
      <c r="H99" s="57" t="str">
        <f t="shared" si="7"/>
        <v>THYSSENKRUPP</v>
      </c>
      <c r="I99" s="58">
        <v>4</v>
      </c>
      <c r="J99" s="58">
        <v>0</v>
      </c>
      <c r="K99" s="58">
        <v>0</v>
      </c>
      <c r="L99" s="62">
        <f t="shared" si="11"/>
        <v>0</v>
      </c>
      <c r="M99" s="58">
        <f t="shared" si="12"/>
        <v>6</v>
      </c>
      <c r="N99" s="58">
        <v>0</v>
      </c>
      <c r="O99" s="58">
        <v>2</v>
      </c>
      <c r="P99" s="58" t="str">
        <f t="shared" si="13"/>
        <v>Non évalué</v>
      </c>
      <c r="Q99" s="58" t="str">
        <f t="shared" si="14"/>
        <v>Non évalué</v>
      </c>
      <c r="R99" s="58">
        <v>0</v>
      </c>
      <c r="S99" s="62" t="str">
        <f t="shared" si="10"/>
        <v xml:space="preserve"> </v>
      </c>
      <c r="T99" s="58" t="str">
        <f t="shared" si="15"/>
        <v xml:space="preserve"> </v>
      </c>
    </row>
    <row r="100" spans="1:20" hidden="1" x14ac:dyDescent="0.2">
      <c r="A100" s="60" t="s">
        <v>262</v>
      </c>
      <c r="B100" s="55"/>
      <c r="C100" s="55"/>
      <c r="D100" s="55"/>
      <c r="E100" s="55"/>
      <c r="F100" s="61"/>
      <c r="G100" s="55"/>
      <c r="H100" s="57" t="str">
        <f t="shared" si="7"/>
        <v>TRIMOS -SILVAC</v>
      </c>
      <c r="I100" s="58"/>
      <c r="J100" s="58">
        <v>0</v>
      </c>
      <c r="K100" s="58">
        <v>0</v>
      </c>
      <c r="L100" s="62">
        <f t="shared" si="11"/>
        <v>0</v>
      </c>
      <c r="M100" s="58">
        <f t="shared" si="12"/>
        <v>6</v>
      </c>
      <c r="N100" s="58">
        <v>6</v>
      </c>
      <c r="O100" s="58">
        <v>2</v>
      </c>
      <c r="P100" s="58" t="str">
        <f t="shared" si="13"/>
        <v>Non évalué</v>
      </c>
      <c r="Q100" s="58" t="str">
        <f t="shared" si="14"/>
        <v>Non évalué</v>
      </c>
      <c r="R100" s="58">
        <v>0</v>
      </c>
      <c r="S100" s="62" t="str">
        <f t="shared" si="10"/>
        <v xml:space="preserve"> </v>
      </c>
      <c r="T100" s="58" t="str">
        <f t="shared" si="15"/>
        <v xml:space="preserve"> </v>
      </c>
    </row>
    <row r="101" spans="1:20" ht="15" hidden="1" x14ac:dyDescent="0.25">
      <c r="A101" s="55" t="s">
        <v>24</v>
      </c>
      <c r="B101" s="4" t="s">
        <v>127</v>
      </c>
      <c r="C101" s="55" t="s">
        <v>128</v>
      </c>
      <c r="D101" s="55" t="s">
        <v>129</v>
      </c>
      <c r="E101" s="55">
        <v>2</v>
      </c>
      <c r="F101" s="56" t="s">
        <v>162</v>
      </c>
      <c r="G101" s="55" t="s">
        <v>130</v>
      </c>
      <c r="H101" s="57" t="str">
        <f t="shared" si="7"/>
        <v>TROLYT</v>
      </c>
      <c r="I101" s="58">
        <v>0</v>
      </c>
      <c r="J101" s="58">
        <v>2</v>
      </c>
      <c r="K101" s="58">
        <v>1</v>
      </c>
      <c r="L101" s="62">
        <f t="shared" si="11"/>
        <v>50</v>
      </c>
      <c r="M101" s="58">
        <f t="shared" si="12"/>
        <v>0</v>
      </c>
      <c r="N101" s="58">
        <v>2</v>
      </c>
      <c r="O101" s="58">
        <v>4</v>
      </c>
      <c r="P101" s="58" t="str">
        <f t="shared" si="13"/>
        <v>Non évalué</v>
      </c>
      <c r="Q101" s="58" t="str">
        <f t="shared" si="14"/>
        <v>Non évalué</v>
      </c>
      <c r="R101" s="58">
        <v>1</v>
      </c>
      <c r="S101" s="62" t="str">
        <f>IF(Q101="Non évalué"," ",(R101*100)/J101)</f>
        <v xml:space="preserve"> </v>
      </c>
      <c r="T101" s="58" t="str">
        <f t="shared" si="15"/>
        <v xml:space="preserve"> </v>
      </c>
    </row>
    <row r="102" spans="1:20" hidden="1" x14ac:dyDescent="0.2">
      <c r="A102" s="60" t="s">
        <v>236</v>
      </c>
      <c r="B102" s="55"/>
      <c r="C102" s="55"/>
      <c r="D102" s="55" t="s">
        <v>377</v>
      </c>
      <c r="E102" s="55">
        <v>1</v>
      </c>
      <c r="F102" s="61" t="s">
        <v>163</v>
      </c>
      <c r="G102" s="55"/>
      <c r="H102" s="57" t="s">
        <v>236</v>
      </c>
      <c r="I102" s="58">
        <v>4</v>
      </c>
      <c r="J102" s="58">
        <v>4</v>
      </c>
      <c r="K102" s="58">
        <v>0</v>
      </c>
      <c r="L102" s="62">
        <f t="shared" si="11"/>
        <v>0</v>
      </c>
      <c r="M102" s="58">
        <f t="shared" si="12"/>
        <v>6</v>
      </c>
      <c r="N102" s="58">
        <v>4</v>
      </c>
      <c r="O102" s="58">
        <v>4</v>
      </c>
      <c r="P102" s="58" t="str">
        <f t="shared" si="13"/>
        <v>Non évalué</v>
      </c>
      <c r="Q102" s="58" t="str">
        <f t="shared" si="14"/>
        <v>Non évalué</v>
      </c>
      <c r="R102" s="58">
        <v>1</v>
      </c>
      <c r="S102" s="62" t="str">
        <f>IF(Q102="Non évalué"," ",(R102*100)/J102)</f>
        <v xml:space="preserve"> </v>
      </c>
      <c r="T102" s="58" t="str">
        <f t="shared" si="15"/>
        <v xml:space="preserve"> </v>
      </c>
    </row>
    <row r="103" spans="1:20" hidden="1" x14ac:dyDescent="0.2">
      <c r="A103" s="60" t="s">
        <v>25</v>
      </c>
      <c r="B103" s="55"/>
      <c r="C103" s="55"/>
      <c r="D103" s="55" t="s">
        <v>131</v>
      </c>
      <c r="E103" s="55">
        <v>1</v>
      </c>
      <c r="F103" s="56" t="s">
        <v>163</v>
      </c>
      <c r="G103" s="68" t="s">
        <v>132</v>
      </c>
      <c r="H103" s="57" t="str">
        <f t="shared" si="7"/>
        <v>VACOUR</v>
      </c>
      <c r="I103" s="58">
        <v>2</v>
      </c>
      <c r="J103" s="58">
        <v>1</v>
      </c>
      <c r="K103" s="58">
        <v>0</v>
      </c>
      <c r="L103" s="62">
        <f t="shared" si="11"/>
        <v>0</v>
      </c>
      <c r="M103" s="58">
        <f t="shared" si="12"/>
        <v>6</v>
      </c>
      <c r="N103" s="58">
        <v>0</v>
      </c>
      <c r="O103" s="58">
        <v>1</v>
      </c>
      <c r="P103" s="58" t="str">
        <f t="shared" si="13"/>
        <v>Non évalué</v>
      </c>
      <c r="Q103" s="58" t="str">
        <f t="shared" si="14"/>
        <v>Non évalué</v>
      </c>
      <c r="R103" s="58">
        <v>0</v>
      </c>
      <c r="S103" s="62" t="str">
        <f>IF(Q103="Non évalué"," ",(R103*100)/J103)</f>
        <v xml:space="preserve"> </v>
      </c>
      <c r="T103" s="58" t="str">
        <f t="shared" si="15"/>
        <v xml:space="preserve"> </v>
      </c>
    </row>
    <row r="104" spans="1:20" x14ac:dyDescent="0.2">
      <c r="A104" s="60" t="s">
        <v>26</v>
      </c>
      <c r="B104" s="55"/>
      <c r="C104" s="55"/>
      <c r="D104" s="60" t="s">
        <v>230</v>
      </c>
      <c r="E104" s="55">
        <v>1</v>
      </c>
      <c r="F104" s="61" t="s">
        <v>162</v>
      </c>
      <c r="G104" s="60" t="s">
        <v>285</v>
      </c>
      <c r="H104" s="57" t="str">
        <f>A104</f>
        <v>VISSELECT</v>
      </c>
      <c r="I104" s="58">
        <v>4</v>
      </c>
      <c r="J104" s="58">
        <v>20</v>
      </c>
      <c r="K104" s="58">
        <v>0</v>
      </c>
      <c r="L104" s="62">
        <f t="shared" si="11"/>
        <v>0</v>
      </c>
      <c r="M104" s="58">
        <f t="shared" si="12"/>
        <v>6</v>
      </c>
      <c r="N104" s="58">
        <v>4</v>
      </c>
      <c r="O104" s="58">
        <v>4</v>
      </c>
      <c r="P104" s="58">
        <f t="shared" si="13"/>
        <v>18</v>
      </c>
      <c r="Q104" s="58" t="str">
        <f t="shared" si="14"/>
        <v>Agréé</v>
      </c>
      <c r="R104" s="58">
        <v>10</v>
      </c>
      <c r="S104" s="62">
        <f>IF(Q104="Non évalué"," ",(R104*100)/J104)</f>
        <v>50</v>
      </c>
      <c r="T104" s="58" t="str">
        <f t="shared" si="15"/>
        <v>A RISQUE</v>
      </c>
    </row>
    <row r="105" spans="1:20" ht="15" x14ac:dyDescent="0.25">
      <c r="A105" s="55" t="s">
        <v>133</v>
      </c>
      <c r="B105" s="4" t="s">
        <v>243</v>
      </c>
      <c r="C105" s="55" t="s">
        <v>135</v>
      </c>
      <c r="D105" s="55" t="s">
        <v>136</v>
      </c>
      <c r="E105" s="55">
        <v>4</v>
      </c>
      <c r="F105" s="56" t="s">
        <v>162</v>
      </c>
      <c r="G105" s="60" t="s">
        <v>313</v>
      </c>
      <c r="H105" s="57" t="str">
        <f>A105</f>
        <v>VOIRIN Père &amp; Fils</v>
      </c>
      <c r="I105" s="58">
        <v>4</v>
      </c>
      <c r="J105" s="58">
        <v>5</v>
      </c>
      <c r="K105" s="58">
        <v>0</v>
      </c>
      <c r="L105" s="62">
        <f t="shared" si="11"/>
        <v>0</v>
      </c>
      <c r="M105" s="58">
        <f t="shared" si="12"/>
        <v>6</v>
      </c>
      <c r="N105" s="58">
        <v>6</v>
      </c>
      <c r="O105" s="58">
        <v>4</v>
      </c>
      <c r="P105" s="58">
        <f t="shared" si="13"/>
        <v>20</v>
      </c>
      <c r="Q105" s="58" t="str">
        <f t="shared" si="14"/>
        <v>Agréé</v>
      </c>
      <c r="R105" s="58">
        <v>2</v>
      </c>
      <c r="S105" s="62">
        <f>IF(Q105="Non évalué"," ",(R105*100)/J105)</f>
        <v>40</v>
      </c>
      <c r="T105" s="58" t="str">
        <f t="shared" si="15"/>
        <v>A RISQUE</v>
      </c>
    </row>
    <row r="111" spans="1:20" x14ac:dyDescent="0.2">
      <c r="A111" s="70"/>
    </row>
    <row r="112" spans="1:20" x14ac:dyDescent="0.2">
      <c r="A112" s="70"/>
    </row>
  </sheetData>
  <autoFilter ref="A1:T105">
    <filterColumn colId="16">
      <filters>
        <filter val="A surveiller"/>
        <filter val="Agréé"/>
      </filters>
    </filterColumn>
  </autoFilter>
  <conditionalFormatting sqref="T2:T43 T50:T101 T103:T105">
    <cfRule type="cellIs" dxfId="23" priority="5" stopIfTrue="1" operator="equal">
      <formula>"A SURVEILLER"</formula>
    </cfRule>
    <cfRule type="cellIs" dxfId="22" priority="6" stopIfTrue="1" operator="equal">
      <formula>"A RISQUE"</formula>
    </cfRule>
  </conditionalFormatting>
  <conditionalFormatting sqref="T44:T49">
    <cfRule type="cellIs" dxfId="21" priority="3" stopIfTrue="1" operator="equal">
      <formula>"A SURVEILLER"</formula>
    </cfRule>
    <cfRule type="cellIs" dxfId="20" priority="4" stopIfTrue="1" operator="equal">
      <formula>"A RISQUE"</formula>
    </cfRule>
  </conditionalFormatting>
  <conditionalFormatting sqref="T102">
    <cfRule type="cellIs" dxfId="19" priority="1" stopIfTrue="1" operator="equal">
      <formula>"A SURVEILLER"</formula>
    </cfRule>
    <cfRule type="cellIs" dxfId="18" priority="2" stopIfTrue="1" operator="equal">
      <formula>"A RISQUE"</formula>
    </cfRule>
  </conditionalFormatting>
  <hyperlinks>
    <hyperlink ref="B19" r:id="rId1"/>
    <hyperlink ref="B47" r:id="rId2"/>
    <hyperlink ref="B16" r:id="rId3"/>
    <hyperlink ref="B28" r:id="rId4"/>
    <hyperlink ref="B94" r:id="rId5"/>
    <hyperlink ref="B24" r:id="rId6"/>
    <hyperlink ref="B93" r:id="rId7"/>
    <hyperlink ref="B101" r:id="rId8"/>
    <hyperlink ref="B105" r:id="rId9"/>
    <hyperlink ref="B37" r:id="rId10"/>
    <hyperlink ref="B72" r:id="rId11"/>
    <hyperlink ref="B30" r:id="rId12"/>
    <hyperlink ref="B52" r:id="rId13"/>
    <hyperlink ref="B62" r:id="rId14"/>
    <hyperlink ref="B90" r:id="rId15"/>
    <hyperlink ref="B36" r:id="rId16"/>
    <hyperlink ref="B89" r:id="rId17"/>
    <hyperlink ref="B70" r:id="rId18"/>
    <hyperlink ref="B87" r:id="rId19"/>
    <hyperlink ref="B56" r:id="rId20"/>
    <hyperlink ref="B76" r:id="rId21"/>
    <hyperlink ref="B92" r:id="rId22"/>
    <hyperlink ref="B25" r:id="rId23"/>
    <hyperlink ref="B5" r:id="rId24"/>
    <hyperlink ref="B65" r:id="rId25"/>
    <hyperlink ref="B6" r:id="rId26"/>
    <hyperlink ref="B45" r:id="rId27"/>
    <hyperlink ref="B44" r:id="rId28"/>
  </hyperlinks>
  <pageMargins left="3.937007874015748E-2" right="0.23622047244094491" top="0.74803149606299213" bottom="0.59055118110236227" header="0.51181102362204722" footer="0.31496062992125984"/>
  <pageSetup paperSize="9" scale="71" orientation="landscape" r:id="rId29"/>
  <headerFooter>
    <oddHeader>&amp;CFiche évaluation des fournisseurs et sous-traitants (Janvier 2017 à Décembre 2017)</oddHeader>
    <oddFooter>&amp;LMis à jour juin 2013&amp;CFE-FOURNIE-32 indice A
&amp;R&amp;P/&amp;N</oddFooter>
  </headerFooter>
  <rowBreaks count="1" manualBreakCount="1">
    <brk id="52" min="6" max="19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50"/>
  <sheetViews>
    <sheetView zoomScaleNormal="100" zoomScaleSheetLayoutView="80" workbookViewId="0">
      <pane xSplit="1" ySplit="1" topLeftCell="G2" activePane="bottomRight" state="frozen"/>
      <selection pane="topRight" activeCell="B1" sqref="B1"/>
      <selection pane="bottomLeft" activeCell="A2" sqref="A2"/>
      <selection pane="bottomRight" activeCell="J68" sqref="J68"/>
    </sheetView>
  </sheetViews>
  <sheetFormatPr baseColWidth="10" defaultRowHeight="12.75" x14ac:dyDescent="0.2"/>
  <cols>
    <col min="1" max="1" width="26.5703125" bestFit="1" customWidth="1"/>
    <col min="2" max="2" width="35" customWidth="1"/>
    <col min="3" max="3" width="22.7109375" bestFit="1" customWidth="1"/>
    <col min="4" max="4" width="35.42578125" customWidth="1"/>
    <col min="5" max="5" width="19.5703125" style="1" customWidth="1"/>
    <col min="6" max="6" width="33.85546875" bestFit="1" customWidth="1"/>
    <col min="7" max="7" width="14.28515625" style="1" customWidth="1"/>
    <col min="8" max="8" width="12.28515625" style="1" customWidth="1"/>
    <col min="9" max="9" width="9.7109375" style="1" bestFit="1" customWidth="1"/>
    <col min="10" max="18" width="11.140625" style="1" customWidth="1"/>
    <col min="19" max="19" width="18.42578125" style="1" customWidth="1"/>
    <col min="20" max="20" width="50.5703125" customWidth="1"/>
  </cols>
  <sheetData>
    <row r="1" spans="1:20" s="33" customFormat="1" ht="25.5" x14ac:dyDescent="0.2">
      <c r="A1" s="31" t="s">
        <v>35</v>
      </c>
      <c r="B1" s="31" t="s">
        <v>36</v>
      </c>
      <c r="C1" s="31" t="s">
        <v>37</v>
      </c>
      <c r="D1" s="31" t="s">
        <v>38</v>
      </c>
      <c r="E1" s="42" t="s">
        <v>344</v>
      </c>
      <c r="F1" s="42" t="s">
        <v>345</v>
      </c>
      <c r="G1" s="42" t="s">
        <v>348</v>
      </c>
      <c r="H1" s="42" t="s">
        <v>347</v>
      </c>
      <c r="I1" s="42" t="s">
        <v>395</v>
      </c>
      <c r="J1" s="32" t="s">
        <v>139</v>
      </c>
      <c r="K1" s="32" t="s">
        <v>140</v>
      </c>
      <c r="L1" s="32" t="s">
        <v>141</v>
      </c>
      <c r="M1" s="45" t="s">
        <v>351</v>
      </c>
      <c r="N1" s="45" t="s">
        <v>350</v>
      </c>
      <c r="O1" s="45" t="s">
        <v>185</v>
      </c>
      <c r="P1" s="32" t="s">
        <v>143</v>
      </c>
      <c r="Q1" s="32" t="s">
        <v>145</v>
      </c>
      <c r="R1" s="32" t="s">
        <v>146</v>
      </c>
      <c r="S1" s="32" t="s">
        <v>397</v>
      </c>
      <c r="T1" s="45" t="s">
        <v>398</v>
      </c>
    </row>
    <row r="2" spans="1:20" x14ac:dyDescent="0.2">
      <c r="A2" s="16" t="s">
        <v>382</v>
      </c>
      <c r="B2" s="3"/>
      <c r="C2" s="3"/>
      <c r="D2" s="14" t="s">
        <v>336</v>
      </c>
      <c r="E2" s="49"/>
      <c r="F2" s="3"/>
      <c r="G2" s="34" t="str">
        <f t="shared" ref="G2:G68" si="0">VLOOKUP(D2,activites,2,FALSE)</f>
        <v>oui</v>
      </c>
      <c r="H2" s="19" t="s">
        <v>334</v>
      </c>
      <c r="I2" s="34" t="str">
        <f t="shared" ref="I2:I68" si="1">IF(AND(OR(G2="oui",H2="oui"),J2&lt;&gt;0),"oui","non")</f>
        <v>non</v>
      </c>
      <c r="J2" s="2">
        <v>0</v>
      </c>
      <c r="K2" s="2">
        <v>0</v>
      </c>
      <c r="L2" s="5">
        <f t="shared" ref="L2:L68" si="2">IF(J2=0,0,((K2/J2)*100))</f>
        <v>0</v>
      </c>
      <c r="M2" s="2">
        <f t="shared" ref="M2:M68" si="3">IF(L2&lt;=2,5,IF(L2&lt;=5,3,0))</f>
        <v>5</v>
      </c>
      <c r="N2" s="2">
        <v>0</v>
      </c>
      <c r="O2" s="5">
        <f t="shared" ref="O2:O68" si="4">IF(J2=0,0,((N2/J2)*100))</f>
        <v>0</v>
      </c>
      <c r="P2" s="2">
        <f t="shared" ref="P2:P68" si="5">IF(O2&lt;=5,5,IF(O2&lt;=10,3,0))</f>
        <v>5</v>
      </c>
      <c r="Q2" s="2">
        <f t="shared" ref="Q2:Q68" si="6">M2+P2</f>
        <v>10</v>
      </c>
      <c r="R2" s="2" t="str">
        <f>IF(I2="non","Non évalué",IF(Q2&lt;5,"A risque",IF(Q2&lt;8,"A surveiller","Agréé")))</f>
        <v>Non évalué</v>
      </c>
      <c r="S2" s="2"/>
      <c r="T2" s="51" t="s">
        <v>362</v>
      </c>
    </row>
    <row r="3" spans="1:20" ht="15" x14ac:dyDescent="0.25">
      <c r="A3" s="16" t="s">
        <v>256</v>
      </c>
      <c r="B3" s="4" t="s">
        <v>296</v>
      </c>
      <c r="C3" s="14" t="s">
        <v>295</v>
      </c>
      <c r="D3" s="14" t="s">
        <v>79</v>
      </c>
      <c r="E3" s="47" t="s">
        <v>346</v>
      </c>
      <c r="F3" s="44">
        <v>44453</v>
      </c>
      <c r="G3" s="34" t="str">
        <f t="shared" si="0"/>
        <v>oui</v>
      </c>
      <c r="H3" s="19" t="s">
        <v>334</v>
      </c>
      <c r="I3" s="34" t="str">
        <f t="shared" si="1"/>
        <v>non</v>
      </c>
      <c r="J3" s="2">
        <v>0</v>
      </c>
      <c r="K3" s="2">
        <v>0</v>
      </c>
      <c r="L3" s="5">
        <f t="shared" si="2"/>
        <v>0</v>
      </c>
      <c r="M3" s="2">
        <f t="shared" si="3"/>
        <v>5</v>
      </c>
      <c r="N3" s="2">
        <v>0</v>
      </c>
      <c r="O3" s="5">
        <f t="shared" si="4"/>
        <v>0</v>
      </c>
      <c r="P3" s="2">
        <f t="shared" si="5"/>
        <v>5</v>
      </c>
      <c r="Q3" s="2">
        <f t="shared" si="6"/>
        <v>10</v>
      </c>
      <c r="R3" s="2" t="str">
        <f t="shared" ref="R3:R66" si="7">IF(I3="non","Non évalué",IF(Q3&lt;5,"A risque",IF(Q3&lt;8,"A surveiller","Agréé")))</f>
        <v>Non évalué</v>
      </c>
      <c r="S3" s="2"/>
      <c r="T3" s="50"/>
    </row>
    <row r="4" spans="1:20" x14ac:dyDescent="0.2">
      <c r="A4" s="18" t="s">
        <v>187</v>
      </c>
      <c r="B4" s="3"/>
      <c r="C4" s="3"/>
      <c r="D4" s="14" t="s">
        <v>338</v>
      </c>
      <c r="E4" s="48"/>
      <c r="F4" s="3"/>
      <c r="G4" s="34" t="str">
        <f t="shared" si="0"/>
        <v>oui</v>
      </c>
      <c r="H4" s="19" t="s">
        <v>334</v>
      </c>
      <c r="I4" s="34" t="str">
        <f t="shared" si="1"/>
        <v>oui</v>
      </c>
      <c r="J4" s="2">
        <v>4</v>
      </c>
      <c r="K4" s="2">
        <v>0</v>
      </c>
      <c r="L4" s="5">
        <f t="shared" si="2"/>
        <v>0</v>
      </c>
      <c r="M4" s="2">
        <f t="shared" si="3"/>
        <v>5</v>
      </c>
      <c r="N4" s="2">
        <v>4</v>
      </c>
      <c r="O4" s="5">
        <f t="shared" si="4"/>
        <v>100</v>
      </c>
      <c r="P4" s="2">
        <f t="shared" si="5"/>
        <v>0</v>
      </c>
      <c r="Q4" s="2">
        <f t="shared" si="6"/>
        <v>5</v>
      </c>
      <c r="R4" s="2" t="str">
        <f t="shared" si="7"/>
        <v>A surveiller</v>
      </c>
      <c r="S4" s="2"/>
      <c r="T4" s="50"/>
    </row>
    <row r="5" spans="1:20" x14ac:dyDescent="0.2">
      <c r="A5" s="16" t="s">
        <v>197</v>
      </c>
      <c r="B5" s="3"/>
      <c r="C5" s="3"/>
      <c r="D5" s="14" t="s">
        <v>341</v>
      </c>
      <c r="E5" s="47" t="s">
        <v>346</v>
      </c>
      <c r="F5" s="8" t="s">
        <v>183</v>
      </c>
      <c r="G5" s="34" t="str">
        <f t="shared" si="0"/>
        <v>non</v>
      </c>
      <c r="H5" s="19" t="s">
        <v>334</v>
      </c>
      <c r="I5" s="34" t="str">
        <f t="shared" si="1"/>
        <v>non</v>
      </c>
      <c r="J5" s="2">
        <v>0</v>
      </c>
      <c r="K5" s="2">
        <v>0</v>
      </c>
      <c r="L5" s="5">
        <f t="shared" si="2"/>
        <v>0</v>
      </c>
      <c r="M5" s="2">
        <f t="shared" si="3"/>
        <v>5</v>
      </c>
      <c r="N5" s="2">
        <v>0</v>
      </c>
      <c r="O5" s="5">
        <f t="shared" si="4"/>
        <v>0</v>
      </c>
      <c r="P5" s="2">
        <f t="shared" si="5"/>
        <v>5</v>
      </c>
      <c r="Q5" s="2">
        <f t="shared" si="6"/>
        <v>10</v>
      </c>
      <c r="R5" s="2" t="str">
        <f t="shared" si="7"/>
        <v>Non évalué</v>
      </c>
      <c r="S5" s="2"/>
      <c r="T5" s="50"/>
    </row>
    <row r="6" spans="1:20" x14ac:dyDescent="0.2">
      <c r="A6" s="18" t="s">
        <v>40</v>
      </c>
      <c r="B6" s="3"/>
      <c r="C6" s="3"/>
      <c r="D6" s="14" t="s">
        <v>336</v>
      </c>
      <c r="E6" s="47" t="s">
        <v>383</v>
      </c>
      <c r="F6" s="3" t="s">
        <v>384</v>
      </c>
      <c r="G6" s="34" t="str">
        <f t="shared" si="0"/>
        <v>oui</v>
      </c>
      <c r="H6" s="19" t="s">
        <v>333</v>
      </c>
      <c r="I6" s="34" t="str">
        <f t="shared" si="1"/>
        <v>oui</v>
      </c>
      <c r="J6" s="2">
        <v>4</v>
      </c>
      <c r="K6" s="2">
        <v>0</v>
      </c>
      <c r="L6" s="5">
        <f t="shared" si="2"/>
        <v>0</v>
      </c>
      <c r="M6" s="2">
        <f t="shared" si="3"/>
        <v>5</v>
      </c>
      <c r="N6" s="2">
        <v>3</v>
      </c>
      <c r="O6" s="5">
        <f t="shared" si="4"/>
        <v>75</v>
      </c>
      <c r="P6" s="2">
        <f t="shared" si="5"/>
        <v>0</v>
      </c>
      <c r="Q6" s="2">
        <f t="shared" si="6"/>
        <v>5</v>
      </c>
      <c r="R6" s="2" t="str">
        <f t="shared" si="7"/>
        <v>A surveiller</v>
      </c>
      <c r="S6" s="2" t="s">
        <v>400</v>
      </c>
      <c r="T6" s="50"/>
    </row>
    <row r="7" spans="1:20" x14ac:dyDescent="0.2">
      <c r="A7" s="18" t="s">
        <v>200</v>
      </c>
      <c r="B7" s="3"/>
      <c r="C7" s="3" t="s">
        <v>385</v>
      </c>
      <c r="D7" s="14" t="s">
        <v>336</v>
      </c>
      <c r="E7" s="48"/>
      <c r="F7" s="3"/>
      <c r="G7" s="34" t="str">
        <f t="shared" si="0"/>
        <v>oui</v>
      </c>
      <c r="H7" s="19" t="s">
        <v>333</v>
      </c>
      <c r="I7" s="34" t="str">
        <f t="shared" si="1"/>
        <v>oui</v>
      </c>
      <c r="J7" s="2">
        <v>1</v>
      </c>
      <c r="K7" s="2">
        <v>0</v>
      </c>
      <c r="L7" s="5">
        <f t="shared" si="2"/>
        <v>0</v>
      </c>
      <c r="M7" s="2">
        <f t="shared" si="3"/>
        <v>5</v>
      </c>
      <c r="N7" s="2">
        <v>1</v>
      </c>
      <c r="O7" s="5">
        <f t="shared" si="4"/>
        <v>100</v>
      </c>
      <c r="P7" s="2">
        <f t="shared" si="5"/>
        <v>0</v>
      </c>
      <c r="Q7" s="2">
        <f t="shared" si="6"/>
        <v>5</v>
      </c>
      <c r="R7" s="2" t="str">
        <f t="shared" si="7"/>
        <v>A surveiller</v>
      </c>
      <c r="S7" s="2"/>
      <c r="T7" s="50" t="s">
        <v>404</v>
      </c>
    </row>
    <row r="8" spans="1:20" x14ac:dyDescent="0.2">
      <c r="A8" s="18" t="s">
        <v>201</v>
      </c>
      <c r="B8" s="3"/>
      <c r="C8" s="3"/>
      <c r="D8" s="14" t="s">
        <v>341</v>
      </c>
      <c r="E8" s="48"/>
      <c r="F8" s="3"/>
      <c r="G8" s="34" t="str">
        <f t="shared" si="0"/>
        <v>non</v>
      </c>
      <c r="H8" s="19" t="s">
        <v>333</v>
      </c>
      <c r="I8" s="34" t="str">
        <f t="shared" si="1"/>
        <v>non</v>
      </c>
      <c r="J8" s="2">
        <v>0</v>
      </c>
      <c r="K8" s="2">
        <v>0</v>
      </c>
      <c r="L8" s="5">
        <f t="shared" si="2"/>
        <v>0</v>
      </c>
      <c r="M8" s="2">
        <f t="shared" si="3"/>
        <v>5</v>
      </c>
      <c r="N8" s="2">
        <v>0</v>
      </c>
      <c r="O8" s="5">
        <f t="shared" si="4"/>
        <v>0</v>
      </c>
      <c r="P8" s="2">
        <f t="shared" si="5"/>
        <v>5</v>
      </c>
      <c r="Q8" s="2">
        <f t="shared" si="6"/>
        <v>10</v>
      </c>
      <c r="R8" s="2" t="str">
        <f t="shared" si="7"/>
        <v>Non évalué</v>
      </c>
      <c r="S8" s="2"/>
      <c r="T8" s="50"/>
    </row>
    <row r="9" spans="1:20" x14ac:dyDescent="0.2">
      <c r="A9" s="16" t="s">
        <v>27</v>
      </c>
      <c r="B9" s="3"/>
      <c r="C9" s="3"/>
      <c r="D9" s="14" t="s">
        <v>336</v>
      </c>
      <c r="E9" s="47" t="s">
        <v>358</v>
      </c>
      <c r="F9" s="44">
        <v>43776</v>
      </c>
      <c r="G9" s="34" t="str">
        <f t="shared" si="0"/>
        <v>oui</v>
      </c>
      <c r="H9" s="19" t="s">
        <v>334</v>
      </c>
      <c r="I9" s="34" t="str">
        <f t="shared" si="1"/>
        <v>oui</v>
      </c>
      <c r="J9" s="2">
        <v>1</v>
      </c>
      <c r="K9" s="2">
        <v>0</v>
      </c>
      <c r="L9" s="5">
        <f t="shared" si="2"/>
        <v>0</v>
      </c>
      <c r="M9" s="2">
        <f t="shared" si="3"/>
        <v>5</v>
      </c>
      <c r="N9" s="2">
        <v>0</v>
      </c>
      <c r="O9" s="5">
        <f t="shared" si="4"/>
        <v>0</v>
      </c>
      <c r="P9" s="2">
        <f t="shared" si="5"/>
        <v>5</v>
      </c>
      <c r="Q9" s="2">
        <f t="shared" si="6"/>
        <v>10</v>
      </c>
      <c r="R9" s="2" t="str">
        <f t="shared" si="7"/>
        <v>Agréé</v>
      </c>
      <c r="S9" s="2"/>
      <c r="T9" s="50"/>
    </row>
    <row r="10" spans="1:20" x14ac:dyDescent="0.2">
      <c r="A10" s="16" t="s">
        <v>363</v>
      </c>
      <c r="B10" s="3"/>
      <c r="C10" s="3"/>
      <c r="D10" s="14" t="s">
        <v>336</v>
      </c>
      <c r="E10" s="49"/>
      <c r="F10" s="44">
        <v>44200</v>
      </c>
      <c r="G10" s="34" t="str">
        <f t="shared" si="0"/>
        <v>oui</v>
      </c>
      <c r="H10" s="19" t="s">
        <v>333</v>
      </c>
      <c r="I10" s="34" t="str">
        <f t="shared" si="1"/>
        <v>non</v>
      </c>
      <c r="J10" s="2">
        <v>0</v>
      </c>
      <c r="K10" s="2">
        <v>0</v>
      </c>
      <c r="L10" s="5">
        <f t="shared" si="2"/>
        <v>0</v>
      </c>
      <c r="M10" s="2">
        <f t="shared" si="3"/>
        <v>5</v>
      </c>
      <c r="N10" s="2">
        <v>0</v>
      </c>
      <c r="O10" s="5">
        <f t="shared" si="4"/>
        <v>0</v>
      </c>
      <c r="P10" s="2">
        <f t="shared" si="5"/>
        <v>5</v>
      </c>
      <c r="Q10" s="2">
        <f t="shared" si="6"/>
        <v>10</v>
      </c>
      <c r="R10" s="2" t="str">
        <f t="shared" si="7"/>
        <v>Non évalué</v>
      </c>
      <c r="S10" s="2"/>
      <c r="T10" s="50"/>
    </row>
    <row r="11" spans="1:20" x14ac:dyDescent="0.2">
      <c r="A11" s="16" t="s">
        <v>364</v>
      </c>
      <c r="B11" s="3"/>
      <c r="C11" s="3"/>
      <c r="D11" s="14" t="s">
        <v>79</v>
      </c>
      <c r="E11" s="49"/>
      <c r="F11" s="44">
        <v>44546</v>
      </c>
      <c r="G11" s="34" t="str">
        <f t="shared" si="0"/>
        <v>oui</v>
      </c>
      <c r="H11" s="19" t="s">
        <v>333</v>
      </c>
      <c r="I11" s="34" t="str">
        <f t="shared" si="1"/>
        <v>oui</v>
      </c>
      <c r="J11" s="2">
        <v>1</v>
      </c>
      <c r="K11" s="2">
        <v>0</v>
      </c>
      <c r="L11" s="5">
        <f t="shared" si="2"/>
        <v>0</v>
      </c>
      <c r="M11" s="2">
        <f t="shared" si="3"/>
        <v>5</v>
      </c>
      <c r="N11" s="2">
        <v>1</v>
      </c>
      <c r="O11" s="5">
        <f t="shared" si="4"/>
        <v>100</v>
      </c>
      <c r="P11" s="2">
        <f t="shared" si="5"/>
        <v>0</v>
      </c>
      <c r="Q11" s="2">
        <f t="shared" si="6"/>
        <v>5</v>
      </c>
      <c r="R11" s="2" t="str">
        <f t="shared" si="7"/>
        <v>A surveiller</v>
      </c>
      <c r="S11" s="2"/>
      <c r="T11" s="50" t="s">
        <v>404</v>
      </c>
    </row>
    <row r="12" spans="1:20" ht="15" x14ac:dyDescent="0.25">
      <c r="A12" s="18" t="s">
        <v>2</v>
      </c>
      <c r="B12" s="4" t="s">
        <v>292</v>
      </c>
      <c r="C12" s="14" t="s">
        <v>378</v>
      </c>
      <c r="D12" s="14" t="s">
        <v>338</v>
      </c>
      <c r="E12" s="47" t="s">
        <v>346</v>
      </c>
      <c r="F12" s="43">
        <v>43670</v>
      </c>
      <c r="G12" s="34" t="str">
        <f t="shared" si="0"/>
        <v>oui</v>
      </c>
      <c r="H12" s="34" t="s">
        <v>333</v>
      </c>
      <c r="I12" s="34" t="str">
        <f t="shared" si="1"/>
        <v>oui</v>
      </c>
      <c r="J12" s="2">
        <v>5</v>
      </c>
      <c r="K12" s="2">
        <v>0</v>
      </c>
      <c r="L12" s="5">
        <f t="shared" si="2"/>
        <v>0</v>
      </c>
      <c r="M12" s="2">
        <f t="shared" si="3"/>
        <v>5</v>
      </c>
      <c r="N12" s="2">
        <v>1</v>
      </c>
      <c r="O12" s="5">
        <f t="shared" si="4"/>
        <v>20</v>
      </c>
      <c r="P12" s="2">
        <f t="shared" si="5"/>
        <v>0</v>
      </c>
      <c r="Q12" s="2">
        <f t="shared" si="6"/>
        <v>5</v>
      </c>
      <c r="R12" s="2" t="str">
        <f t="shared" si="7"/>
        <v>A surveiller</v>
      </c>
      <c r="S12" s="2" t="s">
        <v>405</v>
      </c>
      <c r="T12" s="50"/>
    </row>
    <row r="13" spans="1:20" ht="15" x14ac:dyDescent="0.25">
      <c r="A13" s="18" t="s">
        <v>379</v>
      </c>
      <c r="B13" s="4"/>
      <c r="C13" s="14"/>
      <c r="D13" s="14" t="s">
        <v>338</v>
      </c>
      <c r="E13" s="47"/>
      <c r="F13" s="43"/>
      <c r="G13" s="34" t="str">
        <f t="shared" si="0"/>
        <v>oui</v>
      </c>
      <c r="H13" s="34" t="s">
        <v>334</v>
      </c>
      <c r="I13" s="34" t="str">
        <f t="shared" si="1"/>
        <v>oui</v>
      </c>
      <c r="J13" s="2">
        <v>1</v>
      </c>
      <c r="K13" s="2">
        <v>1</v>
      </c>
      <c r="L13" s="5">
        <f t="shared" si="2"/>
        <v>100</v>
      </c>
      <c r="M13" s="2">
        <f t="shared" si="3"/>
        <v>0</v>
      </c>
      <c r="N13" s="2">
        <v>0</v>
      </c>
      <c r="O13" s="5">
        <f t="shared" si="4"/>
        <v>0</v>
      </c>
      <c r="P13" s="2">
        <f t="shared" si="5"/>
        <v>5</v>
      </c>
      <c r="Q13" s="2">
        <f t="shared" si="6"/>
        <v>5</v>
      </c>
      <c r="R13" s="2" t="str">
        <f t="shared" si="7"/>
        <v>A surveiller</v>
      </c>
      <c r="S13" s="2"/>
      <c r="T13" s="50"/>
    </row>
    <row r="14" spans="1:20" ht="15" x14ac:dyDescent="0.25">
      <c r="A14" s="18" t="s">
        <v>28</v>
      </c>
      <c r="B14" s="4"/>
      <c r="C14" s="3"/>
      <c r="D14" s="14" t="s">
        <v>341</v>
      </c>
      <c r="E14" s="48"/>
      <c r="F14" s="3"/>
      <c r="G14" s="34" t="str">
        <f t="shared" si="0"/>
        <v>non</v>
      </c>
      <c r="H14" s="19" t="s">
        <v>334</v>
      </c>
      <c r="I14" s="34" t="str">
        <f t="shared" si="1"/>
        <v>non</v>
      </c>
      <c r="J14" s="2">
        <v>1</v>
      </c>
      <c r="K14" s="2">
        <v>0</v>
      </c>
      <c r="L14" s="5">
        <f t="shared" si="2"/>
        <v>0</v>
      </c>
      <c r="M14" s="2">
        <f t="shared" si="3"/>
        <v>5</v>
      </c>
      <c r="N14" s="2">
        <v>0</v>
      </c>
      <c r="O14" s="5">
        <f t="shared" si="4"/>
        <v>0</v>
      </c>
      <c r="P14" s="2">
        <f t="shared" si="5"/>
        <v>5</v>
      </c>
      <c r="Q14" s="2">
        <f t="shared" si="6"/>
        <v>10</v>
      </c>
      <c r="R14" s="2" t="str">
        <f t="shared" si="7"/>
        <v>Non évalué</v>
      </c>
      <c r="S14" s="2"/>
      <c r="T14" s="50"/>
    </row>
    <row r="15" spans="1:20" ht="15" x14ac:dyDescent="0.25">
      <c r="A15" s="18" t="s">
        <v>258</v>
      </c>
      <c r="B15" s="4" t="s">
        <v>298</v>
      </c>
      <c r="C15" s="14" t="s">
        <v>297</v>
      </c>
      <c r="D15" s="14" t="s">
        <v>79</v>
      </c>
      <c r="E15" s="48" t="s">
        <v>370</v>
      </c>
      <c r="F15" s="44">
        <v>43357</v>
      </c>
      <c r="G15" s="34" t="str">
        <f t="shared" si="0"/>
        <v>oui</v>
      </c>
      <c r="H15" s="19" t="s">
        <v>333</v>
      </c>
      <c r="I15" s="34" t="str">
        <f t="shared" si="1"/>
        <v>oui</v>
      </c>
      <c r="J15" s="2">
        <v>5</v>
      </c>
      <c r="K15" s="2">
        <v>0</v>
      </c>
      <c r="L15" s="5">
        <f t="shared" si="2"/>
        <v>0</v>
      </c>
      <c r="M15" s="2">
        <f t="shared" si="3"/>
        <v>5</v>
      </c>
      <c r="N15" s="2">
        <v>4</v>
      </c>
      <c r="O15" s="5">
        <f t="shared" si="4"/>
        <v>80</v>
      </c>
      <c r="P15" s="2">
        <f t="shared" si="5"/>
        <v>0</v>
      </c>
      <c r="Q15" s="2">
        <f t="shared" si="6"/>
        <v>5</v>
      </c>
      <c r="R15" s="2" t="str">
        <f t="shared" si="7"/>
        <v>A surveiller</v>
      </c>
      <c r="S15" s="2" t="s">
        <v>400</v>
      </c>
      <c r="T15" s="50"/>
    </row>
    <row r="16" spans="1:20" ht="15" x14ac:dyDescent="0.25">
      <c r="A16" s="18" t="s">
        <v>147</v>
      </c>
      <c r="B16" s="4"/>
      <c r="C16" s="3"/>
      <c r="D16" s="14" t="s">
        <v>338</v>
      </c>
      <c r="E16" s="47" t="s">
        <v>58</v>
      </c>
      <c r="F16" s="3"/>
      <c r="G16" s="34" t="str">
        <f t="shared" si="0"/>
        <v>oui</v>
      </c>
      <c r="H16" s="19" t="s">
        <v>333</v>
      </c>
      <c r="I16" s="34" t="str">
        <f t="shared" si="1"/>
        <v>non</v>
      </c>
      <c r="J16" s="2">
        <v>0</v>
      </c>
      <c r="K16" s="2">
        <v>0</v>
      </c>
      <c r="L16" s="5">
        <f t="shared" si="2"/>
        <v>0</v>
      </c>
      <c r="M16" s="2">
        <f t="shared" si="3"/>
        <v>5</v>
      </c>
      <c r="N16" s="2">
        <v>0</v>
      </c>
      <c r="O16" s="5">
        <f t="shared" si="4"/>
        <v>0</v>
      </c>
      <c r="P16" s="2">
        <f t="shared" si="5"/>
        <v>5</v>
      </c>
      <c r="Q16" s="2">
        <f t="shared" si="6"/>
        <v>10</v>
      </c>
      <c r="R16" s="2" t="str">
        <f t="shared" si="7"/>
        <v>Non évalué</v>
      </c>
      <c r="S16" s="2"/>
      <c r="T16" s="50"/>
    </row>
    <row r="17" spans="1:21" ht="15" x14ac:dyDescent="0.25">
      <c r="A17" s="18" t="s">
        <v>3</v>
      </c>
      <c r="B17" s="4" t="s">
        <v>45</v>
      </c>
      <c r="C17" s="3" t="s">
        <v>169</v>
      </c>
      <c r="D17" s="14" t="s">
        <v>336</v>
      </c>
      <c r="E17" s="47" t="s">
        <v>360</v>
      </c>
      <c r="F17" s="43">
        <v>44379</v>
      </c>
      <c r="G17" s="34" t="str">
        <f t="shared" si="0"/>
        <v>oui</v>
      </c>
      <c r="H17" s="34" t="s">
        <v>333</v>
      </c>
      <c r="I17" s="34" t="str">
        <f t="shared" si="1"/>
        <v>oui</v>
      </c>
      <c r="J17" s="2">
        <v>9</v>
      </c>
      <c r="K17" s="2">
        <v>0</v>
      </c>
      <c r="L17" s="5">
        <f t="shared" si="2"/>
        <v>0</v>
      </c>
      <c r="M17" s="2">
        <f t="shared" si="3"/>
        <v>5</v>
      </c>
      <c r="N17" s="2">
        <v>7</v>
      </c>
      <c r="O17" s="5">
        <f t="shared" si="4"/>
        <v>77.777777777777786</v>
      </c>
      <c r="P17" s="2">
        <f t="shared" si="5"/>
        <v>0</v>
      </c>
      <c r="Q17" s="2">
        <f t="shared" si="6"/>
        <v>5</v>
      </c>
      <c r="R17" s="2" t="str">
        <f t="shared" si="7"/>
        <v>A surveiller</v>
      </c>
      <c r="S17" s="2" t="s">
        <v>400</v>
      </c>
      <c r="T17" s="50"/>
    </row>
    <row r="18" spans="1:21" ht="15" x14ac:dyDescent="0.25">
      <c r="A18" s="18" t="s">
        <v>309</v>
      </c>
      <c r="B18" s="4"/>
      <c r="C18" s="14" t="s">
        <v>355</v>
      </c>
      <c r="D18" s="14" t="s">
        <v>336</v>
      </c>
      <c r="E18" s="47" t="s">
        <v>346</v>
      </c>
      <c r="F18" s="44">
        <v>44404</v>
      </c>
      <c r="G18" s="34" t="str">
        <f t="shared" si="0"/>
        <v>oui</v>
      </c>
      <c r="H18" s="19" t="s">
        <v>334</v>
      </c>
      <c r="I18" s="34" t="str">
        <f t="shared" si="1"/>
        <v>oui</v>
      </c>
      <c r="J18" s="2">
        <v>1</v>
      </c>
      <c r="K18" s="2">
        <v>0</v>
      </c>
      <c r="L18" s="5">
        <f t="shared" si="2"/>
        <v>0</v>
      </c>
      <c r="M18" s="2">
        <f t="shared" si="3"/>
        <v>5</v>
      </c>
      <c r="N18" s="2">
        <v>1</v>
      </c>
      <c r="O18" s="5">
        <f t="shared" si="4"/>
        <v>100</v>
      </c>
      <c r="P18" s="2">
        <f t="shared" si="5"/>
        <v>0</v>
      </c>
      <c r="Q18" s="2">
        <f t="shared" si="6"/>
        <v>5</v>
      </c>
      <c r="R18" s="2" t="str">
        <f t="shared" si="7"/>
        <v>A surveiller</v>
      </c>
      <c r="S18" s="2"/>
      <c r="T18" s="50" t="s">
        <v>404</v>
      </c>
    </row>
    <row r="19" spans="1:21" ht="15" x14ac:dyDescent="0.25">
      <c r="A19" s="18" t="s">
        <v>365</v>
      </c>
      <c r="B19" s="4"/>
      <c r="C19" s="14"/>
      <c r="D19" s="14" t="s">
        <v>336</v>
      </c>
      <c r="E19" s="47"/>
      <c r="F19" s="44"/>
      <c r="G19" s="34" t="str">
        <f t="shared" si="0"/>
        <v>oui</v>
      </c>
      <c r="H19" s="19" t="s">
        <v>333</v>
      </c>
      <c r="I19" s="34" t="str">
        <f t="shared" si="1"/>
        <v>oui</v>
      </c>
      <c r="J19" s="2">
        <v>2</v>
      </c>
      <c r="K19" s="2">
        <v>0</v>
      </c>
      <c r="L19" s="5">
        <f t="shared" si="2"/>
        <v>0</v>
      </c>
      <c r="M19" s="2">
        <f t="shared" si="3"/>
        <v>5</v>
      </c>
      <c r="N19" s="2">
        <v>0</v>
      </c>
      <c r="O19" s="5">
        <f t="shared" si="4"/>
        <v>0</v>
      </c>
      <c r="P19" s="2">
        <f t="shared" si="5"/>
        <v>5</v>
      </c>
      <c r="Q19" s="2">
        <f t="shared" si="6"/>
        <v>10</v>
      </c>
      <c r="R19" s="2" t="str">
        <f t="shared" si="7"/>
        <v>Agréé</v>
      </c>
      <c r="S19" s="2"/>
      <c r="T19" s="50"/>
    </row>
    <row r="20" spans="1:21" ht="15" x14ac:dyDescent="0.25">
      <c r="A20" s="18" t="s">
        <v>4</v>
      </c>
      <c r="B20" s="4"/>
      <c r="C20" s="3"/>
      <c r="D20" s="14" t="s">
        <v>336</v>
      </c>
      <c r="E20" s="48"/>
      <c r="F20" s="3" t="s">
        <v>384</v>
      </c>
      <c r="G20" s="34" t="str">
        <f t="shared" si="0"/>
        <v>oui</v>
      </c>
      <c r="H20" s="19" t="s">
        <v>333</v>
      </c>
      <c r="I20" s="34" t="str">
        <f t="shared" si="1"/>
        <v>oui</v>
      </c>
      <c r="J20" s="2">
        <v>1</v>
      </c>
      <c r="K20" s="2">
        <v>0</v>
      </c>
      <c r="L20" s="5">
        <f t="shared" si="2"/>
        <v>0</v>
      </c>
      <c r="M20" s="2">
        <f t="shared" si="3"/>
        <v>5</v>
      </c>
      <c r="N20" s="2">
        <v>1</v>
      </c>
      <c r="O20" s="5">
        <f t="shared" si="4"/>
        <v>100</v>
      </c>
      <c r="P20" s="2">
        <f t="shared" si="5"/>
        <v>0</v>
      </c>
      <c r="Q20" s="2">
        <f t="shared" si="6"/>
        <v>5</v>
      </c>
      <c r="R20" s="2" t="str">
        <f t="shared" si="7"/>
        <v>A surveiller</v>
      </c>
      <c r="S20" s="2"/>
      <c r="T20" s="50" t="s">
        <v>404</v>
      </c>
    </row>
    <row r="21" spans="1:21" ht="15" x14ac:dyDescent="0.25">
      <c r="A21" s="18" t="s">
        <v>203</v>
      </c>
      <c r="B21" s="4"/>
      <c r="C21" s="3"/>
      <c r="D21" s="14" t="s">
        <v>338</v>
      </c>
      <c r="E21" s="48"/>
      <c r="F21" s="3"/>
      <c r="G21" s="34" t="str">
        <f t="shared" si="0"/>
        <v>oui</v>
      </c>
      <c r="H21" s="19" t="s">
        <v>334</v>
      </c>
      <c r="I21" s="34" t="str">
        <f t="shared" si="1"/>
        <v>non</v>
      </c>
      <c r="J21" s="2">
        <v>0</v>
      </c>
      <c r="K21" s="2">
        <v>0</v>
      </c>
      <c r="L21" s="5">
        <f t="shared" si="2"/>
        <v>0</v>
      </c>
      <c r="M21" s="2">
        <f t="shared" si="3"/>
        <v>5</v>
      </c>
      <c r="N21" s="2">
        <v>0</v>
      </c>
      <c r="O21" s="5">
        <f t="shared" si="4"/>
        <v>0</v>
      </c>
      <c r="P21" s="2">
        <f t="shared" si="5"/>
        <v>5</v>
      </c>
      <c r="Q21" s="2">
        <f t="shared" si="6"/>
        <v>10</v>
      </c>
      <c r="R21" s="2" t="str">
        <f t="shared" si="7"/>
        <v>Non évalué</v>
      </c>
      <c r="S21" s="2"/>
      <c r="T21" s="50"/>
    </row>
    <row r="22" spans="1:21" ht="15" x14ac:dyDescent="0.25">
      <c r="A22" s="18" t="s">
        <v>5</v>
      </c>
      <c r="B22" s="30" t="s">
        <v>245</v>
      </c>
      <c r="C22" s="3" t="s">
        <v>244</v>
      </c>
      <c r="D22" s="14" t="s">
        <v>52</v>
      </c>
      <c r="E22" s="47" t="s">
        <v>370</v>
      </c>
      <c r="F22" s="44">
        <v>44416</v>
      </c>
      <c r="G22" s="34" t="str">
        <f t="shared" si="0"/>
        <v>oui</v>
      </c>
      <c r="H22" s="6" t="s">
        <v>333</v>
      </c>
      <c r="I22" s="34" t="str">
        <f t="shared" si="1"/>
        <v>oui</v>
      </c>
      <c r="J22" s="2">
        <v>1</v>
      </c>
      <c r="K22" s="2">
        <v>0</v>
      </c>
      <c r="L22" s="5">
        <f t="shared" si="2"/>
        <v>0</v>
      </c>
      <c r="M22" s="2">
        <f t="shared" si="3"/>
        <v>5</v>
      </c>
      <c r="N22" s="2">
        <v>0</v>
      </c>
      <c r="O22" s="5">
        <f t="shared" si="4"/>
        <v>0</v>
      </c>
      <c r="P22" s="2">
        <f t="shared" si="5"/>
        <v>5</v>
      </c>
      <c r="Q22" s="2">
        <f t="shared" si="6"/>
        <v>10</v>
      </c>
      <c r="R22" s="2" t="str">
        <f t="shared" si="7"/>
        <v>Agréé</v>
      </c>
      <c r="S22" s="2"/>
      <c r="T22" s="50"/>
    </row>
    <row r="23" spans="1:21" ht="15" x14ac:dyDescent="0.25">
      <c r="A23" s="18" t="s">
        <v>389</v>
      </c>
      <c r="B23" s="30"/>
      <c r="C23" s="3" t="s">
        <v>390</v>
      </c>
      <c r="D23" s="14" t="s">
        <v>52</v>
      </c>
      <c r="E23" s="47" t="s">
        <v>92</v>
      </c>
      <c r="F23" s="44"/>
      <c r="G23" s="34" t="str">
        <f t="shared" si="0"/>
        <v>oui</v>
      </c>
      <c r="H23" s="6" t="s">
        <v>333</v>
      </c>
      <c r="I23" s="34" t="str">
        <f t="shared" si="1"/>
        <v>oui</v>
      </c>
      <c r="J23" s="2">
        <v>3</v>
      </c>
      <c r="K23" s="2">
        <v>0</v>
      </c>
      <c r="L23" s="5">
        <f t="shared" si="2"/>
        <v>0</v>
      </c>
      <c r="M23" s="2">
        <f t="shared" si="3"/>
        <v>5</v>
      </c>
      <c r="N23" s="2">
        <v>2</v>
      </c>
      <c r="O23" s="5">
        <f t="shared" si="4"/>
        <v>66.666666666666657</v>
      </c>
      <c r="P23" s="2">
        <f t="shared" si="5"/>
        <v>0</v>
      </c>
      <c r="Q23" s="2">
        <f t="shared" si="6"/>
        <v>5</v>
      </c>
      <c r="R23" s="2" t="str">
        <f t="shared" si="7"/>
        <v>A surveiller</v>
      </c>
      <c r="S23" s="2" t="s">
        <v>400</v>
      </c>
      <c r="T23" s="50"/>
    </row>
    <row r="24" spans="1:21" ht="15" x14ac:dyDescent="0.25">
      <c r="A24" s="18" t="s">
        <v>204</v>
      </c>
      <c r="B24" s="4"/>
      <c r="C24" s="3"/>
      <c r="D24" s="14" t="s">
        <v>336</v>
      </c>
      <c r="E24" s="47" t="s">
        <v>358</v>
      </c>
      <c r="F24" s="44">
        <v>44329</v>
      </c>
      <c r="G24" s="34" t="str">
        <f t="shared" si="0"/>
        <v>oui</v>
      </c>
      <c r="H24" s="19" t="s">
        <v>334</v>
      </c>
      <c r="I24" s="34" t="str">
        <f t="shared" si="1"/>
        <v>oui</v>
      </c>
      <c r="J24" s="2">
        <v>2</v>
      </c>
      <c r="K24" s="2">
        <v>0</v>
      </c>
      <c r="L24" s="5">
        <f t="shared" si="2"/>
        <v>0</v>
      </c>
      <c r="M24" s="2">
        <f t="shared" si="3"/>
        <v>5</v>
      </c>
      <c r="N24" s="2">
        <v>0</v>
      </c>
      <c r="O24" s="5">
        <f t="shared" si="4"/>
        <v>0</v>
      </c>
      <c r="P24" s="2">
        <f t="shared" si="5"/>
        <v>5</v>
      </c>
      <c r="Q24" s="2">
        <f t="shared" si="6"/>
        <v>10</v>
      </c>
      <c r="R24" s="2" t="str">
        <f t="shared" si="7"/>
        <v>Agréé</v>
      </c>
      <c r="S24" s="2"/>
      <c r="T24" s="50"/>
    </row>
    <row r="25" spans="1:21" ht="15" x14ac:dyDescent="0.25">
      <c r="A25" s="18" t="s">
        <v>54</v>
      </c>
      <c r="B25" s="29" t="s">
        <v>55</v>
      </c>
      <c r="C25" s="3" t="s">
        <v>56</v>
      </c>
      <c r="D25" s="14" t="s">
        <v>336</v>
      </c>
      <c r="E25" s="48"/>
      <c r="F25" s="3" t="s">
        <v>58</v>
      </c>
      <c r="G25" s="34" t="str">
        <f t="shared" si="0"/>
        <v>oui</v>
      </c>
      <c r="H25" s="6" t="s">
        <v>333</v>
      </c>
      <c r="I25" s="34" t="str">
        <f t="shared" si="1"/>
        <v>oui</v>
      </c>
      <c r="J25" s="2">
        <v>13</v>
      </c>
      <c r="K25" s="2">
        <v>0</v>
      </c>
      <c r="L25" s="5">
        <f t="shared" si="2"/>
        <v>0</v>
      </c>
      <c r="M25" s="2">
        <f t="shared" si="3"/>
        <v>5</v>
      </c>
      <c r="N25" s="2">
        <v>0</v>
      </c>
      <c r="O25" s="5">
        <f t="shared" si="4"/>
        <v>0</v>
      </c>
      <c r="P25" s="2">
        <f t="shared" si="5"/>
        <v>5</v>
      </c>
      <c r="Q25" s="2">
        <f t="shared" si="6"/>
        <v>10</v>
      </c>
      <c r="R25" s="2" t="str">
        <f t="shared" si="7"/>
        <v>Agréé</v>
      </c>
      <c r="S25" s="2"/>
      <c r="T25" s="50"/>
      <c r="U25" s="17"/>
    </row>
    <row r="26" spans="1:21" ht="15" x14ac:dyDescent="0.25">
      <c r="A26" s="16" t="s">
        <v>231</v>
      </c>
      <c r="B26" s="4" t="s">
        <v>242</v>
      </c>
      <c r="C26" s="3" t="s">
        <v>241</v>
      </c>
      <c r="D26" s="14" t="s">
        <v>343</v>
      </c>
      <c r="E26" s="47" t="s">
        <v>346</v>
      </c>
      <c r="F26" s="53">
        <v>43359</v>
      </c>
      <c r="G26" s="34" t="str">
        <f t="shared" si="0"/>
        <v>non</v>
      </c>
      <c r="H26" s="34" t="s">
        <v>333</v>
      </c>
      <c r="I26" s="34" t="str">
        <f t="shared" si="1"/>
        <v>non</v>
      </c>
      <c r="J26" s="2">
        <v>0</v>
      </c>
      <c r="K26" s="2">
        <v>0</v>
      </c>
      <c r="L26" s="5">
        <f t="shared" si="2"/>
        <v>0</v>
      </c>
      <c r="M26" s="2">
        <f t="shared" si="3"/>
        <v>5</v>
      </c>
      <c r="N26" s="2">
        <v>0</v>
      </c>
      <c r="O26" s="5">
        <f t="shared" si="4"/>
        <v>0</v>
      </c>
      <c r="P26" s="2">
        <f t="shared" si="5"/>
        <v>5</v>
      </c>
      <c r="Q26" s="2">
        <f t="shared" si="6"/>
        <v>10</v>
      </c>
      <c r="R26" s="2" t="str">
        <f t="shared" si="7"/>
        <v>Non évalué</v>
      </c>
      <c r="S26" s="2"/>
      <c r="T26" s="51" t="s">
        <v>362</v>
      </c>
    </row>
    <row r="27" spans="1:21" ht="15" x14ac:dyDescent="0.25">
      <c r="A27" s="16" t="s">
        <v>366</v>
      </c>
      <c r="B27" s="4"/>
      <c r="C27" s="3"/>
      <c r="D27" s="14" t="s">
        <v>336</v>
      </c>
      <c r="E27" s="47"/>
      <c r="F27" s="53"/>
      <c r="G27" s="34" t="str">
        <f t="shared" si="0"/>
        <v>oui</v>
      </c>
      <c r="H27" s="34" t="s">
        <v>333</v>
      </c>
      <c r="I27" s="34" t="str">
        <f t="shared" si="1"/>
        <v>non</v>
      </c>
      <c r="J27" s="2">
        <v>0</v>
      </c>
      <c r="K27" s="2">
        <v>0</v>
      </c>
      <c r="L27" s="5">
        <f t="shared" si="2"/>
        <v>0</v>
      </c>
      <c r="M27" s="2">
        <f t="shared" si="3"/>
        <v>5</v>
      </c>
      <c r="N27" s="2">
        <v>0</v>
      </c>
      <c r="O27" s="5">
        <f t="shared" si="4"/>
        <v>0</v>
      </c>
      <c r="P27" s="2">
        <f t="shared" si="5"/>
        <v>5</v>
      </c>
      <c r="Q27" s="2">
        <f t="shared" si="6"/>
        <v>10</v>
      </c>
      <c r="R27" s="2" t="str">
        <f t="shared" si="7"/>
        <v>Non évalué</v>
      </c>
      <c r="S27" s="2"/>
      <c r="T27" s="51"/>
    </row>
    <row r="28" spans="1:21" ht="15" x14ac:dyDescent="0.25">
      <c r="A28" s="16" t="s">
        <v>259</v>
      </c>
      <c r="B28" s="4"/>
      <c r="C28" s="3"/>
      <c r="D28" s="14" t="s">
        <v>336</v>
      </c>
      <c r="E28" s="48"/>
      <c r="F28" s="3"/>
      <c r="G28" s="34" t="str">
        <f t="shared" si="0"/>
        <v>oui</v>
      </c>
      <c r="H28" s="19" t="s">
        <v>333</v>
      </c>
      <c r="I28" s="34" t="str">
        <f t="shared" si="1"/>
        <v>non</v>
      </c>
      <c r="J28" s="2">
        <v>0</v>
      </c>
      <c r="K28" s="2">
        <v>0</v>
      </c>
      <c r="L28" s="5">
        <f t="shared" si="2"/>
        <v>0</v>
      </c>
      <c r="M28" s="2">
        <f t="shared" si="3"/>
        <v>5</v>
      </c>
      <c r="N28" s="2">
        <v>0</v>
      </c>
      <c r="O28" s="5">
        <f t="shared" si="4"/>
        <v>0</v>
      </c>
      <c r="P28" s="2">
        <f t="shared" si="5"/>
        <v>5</v>
      </c>
      <c r="Q28" s="2">
        <f t="shared" si="6"/>
        <v>10</v>
      </c>
      <c r="R28" s="2" t="str">
        <f t="shared" si="7"/>
        <v>Non évalué</v>
      </c>
      <c r="S28" s="2"/>
      <c r="T28" s="51" t="s">
        <v>362</v>
      </c>
    </row>
    <row r="29" spans="1:21" ht="15" x14ac:dyDescent="0.25">
      <c r="A29" s="18" t="s">
        <v>149</v>
      </c>
      <c r="B29" s="4"/>
      <c r="C29" s="3"/>
      <c r="D29" s="14" t="s">
        <v>343</v>
      </c>
      <c r="E29" s="48"/>
      <c r="F29" s="3"/>
      <c r="G29" s="34" t="str">
        <f t="shared" si="0"/>
        <v>non</v>
      </c>
      <c r="H29" s="19" t="s">
        <v>333</v>
      </c>
      <c r="I29" s="34" t="str">
        <f t="shared" si="1"/>
        <v>non</v>
      </c>
      <c r="J29" s="2">
        <v>0</v>
      </c>
      <c r="K29" s="2">
        <v>0</v>
      </c>
      <c r="L29" s="5">
        <f t="shared" si="2"/>
        <v>0</v>
      </c>
      <c r="M29" s="2">
        <f t="shared" si="3"/>
        <v>5</v>
      </c>
      <c r="N29" s="2">
        <v>0</v>
      </c>
      <c r="O29" s="5">
        <f t="shared" si="4"/>
        <v>0</v>
      </c>
      <c r="P29" s="2">
        <f t="shared" si="5"/>
        <v>5</v>
      </c>
      <c r="Q29" s="2">
        <f t="shared" si="6"/>
        <v>10</v>
      </c>
      <c r="R29" s="2" t="str">
        <f t="shared" si="7"/>
        <v>Non évalué</v>
      </c>
      <c r="S29" s="2"/>
      <c r="T29" s="50"/>
    </row>
    <row r="30" spans="1:21" ht="15" x14ac:dyDescent="0.25">
      <c r="A30" s="18" t="s">
        <v>6</v>
      </c>
      <c r="B30" s="4" t="s">
        <v>59</v>
      </c>
      <c r="C30" s="3" t="s">
        <v>60</v>
      </c>
      <c r="D30" s="14" t="s">
        <v>338</v>
      </c>
      <c r="E30" s="48"/>
      <c r="F30" s="3" t="s">
        <v>58</v>
      </c>
      <c r="G30" s="34" t="str">
        <f t="shared" si="0"/>
        <v>oui</v>
      </c>
      <c r="H30" s="19" t="s">
        <v>334</v>
      </c>
      <c r="I30" s="34" t="str">
        <f t="shared" si="1"/>
        <v>non</v>
      </c>
      <c r="J30" s="2">
        <v>0</v>
      </c>
      <c r="K30" s="2">
        <v>0</v>
      </c>
      <c r="L30" s="5">
        <f t="shared" si="2"/>
        <v>0</v>
      </c>
      <c r="M30" s="2">
        <f t="shared" si="3"/>
        <v>5</v>
      </c>
      <c r="N30" s="2">
        <v>0</v>
      </c>
      <c r="O30" s="5">
        <f t="shared" si="4"/>
        <v>0</v>
      </c>
      <c r="P30" s="2">
        <f t="shared" si="5"/>
        <v>5</v>
      </c>
      <c r="Q30" s="2">
        <f t="shared" si="6"/>
        <v>10</v>
      </c>
      <c r="R30" s="2" t="str">
        <f t="shared" si="7"/>
        <v>Non évalué</v>
      </c>
      <c r="S30" s="2"/>
      <c r="T30" s="50"/>
    </row>
    <row r="31" spans="1:21" x14ac:dyDescent="0.2">
      <c r="A31" s="18" t="s">
        <v>7</v>
      </c>
      <c r="B31" s="3"/>
      <c r="C31" s="3" t="s">
        <v>62</v>
      </c>
      <c r="D31" s="14" t="s">
        <v>336</v>
      </c>
      <c r="E31" s="48"/>
      <c r="F31" s="3"/>
      <c r="G31" s="34" t="str">
        <f t="shared" si="0"/>
        <v>oui</v>
      </c>
      <c r="H31" s="19" t="s">
        <v>334</v>
      </c>
      <c r="I31" s="34" t="str">
        <f t="shared" si="1"/>
        <v>non</v>
      </c>
      <c r="J31" s="2">
        <v>0</v>
      </c>
      <c r="K31" s="2">
        <v>0</v>
      </c>
      <c r="L31" s="5">
        <f t="shared" si="2"/>
        <v>0</v>
      </c>
      <c r="M31" s="2">
        <f t="shared" si="3"/>
        <v>5</v>
      </c>
      <c r="N31" s="2">
        <v>0</v>
      </c>
      <c r="O31" s="5">
        <f t="shared" si="4"/>
        <v>0</v>
      </c>
      <c r="P31" s="2">
        <f t="shared" si="5"/>
        <v>5</v>
      </c>
      <c r="Q31" s="2">
        <f t="shared" si="6"/>
        <v>10</v>
      </c>
      <c r="R31" s="2" t="str">
        <f t="shared" si="7"/>
        <v>Non évalué</v>
      </c>
      <c r="S31" s="2"/>
      <c r="T31" s="52" t="s">
        <v>362</v>
      </c>
    </row>
    <row r="32" spans="1:21" x14ac:dyDescent="0.2">
      <c r="A32" s="18" t="s">
        <v>380</v>
      </c>
      <c r="B32" s="3"/>
      <c r="C32" s="3"/>
      <c r="D32" s="14" t="s">
        <v>336</v>
      </c>
      <c r="E32" s="48"/>
      <c r="F32" s="3"/>
      <c r="G32" s="34" t="str">
        <f t="shared" si="0"/>
        <v>oui</v>
      </c>
      <c r="H32" s="19" t="s">
        <v>333</v>
      </c>
      <c r="I32" s="34" t="str">
        <f t="shared" si="1"/>
        <v>oui</v>
      </c>
      <c r="J32" s="2">
        <v>2</v>
      </c>
      <c r="K32" s="2">
        <v>0</v>
      </c>
      <c r="L32" s="5">
        <f t="shared" si="2"/>
        <v>0</v>
      </c>
      <c r="M32" s="2">
        <f t="shared" si="3"/>
        <v>5</v>
      </c>
      <c r="N32" s="2">
        <v>1</v>
      </c>
      <c r="O32" s="5">
        <f t="shared" si="4"/>
        <v>50</v>
      </c>
      <c r="P32" s="2">
        <f t="shared" si="5"/>
        <v>0</v>
      </c>
      <c r="Q32" s="2">
        <f t="shared" si="6"/>
        <v>5</v>
      </c>
      <c r="R32" s="2" t="str">
        <f t="shared" si="7"/>
        <v>A surveiller</v>
      </c>
      <c r="S32" s="2"/>
      <c r="T32" s="50" t="s">
        <v>404</v>
      </c>
    </row>
    <row r="33" spans="1:20" ht="15" x14ac:dyDescent="0.25">
      <c r="A33" s="18" t="s">
        <v>64</v>
      </c>
      <c r="B33" s="4" t="s">
        <v>65</v>
      </c>
      <c r="C33" s="3"/>
      <c r="D33" s="14" t="s">
        <v>336</v>
      </c>
      <c r="E33" s="47" t="s">
        <v>358</v>
      </c>
      <c r="F33" s="46">
        <v>44358</v>
      </c>
      <c r="G33" s="34" t="str">
        <f t="shared" si="0"/>
        <v>oui</v>
      </c>
      <c r="H33" s="19" t="s">
        <v>334</v>
      </c>
      <c r="I33" s="34" t="str">
        <f t="shared" si="1"/>
        <v>non</v>
      </c>
      <c r="J33" s="2">
        <v>0</v>
      </c>
      <c r="K33" s="2">
        <v>0</v>
      </c>
      <c r="L33" s="5">
        <f t="shared" si="2"/>
        <v>0</v>
      </c>
      <c r="M33" s="2">
        <f t="shared" si="3"/>
        <v>5</v>
      </c>
      <c r="N33" s="2">
        <v>0</v>
      </c>
      <c r="O33" s="5">
        <f t="shared" si="4"/>
        <v>0</v>
      </c>
      <c r="P33" s="2">
        <f t="shared" si="5"/>
        <v>5</v>
      </c>
      <c r="Q33" s="2">
        <f t="shared" si="6"/>
        <v>10</v>
      </c>
      <c r="R33" s="2" t="str">
        <f t="shared" si="7"/>
        <v>Non évalué</v>
      </c>
      <c r="S33" s="2"/>
      <c r="T33" s="50"/>
    </row>
    <row r="34" spans="1:20" ht="15" x14ac:dyDescent="0.25">
      <c r="A34" s="18" t="s">
        <v>8</v>
      </c>
      <c r="B34" s="4" t="s">
        <v>226</v>
      </c>
      <c r="C34" s="14" t="s">
        <v>359</v>
      </c>
      <c r="D34" s="14" t="s">
        <v>343</v>
      </c>
      <c r="E34" s="47" t="s">
        <v>358</v>
      </c>
      <c r="F34" s="43">
        <v>43304</v>
      </c>
      <c r="G34" s="34" t="str">
        <f t="shared" si="0"/>
        <v>non</v>
      </c>
      <c r="H34" s="19" t="s">
        <v>334</v>
      </c>
      <c r="I34" s="34" t="str">
        <f t="shared" si="1"/>
        <v>non</v>
      </c>
      <c r="J34" s="2">
        <v>2</v>
      </c>
      <c r="K34" s="2">
        <v>0</v>
      </c>
      <c r="L34" s="5">
        <f t="shared" si="2"/>
        <v>0</v>
      </c>
      <c r="M34" s="2">
        <f t="shared" si="3"/>
        <v>5</v>
      </c>
      <c r="N34" s="2">
        <v>0</v>
      </c>
      <c r="O34" s="5">
        <f t="shared" si="4"/>
        <v>0</v>
      </c>
      <c r="P34" s="2">
        <f t="shared" si="5"/>
        <v>5</v>
      </c>
      <c r="Q34" s="2">
        <f t="shared" si="6"/>
        <v>10</v>
      </c>
      <c r="R34" s="2" t="str">
        <f t="shared" si="7"/>
        <v>Non évalué</v>
      </c>
      <c r="S34" s="2"/>
      <c r="T34" s="50"/>
    </row>
    <row r="35" spans="1:20" ht="15" x14ac:dyDescent="0.25">
      <c r="A35" s="18" t="s">
        <v>205</v>
      </c>
      <c r="B35" s="4"/>
      <c r="C35" s="3"/>
      <c r="D35" s="14" t="s">
        <v>341</v>
      </c>
      <c r="E35" s="48"/>
      <c r="F35" s="3"/>
      <c r="G35" s="34" t="str">
        <f t="shared" si="0"/>
        <v>non</v>
      </c>
      <c r="H35" s="19" t="s">
        <v>334</v>
      </c>
      <c r="I35" s="34" t="str">
        <f t="shared" si="1"/>
        <v>non</v>
      </c>
      <c r="J35" s="2">
        <v>0</v>
      </c>
      <c r="K35" s="2">
        <v>0</v>
      </c>
      <c r="L35" s="5">
        <f t="shared" si="2"/>
        <v>0</v>
      </c>
      <c r="M35" s="2">
        <f t="shared" si="3"/>
        <v>5</v>
      </c>
      <c r="N35" s="2">
        <v>0</v>
      </c>
      <c r="O35" s="5">
        <f t="shared" si="4"/>
        <v>0</v>
      </c>
      <c r="P35" s="2">
        <f t="shared" si="5"/>
        <v>5</v>
      </c>
      <c r="Q35" s="2">
        <f t="shared" si="6"/>
        <v>10</v>
      </c>
      <c r="R35" s="2" t="str">
        <f t="shared" si="7"/>
        <v>Non évalué</v>
      </c>
      <c r="S35" s="2"/>
      <c r="T35" s="52" t="s">
        <v>362</v>
      </c>
    </row>
    <row r="36" spans="1:20" ht="15" x14ac:dyDescent="0.25">
      <c r="A36" s="18" t="s">
        <v>67</v>
      </c>
      <c r="B36" s="4"/>
      <c r="C36" s="3"/>
      <c r="D36" s="14" t="s">
        <v>338</v>
      </c>
      <c r="E36" s="47" t="s">
        <v>58</v>
      </c>
      <c r="F36" s="8"/>
      <c r="G36" s="34" t="str">
        <f t="shared" si="0"/>
        <v>oui</v>
      </c>
      <c r="H36" s="19" t="s">
        <v>333</v>
      </c>
      <c r="I36" s="34" t="str">
        <f t="shared" si="1"/>
        <v>oui</v>
      </c>
      <c r="J36" s="2">
        <v>4</v>
      </c>
      <c r="K36" s="2">
        <v>1</v>
      </c>
      <c r="L36" s="5">
        <f t="shared" si="2"/>
        <v>25</v>
      </c>
      <c r="M36" s="2">
        <f t="shared" si="3"/>
        <v>0</v>
      </c>
      <c r="N36" s="2">
        <v>3</v>
      </c>
      <c r="O36" s="5">
        <f t="shared" si="4"/>
        <v>75</v>
      </c>
      <c r="P36" s="2">
        <f t="shared" si="5"/>
        <v>0</v>
      </c>
      <c r="Q36" s="2">
        <f t="shared" si="6"/>
        <v>0</v>
      </c>
      <c r="R36" s="2" t="str">
        <f t="shared" si="7"/>
        <v>A risque</v>
      </c>
      <c r="S36" s="2" t="s">
        <v>403</v>
      </c>
      <c r="T36" s="50"/>
    </row>
    <row r="37" spans="1:20" ht="15" x14ac:dyDescent="0.25">
      <c r="A37" s="18" t="s">
        <v>206</v>
      </c>
      <c r="B37" s="4"/>
      <c r="C37" s="3"/>
      <c r="D37" s="14" t="s">
        <v>336</v>
      </c>
      <c r="E37" s="48" t="s">
        <v>58</v>
      </c>
      <c r="F37" s="14"/>
      <c r="G37" s="34" t="str">
        <f t="shared" si="0"/>
        <v>oui</v>
      </c>
      <c r="H37" s="19" t="s">
        <v>334</v>
      </c>
      <c r="I37" s="34" t="str">
        <f t="shared" si="1"/>
        <v>non</v>
      </c>
      <c r="J37" s="2">
        <v>0</v>
      </c>
      <c r="K37" s="2">
        <v>0</v>
      </c>
      <c r="L37" s="5">
        <f t="shared" si="2"/>
        <v>0</v>
      </c>
      <c r="M37" s="2">
        <f t="shared" si="3"/>
        <v>5</v>
      </c>
      <c r="N37" s="2">
        <v>0</v>
      </c>
      <c r="O37" s="5">
        <f t="shared" si="4"/>
        <v>0</v>
      </c>
      <c r="P37" s="2">
        <f t="shared" si="5"/>
        <v>5</v>
      </c>
      <c r="Q37" s="2">
        <f t="shared" si="6"/>
        <v>10</v>
      </c>
      <c r="R37" s="2" t="str">
        <f t="shared" si="7"/>
        <v>Non évalué</v>
      </c>
      <c r="S37" s="2"/>
      <c r="T37" s="50"/>
    </row>
    <row r="38" spans="1:20" ht="15" x14ac:dyDescent="0.25">
      <c r="A38" s="18" t="s">
        <v>9</v>
      </c>
      <c r="B38" s="4" t="s">
        <v>234</v>
      </c>
      <c r="C38" s="3" t="s">
        <v>239</v>
      </c>
      <c r="D38" s="14" t="s">
        <v>336</v>
      </c>
      <c r="E38" s="47" t="s">
        <v>346</v>
      </c>
      <c r="F38" s="43">
        <v>44261</v>
      </c>
      <c r="G38" s="34" t="str">
        <f t="shared" si="0"/>
        <v>oui</v>
      </c>
      <c r="H38" s="35" t="s">
        <v>334</v>
      </c>
      <c r="I38" s="34" t="str">
        <f t="shared" si="1"/>
        <v>oui</v>
      </c>
      <c r="J38" s="2">
        <v>6</v>
      </c>
      <c r="K38" s="2">
        <v>0</v>
      </c>
      <c r="L38" s="5">
        <f t="shared" si="2"/>
        <v>0</v>
      </c>
      <c r="M38" s="2">
        <f t="shared" si="3"/>
        <v>5</v>
      </c>
      <c r="N38" s="2">
        <v>4</v>
      </c>
      <c r="O38" s="5">
        <f t="shared" si="4"/>
        <v>66.666666666666657</v>
      </c>
      <c r="P38" s="2">
        <f t="shared" si="5"/>
        <v>0</v>
      </c>
      <c r="Q38" s="2">
        <f t="shared" si="6"/>
        <v>5</v>
      </c>
      <c r="R38" s="2" t="str">
        <f t="shared" si="7"/>
        <v>A surveiller</v>
      </c>
      <c r="S38" s="2" t="s">
        <v>400</v>
      </c>
      <c r="T38" s="50"/>
    </row>
    <row r="39" spans="1:20" ht="15" x14ac:dyDescent="0.25">
      <c r="A39" s="18" t="s">
        <v>10</v>
      </c>
      <c r="B39" s="4" t="s">
        <v>69</v>
      </c>
      <c r="C39" s="3" t="s">
        <v>170</v>
      </c>
      <c r="D39" s="14" t="s">
        <v>336</v>
      </c>
      <c r="E39" s="48" t="s">
        <v>58</v>
      </c>
      <c r="F39" s="3"/>
      <c r="G39" s="34" t="str">
        <f t="shared" si="0"/>
        <v>oui</v>
      </c>
      <c r="H39" s="19" t="s">
        <v>334</v>
      </c>
      <c r="I39" s="34" t="str">
        <f t="shared" si="1"/>
        <v>non</v>
      </c>
      <c r="J39" s="2">
        <v>0</v>
      </c>
      <c r="K39" s="2">
        <v>0</v>
      </c>
      <c r="L39" s="5">
        <f t="shared" si="2"/>
        <v>0</v>
      </c>
      <c r="M39" s="2">
        <f t="shared" si="3"/>
        <v>5</v>
      </c>
      <c r="N39" s="2">
        <v>0</v>
      </c>
      <c r="O39" s="5">
        <f t="shared" si="4"/>
        <v>0</v>
      </c>
      <c r="P39" s="2">
        <f t="shared" si="5"/>
        <v>5</v>
      </c>
      <c r="Q39" s="2">
        <f t="shared" si="6"/>
        <v>10</v>
      </c>
      <c r="R39" s="2" t="str">
        <f t="shared" si="7"/>
        <v>Non évalué</v>
      </c>
      <c r="S39" s="2"/>
      <c r="T39" s="51" t="s">
        <v>362</v>
      </c>
    </row>
    <row r="40" spans="1:20" ht="15" x14ac:dyDescent="0.25">
      <c r="A40" s="18" t="s">
        <v>33</v>
      </c>
      <c r="B40" s="4"/>
      <c r="C40" s="3"/>
      <c r="D40" s="14" t="s">
        <v>341</v>
      </c>
      <c r="E40" s="48"/>
      <c r="F40" s="3"/>
      <c r="G40" s="34" t="str">
        <f t="shared" si="0"/>
        <v>non</v>
      </c>
      <c r="H40" s="19" t="s">
        <v>334</v>
      </c>
      <c r="I40" s="34" t="str">
        <f t="shared" si="1"/>
        <v>non</v>
      </c>
      <c r="J40" s="2">
        <v>0</v>
      </c>
      <c r="K40" s="2">
        <v>0</v>
      </c>
      <c r="L40" s="5">
        <f t="shared" si="2"/>
        <v>0</v>
      </c>
      <c r="M40" s="2">
        <f t="shared" si="3"/>
        <v>5</v>
      </c>
      <c r="N40" s="2">
        <v>0</v>
      </c>
      <c r="O40" s="5">
        <f t="shared" si="4"/>
        <v>0</v>
      </c>
      <c r="P40" s="2">
        <f t="shared" si="5"/>
        <v>5</v>
      </c>
      <c r="Q40" s="2">
        <f t="shared" si="6"/>
        <v>10</v>
      </c>
      <c r="R40" s="2" t="str">
        <f t="shared" si="7"/>
        <v>Non évalué</v>
      </c>
      <c r="S40" s="2"/>
      <c r="T40" s="51" t="s">
        <v>362</v>
      </c>
    </row>
    <row r="41" spans="1:20" ht="15" x14ac:dyDescent="0.25">
      <c r="A41" s="18" t="s">
        <v>381</v>
      </c>
      <c r="B41" s="4"/>
      <c r="C41" s="3"/>
      <c r="D41" s="14" t="s">
        <v>338</v>
      </c>
      <c r="E41" s="48" t="s">
        <v>58</v>
      </c>
      <c r="F41" s="3"/>
      <c r="G41" s="34" t="str">
        <f t="shared" si="0"/>
        <v>oui</v>
      </c>
      <c r="H41" s="19" t="s">
        <v>333</v>
      </c>
      <c r="I41" s="34" t="str">
        <f t="shared" si="1"/>
        <v>oui</v>
      </c>
      <c r="J41" s="2">
        <v>1</v>
      </c>
      <c r="K41" s="2">
        <v>0</v>
      </c>
      <c r="L41" s="5">
        <f t="shared" si="2"/>
        <v>0</v>
      </c>
      <c r="M41" s="2">
        <f t="shared" si="3"/>
        <v>5</v>
      </c>
      <c r="N41" s="2">
        <v>1</v>
      </c>
      <c r="O41" s="5">
        <f t="shared" si="4"/>
        <v>100</v>
      </c>
      <c r="P41" s="2">
        <f t="shared" si="5"/>
        <v>0</v>
      </c>
      <c r="Q41" s="2">
        <f t="shared" si="6"/>
        <v>5</v>
      </c>
      <c r="R41" s="2" t="str">
        <f t="shared" si="7"/>
        <v>A surveiller</v>
      </c>
      <c r="S41" s="2"/>
      <c r="T41" s="50" t="s">
        <v>404</v>
      </c>
    </row>
    <row r="42" spans="1:20" ht="15" x14ac:dyDescent="0.25">
      <c r="A42" s="18" t="s">
        <v>11</v>
      </c>
      <c r="B42" s="4"/>
      <c r="C42" s="3"/>
      <c r="D42" s="14" t="s">
        <v>343</v>
      </c>
      <c r="E42" s="48"/>
      <c r="F42" s="3"/>
      <c r="G42" s="34" t="str">
        <f t="shared" si="0"/>
        <v>non</v>
      </c>
      <c r="H42" s="19" t="s">
        <v>334</v>
      </c>
      <c r="I42" s="34" t="str">
        <f t="shared" si="1"/>
        <v>non</v>
      </c>
      <c r="J42" s="2">
        <v>1</v>
      </c>
      <c r="K42" s="2">
        <v>0</v>
      </c>
      <c r="L42" s="5">
        <f t="shared" si="2"/>
        <v>0</v>
      </c>
      <c r="M42" s="2">
        <f t="shared" si="3"/>
        <v>5</v>
      </c>
      <c r="N42" s="2">
        <v>1</v>
      </c>
      <c r="O42" s="5">
        <f t="shared" si="4"/>
        <v>100</v>
      </c>
      <c r="P42" s="2">
        <f t="shared" si="5"/>
        <v>0</v>
      </c>
      <c r="Q42" s="2">
        <f t="shared" si="6"/>
        <v>5</v>
      </c>
      <c r="R42" s="2" t="str">
        <f t="shared" si="7"/>
        <v>Non évalué</v>
      </c>
      <c r="S42" s="2"/>
      <c r="T42" s="51"/>
    </row>
    <row r="43" spans="1:20" ht="15" x14ac:dyDescent="0.25">
      <c r="A43" s="18" t="s">
        <v>208</v>
      </c>
      <c r="B43" s="4"/>
      <c r="C43" s="3"/>
      <c r="D43" s="14" t="s">
        <v>343</v>
      </c>
      <c r="E43" s="49"/>
      <c r="F43" s="3"/>
      <c r="G43" s="34" t="str">
        <f t="shared" si="0"/>
        <v>non</v>
      </c>
      <c r="H43" s="19" t="s">
        <v>334</v>
      </c>
      <c r="I43" s="34" t="str">
        <f t="shared" si="1"/>
        <v>non</v>
      </c>
      <c r="J43" s="2">
        <v>0</v>
      </c>
      <c r="K43" s="2">
        <v>0</v>
      </c>
      <c r="L43" s="5">
        <f t="shared" si="2"/>
        <v>0</v>
      </c>
      <c r="M43" s="2">
        <f t="shared" si="3"/>
        <v>5</v>
      </c>
      <c r="N43" s="2">
        <v>0</v>
      </c>
      <c r="O43" s="5">
        <f t="shared" si="4"/>
        <v>0</v>
      </c>
      <c r="P43" s="2">
        <f t="shared" si="5"/>
        <v>5</v>
      </c>
      <c r="Q43" s="2">
        <f t="shared" si="6"/>
        <v>10</v>
      </c>
      <c r="R43" s="2" t="str">
        <f t="shared" si="7"/>
        <v>Non évalué</v>
      </c>
      <c r="S43" s="2"/>
      <c r="T43" s="51" t="s">
        <v>362</v>
      </c>
    </row>
    <row r="44" spans="1:20" ht="15" x14ac:dyDescent="0.25">
      <c r="A44" s="18" t="s">
        <v>154</v>
      </c>
      <c r="B44" s="4"/>
      <c r="C44" s="3"/>
      <c r="D44" s="14" t="s">
        <v>342</v>
      </c>
      <c r="E44" s="48"/>
      <c r="F44" s="3"/>
      <c r="G44" s="34" t="str">
        <f t="shared" si="0"/>
        <v>non</v>
      </c>
      <c r="H44" s="19" t="s">
        <v>334</v>
      </c>
      <c r="I44" s="34" t="str">
        <f t="shared" si="1"/>
        <v>non</v>
      </c>
      <c r="J44" s="2">
        <v>0</v>
      </c>
      <c r="K44" s="2">
        <v>0</v>
      </c>
      <c r="L44" s="5">
        <f t="shared" si="2"/>
        <v>0</v>
      </c>
      <c r="M44" s="2">
        <f t="shared" si="3"/>
        <v>5</v>
      </c>
      <c r="N44" s="2">
        <v>0</v>
      </c>
      <c r="O44" s="5">
        <f t="shared" si="4"/>
        <v>0</v>
      </c>
      <c r="P44" s="2">
        <f t="shared" si="5"/>
        <v>5</v>
      </c>
      <c r="Q44" s="2">
        <f t="shared" si="6"/>
        <v>10</v>
      </c>
      <c r="R44" s="2" t="str">
        <f t="shared" si="7"/>
        <v>Non évalué</v>
      </c>
      <c r="S44" s="2"/>
      <c r="T44" s="50"/>
    </row>
    <row r="45" spans="1:20" ht="15" x14ac:dyDescent="0.25">
      <c r="A45" s="18" t="s">
        <v>207</v>
      </c>
      <c r="B45" s="4"/>
      <c r="C45" s="3"/>
      <c r="D45" s="14" t="s">
        <v>343</v>
      </c>
      <c r="E45" s="48"/>
      <c r="F45" s="3" t="s">
        <v>58</v>
      </c>
      <c r="G45" s="34" t="str">
        <f t="shared" si="0"/>
        <v>non</v>
      </c>
      <c r="H45" s="19" t="s">
        <v>334</v>
      </c>
      <c r="I45" s="34" t="str">
        <f t="shared" si="1"/>
        <v>non</v>
      </c>
      <c r="J45" s="2">
        <v>1</v>
      </c>
      <c r="K45" s="2">
        <v>0</v>
      </c>
      <c r="L45" s="5">
        <f t="shared" si="2"/>
        <v>0</v>
      </c>
      <c r="M45" s="2">
        <f t="shared" si="3"/>
        <v>5</v>
      </c>
      <c r="N45" s="2">
        <v>1</v>
      </c>
      <c r="O45" s="5">
        <f t="shared" si="4"/>
        <v>100</v>
      </c>
      <c r="P45" s="2">
        <f t="shared" si="5"/>
        <v>0</v>
      </c>
      <c r="Q45" s="2">
        <f t="shared" si="6"/>
        <v>5</v>
      </c>
      <c r="R45" s="2" t="str">
        <f t="shared" si="7"/>
        <v>Non évalué</v>
      </c>
      <c r="S45" s="2"/>
      <c r="T45" s="50"/>
    </row>
    <row r="46" spans="1:20" ht="15" x14ac:dyDescent="0.25">
      <c r="A46" s="18" t="s">
        <v>34</v>
      </c>
      <c r="B46" s="4" t="s">
        <v>302</v>
      </c>
      <c r="C46" s="14" t="s">
        <v>301</v>
      </c>
      <c r="D46" s="14" t="s">
        <v>343</v>
      </c>
      <c r="E46" s="47"/>
      <c r="F46" s="3"/>
      <c r="G46" s="34" t="str">
        <f t="shared" si="0"/>
        <v>non</v>
      </c>
      <c r="H46" s="19" t="s">
        <v>334</v>
      </c>
      <c r="I46" s="34" t="str">
        <f t="shared" si="1"/>
        <v>non</v>
      </c>
      <c r="J46" s="2"/>
      <c r="K46" s="2"/>
      <c r="L46" s="5">
        <f t="shared" si="2"/>
        <v>0</v>
      </c>
      <c r="M46" s="2">
        <f t="shared" si="3"/>
        <v>5</v>
      </c>
      <c r="N46" s="2"/>
      <c r="O46" s="5">
        <f t="shared" si="4"/>
        <v>0</v>
      </c>
      <c r="P46" s="2">
        <f t="shared" si="5"/>
        <v>5</v>
      </c>
      <c r="Q46" s="2">
        <f t="shared" si="6"/>
        <v>10</v>
      </c>
      <c r="R46" s="2" t="str">
        <f t="shared" si="7"/>
        <v>Non évalué</v>
      </c>
      <c r="S46" s="2"/>
      <c r="T46" s="50"/>
    </row>
    <row r="47" spans="1:20" ht="15" x14ac:dyDescent="0.25">
      <c r="A47" s="18" t="s">
        <v>314</v>
      </c>
      <c r="B47" s="4" t="s">
        <v>315</v>
      </c>
      <c r="C47" s="14" t="s">
        <v>316</v>
      </c>
      <c r="D47" s="14" t="s">
        <v>336</v>
      </c>
      <c r="E47" s="47" t="s">
        <v>358</v>
      </c>
      <c r="F47" s="44">
        <v>43357</v>
      </c>
      <c r="G47" s="34" t="str">
        <f t="shared" si="0"/>
        <v>oui</v>
      </c>
      <c r="H47" s="19" t="s">
        <v>334</v>
      </c>
      <c r="I47" s="34" t="str">
        <f t="shared" si="1"/>
        <v>non</v>
      </c>
      <c r="J47" s="2">
        <v>0</v>
      </c>
      <c r="K47" s="2">
        <v>0</v>
      </c>
      <c r="L47" s="5">
        <f t="shared" si="2"/>
        <v>0</v>
      </c>
      <c r="M47" s="2">
        <f t="shared" si="3"/>
        <v>5</v>
      </c>
      <c r="N47" s="2">
        <v>0</v>
      </c>
      <c r="O47" s="5">
        <f t="shared" si="4"/>
        <v>0</v>
      </c>
      <c r="P47" s="2">
        <f t="shared" si="5"/>
        <v>5</v>
      </c>
      <c r="Q47" s="2">
        <f t="shared" si="6"/>
        <v>10</v>
      </c>
      <c r="R47" s="2" t="str">
        <f t="shared" si="7"/>
        <v>Non évalué</v>
      </c>
      <c r="S47" s="2"/>
      <c r="T47" s="50"/>
    </row>
    <row r="48" spans="1:20" ht="15" x14ac:dyDescent="0.25">
      <c r="A48" s="18" t="s">
        <v>260</v>
      </c>
      <c r="B48" s="4"/>
      <c r="C48" s="3"/>
      <c r="D48" s="14" t="s">
        <v>341</v>
      </c>
      <c r="E48" s="48"/>
      <c r="F48" s="3"/>
      <c r="G48" s="34" t="str">
        <f t="shared" si="0"/>
        <v>non</v>
      </c>
      <c r="H48" s="19" t="s">
        <v>334</v>
      </c>
      <c r="I48" s="34" t="str">
        <f t="shared" si="1"/>
        <v>non</v>
      </c>
      <c r="J48" s="2">
        <v>0</v>
      </c>
      <c r="K48" s="2">
        <v>0</v>
      </c>
      <c r="L48" s="5">
        <f t="shared" si="2"/>
        <v>0</v>
      </c>
      <c r="M48" s="2">
        <f t="shared" si="3"/>
        <v>5</v>
      </c>
      <c r="N48" s="2">
        <v>0</v>
      </c>
      <c r="O48" s="5">
        <f t="shared" si="4"/>
        <v>0</v>
      </c>
      <c r="P48" s="2">
        <f t="shared" si="5"/>
        <v>5</v>
      </c>
      <c r="Q48" s="2">
        <f t="shared" si="6"/>
        <v>10</v>
      </c>
      <c r="R48" s="2" t="str">
        <f t="shared" si="7"/>
        <v>Non évalué</v>
      </c>
      <c r="S48" s="2"/>
      <c r="T48" s="50"/>
    </row>
    <row r="49" spans="1:20" ht="15" x14ac:dyDescent="0.25">
      <c r="A49" s="18" t="s">
        <v>12</v>
      </c>
      <c r="B49" s="4" t="s">
        <v>75</v>
      </c>
      <c r="C49" s="3"/>
      <c r="D49" s="14" t="s">
        <v>338</v>
      </c>
      <c r="E49" s="48"/>
      <c r="F49" s="3"/>
      <c r="G49" s="34" t="str">
        <f t="shared" si="0"/>
        <v>oui</v>
      </c>
      <c r="H49" s="19" t="s">
        <v>334</v>
      </c>
      <c r="I49" s="34" t="str">
        <f t="shared" si="1"/>
        <v>non</v>
      </c>
      <c r="J49" s="2">
        <v>0</v>
      </c>
      <c r="K49" s="2">
        <v>0</v>
      </c>
      <c r="L49" s="5">
        <f t="shared" si="2"/>
        <v>0</v>
      </c>
      <c r="M49" s="2">
        <f t="shared" si="3"/>
        <v>5</v>
      </c>
      <c r="N49" s="2">
        <v>0</v>
      </c>
      <c r="O49" s="5">
        <f t="shared" si="4"/>
        <v>0</v>
      </c>
      <c r="P49" s="2">
        <f t="shared" si="5"/>
        <v>5</v>
      </c>
      <c r="Q49" s="2">
        <f t="shared" si="6"/>
        <v>10</v>
      </c>
      <c r="R49" s="2" t="str">
        <f t="shared" si="7"/>
        <v>Non évalué</v>
      </c>
      <c r="S49" s="2"/>
      <c r="T49" s="51" t="s">
        <v>362</v>
      </c>
    </row>
    <row r="50" spans="1:20" ht="15" x14ac:dyDescent="0.25">
      <c r="A50" s="18" t="s">
        <v>13</v>
      </c>
      <c r="B50" s="4" t="s">
        <v>77</v>
      </c>
      <c r="C50" s="3"/>
      <c r="D50" s="14" t="s">
        <v>338</v>
      </c>
      <c r="E50" s="48"/>
      <c r="F50" s="3"/>
      <c r="G50" s="34" t="str">
        <f t="shared" si="0"/>
        <v>oui</v>
      </c>
      <c r="H50" s="19" t="s">
        <v>334</v>
      </c>
      <c r="I50" s="34" t="str">
        <f t="shared" si="1"/>
        <v>non</v>
      </c>
      <c r="J50" s="2">
        <v>0</v>
      </c>
      <c r="K50" s="2">
        <v>0</v>
      </c>
      <c r="L50" s="5">
        <f t="shared" si="2"/>
        <v>0</v>
      </c>
      <c r="M50" s="2">
        <f t="shared" si="3"/>
        <v>5</v>
      </c>
      <c r="N50" s="2">
        <v>0</v>
      </c>
      <c r="O50" s="5">
        <f t="shared" si="4"/>
        <v>0</v>
      </c>
      <c r="P50" s="2">
        <f t="shared" si="5"/>
        <v>5</v>
      </c>
      <c r="Q50" s="2">
        <f t="shared" si="6"/>
        <v>10</v>
      </c>
      <c r="R50" s="2" t="str">
        <f t="shared" si="7"/>
        <v>Non évalué</v>
      </c>
      <c r="S50" s="2"/>
      <c r="T50" s="51" t="s">
        <v>362</v>
      </c>
    </row>
    <row r="51" spans="1:20" ht="15" x14ac:dyDescent="0.25">
      <c r="A51" s="18" t="s">
        <v>209</v>
      </c>
      <c r="B51" s="4"/>
      <c r="C51" s="3"/>
      <c r="D51" s="14" t="s">
        <v>343</v>
      </c>
      <c r="E51" s="48"/>
      <c r="F51" s="3" t="s">
        <v>158</v>
      </c>
      <c r="G51" s="34" t="str">
        <f t="shared" si="0"/>
        <v>non</v>
      </c>
      <c r="H51" s="19" t="s">
        <v>334</v>
      </c>
      <c r="I51" s="34" t="str">
        <f t="shared" si="1"/>
        <v>non</v>
      </c>
      <c r="J51" s="2">
        <v>0</v>
      </c>
      <c r="K51" s="2">
        <v>0</v>
      </c>
      <c r="L51" s="5">
        <f t="shared" si="2"/>
        <v>0</v>
      </c>
      <c r="M51" s="2">
        <f t="shared" si="3"/>
        <v>5</v>
      </c>
      <c r="N51" s="2">
        <v>0</v>
      </c>
      <c r="O51" s="5">
        <f t="shared" si="4"/>
        <v>0</v>
      </c>
      <c r="P51" s="2">
        <f t="shared" si="5"/>
        <v>5</v>
      </c>
      <c r="Q51" s="2">
        <f t="shared" si="6"/>
        <v>10</v>
      </c>
      <c r="R51" s="2" t="str">
        <f t="shared" si="7"/>
        <v>Non évalué</v>
      </c>
      <c r="S51" s="2"/>
      <c r="T51" s="50"/>
    </row>
    <row r="52" spans="1:20" ht="15" x14ac:dyDescent="0.25">
      <c r="A52" s="18" t="s">
        <v>210</v>
      </c>
      <c r="B52" s="4"/>
      <c r="C52" s="3"/>
      <c r="D52" s="14" t="s">
        <v>338</v>
      </c>
      <c r="E52" s="47" t="s">
        <v>58</v>
      </c>
      <c r="F52" s="3"/>
      <c r="G52" s="34" t="str">
        <f t="shared" si="0"/>
        <v>oui</v>
      </c>
      <c r="H52" s="19" t="s">
        <v>333</v>
      </c>
      <c r="I52" s="34" t="str">
        <f t="shared" si="1"/>
        <v>non</v>
      </c>
      <c r="J52" s="2">
        <v>0</v>
      </c>
      <c r="K52" s="2">
        <v>0</v>
      </c>
      <c r="L52" s="5">
        <f t="shared" si="2"/>
        <v>0</v>
      </c>
      <c r="M52" s="2">
        <f t="shared" si="3"/>
        <v>5</v>
      </c>
      <c r="N52" s="2">
        <v>0</v>
      </c>
      <c r="O52" s="5">
        <f t="shared" si="4"/>
        <v>0</v>
      </c>
      <c r="P52" s="2">
        <f t="shared" si="5"/>
        <v>5</v>
      </c>
      <c r="Q52" s="2">
        <f t="shared" si="6"/>
        <v>10</v>
      </c>
      <c r="R52" s="2" t="str">
        <f t="shared" si="7"/>
        <v>Non évalué</v>
      </c>
      <c r="S52" s="2"/>
      <c r="T52" s="50"/>
    </row>
    <row r="53" spans="1:20" ht="15" x14ac:dyDescent="0.25">
      <c r="A53" s="18" t="s">
        <v>211</v>
      </c>
      <c r="B53" s="4"/>
      <c r="C53" s="3"/>
      <c r="D53" s="14" t="s">
        <v>338</v>
      </c>
      <c r="E53" s="47" t="s">
        <v>58</v>
      </c>
      <c r="F53" s="3"/>
      <c r="G53" s="34" t="str">
        <f t="shared" si="0"/>
        <v>oui</v>
      </c>
      <c r="H53" s="19" t="s">
        <v>334</v>
      </c>
      <c r="I53" s="34" t="str">
        <f t="shared" si="1"/>
        <v>non</v>
      </c>
      <c r="J53" s="2">
        <v>0</v>
      </c>
      <c r="K53" s="2">
        <v>0</v>
      </c>
      <c r="L53" s="5">
        <f t="shared" si="2"/>
        <v>0</v>
      </c>
      <c r="M53" s="2">
        <f t="shared" si="3"/>
        <v>5</v>
      </c>
      <c r="N53" s="2">
        <v>0</v>
      </c>
      <c r="O53" s="5">
        <f t="shared" si="4"/>
        <v>0</v>
      </c>
      <c r="P53" s="2">
        <f t="shared" si="5"/>
        <v>5</v>
      </c>
      <c r="Q53" s="2">
        <f t="shared" si="6"/>
        <v>10</v>
      </c>
      <c r="R53" s="2" t="str">
        <f t="shared" si="7"/>
        <v>Non évalué</v>
      </c>
      <c r="S53" s="2"/>
      <c r="T53" s="50"/>
    </row>
    <row r="54" spans="1:20" ht="15" x14ac:dyDescent="0.25">
      <c r="A54" s="18" t="s">
        <v>14</v>
      </c>
      <c r="B54" s="4"/>
      <c r="C54" s="3"/>
      <c r="D54" s="14" t="s">
        <v>79</v>
      </c>
      <c r="E54" s="47" t="s">
        <v>361</v>
      </c>
      <c r="F54" s="44">
        <v>43358</v>
      </c>
      <c r="G54" s="34" t="str">
        <f t="shared" si="0"/>
        <v>oui</v>
      </c>
      <c r="H54" s="19" t="s">
        <v>333</v>
      </c>
      <c r="I54" s="34" t="str">
        <f t="shared" si="1"/>
        <v>oui</v>
      </c>
      <c r="J54" s="2">
        <v>2</v>
      </c>
      <c r="K54" s="2">
        <v>0</v>
      </c>
      <c r="L54" s="5">
        <f t="shared" si="2"/>
        <v>0</v>
      </c>
      <c r="M54" s="2">
        <f t="shared" si="3"/>
        <v>5</v>
      </c>
      <c r="N54" s="2">
        <v>0</v>
      </c>
      <c r="O54" s="5">
        <f t="shared" si="4"/>
        <v>0</v>
      </c>
      <c r="P54" s="2">
        <f t="shared" si="5"/>
        <v>5</v>
      </c>
      <c r="Q54" s="2">
        <f t="shared" si="6"/>
        <v>10</v>
      </c>
      <c r="R54" s="2" t="str">
        <f t="shared" si="7"/>
        <v>Agréé</v>
      </c>
      <c r="S54" s="2"/>
      <c r="T54" s="50"/>
    </row>
    <row r="55" spans="1:20" ht="15" x14ac:dyDescent="0.25">
      <c r="A55" s="18" t="s">
        <v>15</v>
      </c>
      <c r="B55" s="4" t="s">
        <v>80</v>
      </c>
      <c r="C55" s="3"/>
      <c r="D55" s="14" t="s">
        <v>336</v>
      </c>
      <c r="E55" s="48"/>
      <c r="F55" s="3" t="s">
        <v>82</v>
      </c>
      <c r="G55" s="34" t="str">
        <f t="shared" si="0"/>
        <v>oui</v>
      </c>
      <c r="H55" s="19" t="s">
        <v>333</v>
      </c>
      <c r="I55" s="34" t="str">
        <f t="shared" si="1"/>
        <v>oui</v>
      </c>
      <c r="J55" s="2">
        <v>3</v>
      </c>
      <c r="K55" s="2">
        <v>0</v>
      </c>
      <c r="L55" s="5">
        <f t="shared" si="2"/>
        <v>0</v>
      </c>
      <c r="M55" s="2">
        <f t="shared" si="3"/>
        <v>5</v>
      </c>
      <c r="N55" s="2">
        <v>1</v>
      </c>
      <c r="O55" s="5">
        <f t="shared" si="4"/>
        <v>33.333333333333329</v>
      </c>
      <c r="P55" s="2">
        <f t="shared" si="5"/>
        <v>0</v>
      </c>
      <c r="Q55" s="2">
        <f t="shared" si="6"/>
        <v>5</v>
      </c>
      <c r="R55" s="2" t="str">
        <f t="shared" si="7"/>
        <v>A surveiller</v>
      </c>
      <c r="S55" s="2" t="s">
        <v>400</v>
      </c>
      <c r="T55" s="50"/>
    </row>
    <row r="56" spans="1:20" ht="15" x14ac:dyDescent="0.25">
      <c r="A56" s="18" t="s">
        <v>16</v>
      </c>
      <c r="B56" s="4"/>
      <c r="C56" s="3"/>
      <c r="D56" s="14" t="s">
        <v>341</v>
      </c>
      <c r="E56" s="48"/>
      <c r="F56" s="3"/>
      <c r="G56" s="34" t="str">
        <f t="shared" si="0"/>
        <v>non</v>
      </c>
      <c r="H56" s="19" t="s">
        <v>334</v>
      </c>
      <c r="I56" s="34" t="str">
        <f t="shared" si="1"/>
        <v>non</v>
      </c>
      <c r="J56" s="2">
        <v>2</v>
      </c>
      <c r="K56" s="2">
        <v>0</v>
      </c>
      <c r="L56" s="5">
        <f t="shared" si="2"/>
        <v>0</v>
      </c>
      <c r="M56" s="2">
        <f t="shared" si="3"/>
        <v>5</v>
      </c>
      <c r="N56" s="2">
        <v>1</v>
      </c>
      <c r="O56" s="5">
        <f t="shared" si="4"/>
        <v>50</v>
      </c>
      <c r="P56" s="2">
        <f t="shared" si="5"/>
        <v>0</v>
      </c>
      <c r="Q56" s="2">
        <f t="shared" si="6"/>
        <v>5</v>
      </c>
      <c r="R56" s="2" t="str">
        <f t="shared" si="7"/>
        <v>Non évalué</v>
      </c>
      <c r="S56" s="2"/>
      <c r="T56" s="50"/>
    </row>
    <row r="57" spans="1:20" x14ac:dyDescent="0.2">
      <c r="A57" s="18" t="s">
        <v>83</v>
      </c>
      <c r="B57" s="3"/>
      <c r="C57" s="3"/>
      <c r="D57" s="14" t="s">
        <v>336</v>
      </c>
      <c r="E57" s="48"/>
      <c r="F57" s="3"/>
      <c r="G57" s="34" t="str">
        <f t="shared" si="0"/>
        <v>oui</v>
      </c>
      <c r="H57" s="19" t="s">
        <v>334</v>
      </c>
      <c r="I57" s="34" t="str">
        <f t="shared" si="1"/>
        <v>non</v>
      </c>
      <c r="J57" s="2">
        <v>0</v>
      </c>
      <c r="K57" s="2">
        <v>0</v>
      </c>
      <c r="L57" s="5">
        <f t="shared" si="2"/>
        <v>0</v>
      </c>
      <c r="M57" s="2">
        <f t="shared" si="3"/>
        <v>5</v>
      </c>
      <c r="N57" s="2">
        <v>0</v>
      </c>
      <c r="O57" s="5">
        <f t="shared" si="4"/>
        <v>0</v>
      </c>
      <c r="P57" s="2">
        <f t="shared" si="5"/>
        <v>5</v>
      </c>
      <c r="Q57" s="2">
        <f t="shared" si="6"/>
        <v>10</v>
      </c>
      <c r="R57" s="2" t="str">
        <f t="shared" si="7"/>
        <v>Non évalué</v>
      </c>
      <c r="S57" s="2"/>
      <c r="T57" s="51" t="s">
        <v>362</v>
      </c>
    </row>
    <row r="58" spans="1:20" x14ac:dyDescent="0.2">
      <c r="A58" s="18" t="s">
        <v>212</v>
      </c>
      <c r="B58" s="3"/>
      <c r="C58" s="3"/>
      <c r="D58" s="14" t="s">
        <v>337</v>
      </c>
      <c r="E58" s="48"/>
      <c r="F58" s="3"/>
      <c r="G58" s="34" t="str">
        <f t="shared" si="0"/>
        <v>oui</v>
      </c>
      <c r="H58" s="34" t="s">
        <v>334</v>
      </c>
      <c r="I58" s="34" t="str">
        <f t="shared" si="1"/>
        <v>non</v>
      </c>
      <c r="J58" s="2">
        <v>0</v>
      </c>
      <c r="K58" s="2">
        <v>0</v>
      </c>
      <c r="L58" s="5">
        <f t="shared" si="2"/>
        <v>0</v>
      </c>
      <c r="M58" s="2">
        <f t="shared" si="3"/>
        <v>5</v>
      </c>
      <c r="N58" s="2">
        <v>0</v>
      </c>
      <c r="O58" s="5">
        <f t="shared" si="4"/>
        <v>0</v>
      </c>
      <c r="P58" s="2">
        <f t="shared" si="5"/>
        <v>5</v>
      </c>
      <c r="Q58" s="2">
        <f t="shared" si="6"/>
        <v>10</v>
      </c>
      <c r="R58" s="2" t="str">
        <f t="shared" si="7"/>
        <v>Non évalué</v>
      </c>
      <c r="S58" s="2"/>
      <c r="T58" s="50"/>
    </row>
    <row r="59" spans="1:20" ht="15" x14ac:dyDescent="0.25">
      <c r="A59" s="18" t="s">
        <v>84</v>
      </c>
      <c r="B59" s="4" t="s">
        <v>188</v>
      </c>
      <c r="C59" s="3" t="s">
        <v>189</v>
      </c>
      <c r="D59" s="14" t="s">
        <v>336</v>
      </c>
      <c r="E59" s="48"/>
      <c r="F59" s="3" t="s">
        <v>130</v>
      </c>
      <c r="G59" s="34" t="str">
        <f t="shared" si="0"/>
        <v>oui</v>
      </c>
      <c r="H59" s="19" t="s">
        <v>334</v>
      </c>
      <c r="I59" s="34" t="str">
        <f t="shared" si="1"/>
        <v>oui</v>
      </c>
      <c r="J59" s="2">
        <v>7</v>
      </c>
      <c r="K59" s="2">
        <v>0</v>
      </c>
      <c r="L59" s="5">
        <f t="shared" si="2"/>
        <v>0</v>
      </c>
      <c r="M59" s="2">
        <f t="shared" si="3"/>
        <v>5</v>
      </c>
      <c r="N59" s="2">
        <v>2</v>
      </c>
      <c r="O59" s="5">
        <f t="shared" si="4"/>
        <v>28.571428571428569</v>
      </c>
      <c r="P59" s="2">
        <f t="shared" si="5"/>
        <v>0</v>
      </c>
      <c r="Q59" s="2">
        <f t="shared" si="6"/>
        <v>5</v>
      </c>
      <c r="R59" s="2" t="str">
        <f t="shared" si="7"/>
        <v>A surveiller</v>
      </c>
      <c r="S59" s="2"/>
      <c r="T59" s="50"/>
    </row>
    <row r="60" spans="1:20" ht="15" x14ac:dyDescent="0.25">
      <c r="A60" s="18" t="s">
        <v>319</v>
      </c>
      <c r="B60" s="4"/>
      <c r="C60" s="14" t="s">
        <v>320</v>
      </c>
      <c r="D60" s="14" t="s">
        <v>338</v>
      </c>
      <c r="E60" s="47" t="s">
        <v>346</v>
      </c>
      <c r="F60" s="43">
        <v>43914</v>
      </c>
      <c r="G60" s="34" t="str">
        <f t="shared" si="0"/>
        <v>oui</v>
      </c>
      <c r="H60" s="19" t="s">
        <v>333</v>
      </c>
      <c r="I60" s="34" t="str">
        <f t="shared" si="1"/>
        <v>oui</v>
      </c>
      <c r="J60" s="2">
        <v>5</v>
      </c>
      <c r="K60" s="2">
        <v>0</v>
      </c>
      <c r="L60" s="5">
        <f t="shared" si="2"/>
        <v>0</v>
      </c>
      <c r="M60" s="2">
        <f t="shared" si="3"/>
        <v>5</v>
      </c>
      <c r="N60" s="2">
        <v>1</v>
      </c>
      <c r="O60" s="5">
        <f t="shared" si="4"/>
        <v>20</v>
      </c>
      <c r="P60" s="2">
        <f t="shared" si="5"/>
        <v>0</v>
      </c>
      <c r="Q60" s="2">
        <f t="shared" si="6"/>
        <v>5</v>
      </c>
      <c r="R60" s="2" t="str">
        <f t="shared" si="7"/>
        <v>A surveiller</v>
      </c>
      <c r="S60" s="2"/>
      <c r="T60" s="50"/>
    </row>
    <row r="61" spans="1:20" ht="15" x14ac:dyDescent="0.25">
      <c r="A61" s="18" t="s">
        <v>330</v>
      </c>
      <c r="B61" s="4" t="s">
        <v>332</v>
      </c>
      <c r="C61" s="14" t="s">
        <v>331</v>
      </c>
      <c r="D61" s="14" t="s">
        <v>79</v>
      </c>
      <c r="E61" s="47" t="s">
        <v>92</v>
      </c>
      <c r="F61" s="43">
        <v>44294</v>
      </c>
      <c r="G61" s="34" t="str">
        <f t="shared" si="0"/>
        <v>oui</v>
      </c>
      <c r="H61" s="19" t="s">
        <v>333</v>
      </c>
      <c r="I61" s="34" t="str">
        <f t="shared" si="1"/>
        <v>oui</v>
      </c>
      <c r="J61" s="2">
        <v>2</v>
      </c>
      <c r="K61" s="2">
        <v>0</v>
      </c>
      <c r="L61" s="5">
        <f t="shared" si="2"/>
        <v>0</v>
      </c>
      <c r="M61" s="2">
        <f t="shared" si="3"/>
        <v>5</v>
      </c>
      <c r="N61" s="2">
        <v>1</v>
      </c>
      <c r="O61" s="5">
        <f t="shared" si="4"/>
        <v>50</v>
      </c>
      <c r="P61" s="2">
        <f t="shared" si="5"/>
        <v>0</v>
      </c>
      <c r="Q61" s="2">
        <f t="shared" si="6"/>
        <v>5</v>
      </c>
      <c r="R61" s="2" t="str">
        <f t="shared" si="7"/>
        <v>A surveiller</v>
      </c>
      <c r="S61" s="2"/>
      <c r="T61" s="50" t="s">
        <v>404</v>
      </c>
    </row>
    <row r="62" spans="1:20" ht="15" x14ac:dyDescent="0.25">
      <c r="A62" s="18" t="s">
        <v>17</v>
      </c>
      <c r="B62" s="4" t="s">
        <v>386</v>
      </c>
      <c r="C62" s="3"/>
      <c r="D62" s="14" t="s">
        <v>79</v>
      </c>
      <c r="E62" s="47" t="s">
        <v>346</v>
      </c>
      <c r="F62" s="44" t="s">
        <v>406</v>
      </c>
      <c r="G62" s="34" t="str">
        <f t="shared" si="0"/>
        <v>oui</v>
      </c>
      <c r="H62" s="19" t="s">
        <v>333</v>
      </c>
      <c r="I62" s="34" t="str">
        <f t="shared" si="1"/>
        <v>oui</v>
      </c>
      <c r="J62" s="2">
        <v>6</v>
      </c>
      <c r="K62" s="2">
        <v>0</v>
      </c>
      <c r="L62" s="5">
        <f t="shared" si="2"/>
        <v>0</v>
      </c>
      <c r="M62" s="2">
        <f t="shared" si="3"/>
        <v>5</v>
      </c>
      <c r="N62" s="2">
        <v>0</v>
      </c>
      <c r="O62" s="5">
        <f t="shared" si="4"/>
        <v>0</v>
      </c>
      <c r="P62" s="2">
        <f t="shared" si="5"/>
        <v>5</v>
      </c>
      <c r="Q62" s="2">
        <f t="shared" si="6"/>
        <v>10</v>
      </c>
      <c r="R62" s="2" t="str">
        <f t="shared" si="7"/>
        <v>Agréé</v>
      </c>
      <c r="S62" s="2"/>
      <c r="T62" s="50"/>
    </row>
    <row r="63" spans="1:20" ht="15" x14ac:dyDescent="0.25">
      <c r="A63" s="18" t="s">
        <v>325</v>
      </c>
      <c r="B63" s="4" t="s">
        <v>328</v>
      </c>
      <c r="C63" s="3"/>
      <c r="D63" s="14" t="s">
        <v>335</v>
      </c>
      <c r="E63" s="47"/>
      <c r="F63" s="3" t="s">
        <v>58</v>
      </c>
      <c r="G63" s="34" t="str">
        <f t="shared" si="0"/>
        <v>oui</v>
      </c>
      <c r="H63" s="34" t="s">
        <v>333</v>
      </c>
      <c r="I63" s="34" t="str">
        <f t="shared" si="1"/>
        <v>oui</v>
      </c>
      <c r="J63" s="2">
        <v>8</v>
      </c>
      <c r="K63" s="2">
        <v>0</v>
      </c>
      <c r="L63" s="5">
        <f t="shared" si="2"/>
        <v>0</v>
      </c>
      <c r="M63" s="2">
        <f t="shared" si="3"/>
        <v>5</v>
      </c>
      <c r="N63" s="2">
        <v>3</v>
      </c>
      <c r="O63" s="5">
        <f t="shared" si="4"/>
        <v>37.5</v>
      </c>
      <c r="P63" s="2">
        <f t="shared" si="5"/>
        <v>0</v>
      </c>
      <c r="Q63" s="2">
        <f t="shared" si="6"/>
        <v>5</v>
      </c>
      <c r="R63" s="2" t="str">
        <f t="shared" si="7"/>
        <v>A surveiller</v>
      </c>
      <c r="S63" s="2"/>
      <c r="T63" s="50"/>
    </row>
    <row r="64" spans="1:20" ht="15" x14ac:dyDescent="0.25">
      <c r="A64" s="18" t="s">
        <v>214</v>
      </c>
      <c r="B64" s="4"/>
      <c r="C64" s="3"/>
      <c r="D64" s="14" t="s">
        <v>341</v>
      </c>
      <c r="E64" s="48"/>
      <c r="F64" s="3"/>
      <c r="G64" s="34" t="str">
        <f t="shared" si="0"/>
        <v>non</v>
      </c>
      <c r="H64" s="19" t="s">
        <v>334</v>
      </c>
      <c r="I64" s="34" t="str">
        <f t="shared" si="1"/>
        <v>non</v>
      </c>
      <c r="J64" s="2">
        <v>1</v>
      </c>
      <c r="K64" s="2">
        <v>0</v>
      </c>
      <c r="L64" s="5">
        <f t="shared" si="2"/>
        <v>0</v>
      </c>
      <c r="M64" s="2">
        <f t="shared" si="3"/>
        <v>5</v>
      </c>
      <c r="N64" s="2">
        <v>1</v>
      </c>
      <c r="O64" s="5">
        <f t="shared" si="4"/>
        <v>100</v>
      </c>
      <c r="P64" s="2">
        <f t="shared" si="5"/>
        <v>0</v>
      </c>
      <c r="Q64" s="2">
        <f t="shared" si="6"/>
        <v>5</v>
      </c>
      <c r="R64" s="2" t="str">
        <f t="shared" si="7"/>
        <v>Non évalué</v>
      </c>
      <c r="S64" s="2"/>
      <c r="T64" s="50"/>
    </row>
    <row r="65" spans="1:21" ht="15" x14ac:dyDescent="0.25">
      <c r="A65" s="18" t="s">
        <v>99</v>
      </c>
      <c r="B65" s="4" t="s">
        <v>100</v>
      </c>
      <c r="C65" s="3" t="s">
        <v>101</v>
      </c>
      <c r="D65" s="14" t="s">
        <v>343</v>
      </c>
      <c r="E65" s="47" t="s">
        <v>346</v>
      </c>
      <c r="F65" s="46">
        <v>44473</v>
      </c>
      <c r="G65" s="34" t="str">
        <f t="shared" si="0"/>
        <v>non</v>
      </c>
      <c r="H65" s="27" t="s">
        <v>333</v>
      </c>
      <c r="I65" s="34" t="str">
        <f t="shared" si="1"/>
        <v>oui</v>
      </c>
      <c r="J65" s="2">
        <v>2</v>
      </c>
      <c r="K65" s="2">
        <v>1</v>
      </c>
      <c r="L65" s="5">
        <f t="shared" si="2"/>
        <v>50</v>
      </c>
      <c r="M65" s="2">
        <f t="shared" si="3"/>
        <v>0</v>
      </c>
      <c r="N65" s="2">
        <v>1</v>
      </c>
      <c r="O65" s="5">
        <f t="shared" si="4"/>
        <v>50</v>
      </c>
      <c r="P65" s="2">
        <f t="shared" si="5"/>
        <v>0</v>
      </c>
      <c r="Q65" s="2">
        <f t="shared" si="6"/>
        <v>0</v>
      </c>
      <c r="R65" s="2" t="str">
        <f t="shared" si="7"/>
        <v>A risque</v>
      </c>
      <c r="S65" s="2" t="s">
        <v>403</v>
      </c>
      <c r="T65" s="50" t="s">
        <v>404</v>
      </c>
    </row>
    <row r="66" spans="1:21" ht="15" x14ac:dyDescent="0.25">
      <c r="A66" s="18" t="s">
        <v>32</v>
      </c>
      <c r="B66" s="4"/>
      <c r="C66" s="3"/>
      <c r="D66" s="14" t="s">
        <v>341</v>
      </c>
      <c r="E66" s="48"/>
      <c r="F66" s="3"/>
      <c r="G66" s="34" t="str">
        <f t="shared" si="0"/>
        <v>non</v>
      </c>
      <c r="H66" s="19" t="s">
        <v>333</v>
      </c>
      <c r="I66" s="34" t="str">
        <f t="shared" si="1"/>
        <v>non</v>
      </c>
      <c r="J66" s="2">
        <v>0</v>
      </c>
      <c r="K66" s="2">
        <v>0</v>
      </c>
      <c r="L66" s="5">
        <f t="shared" si="2"/>
        <v>0</v>
      </c>
      <c r="M66" s="2">
        <f t="shared" si="3"/>
        <v>5</v>
      </c>
      <c r="N66" s="2">
        <v>0</v>
      </c>
      <c r="O66" s="5">
        <f t="shared" si="4"/>
        <v>0</v>
      </c>
      <c r="P66" s="2">
        <f t="shared" si="5"/>
        <v>5</v>
      </c>
      <c r="Q66" s="2">
        <f t="shared" si="6"/>
        <v>10</v>
      </c>
      <c r="R66" s="2" t="str">
        <f t="shared" si="7"/>
        <v>Non évalué</v>
      </c>
      <c r="S66" s="2"/>
      <c r="T66" s="50"/>
    </row>
    <row r="67" spans="1:21" ht="15" x14ac:dyDescent="0.25">
      <c r="A67" s="18" t="s">
        <v>356</v>
      </c>
      <c r="B67" s="4"/>
      <c r="C67" s="3"/>
      <c r="D67" s="14" t="s">
        <v>337</v>
      </c>
      <c r="E67" s="48"/>
      <c r="F67" s="14" t="s">
        <v>357</v>
      </c>
      <c r="G67" s="34" t="str">
        <f t="shared" si="0"/>
        <v>oui</v>
      </c>
      <c r="H67" s="19" t="s">
        <v>334</v>
      </c>
      <c r="I67" s="34" t="str">
        <f t="shared" si="1"/>
        <v>non</v>
      </c>
      <c r="J67" s="2">
        <v>0</v>
      </c>
      <c r="K67" s="2">
        <v>0</v>
      </c>
      <c r="L67" s="5">
        <f t="shared" si="2"/>
        <v>0</v>
      </c>
      <c r="M67" s="2">
        <f t="shared" si="3"/>
        <v>5</v>
      </c>
      <c r="N67" s="2">
        <v>0</v>
      </c>
      <c r="O67" s="5">
        <f t="shared" si="4"/>
        <v>0</v>
      </c>
      <c r="P67" s="2">
        <f t="shared" si="5"/>
        <v>5</v>
      </c>
      <c r="Q67" s="2">
        <f t="shared" si="6"/>
        <v>10</v>
      </c>
      <c r="R67" s="2" t="str">
        <f t="shared" ref="R67:R112" si="8">IF(I67="non","Non évalué",IF(Q67&lt;5,"A risque",IF(Q67&lt;8,"A surveiller","Agréé")))</f>
        <v>Non évalué</v>
      </c>
      <c r="S67" s="2"/>
      <c r="T67" s="50"/>
    </row>
    <row r="68" spans="1:21" ht="15" x14ac:dyDescent="0.25">
      <c r="A68" s="18" t="s">
        <v>317</v>
      </c>
      <c r="B68" s="4" t="s">
        <v>354</v>
      </c>
      <c r="C68" s="14" t="s">
        <v>392</v>
      </c>
      <c r="D68" s="14" t="s">
        <v>79</v>
      </c>
      <c r="E68" s="47" t="s">
        <v>346</v>
      </c>
      <c r="F68" s="43">
        <v>44184</v>
      </c>
      <c r="G68" s="34" t="str">
        <f t="shared" si="0"/>
        <v>oui</v>
      </c>
      <c r="H68" s="19" t="s">
        <v>333</v>
      </c>
      <c r="I68" s="34" t="str">
        <f t="shared" si="1"/>
        <v>oui</v>
      </c>
      <c r="J68" s="2">
        <v>1</v>
      </c>
      <c r="K68" s="2">
        <v>0</v>
      </c>
      <c r="L68" s="5">
        <f t="shared" si="2"/>
        <v>0</v>
      </c>
      <c r="M68" s="2">
        <f t="shared" si="3"/>
        <v>5</v>
      </c>
      <c r="N68" s="2">
        <v>1</v>
      </c>
      <c r="O68" s="5">
        <f t="shared" si="4"/>
        <v>100</v>
      </c>
      <c r="P68" s="2">
        <f t="shared" si="5"/>
        <v>0</v>
      </c>
      <c r="Q68" s="2">
        <f t="shared" si="6"/>
        <v>5</v>
      </c>
      <c r="R68" s="2" t="str">
        <f t="shared" si="8"/>
        <v>A surveiller</v>
      </c>
      <c r="S68" s="2"/>
      <c r="T68" s="50" t="s">
        <v>404</v>
      </c>
    </row>
    <row r="69" spans="1:21" ht="15" x14ac:dyDescent="0.25">
      <c r="A69" s="18" t="s">
        <v>217</v>
      </c>
      <c r="B69" s="4"/>
      <c r="C69" s="3"/>
      <c r="D69" s="14" t="s">
        <v>341</v>
      </c>
      <c r="E69" s="49"/>
      <c r="F69" s="8" t="s">
        <v>229</v>
      </c>
      <c r="G69" s="34" t="str">
        <f t="shared" ref="G69:G112" si="9">VLOOKUP(D69,activites,2,FALSE)</f>
        <v>non</v>
      </c>
      <c r="H69" s="19" t="s">
        <v>334</v>
      </c>
      <c r="I69" s="34" t="str">
        <f t="shared" ref="I69:I107" si="10">IF(AND(OR(G69="oui",H69="oui"),J69&lt;&gt;0),"oui","non")</f>
        <v>non</v>
      </c>
      <c r="J69" s="2">
        <v>0</v>
      </c>
      <c r="K69" s="2">
        <v>0</v>
      </c>
      <c r="L69" s="5">
        <f t="shared" ref="L69:L107" si="11">IF(J69=0,0,((K69/J69)*100))</f>
        <v>0</v>
      </c>
      <c r="M69" s="2">
        <f t="shared" ref="M69:M107" si="12">IF(L69&lt;=2,5,IF(L69&lt;=5,3,0))</f>
        <v>5</v>
      </c>
      <c r="N69" s="2">
        <v>0</v>
      </c>
      <c r="O69" s="5">
        <f t="shared" ref="O69:O107" si="13">IF(J69=0,0,((N69/J69)*100))</f>
        <v>0</v>
      </c>
      <c r="P69" s="2">
        <f t="shared" ref="P69:P107" si="14">IF(O69&lt;=5,5,IF(O69&lt;=10,3,0))</f>
        <v>5</v>
      </c>
      <c r="Q69" s="2">
        <f t="shared" ref="Q69:Q110" si="15">M69+P69</f>
        <v>10</v>
      </c>
      <c r="R69" s="2" t="str">
        <f t="shared" si="8"/>
        <v>Non évalué</v>
      </c>
      <c r="S69" s="2"/>
      <c r="T69" s="50"/>
    </row>
    <row r="70" spans="1:21" ht="15" x14ac:dyDescent="0.25">
      <c r="A70" s="18" t="s">
        <v>287</v>
      </c>
      <c r="B70" s="75" t="s">
        <v>289</v>
      </c>
      <c r="C70" s="14" t="s">
        <v>394</v>
      </c>
      <c r="D70" s="14" t="s">
        <v>338</v>
      </c>
      <c r="E70" s="47" t="s">
        <v>346</v>
      </c>
      <c r="F70" s="43" t="s">
        <v>393</v>
      </c>
      <c r="G70" s="34" t="str">
        <f t="shared" si="9"/>
        <v>oui</v>
      </c>
      <c r="H70" s="6" t="s">
        <v>334</v>
      </c>
      <c r="I70" s="34" t="str">
        <f t="shared" si="10"/>
        <v>oui</v>
      </c>
      <c r="J70" s="2">
        <v>6</v>
      </c>
      <c r="K70" s="2">
        <v>0</v>
      </c>
      <c r="L70" s="5">
        <f t="shared" si="11"/>
        <v>0</v>
      </c>
      <c r="M70" s="2">
        <f t="shared" si="12"/>
        <v>5</v>
      </c>
      <c r="N70" s="2">
        <v>1</v>
      </c>
      <c r="O70" s="5">
        <f t="shared" si="13"/>
        <v>16.666666666666664</v>
      </c>
      <c r="P70" s="2">
        <f t="shared" si="14"/>
        <v>0</v>
      </c>
      <c r="Q70" s="2">
        <f t="shared" si="15"/>
        <v>5</v>
      </c>
      <c r="R70" s="2" t="str">
        <f t="shared" si="8"/>
        <v>A surveiller</v>
      </c>
      <c r="S70" s="2"/>
      <c r="T70" s="50"/>
    </row>
    <row r="71" spans="1:21" ht="15" x14ac:dyDescent="0.25">
      <c r="A71" s="18" t="s">
        <v>367</v>
      </c>
      <c r="B71" s="75"/>
      <c r="C71" s="3"/>
      <c r="D71" s="14" t="s">
        <v>336</v>
      </c>
      <c r="E71" s="47"/>
      <c r="F71" s="43"/>
      <c r="G71" s="34" t="str">
        <f t="shared" si="9"/>
        <v>oui</v>
      </c>
      <c r="H71" s="6" t="s">
        <v>333</v>
      </c>
      <c r="I71" s="34" t="str">
        <f t="shared" si="10"/>
        <v>non</v>
      </c>
      <c r="J71" s="2">
        <v>0</v>
      </c>
      <c r="K71" s="2">
        <v>0</v>
      </c>
      <c r="L71" s="5">
        <f t="shared" si="11"/>
        <v>0</v>
      </c>
      <c r="M71" s="2">
        <f t="shared" si="12"/>
        <v>5</v>
      </c>
      <c r="N71" s="2">
        <v>0</v>
      </c>
      <c r="O71" s="5">
        <f t="shared" si="13"/>
        <v>0</v>
      </c>
      <c r="P71" s="2">
        <f t="shared" si="14"/>
        <v>5</v>
      </c>
      <c r="Q71" s="2">
        <f t="shared" si="15"/>
        <v>10</v>
      </c>
      <c r="R71" s="2" t="str">
        <f t="shared" si="8"/>
        <v>Non évalué</v>
      </c>
      <c r="S71" s="2"/>
      <c r="T71" s="50"/>
    </row>
    <row r="72" spans="1:21" ht="15" x14ac:dyDescent="0.25">
      <c r="A72" s="18" t="s">
        <v>391</v>
      </c>
      <c r="B72" s="75"/>
      <c r="C72" s="3"/>
      <c r="D72" s="14" t="s">
        <v>52</v>
      </c>
      <c r="E72" s="47" t="s">
        <v>92</v>
      </c>
      <c r="F72" s="43"/>
      <c r="G72" s="34" t="str">
        <f t="shared" si="9"/>
        <v>oui</v>
      </c>
      <c r="H72" s="6" t="s">
        <v>333</v>
      </c>
      <c r="I72" s="34" t="str">
        <f t="shared" si="10"/>
        <v>oui</v>
      </c>
      <c r="J72" s="2">
        <v>1</v>
      </c>
      <c r="K72" s="2">
        <v>1</v>
      </c>
      <c r="L72" s="5">
        <f t="shared" si="11"/>
        <v>100</v>
      </c>
      <c r="M72" s="2">
        <f t="shared" si="12"/>
        <v>0</v>
      </c>
      <c r="N72" s="2">
        <v>1</v>
      </c>
      <c r="O72" s="5">
        <f t="shared" si="13"/>
        <v>100</v>
      </c>
      <c r="P72" s="2">
        <f t="shared" si="14"/>
        <v>0</v>
      </c>
      <c r="Q72" s="2">
        <f t="shared" si="15"/>
        <v>0</v>
      </c>
      <c r="R72" s="2" t="str">
        <f t="shared" si="8"/>
        <v>A risque</v>
      </c>
      <c r="S72" s="2" t="s">
        <v>403</v>
      </c>
      <c r="T72" s="50" t="s">
        <v>404</v>
      </c>
    </row>
    <row r="73" spans="1:21" x14ac:dyDescent="0.2">
      <c r="A73" s="18" t="s">
        <v>218</v>
      </c>
      <c r="B73" s="3"/>
      <c r="C73" s="3"/>
      <c r="D73" s="14" t="s">
        <v>341</v>
      </c>
      <c r="E73" s="48"/>
      <c r="F73" s="3"/>
      <c r="G73" s="34" t="str">
        <f t="shared" si="9"/>
        <v>non</v>
      </c>
      <c r="H73" s="6" t="s">
        <v>334</v>
      </c>
      <c r="I73" s="34" t="str">
        <f t="shared" si="10"/>
        <v>non</v>
      </c>
      <c r="J73" s="2">
        <v>0</v>
      </c>
      <c r="K73" s="2">
        <v>0</v>
      </c>
      <c r="L73" s="5">
        <f t="shared" si="11"/>
        <v>0</v>
      </c>
      <c r="M73" s="2">
        <f t="shared" si="12"/>
        <v>5</v>
      </c>
      <c r="N73" s="2">
        <v>0</v>
      </c>
      <c r="O73" s="5">
        <f t="shared" si="13"/>
        <v>0</v>
      </c>
      <c r="P73" s="2">
        <f t="shared" si="14"/>
        <v>5</v>
      </c>
      <c r="Q73" s="2">
        <f t="shared" si="15"/>
        <v>10</v>
      </c>
      <c r="R73" s="2" t="str">
        <f t="shared" si="8"/>
        <v>Non évalué</v>
      </c>
      <c r="S73" s="2"/>
      <c r="T73" s="50"/>
    </row>
    <row r="74" spans="1:21" x14ac:dyDescent="0.2">
      <c r="A74" s="18" t="s">
        <v>103</v>
      </c>
      <c r="B74" s="3"/>
      <c r="C74" s="3"/>
      <c r="D74" s="14" t="s">
        <v>336</v>
      </c>
      <c r="E74" s="48"/>
      <c r="F74" s="3"/>
      <c r="G74" s="34" t="str">
        <f t="shared" si="9"/>
        <v>oui</v>
      </c>
      <c r="H74" s="19" t="s">
        <v>334</v>
      </c>
      <c r="I74" s="34" t="str">
        <f t="shared" si="10"/>
        <v>non</v>
      </c>
      <c r="J74" s="2">
        <v>0</v>
      </c>
      <c r="K74" s="2">
        <v>0</v>
      </c>
      <c r="L74" s="5">
        <f t="shared" si="11"/>
        <v>0</v>
      </c>
      <c r="M74" s="2">
        <f t="shared" si="12"/>
        <v>5</v>
      </c>
      <c r="N74" s="2">
        <v>0</v>
      </c>
      <c r="O74" s="5">
        <f t="shared" si="13"/>
        <v>0</v>
      </c>
      <c r="P74" s="2">
        <f t="shared" si="14"/>
        <v>5</v>
      </c>
      <c r="Q74" s="2">
        <f t="shared" si="15"/>
        <v>10</v>
      </c>
      <c r="R74" s="2" t="str">
        <f t="shared" si="8"/>
        <v>Non évalué</v>
      </c>
      <c r="S74" s="2"/>
      <c r="T74" s="50"/>
    </row>
    <row r="75" spans="1:21" x14ac:dyDescent="0.2">
      <c r="A75" s="18" t="s">
        <v>105</v>
      </c>
      <c r="B75" s="3"/>
      <c r="C75" s="3"/>
      <c r="D75" s="14" t="s">
        <v>338</v>
      </c>
      <c r="E75" s="48"/>
      <c r="F75" s="3"/>
      <c r="G75" s="34" t="str">
        <f t="shared" si="9"/>
        <v>oui</v>
      </c>
      <c r="H75" s="19" t="s">
        <v>334</v>
      </c>
      <c r="I75" s="34" t="str">
        <f t="shared" si="10"/>
        <v>non</v>
      </c>
      <c r="J75" s="2">
        <v>0</v>
      </c>
      <c r="K75" s="2">
        <v>0</v>
      </c>
      <c r="L75" s="5">
        <f t="shared" si="11"/>
        <v>0</v>
      </c>
      <c r="M75" s="2">
        <f t="shared" si="12"/>
        <v>5</v>
      </c>
      <c r="N75" s="2">
        <v>0</v>
      </c>
      <c r="O75" s="5">
        <f t="shared" si="13"/>
        <v>0</v>
      </c>
      <c r="P75" s="2">
        <f t="shared" si="14"/>
        <v>5</v>
      </c>
      <c r="Q75" s="2">
        <f t="shared" si="15"/>
        <v>10</v>
      </c>
      <c r="R75" s="2" t="str">
        <f t="shared" si="8"/>
        <v>Non évalué</v>
      </c>
      <c r="S75" s="2"/>
      <c r="T75" s="50"/>
    </row>
    <row r="76" spans="1:21" ht="15" x14ac:dyDescent="0.25">
      <c r="A76" s="18" t="s">
        <v>175</v>
      </c>
      <c r="B76" s="4" t="s">
        <v>176</v>
      </c>
      <c r="C76" s="3" t="s">
        <v>177</v>
      </c>
      <c r="D76" s="14" t="s">
        <v>79</v>
      </c>
      <c r="E76" s="48"/>
      <c r="F76" s="46">
        <v>44384</v>
      </c>
      <c r="G76" s="34" t="str">
        <f t="shared" si="9"/>
        <v>oui</v>
      </c>
      <c r="H76" s="19" t="s">
        <v>333</v>
      </c>
      <c r="I76" s="34" t="str">
        <f t="shared" si="10"/>
        <v>oui</v>
      </c>
      <c r="J76" s="2">
        <v>1</v>
      </c>
      <c r="K76" s="2">
        <v>0</v>
      </c>
      <c r="L76" s="5">
        <f t="shared" si="11"/>
        <v>0</v>
      </c>
      <c r="M76" s="2">
        <f t="shared" si="12"/>
        <v>5</v>
      </c>
      <c r="N76" s="2">
        <v>0</v>
      </c>
      <c r="O76" s="5">
        <f t="shared" si="13"/>
        <v>0</v>
      </c>
      <c r="P76" s="2">
        <f t="shared" si="14"/>
        <v>5</v>
      </c>
      <c r="Q76" s="2">
        <f t="shared" si="15"/>
        <v>10</v>
      </c>
      <c r="R76" s="2" t="str">
        <f t="shared" si="8"/>
        <v>Agréé</v>
      </c>
      <c r="S76" s="2"/>
      <c r="T76" s="50"/>
    </row>
    <row r="77" spans="1:21" ht="15" x14ac:dyDescent="0.25">
      <c r="A77" s="18" t="s">
        <v>388</v>
      </c>
      <c r="B77" s="4"/>
      <c r="C77" s="3"/>
      <c r="D77" s="14" t="s">
        <v>336</v>
      </c>
      <c r="E77" s="48"/>
      <c r="F77" s="46"/>
      <c r="G77" s="34" t="str">
        <f t="shared" si="9"/>
        <v>oui</v>
      </c>
      <c r="H77" s="19" t="s">
        <v>333</v>
      </c>
      <c r="I77" s="34" t="str">
        <f t="shared" si="10"/>
        <v>oui</v>
      </c>
      <c r="J77" s="2">
        <v>1</v>
      </c>
      <c r="K77" s="2">
        <v>0</v>
      </c>
      <c r="L77" s="5">
        <f t="shared" si="11"/>
        <v>0</v>
      </c>
      <c r="M77" s="2">
        <f t="shared" si="12"/>
        <v>5</v>
      </c>
      <c r="N77" s="2">
        <v>1</v>
      </c>
      <c r="O77" s="5">
        <f t="shared" si="13"/>
        <v>100</v>
      </c>
      <c r="P77" s="2">
        <f t="shared" si="14"/>
        <v>0</v>
      </c>
      <c r="Q77" s="2">
        <f t="shared" si="15"/>
        <v>5</v>
      </c>
      <c r="R77" s="2" t="str">
        <f t="shared" si="8"/>
        <v>A surveiller</v>
      </c>
      <c r="S77" s="2"/>
      <c r="T77" s="50" t="s">
        <v>404</v>
      </c>
    </row>
    <row r="78" spans="1:21" ht="15" x14ac:dyDescent="0.25">
      <c r="A78" s="18" t="s">
        <v>349</v>
      </c>
      <c r="B78" s="4" t="s">
        <v>48</v>
      </c>
      <c r="C78" s="3" t="s">
        <v>49</v>
      </c>
      <c r="D78" s="14" t="s">
        <v>79</v>
      </c>
      <c r="E78" s="6"/>
      <c r="F78" s="44">
        <v>44029</v>
      </c>
      <c r="G78" s="34" t="str">
        <f t="shared" si="9"/>
        <v>oui</v>
      </c>
      <c r="H78" s="34" t="s">
        <v>334</v>
      </c>
      <c r="I78" s="34" t="str">
        <f t="shared" si="10"/>
        <v>oui</v>
      </c>
      <c r="J78" s="2">
        <v>44</v>
      </c>
      <c r="K78" s="2">
        <v>1</v>
      </c>
      <c r="L78" s="5">
        <f t="shared" si="11"/>
        <v>2.2727272727272729</v>
      </c>
      <c r="M78" s="2">
        <f t="shared" si="12"/>
        <v>3</v>
      </c>
      <c r="N78" s="2">
        <v>7</v>
      </c>
      <c r="O78" s="5">
        <f t="shared" si="13"/>
        <v>15.909090909090908</v>
      </c>
      <c r="P78" s="2">
        <f t="shared" si="14"/>
        <v>0</v>
      </c>
      <c r="Q78" s="2">
        <f t="shared" si="15"/>
        <v>3</v>
      </c>
      <c r="R78" s="2" t="str">
        <f t="shared" si="8"/>
        <v>A risque</v>
      </c>
      <c r="S78" s="2" t="s">
        <v>401</v>
      </c>
      <c r="T78" s="52"/>
    </row>
    <row r="79" spans="1:21" ht="15" x14ac:dyDescent="0.25">
      <c r="A79" s="18" t="s">
        <v>30</v>
      </c>
      <c r="B79" s="4"/>
      <c r="C79" s="3"/>
      <c r="D79" s="14" t="s">
        <v>343</v>
      </c>
      <c r="E79" s="48"/>
      <c r="F79" s="3"/>
      <c r="G79" s="34" t="str">
        <f t="shared" si="9"/>
        <v>non</v>
      </c>
      <c r="H79" s="19" t="s">
        <v>334</v>
      </c>
      <c r="I79" s="34" t="str">
        <f t="shared" si="10"/>
        <v>non</v>
      </c>
      <c r="J79" s="2">
        <v>1</v>
      </c>
      <c r="K79" s="2">
        <v>0</v>
      </c>
      <c r="L79" s="5">
        <f t="shared" si="11"/>
        <v>0</v>
      </c>
      <c r="M79" s="2">
        <f t="shared" si="12"/>
        <v>5</v>
      </c>
      <c r="N79" s="2">
        <v>0</v>
      </c>
      <c r="O79" s="5">
        <f t="shared" si="13"/>
        <v>0</v>
      </c>
      <c r="P79" s="2">
        <f t="shared" si="14"/>
        <v>5</v>
      </c>
      <c r="Q79" s="2">
        <f t="shared" si="15"/>
        <v>10</v>
      </c>
      <c r="R79" s="2" t="str">
        <f t="shared" si="8"/>
        <v>Non évalué</v>
      </c>
      <c r="S79" s="2"/>
      <c r="T79" s="50"/>
    </row>
    <row r="80" spans="1:21" ht="15" x14ac:dyDescent="0.25">
      <c r="A80" s="18" t="s">
        <v>29</v>
      </c>
      <c r="B80" s="4" t="s">
        <v>107</v>
      </c>
      <c r="C80" s="3" t="s">
        <v>108</v>
      </c>
      <c r="D80" s="14" t="s">
        <v>79</v>
      </c>
      <c r="E80" s="47" t="s">
        <v>92</v>
      </c>
      <c r="F80" s="43">
        <v>44040</v>
      </c>
      <c r="G80" s="34" t="str">
        <f t="shared" si="9"/>
        <v>oui</v>
      </c>
      <c r="H80" s="34" t="s">
        <v>333</v>
      </c>
      <c r="I80" s="34" t="str">
        <f t="shared" si="10"/>
        <v>oui</v>
      </c>
      <c r="J80" s="2">
        <v>23</v>
      </c>
      <c r="K80" s="2">
        <v>0</v>
      </c>
      <c r="L80" s="5">
        <f t="shared" si="11"/>
        <v>0</v>
      </c>
      <c r="M80" s="2">
        <f t="shared" si="12"/>
        <v>5</v>
      </c>
      <c r="N80" s="2">
        <v>1</v>
      </c>
      <c r="O80" s="5">
        <f t="shared" si="13"/>
        <v>4.3478260869565215</v>
      </c>
      <c r="P80" s="2">
        <f t="shared" si="14"/>
        <v>5</v>
      </c>
      <c r="Q80" s="2">
        <f t="shared" si="15"/>
        <v>10</v>
      </c>
      <c r="R80" s="2" t="str">
        <f t="shared" si="8"/>
        <v>Agréé</v>
      </c>
      <c r="S80" s="2"/>
      <c r="T80" s="50"/>
      <c r="U80" s="24"/>
    </row>
    <row r="81" spans="1:20" ht="15" x14ac:dyDescent="0.25">
      <c r="A81" s="18" t="s">
        <v>155</v>
      </c>
      <c r="B81" s="4"/>
      <c r="C81" s="3"/>
      <c r="D81" s="14" t="s">
        <v>341</v>
      </c>
      <c r="E81" s="48"/>
      <c r="F81" s="3"/>
      <c r="G81" s="34" t="str">
        <f t="shared" si="9"/>
        <v>non</v>
      </c>
      <c r="H81" s="19" t="s">
        <v>334</v>
      </c>
      <c r="I81" s="34" t="str">
        <f t="shared" si="10"/>
        <v>non</v>
      </c>
      <c r="J81" s="2">
        <v>0</v>
      </c>
      <c r="K81" s="2">
        <v>0</v>
      </c>
      <c r="L81" s="5">
        <f t="shared" si="11"/>
        <v>0</v>
      </c>
      <c r="M81" s="2">
        <f t="shared" si="12"/>
        <v>5</v>
      </c>
      <c r="N81" s="2">
        <v>0</v>
      </c>
      <c r="O81" s="5">
        <f t="shared" si="13"/>
        <v>0</v>
      </c>
      <c r="P81" s="2">
        <f t="shared" si="14"/>
        <v>5</v>
      </c>
      <c r="Q81" s="2">
        <f t="shared" si="15"/>
        <v>10</v>
      </c>
      <c r="R81" s="2" t="str">
        <f t="shared" si="8"/>
        <v>Non évalué</v>
      </c>
      <c r="S81" s="2"/>
      <c r="T81" s="50"/>
    </row>
    <row r="82" spans="1:20" ht="15" x14ac:dyDescent="0.25">
      <c r="A82" s="18" t="s">
        <v>261</v>
      </c>
      <c r="B82" s="4"/>
      <c r="C82" s="3"/>
      <c r="D82" s="14" t="s">
        <v>341</v>
      </c>
      <c r="E82" s="48"/>
      <c r="F82" s="3"/>
      <c r="G82" s="34" t="str">
        <f t="shared" si="9"/>
        <v>non</v>
      </c>
      <c r="H82" s="19" t="s">
        <v>334</v>
      </c>
      <c r="I82" s="34" t="str">
        <f t="shared" si="10"/>
        <v>non</v>
      </c>
      <c r="J82" s="2">
        <v>1</v>
      </c>
      <c r="K82" s="2">
        <v>0</v>
      </c>
      <c r="L82" s="5">
        <f t="shared" si="11"/>
        <v>0</v>
      </c>
      <c r="M82" s="2">
        <f t="shared" si="12"/>
        <v>5</v>
      </c>
      <c r="N82" s="2">
        <v>0</v>
      </c>
      <c r="O82" s="5">
        <f t="shared" si="13"/>
        <v>0</v>
      </c>
      <c r="P82" s="2">
        <f t="shared" si="14"/>
        <v>5</v>
      </c>
      <c r="Q82" s="2">
        <f t="shared" si="15"/>
        <v>10</v>
      </c>
      <c r="R82" s="2" t="str">
        <f t="shared" si="8"/>
        <v>Non évalué</v>
      </c>
      <c r="S82" s="2"/>
      <c r="T82" s="50"/>
    </row>
    <row r="83" spans="1:20" ht="15" x14ac:dyDescent="0.25">
      <c r="A83" s="18" t="s">
        <v>219</v>
      </c>
      <c r="B83" s="4"/>
      <c r="C83" s="3"/>
      <c r="D83" s="14" t="s">
        <v>341</v>
      </c>
      <c r="E83" s="48"/>
      <c r="F83" s="3"/>
      <c r="G83" s="34" t="str">
        <f t="shared" si="9"/>
        <v>non</v>
      </c>
      <c r="H83" s="19" t="s">
        <v>334</v>
      </c>
      <c r="I83" s="34" t="str">
        <f t="shared" si="10"/>
        <v>non</v>
      </c>
      <c r="J83" s="2">
        <v>1</v>
      </c>
      <c r="K83" s="2">
        <v>0</v>
      </c>
      <c r="L83" s="5">
        <f t="shared" si="11"/>
        <v>0</v>
      </c>
      <c r="M83" s="2">
        <f t="shared" si="12"/>
        <v>5</v>
      </c>
      <c r="N83" s="2">
        <v>1</v>
      </c>
      <c r="O83" s="5">
        <f t="shared" si="13"/>
        <v>100</v>
      </c>
      <c r="P83" s="2">
        <f t="shared" si="14"/>
        <v>0</v>
      </c>
      <c r="Q83" s="2">
        <f t="shared" si="15"/>
        <v>5</v>
      </c>
      <c r="R83" s="2" t="str">
        <f t="shared" si="8"/>
        <v>Non évalué</v>
      </c>
      <c r="S83" s="2"/>
      <c r="T83" s="50"/>
    </row>
    <row r="84" spans="1:20" ht="15" x14ac:dyDescent="0.25">
      <c r="A84" s="18" t="s">
        <v>18</v>
      </c>
      <c r="B84" s="4"/>
      <c r="C84" s="3"/>
      <c r="D84" s="14" t="s">
        <v>343</v>
      </c>
      <c r="E84" s="48"/>
      <c r="F84" s="3" t="s">
        <v>323</v>
      </c>
      <c r="G84" s="34" t="str">
        <f t="shared" si="9"/>
        <v>non</v>
      </c>
      <c r="H84" s="19" t="s">
        <v>334</v>
      </c>
      <c r="I84" s="34" t="str">
        <f t="shared" si="10"/>
        <v>non</v>
      </c>
      <c r="J84" s="2">
        <v>1</v>
      </c>
      <c r="K84" s="2">
        <v>0</v>
      </c>
      <c r="L84" s="5">
        <f t="shared" si="11"/>
        <v>0</v>
      </c>
      <c r="M84" s="2">
        <f t="shared" si="12"/>
        <v>5</v>
      </c>
      <c r="N84" s="2">
        <v>1</v>
      </c>
      <c r="O84" s="5">
        <f t="shared" si="13"/>
        <v>100</v>
      </c>
      <c r="P84" s="2">
        <f t="shared" si="14"/>
        <v>0</v>
      </c>
      <c r="Q84" s="2">
        <f t="shared" si="15"/>
        <v>5</v>
      </c>
      <c r="R84" s="2" t="str">
        <f t="shared" si="8"/>
        <v>Non évalué</v>
      </c>
      <c r="S84" s="2"/>
      <c r="T84" s="50"/>
    </row>
    <row r="85" spans="1:20" ht="15" x14ac:dyDescent="0.25">
      <c r="A85" s="18" t="s">
        <v>19</v>
      </c>
      <c r="B85" s="4" t="s">
        <v>191</v>
      </c>
      <c r="C85" s="3" t="s">
        <v>192</v>
      </c>
      <c r="D85" s="14" t="s">
        <v>336</v>
      </c>
      <c r="E85" s="47" t="s">
        <v>58</v>
      </c>
      <c r="F85" s="3"/>
      <c r="G85" s="34" t="str">
        <f t="shared" si="9"/>
        <v>oui</v>
      </c>
      <c r="H85" s="19" t="s">
        <v>334</v>
      </c>
      <c r="I85" s="34" t="str">
        <f t="shared" si="10"/>
        <v>non</v>
      </c>
      <c r="J85" s="2">
        <v>0</v>
      </c>
      <c r="K85" s="2">
        <v>0</v>
      </c>
      <c r="L85" s="5">
        <f t="shared" si="11"/>
        <v>0</v>
      </c>
      <c r="M85" s="2">
        <f t="shared" si="12"/>
        <v>5</v>
      </c>
      <c r="N85" s="2">
        <v>0</v>
      </c>
      <c r="O85" s="5">
        <f t="shared" si="13"/>
        <v>0</v>
      </c>
      <c r="P85" s="2">
        <f t="shared" si="14"/>
        <v>5</v>
      </c>
      <c r="Q85" s="2">
        <f t="shared" si="15"/>
        <v>10</v>
      </c>
      <c r="R85" s="2" t="str">
        <f t="shared" si="8"/>
        <v>Non évalué</v>
      </c>
      <c r="S85" s="2"/>
      <c r="T85" s="50"/>
    </row>
    <row r="86" spans="1:20" ht="15" x14ac:dyDescent="0.25">
      <c r="A86" s="18" t="s">
        <v>326</v>
      </c>
      <c r="B86" s="4"/>
      <c r="C86" s="3"/>
      <c r="D86" s="14" t="s">
        <v>79</v>
      </c>
      <c r="E86" s="48"/>
      <c r="F86" s="3"/>
      <c r="G86" s="34" t="str">
        <f t="shared" si="9"/>
        <v>oui</v>
      </c>
      <c r="H86" s="34" t="s">
        <v>334</v>
      </c>
      <c r="I86" s="34" t="str">
        <f t="shared" si="10"/>
        <v>non</v>
      </c>
      <c r="J86" s="2">
        <v>0</v>
      </c>
      <c r="K86" s="2">
        <v>0</v>
      </c>
      <c r="L86" s="5">
        <f t="shared" si="11"/>
        <v>0</v>
      </c>
      <c r="M86" s="2">
        <f t="shared" si="12"/>
        <v>5</v>
      </c>
      <c r="N86" s="2">
        <v>0</v>
      </c>
      <c r="O86" s="5">
        <f t="shared" si="13"/>
        <v>0</v>
      </c>
      <c r="P86" s="2">
        <f t="shared" si="14"/>
        <v>5</v>
      </c>
      <c r="Q86" s="2">
        <f t="shared" si="15"/>
        <v>10</v>
      </c>
      <c r="R86" s="2" t="str">
        <f t="shared" si="8"/>
        <v>Non évalué</v>
      </c>
      <c r="S86" s="2"/>
      <c r="T86" s="50"/>
    </row>
    <row r="87" spans="1:20" ht="15" x14ac:dyDescent="0.25">
      <c r="A87" s="18" t="s">
        <v>327</v>
      </c>
      <c r="B87" s="4"/>
      <c r="C87" s="3"/>
      <c r="D87" s="14" t="s">
        <v>336</v>
      </c>
      <c r="E87" s="47" t="s">
        <v>58</v>
      </c>
      <c r="F87" s="3"/>
      <c r="G87" s="34" t="str">
        <f t="shared" si="9"/>
        <v>oui</v>
      </c>
      <c r="H87" s="19" t="s">
        <v>334</v>
      </c>
      <c r="I87" s="34" t="str">
        <f t="shared" si="10"/>
        <v>non</v>
      </c>
      <c r="J87" s="2">
        <v>0</v>
      </c>
      <c r="K87" s="2">
        <v>0</v>
      </c>
      <c r="L87" s="5">
        <f t="shared" si="11"/>
        <v>0</v>
      </c>
      <c r="M87" s="2">
        <f t="shared" si="12"/>
        <v>5</v>
      </c>
      <c r="N87" s="2">
        <v>0</v>
      </c>
      <c r="O87" s="5">
        <f t="shared" si="13"/>
        <v>0</v>
      </c>
      <c r="P87" s="2">
        <f t="shared" si="14"/>
        <v>5</v>
      </c>
      <c r="Q87" s="2">
        <f t="shared" si="15"/>
        <v>10</v>
      </c>
      <c r="R87" s="2" t="str">
        <f t="shared" si="8"/>
        <v>Non évalué</v>
      </c>
      <c r="S87" s="2"/>
      <c r="T87" s="50"/>
    </row>
    <row r="88" spans="1:20" ht="15" x14ac:dyDescent="0.25">
      <c r="A88" s="18" t="s">
        <v>156</v>
      </c>
      <c r="B88" s="4"/>
      <c r="C88" s="3"/>
      <c r="D88" s="14" t="s">
        <v>341</v>
      </c>
      <c r="E88" s="48"/>
      <c r="F88" s="3"/>
      <c r="G88" s="34" t="str">
        <f t="shared" si="9"/>
        <v>non</v>
      </c>
      <c r="H88" s="19" t="s">
        <v>334</v>
      </c>
      <c r="I88" s="34" t="str">
        <f t="shared" si="10"/>
        <v>non</v>
      </c>
      <c r="J88" s="2">
        <v>0</v>
      </c>
      <c r="K88" s="2">
        <v>0</v>
      </c>
      <c r="L88" s="5">
        <f t="shared" si="11"/>
        <v>0</v>
      </c>
      <c r="M88" s="2">
        <f t="shared" si="12"/>
        <v>5</v>
      </c>
      <c r="N88" s="2">
        <v>0</v>
      </c>
      <c r="O88" s="5">
        <f t="shared" si="13"/>
        <v>0</v>
      </c>
      <c r="P88" s="2">
        <f t="shared" si="14"/>
        <v>5</v>
      </c>
      <c r="Q88" s="2">
        <f t="shared" si="15"/>
        <v>10</v>
      </c>
      <c r="R88" s="2" t="str">
        <f t="shared" si="8"/>
        <v>Non évalué</v>
      </c>
      <c r="S88" s="2"/>
      <c r="T88" s="51" t="s">
        <v>362</v>
      </c>
    </row>
    <row r="89" spans="1:20" ht="15" x14ac:dyDescent="0.25">
      <c r="A89" s="18" t="s">
        <v>220</v>
      </c>
      <c r="B89" s="4"/>
      <c r="C89" s="3"/>
      <c r="D89" s="14" t="s">
        <v>341</v>
      </c>
      <c r="E89" s="48"/>
      <c r="F89" s="3"/>
      <c r="G89" s="34" t="str">
        <f t="shared" si="9"/>
        <v>non</v>
      </c>
      <c r="H89" s="19" t="s">
        <v>334</v>
      </c>
      <c r="I89" s="34" t="str">
        <f t="shared" si="10"/>
        <v>non</v>
      </c>
      <c r="J89" s="2">
        <v>0</v>
      </c>
      <c r="K89" s="2">
        <v>0</v>
      </c>
      <c r="L89" s="5">
        <f t="shared" si="11"/>
        <v>0</v>
      </c>
      <c r="M89" s="2">
        <f t="shared" si="12"/>
        <v>5</v>
      </c>
      <c r="N89" s="2">
        <v>0</v>
      </c>
      <c r="O89" s="5">
        <f t="shared" si="13"/>
        <v>0</v>
      </c>
      <c r="P89" s="2">
        <f t="shared" si="14"/>
        <v>5</v>
      </c>
      <c r="Q89" s="2">
        <f t="shared" si="15"/>
        <v>10</v>
      </c>
      <c r="R89" s="2" t="str">
        <f t="shared" si="8"/>
        <v>Non évalué</v>
      </c>
      <c r="S89" s="2"/>
      <c r="T89" s="51" t="s">
        <v>362</v>
      </c>
    </row>
    <row r="90" spans="1:20" ht="15" x14ac:dyDescent="0.25">
      <c r="A90" s="18" t="s">
        <v>221</v>
      </c>
      <c r="B90" s="4"/>
      <c r="C90" s="3"/>
      <c r="D90" s="14" t="s">
        <v>341</v>
      </c>
      <c r="E90" s="48"/>
      <c r="F90" s="3"/>
      <c r="G90" s="34" t="str">
        <f t="shared" si="9"/>
        <v>non</v>
      </c>
      <c r="H90" s="19" t="s">
        <v>334</v>
      </c>
      <c r="I90" s="34" t="str">
        <f t="shared" si="10"/>
        <v>non</v>
      </c>
      <c r="J90" s="2">
        <v>0</v>
      </c>
      <c r="K90" s="2">
        <v>0</v>
      </c>
      <c r="L90" s="5">
        <f t="shared" si="11"/>
        <v>0</v>
      </c>
      <c r="M90" s="2">
        <f t="shared" si="12"/>
        <v>5</v>
      </c>
      <c r="N90" s="2">
        <v>0</v>
      </c>
      <c r="O90" s="5">
        <f t="shared" si="13"/>
        <v>0</v>
      </c>
      <c r="P90" s="2">
        <f t="shared" si="14"/>
        <v>5</v>
      </c>
      <c r="Q90" s="2">
        <f t="shared" si="15"/>
        <v>10</v>
      </c>
      <c r="R90" s="2" t="str">
        <f t="shared" si="8"/>
        <v>Non évalué</v>
      </c>
      <c r="S90" s="2"/>
      <c r="T90" s="50"/>
    </row>
    <row r="91" spans="1:20" ht="15" x14ac:dyDescent="0.25">
      <c r="A91" s="18" t="s">
        <v>148</v>
      </c>
      <c r="B91" s="4"/>
      <c r="C91" s="3"/>
      <c r="D91" s="14" t="s">
        <v>341</v>
      </c>
      <c r="E91" s="48"/>
      <c r="F91" s="3"/>
      <c r="G91" s="34" t="str">
        <f t="shared" si="9"/>
        <v>non</v>
      </c>
      <c r="H91" s="34" t="s">
        <v>334</v>
      </c>
      <c r="I91" s="34" t="str">
        <f t="shared" si="10"/>
        <v>non</v>
      </c>
      <c r="J91" s="2">
        <v>0</v>
      </c>
      <c r="K91" s="2">
        <v>0</v>
      </c>
      <c r="L91" s="5">
        <f t="shared" si="11"/>
        <v>0</v>
      </c>
      <c r="M91" s="2">
        <f t="shared" si="12"/>
        <v>5</v>
      </c>
      <c r="N91" s="2">
        <v>0</v>
      </c>
      <c r="O91" s="5">
        <f t="shared" si="13"/>
        <v>0</v>
      </c>
      <c r="P91" s="2">
        <f t="shared" si="14"/>
        <v>5</v>
      </c>
      <c r="Q91" s="2">
        <f t="shared" si="15"/>
        <v>10</v>
      </c>
      <c r="R91" s="2" t="str">
        <f t="shared" si="8"/>
        <v>Non évalué</v>
      </c>
      <c r="S91" s="2"/>
      <c r="T91" s="50"/>
    </row>
    <row r="92" spans="1:20" ht="15" x14ac:dyDescent="0.25">
      <c r="A92" s="18" t="s">
        <v>1</v>
      </c>
      <c r="B92" s="4" t="s">
        <v>165</v>
      </c>
      <c r="C92" s="3"/>
      <c r="D92" s="14" t="s">
        <v>336</v>
      </c>
      <c r="E92" s="47" t="s">
        <v>58</v>
      </c>
      <c r="F92" s="3"/>
      <c r="G92" s="34" t="str">
        <f t="shared" si="9"/>
        <v>oui</v>
      </c>
      <c r="H92" s="19" t="s">
        <v>334</v>
      </c>
      <c r="I92" s="34" t="str">
        <f t="shared" si="10"/>
        <v>non</v>
      </c>
      <c r="J92" s="2">
        <v>0</v>
      </c>
      <c r="K92" s="2">
        <v>0</v>
      </c>
      <c r="L92" s="5">
        <f t="shared" si="11"/>
        <v>0</v>
      </c>
      <c r="M92" s="2">
        <f t="shared" si="12"/>
        <v>5</v>
      </c>
      <c r="N92" s="2">
        <v>0</v>
      </c>
      <c r="O92" s="5">
        <f t="shared" si="13"/>
        <v>0</v>
      </c>
      <c r="P92" s="2">
        <f t="shared" si="14"/>
        <v>5</v>
      </c>
      <c r="Q92" s="2">
        <f t="shared" si="15"/>
        <v>10</v>
      </c>
      <c r="R92" s="2" t="str">
        <f t="shared" si="8"/>
        <v>Non évalué</v>
      </c>
      <c r="S92" s="2"/>
      <c r="T92" s="50"/>
    </row>
    <row r="93" spans="1:20" ht="15" x14ac:dyDescent="0.25">
      <c r="A93" s="18" t="s">
        <v>20</v>
      </c>
      <c r="B93" s="4" t="s">
        <v>179</v>
      </c>
      <c r="C93" s="3" t="s">
        <v>181</v>
      </c>
      <c r="D93" s="14" t="s">
        <v>343</v>
      </c>
      <c r="E93" s="47" t="s">
        <v>358</v>
      </c>
      <c r="F93" s="46">
        <v>43786</v>
      </c>
      <c r="G93" s="34" t="str">
        <f t="shared" si="9"/>
        <v>non</v>
      </c>
      <c r="H93" s="19" t="s">
        <v>333</v>
      </c>
      <c r="I93" s="34" t="str">
        <f t="shared" si="10"/>
        <v>oui</v>
      </c>
      <c r="J93" s="2">
        <v>6</v>
      </c>
      <c r="K93" s="2">
        <v>0</v>
      </c>
      <c r="L93" s="5">
        <f t="shared" si="11"/>
        <v>0</v>
      </c>
      <c r="M93" s="2">
        <f t="shared" si="12"/>
        <v>5</v>
      </c>
      <c r="N93" s="2">
        <v>4</v>
      </c>
      <c r="O93" s="5">
        <f t="shared" si="13"/>
        <v>66.666666666666657</v>
      </c>
      <c r="P93" s="2">
        <f t="shared" si="14"/>
        <v>0</v>
      </c>
      <c r="Q93" s="2">
        <f t="shared" si="15"/>
        <v>5</v>
      </c>
      <c r="R93" s="2" t="str">
        <f t="shared" si="8"/>
        <v>A surveiller</v>
      </c>
      <c r="S93" s="2" t="s">
        <v>400</v>
      </c>
      <c r="T93" s="50"/>
    </row>
    <row r="94" spans="1:20" ht="15" x14ac:dyDescent="0.25">
      <c r="A94" s="18" t="s">
        <v>111</v>
      </c>
      <c r="B94" s="4" t="s">
        <v>171</v>
      </c>
      <c r="C94" s="3" t="s">
        <v>172</v>
      </c>
      <c r="D94" s="14" t="s">
        <v>79</v>
      </c>
      <c r="E94" s="47" t="s">
        <v>352</v>
      </c>
      <c r="F94" s="46">
        <v>44453</v>
      </c>
      <c r="G94" s="34" t="str">
        <f t="shared" si="9"/>
        <v>oui</v>
      </c>
      <c r="H94" s="19" t="s">
        <v>334</v>
      </c>
      <c r="I94" s="34" t="str">
        <f t="shared" si="10"/>
        <v>oui</v>
      </c>
      <c r="J94" s="2">
        <v>2</v>
      </c>
      <c r="K94" s="2">
        <v>1</v>
      </c>
      <c r="L94" s="5">
        <f t="shared" si="11"/>
        <v>50</v>
      </c>
      <c r="M94" s="2">
        <f t="shared" si="12"/>
        <v>0</v>
      </c>
      <c r="N94" s="2">
        <v>1</v>
      </c>
      <c r="O94" s="5">
        <f t="shared" si="13"/>
        <v>50</v>
      </c>
      <c r="P94" s="2">
        <f t="shared" si="14"/>
        <v>0</v>
      </c>
      <c r="Q94" s="2">
        <f t="shared" si="15"/>
        <v>0</v>
      </c>
      <c r="R94" s="2" t="str">
        <f t="shared" si="8"/>
        <v>A risque</v>
      </c>
      <c r="S94" s="2" t="s">
        <v>402</v>
      </c>
      <c r="T94" s="50" t="s">
        <v>404</v>
      </c>
    </row>
    <row r="95" spans="1:20" ht="15" x14ac:dyDescent="0.25">
      <c r="A95" s="18" t="s">
        <v>222</v>
      </c>
      <c r="B95" s="4"/>
      <c r="C95" s="3"/>
      <c r="D95" s="14" t="s">
        <v>341</v>
      </c>
      <c r="E95" s="48"/>
      <c r="F95" s="3"/>
      <c r="G95" s="34" t="str">
        <f t="shared" si="9"/>
        <v>non</v>
      </c>
      <c r="H95" s="19" t="s">
        <v>334</v>
      </c>
      <c r="I95" s="34" t="str">
        <f t="shared" si="10"/>
        <v>non</v>
      </c>
      <c r="J95" s="2">
        <v>0</v>
      </c>
      <c r="K95" s="2">
        <v>0</v>
      </c>
      <c r="L95" s="5">
        <f t="shared" si="11"/>
        <v>0</v>
      </c>
      <c r="M95" s="2">
        <f t="shared" si="12"/>
        <v>5</v>
      </c>
      <c r="N95" s="2">
        <v>0</v>
      </c>
      <c r="O95" s="5">
        <f t="shared" si="13"/>
        <v>0</v>
      </c>
      <c r="P95" s="2">
        <f t="shared" si="14"/>
        <v>5</v>
      </c>
      <c r="Q95" s="2">
        <f t="shared" si="15"/>
        <v>10</v>
      </c>
      <c r="R95" s="2" t="str">
        <f t="shared" si="8"/>
        <v>Non évalué</v>
      </c>
      <c r="S95" s="2"/>
      <c r="T95" s="50"/>
    </row>
    <row r="96" spans="1:20" ht="15" x14ac:dyDescent="0.25">
      <c r="A96" s="18" t="s">
        <v>21</v>
      </c>
      <c r="B96" s="4" t="s">
        <v>151</v>
      </c>
      <c r="C96" s="3" t="s">
        <v>152</v>
      </c>
      <c r="D96" s="14" t="s">
        <v>336</v>
      </c>
      <c r="E96" s="48"/>
      <c r="F96" s="16" t="s">
        <v>275</v>
      </c>
      <c r="G96" s="34" t="str">
        <f t="shared" si="9"/>
        <v>oui</v>
      </c>
      <c r="H96" s="19" t="s">
        <v>334</v>
      </c>
      <c r="I96" s="34" t="str">
        <f t="shared" si="10"/>
        <v>non</v>
      </c>
      <c r="J96" s="2">
        <v>0</v>
      </c>
      <c r="K96" s="2">
        <v>0</v>
      </c>
      <c r="L96" s="5">
        <f t="shared" si="11"/>
        <v>0</v>
      </c>
      <c r="M96" s="2">
        <f t="shared" si="12"/>
        <v>5</v>
      </c>
      <c r="N96" s="2">
        <v>0</v>
      </c>
      <c r="O96" s="5">
        <f t="shared" si="13"/>
        <v>0</v>
      </c>
      <c r="P96" s="2">
        <f t="shared" si="14"/>
        <v>5</v>
      </c>
      <c r="Q96" s="2">
        <f t="shared" si="15"/>
        <v>10</v>
      </c>
      <c r="R96" s="2" t="str">
        <f t="shared" si="8"/>
        <v>Non évalué</v>
      </c>
      <c r="S96" s="2"/>
      <c r="T96" s="50"/>
    </row>
    <row r="97" spans="1:20" ht="15" x14ac:dyDescent="0.25">
      <c r="A97" s="18" t="s">
        <v>114</v>
      </c>
      <c r="B97" s="4" t="s">
        <v>193</v>
      </c>
      <c r="C97" s="3" t="s">
        <v>353</v>
      </c>
      <c r="D97" s="14" t="s">
        <v>79</v>
      </c>
      <c r="E97" s="47" t="s">
        <v>346</v>
      </c>
      <c r="F97" s="43">
        <v>43836</v>
      </c>
      <c r="G97" s="34" t="str">
        <f t="shared" si="9"/>
        <v>oui</v>
      </c>
      <c r="H97" s="34" t="s">
        <v>333</v>
      </c>
      <c r="I97" s="34" t="str">
        <f t="shared" si="10"/>
        <v>oui</v>
      </c>
      <c r="J97" s="2">
        <v>9</v>
      </c>
      <c r="K97" s="2">
        <v>0</v>
      </c>
      <c r="L97" s="5">
        <f t="shared" si="11"/>
        <v>0</v>
      </c>
      <c r="M97" s="2">
        <f t="shared" si="12"/>
        <v>5</v>
      </c>
      <c r="N97" s="2">
        <v>2</v>
      </c>
      <c r="O97" s="5">
        <f t="shared" si="13"/>
        <v>22.222222222222221</v>
      </c>
      <c r="P97" s="2">
        <f t="shared" si="14"/>
        <v>0</v>
      </c>
      <c r="Q97" s="2">
        <f t="shared" si="15"/>
        <v>5</v>
      </c>
      <c r="R97" s="2" t="str">
        <f t="shared" si="8"/>
        <v>A surveiller</v>
      </c>
      <c r="S97" s="2" t="s">
        <v>400</v>
      </c>
      <c r="T97" s="50"/>
    </row>
    <row r="98" spans="1:20" ht="15" x14ac:dyDescent="0.25">
      <c r="A98" s="18" t="s">
        <v>115</v>
      </c>
      <c r="B98" s="4" t="s">
        <v>116</v>
      </c>
      <c r="C98" s="3" t="s">
        <v>117</v>
      </c>
      <c r="D98" s="14" t="s">
        <v>79</v>
      </c>
      <c r="E98" s="47" t="s">
        <v>370</v>
      </c>
      <c r="F98" s="43">
        <v>44395</v>
      </c>
      <c r="G98" s="34" t="str">
        <f t="shared" si="9"/>
        <v>oui</v>
      </c>
      <c r="H98" s="34" t="s">
        <v>333</v>
      </c>
      <c r="I98" s="34" t="str">
        <f t="shared" si="10"/>
        <v>oui</v>
      </c>
      <c r="J98" s="2">
        <v>3</v>
      </c>
      <c r="K98" s="2">
        <v>0</v>
      </c>
      <c r="L98" s="5">
        <f t="shared" si="11"/>
        <v>0</v>
      </c>
      <c r="M98" s="2">
        <f t="shared" si="12"/>
        <v>5</v>
      </c>
      <c r="N98" s="2">
        <v>0</v>
      </c>
      <c r="O98" s="5">
        <f t="shared" si="13"/>
        <v>0</v>
      </c>
      <c r="P98" s="2">
        <f t="shared" si="14"/>
        <v>5</v>
      </c>
      <c r="Q98" s="2">
        <f t="shared" si="15"/>
        <v>10</v>
      </c>
      <c r="R98" s="2" t="str">
        <f t="shared" si="8"/>
        <v>Agréé</v>
      </c>
      <c r="S98" s="2"/>
      <c r="T98" s="50"/>
    </row>
    <row r="99" spans="1:20" ht="15" x14ac:dyDescent="0.25">
      <c r="A99" s="18" t="s">
        <v>120</v>
      </c>
      <c r="B99" s="4" t="s">
        <v>121</v>
      </c>
      <c r="C99" s="3" t="s">
        <v>122</v>
      </c>
      <c r="D99" s="14" t="s">
        <v>338</v>
      </c>
      <c r="E99" s="48"/>
      <c r="F99" s="3"/>
      <c r="G99" s="34" t="str">
        <f t="shared" si="9"/>
        <v>oui</v>
      </c>
      <c r="H99" s="19" t="s">
        <v>333</v>
      </c>
      <c r="I99" s="34" t="str">
        <f t="shared" si="10"/>
        <v>oui</v>
      </c>
      <c r="J99" s="2">
        <v>1</v>
      </c>
      <c r="K99" s="2">
        <v>0</v>
      </c>
      <c r="L99" s="5">
        <f t="shared" si="11"/>
        <v>0</v>
      </c>
      <c r="M99" s="2">
        <f t="shared" si="12"/>
        <v>5</v>
      </c>
      <c r="N99" s="2">
        <v>0</v>
      </c>
      <c r="O99" s="5">
        <f t="shared" si="13"/>
        <v>0</v>
      </c>
      <c r="P99" s="2">
        <f t="shared" si="14"/>
        <v>5</v>
      </c>
      <c r="Q99" s="2">
        <f t="shared" si="15"/>
        <v>10</v>
      </c>
      <c r="R99" s="2" t="str">
        <f t="shared" si="8"/>
        <v>Agréé</v>
      </c>
      <c r="S99" s="2"/>
      <c r="T99" s="50"/>
    </row>
    <row r="100" spans="1:20" x14ac:dyDescent="0.2">
      <c r="A100" s="18" t="s">
        <v>124</v>
      </c>
      <c r="B100" s="3"/>
      <c r="C100" s="3" t="s">
        <v>125</v>
      </c>
      <c r="D100" s="14" t="s">
        <v>52</v>
      </c>
      <c r="E100" s="48"/>
      <c r="F100" s="3"/>
      <c r="G100" s="34" t="str">
        <f t="shared" si="9"/>
        <v>oui</v>
      </c>
      <c r="H100" s="19" t="s">
        <v>334</v>
      </c>
      <c r="I100" s="34" t="str">
        <f t="shared" si="10"/>
        <v>non</v>
      </c>
      <c r="J100" s="2"/>
      <c r="K100" s="2"/>
      <c r="L100" s="5">
        <f t="shared" si="11"/>
        <v>0</v>
      </c>
      <c r="M100" s="2">
        <f t="shared" si="12"/>
        <v>5</v>
      </c>
      <c r="N100" s="2"/>
      <c r="O100" s="5">
        <f t="shared" si="13"/>
        <v>0</v>
      </c>
      <c r="P100" s="2">
        <f t="shared" si="14"/>
        <v>5</v>
      </c>
      <c r="Q100" s="2">
        <f t="shared" si="15"/>
        <v>10</v>
      </c>
      <c r="R100" s="2" t="str">
        <f t="shared" si="8"/>
        <v>Non évalué</v>
      </c>
      <c r="S100" s="2"/>
      <c r="T100" s="50"/>
    </row>
    <row r="101" spans="1:20" ht="28.5" customHeight="1" x14ac:dyDescent="0.2">
      <c r="A101" s="18" t="s">
        <v>22</v>
      </c>
      <c r="B101" s="3"/>
      <c r="C101" s="3"/>
      <c r="D101" s="14" t="s">
        <v>79</v>
      </c>
      <c r="E101" s="48"/>
      <c r="F101" s="3"/>
      <c r="G101" s="34" t="str">
        <f t="shared" si="9"/>
        <v>oui</v>
      </c>
      <c r="H101" s="19" t="s">
        <v>333</v>
      </c>
      <c r="I101" s="34" t="str">
        <f t="shared" si="10"/>
        <v>non</v>
      </c>
      <c r="J101" s="2">
        <v>0</v>
      </c>
      <c r="K101" s="2">
        <v>0</v>
      </c>
      <c r="L101" s="5">
        <f t="shared" si="11"/>
        <v>0</v>
      </c>
      <c r="M101" s="2">
        <f t="shared" si="12"/>
        <v>5</v>
      </c>
      <c r="N101" s="2">
        <v>0</v>
      </c>
      <c r="O101" s="5">
        <f t="shared" si="13"/>
        <v>0</v>
      </c>
      <c r="P101" s="2">
        <f t="shared" si="14"/>
        <v>5</v>
      </c>
      <c r="Q101" s="2">
        <f t="shared" si="15"/>
        <v>10</v>
      </c>
      <c r="R101" s="2" t="str">
        <f t="shared" si="8"/>
        <v>Non évalué</v>
      </c>
      <c r="S101" s="2"/>
      <c r="T101" s="54" t="s">
        <v>369</v>
      </c>
    </row>
    <row r="102" spans="1:20" x14ac:dyDescent="0.2">
      <c r="A102" s="18" t="s">
        <v>23</v>
      </c>
      <c r="B102" s="3"/>
      <c r="C102" s="3"/>
      <c r="D102" s="14" t="s">
        <v>336</v>
      </c>
      <c r="E102" s="48"/>
      <c r="F102" s="3"/>
      <c r="G102" s="34" t="str">
        <f t="shared" si="9"/>
        <v>oui</v>
      </c>
      <c r="H102" s="19" t="s">
        <v>333</v>
      </c>
      <c r="I102" s="34" t="str">
        <f t="shared" si="10"/>
        <v>non</v>
      </c>
      <c r="J102" s="2">
        <v>0</v>
      </c>
      <c r="K102" s="2">
        <v>0</v>
      </c>
      <c r="L102" s="5">
        <f t="shared" si="11"/>
        <v>0</v>
      </c>
      <c r="M102" s="2">
        <f t="shared" si="12"/>
        <v>5</v>
      </c>
      <c r="N102" s="2">
        <v>0</v>
      </c>
      <c r="O102" s="5">
        <f t="shared" si="13"/>
        <v>0</v>
      </c>
      <c r="P102" s="2">
        <f t="shared" si="14"/>
        <v>5</v>
      </c>
      <c r="Q102" s="2">
        <f t="shared" si="15"/>
        <v>10</v>
      </c>
      <c r="R102" s="2" t="str">
        <f t="shared" si="8"/>
        <v>Non évalué</v>
      </c>
      <c r="S102" s="2"/>
      <c r="T102" s="50"/>
    </row>
    <row r="103" spans="1:20" x14ac:dyDescent="0.2">
      <c r="A103" s="18" t="s">
        <v>329</v>
      </c>
      <c r="B103" s="3"/>
      <c r="C103" s="3"/>
      <c r="D103" s="14" t="s">
        <v>336</v>
      </c>
      <c r="E103" s="48"/>
      <c r="F103" s="44">
        <v>44248</v>
      </c>
      <c r="G103" s="34" t="str">
        <f t="shared" si="9"/>
        <v>oui</v>
      </c>
      <c r="H103" s="19" t="s">
        <v>334</v>
      </c>
      <c r="I103" s="34" t="str">
        <f t="shared" si="10"/>
        <v>oui</v>
      </c>
      <c r="J103" s="2">
        <v>5</v>
      </c>
      <c r="K103" s="2">
        <v>0</v>
      </c>
      <c r="L103" s="5">
        <f t="shared" si="11"/>
        <v>0</v>
      </c>
      <c r="M103" s="2">
        <f t="shared" si="12"/>
        <v>5</v>
      </c>
      <c r="N103" s="2">
        <v>2</v>
      </c>
      <c r="O103" s="5">
        <f t="shared" si="13"/>
        <v>40</v>
      </c>
      <c r="P103" s="2">
        <f t="shared" si="14"/>
        <v>0</v>
      </c>
      <c r="Q103" s="2">
        <f t="shared" si="15"/>
        <v>5</v>
      </c>
      <c r="R103" s="2" t="str">
        <f t="shared" si="8"/>
        <v>A surveiller</v>
      </c>
      <c r="S103" s="2" t="s">
        <v>400</v>
      </c>
      <c r="T103" s="52"/>
    </row>
    <row r="104" spans="1:20" x14ac:dyDescent="0.2">
      <c r="A104" s="18" t="s">
        <v>223</v>
      </c>
      <c r="B104" s="3"/>
      <c r="C104" s="3"/>
      <c r="D104" s="14" t="s">
        <v>336</v>
      </c>
      <c r="E104" s="49"/>
      <c r="F104" s="3"/>
      <c r="G104" s="34" t="str">
        <f t="shared" si="9"/>
        <v>oui</v>
      </c>
      <c r="H104" s="19" t="s">
        <v>334</v>
      </c>
      <c r="I104" s="34" t="str">
        <f t="shared" si="10"/>
        <v>oui</v>
      </c>
      <c r="J104" s="2">
        <v>1</v>
      </c>
      <c r="K104" s="2">
        <v>0</v>
      </c>
      <c r="L104" s="5">
        <f t="shared" si="11"/>
        <v>0</v>
      </c>
      <c r="M104" s="2">
        <f t="shared" si="12"/>
        <v>5</v>
      </c>
      <c r="N104" s="2">
        <v>1</v>
      </c>
      <c r="O104" s="5">
        <f t="shared" si="13"/>
        <v>100</v>
      </c>
      <c r="P104" s="2">
        <f t="shared" si="14"/>
        <v>0</v>
      </c>
      <c r="Q104" s="2">
        <f t="shared" si="15"/>
        <v>5</v>
      </c>
      <c r="R104" s="2" t="str">
        <f t="shared" si="8"/>
        <v>A surveiller</v>
      </c>
      <c r="S104" s="2"/>
      <c r="T104" s="50" t="s">
        <v>404</v>
      </c>
    </row>
    <row r="105" spans="1:20" x14ac:dyDescent="0.2">
      <c r="A105" s="18" t="s">
        <v>262</v>
      </c>
      <c r="B105" s="3"/>
      <c r="C105" s="3"/>
      <c r="D105" s="14" t="s">
        <v>337</v>
      </c>
      <c r="E105" s="49"/>
      <c r="F105" s="3"/>
      <c r="G105" s="34" t="str">
        <f t="shared" si="9"/>
        <v>oui</v>
      </c>
      <c r="H105" s="19" t="s">
        <v>334</v>
      </c>
      <c r="I105" s="34" t="str">
        <f t="shared" si="10"/>
        <v>non</v>
      </c>
      <c r="J105" s="2">
        <v>0</v>
      </c>
      <c r="K105" s="2">
        <v>0</v>
      </c>
      <c r="L105" s="5">
        <f t="shared" si="11"/>
        <v>0</v>
      </c>
      <c r="M105" s="2">
        <f t="shared" si="12"/>
        <v>5</v>
      </c>
      <c r="N105" s="2">
        <v>0</v>
      </c>
      <c r="O105" s="5">
        <f t="shared" si="13"/>
        <v>0</v>
      </c>
      <c r="P105" s="2">
        <f t="shared" si="14"/>
        <v>5</v>
      </c>
      <c r="Q105" s="2">
        <f t="shared" si="15"/>
        <v>10</v>
      </c>
      <c r="R105" s="2" t="str">
        <f t="shared" si="8"/>
        <v>Non évalué</v>
      </c>
      <c r="S105" s="2"/>
      <c r="T105" s="50"/>
    </row>
    <row r="106" spans="1:20" ht="15" x14ac:dyDescent="0.25">
      <c r="A106" s="18" t="s">
        <v>24</v>
      </c>
      <c r="B106" s="4" t="s">
        <v>127</v>
      </c>
      <c r="C106" s="3" t="s">
        <v>128</v>
      </c>
      <c r="D106" s="14" t="s">
        <v>79</v>
      </c>
      <c r="E106" s="48"/>
      <c r="F106" s="3" t="s">
        <v>130</v>
      </c>
      <c r="G106" s="34" t="str">
        <f t="shared" si="9"/>
        <v>oui</v>
      </c>
      <c r="H106" s="19" t="s">
        <v>333</v>
      </c>
      <c r="I106" s="34" t="str">
        <f t="shared" si="10"/>
        <v>oui</v>
      </c>
      <c r="J106" s="2">
        <v>3</v>
      </c>
      <c r="K106" s="2">
        <v>0</v>
      </c>
      <c r="L106" s="5">
        <f t="shared" si="11"/>
        <v>0</v>
      </c>
      <c r="M106" s="2">
        <f t="shared" si="12"/>
        <v>5</v>
      </c>
      <c r="N106" s="2">
        <v>2</v>
      </c>
      <c r="O106" s="5">
        <f t="shared" si="13"/>
        <v>66.666666666666657</v>
      </c>
      <c r="P106" s="2">
        <f t="shared" si="14"/>
        <v>0</v>
      </c>
      <c r="Q106" s="2">
        <f t="shared" si="15"/>
        <v>5</v>
      </c>
      <c r="R106" s="2" t="str">
        <f t="shared" si="8"/>
        <v>A surveiller</v>
      </c>
      <c r="S106" s="2" t="s">
        <v>400</v>
      </c>
      <c r="T106" s="50"/>
    </row>
    <row r="107" spans="1:20" ht="15" x14ac:dyDescent="0.25">
      <c r="A107" s="18" t="s">
        <v>368</v>
      </c>
      <c r="B107" s="4"/>
      <c r="C107" s="3"/>
      <c r="D107" s="14" t="s">
        <v>336</v>
      </c>
      <c r="E107" s="48"/>
      <c r="F107" s="3"/>
      <c r="G107" s="34" t="str">
        <f t="shared" si="9"/>
        <v>oui</v>
      </c>
      <c r="H107" s="19" t="s">
        <v>333</v>
      </c>
      <c r="I107" s="34" t="str">
        <f t="shared" si="10"/>
        <v>non</v>
      </c>
      <c r="J107" s="2">
        <v>0</v>
      </c>
      <c r="K107" s="2">
        <v>0</v>
      </c>
      <c r="L107" s="5">
        <f t="shared" si="11"/>
        <v>0</v>
      </c>
      <c r="M107" s="2">
        <f t="shared" si="12"/>
        <v>5</v>
      </c>
      <c r="N107" s="2">
        <v>0</v>
      </c>
      <c r="O107" s="5">
        <f t="shared" si="13"/>
        <v>0</v>
      </c>
      <c r="P107" s="2">
        <f t="shared" si="14"/>
        <v>5</v>
      </c>
      <c r="Q107" s="2">
        <f t="shared" si="15"/>
        <v>10</v>
      </c>
      <c r="R107" s="2" t="str">
        <f t="shared" si="8"/>
        <v>Non évalué</v>
      </c>
      <c r="S107" s="2"/>
      <c r="T107" s="50"/>
    </row>
    <row r="108" spans="1:20" x14ac:dyDescent="0.2">
      <c r="A108" s="18" t="s">
        <v>236</v>
      </c>
      <c r="B108" s="3"/>
      <c r="C108" s="3"/>
      <c r="D108" s="14" t="s">
        <v>52</v>
      </c>
      <c r="E108" s="47" t="s">
        <v>58</v>
      </c>
      <c r="F108" s="3"/>
      <c r="G108" s="34" t="str">
        <f t="shared" si="9"/>
        <v>oui</v>
      </c>
      <c r="H108" s="19" t="s">
        <v>334</v>
      </c>
      <c r="I108" s="34" t="str">
        <f>IF(AND(OR(G108="oui",H108="oui"),J108&lt;&gt;0),"oui","non")</f>
        <v>oui</v>
      </c>
      <c r="J108" s="2">
        <v>6</v>
      </c>
      <c r="K108" s="2">
        <v>0</v>
      </c>
      <c r="L108" s="5">
        <f>IF(J108=0,0,((K108/J108)*100))</f>
        <v>0</v>
      </c>
      <c r="M108" s="2">
        <f>IF(L108&lt;=2,5,IF(L108&lt;=5,3,0))</f>
        <v>5</v>
      </c>
      <c r="N108" s="2">
        <v>6</v>
      </c>
      <c r="O108" s="5">
        <f>IF(J108=0,0,((N108/J108)*100))</f>
        <v>100</v>
      </c>
      <c r="P108" s="2">
        <f>IF(O108&lt;=5,5,IF(O108&lt;=10,3,0))</f>
        <v>0</v>
      </c>
      <c r="Q108" s="2">
        <f t="shared" si="15"/>
        <v>5</v>
      </c>
      <c r="R108" s="2" t="str">
        <f t="shared" si="8"/>
        <v>A surveiller</v>
      </c>
      <c r="S108" s="2" t="s">
        <v>400</v>
      </c>
      <c r="T108" s="50"/>
    </row>
    <row r="109" spans="1:20" x14ac:dyDescent="0.2">
      <c r="A109" s="18" t="s">
        <v>387</v>
      </c>
      <c r="B109" s="3"/>
      <c r="C109" s="3"/>
      <c r="D109" s="14" t="s">
        <v>336</v>
      </c>
      <c r="E109" s="47"/>
      <c r="F109" s="44">
        <v>43357</v>
      </c>
      <c r="G109" s="34" t="str">
        <f t="shared" si="9"/>
        <v>oui</v>
      </c>
      <c r="H109" s="19" t="s">
        <v>333</v>
      </c>
      <c r="I109" s="34" t="str">
        <f>IF(AND(OR(G109="oui",H109="oui"),J109&lt;&gt;0),"oui","non")</f>
        <v>oui</v>
      </c>
      <c r="J109" s="2">
        <v>4</v>
      </c>
      <c r="K109" s="2">
        <v>0</v>
      </c>
      <c r="L109" s="5">
        <f>IF(J109=0,0,((K109/J109)*100))</f>
        <v>0</v>
      </c>
      <c r="M109" s="2">
        <f>IF(L109&lt;=2,5,IF(L109&lt;=5,3,0))</f>
        <v>5</v>
      </c>
      <c r="N109" s="2">
        <v>0</v>
      </c>
      <c r="O109" s="5">
        <f>IF(J109=0,0,((N109/J109)*100))</f>
        <v>0</v>
      </c>
      <c r="P109" s="2">
        <f>IF(O109&lt;=5,5,IF(O109&lt;=10,3,0))</f>
        <v>5</v>
      </c>
      <c r="Q109" s="2">
        <f t="shared" si="15"/>
        <v>10</v>
      </c>
      <c r="R109" s="2" t="str">
        <f t="shared" si="8"/>
        <v>Agréé</v>
      </c>
      <c r="S109" s="2"/>
      <c r="T109" s="50"/>
    </row>
    <row r="110" spans="1:20" x14ac:dyDescent="0.2">
      <c r="A110" s="18" t="s">
        <v>25</v>
      </c>
      <c r="B110" s="3"/>
      <c r="C110" s="3"/>
      <c r="D110" s="14" t="s">
        <v>336</v>
      </c>
      <c r="E110" s="47" t="s">
        <v>346</v>
      </c>
      <c r="F110" s="12" t="s">
        <v>132</v>
      </c>
      <c r="G110" s="34" t="str">
        <f t="shared" si="9"/>
        <v>oui</v>
      </c>
      <c r="H110" s="19" t="s">
        <v>334</v>
      </c>
      <c r="I110" s="34" t="str">
        <f>IF(AND(OR(G110="oui",H110="oui"),J110&lt;&gt;0),"oui","non")</f>
        <v>oui</v>
      </c>
      <c r="J110" s="2">
        <v>1</v>
      </c>
      <c r="K110" s="2">
        <v>0</v>
      </c>
      <c r="L110" s="5">
        <f>IF(J110=0,0,((K110/J110)*100))</f>
        <v>0</v>
      </c>
      <c r="M110" s="2">
        <f>IF(L110&lt;=2,5,IF(L110&lt;=5,3,0))</f>
        <v>5</v>
      </c>
      <c r="N110" s="2">
        <v>0</v>
      </c>
      <c r="O110" s="5">
        <f>IF(J110=0,0,((N110/J110)*100))</f>
        <v>0</v>
      </c>
      <c r="P110" s="2">
        <f>IF(O110&lt;=5,5,IF(O110&lt;=10,3,0))</f>
        <v>5</v>
      </c>
      <c r="Q110" s="2">
        <f t="shared" si="15"/>
        <v>10</v>
      </c>
      <c r="R110" s="2" t="str">
        <f t="shared" si="8"/>
        <v>Agréé</v>
      </c>
      <c r="S110" s="2"/>
      <c r="T110" s="50"/>
    </row>
    <row r="111" spans="1:20" x14ac:dyDescent="0.2">
      <c r="A111" s="18" t="s">
        <v>26</v>
      </c>
      <c r="B111" s="3"/>
      <c r="C111" s="3"/>
      <c r="D111" s="14" t="s">
        <v>343</v>
      </c>
      <c r="E111" s="47" t="s">
        <v>346</v>
      </c>
      <c r="F111" s="43">
        <v>44527</v>
      </c>
      <c r="G111" s="34" t="str">
        <f t="shared" si="9"/>
        <v>non</v>
      </c>
      <c r="H111" s="6" t="s">
        <v>334</v>
      </c>
      <c r="I111" s="34" t="str">
        <f>IF(AND(OR(G111="oui",H111="oui"),J111&lt;&gt;0),"oui","non")</f>
        <v>non</v>
      </c>
      <c r="J111" s="2">
        <v>9</v>
      </c>
      <c r="K111" s="2">
        <v>0</v>
      </c>
      <c r="L111" s="5">
        <f>IF(J111=0,0,((K111/J111)*100))</f>
        <v>0</v>
      </c>
      <c r="M111" s="2">
        <f>IF(L111&lt;=2,5,IF(L111&lt;=5,3,0))</f>
        <v>5</v>
      </c>
      <c r="N111" s="2">
        <v>8</v>
      </c>
      <c r="O111" s="5">
        <f>IF(J111=0,0,((N111/J111)*100))</f>
        <v>88.888888888888886</v>
      </c>
      <c r="P111" s="2">
        <f>IF(O111&lt;=5,5,IF(O111&lt;=10,3,0))</f>
        <v>0</v>
      </c>
      <c r="Q111" s="2">
        <f>M111+P111</f>
        <v>5</v>
      </c>
      <c r="R111" s="2" t="str">
        <f t="shared" si="8"/>
        <v>Non évalué</v>
      </c>
      <c r="S111" s="2"/>
      <c r="T111" s="50"/>
    </row>
    <row r="112" spans="1:20" ht="15" x14ac:dyDescent="0.25">
      <c r="A112" s="18" t="s">
        <v>133</v>
      </c>
      <c r="B112" s="4" t="s">
        <v>243</v>
      </c>
      <c r="C112" s="3" t="s">
        <v>135</v>
      </c>
      <c r="D112" s="14" t="s">
        <v>338</v>
      </c>
      <c r="E112" s="47" t="s">
        <v>346</v>
      </c>
      <c r="F112" s="43">
        <v>44043</v>
      </c>
      <c r="G112" s="34" t="str">
        <f t="shared" si="9"/>
        <v>oui</v>
      </c>
      <c r="H112" s="19" t="s">
        <v>333</v>
      </c>
      <c r="I112" s="34" t="str">
        <f>IF(AND(OR(G112="oui",H112="oui"),J112&lt;&gt;0),"oui","non")</f>
        <v>oui</v>
      </c>
      <c r="J112" s="2">
        <v>4</v>
      </c>
      <c r="K112" s="2">
        <v>0</v>
      </c>
      <c r="L112" s="5">
        <f>IF(J112=0,0,((K112/J112)*100))</f>
        <v>0</v>
      </c>
      <c r="M112" s="2">
        <f>IF(L112&lt;=2,5,IF(L112&lt;=5,3,0))</f>
        <v>5</v>
      </c>
      <c r="N112" s="2">
        <v>3</v>
      </c>
      <c r="O112" s="5">
        <f>IF(J112=0,0,((N112/J112)*100))</f>
        <v>75</v>
      </c>
      <c r="P112" s="2">
        <f>IF(O112&lt;=5,5,IF(O112&lt;=10,3,0))</f>
        <v>0</v>
      </c>
      <c r="Q112" s="2">
        <f>M112+P112</f>
        <v>5</v>
      </c>
      <c r="R112" s="2" t="str">
        <f t="shared" si="8"/>
        <v>A surveiller</v>
      </c>
      <c r="S112" s="2" t="s">
        <v>400</v>
      </c>
      <c r="T112" s="50"/>
    </row>
    <row r="113" spans="19:19" x14ac:dyDescent="0.2">
      <c r="S113" s="2"/>
    </row>
    <row r="114" spans="19:19" x14ac:dyDescent="0.2">
      <c r="S114" s="2"/>
    </row>
    <row r="115" spans="19:19" x14ac:dyDescent="0.2">
      <c r="S115" s="2"/>
    </row>
    <row r="116" spans="19:19" x14ac:dyDescent="0.2">
      <c r="S116" s="2"/>
    </row>
    <row r="117" spans="19:19" x14ac:dyDescent="0.2">
      <c r="S117" s="2"/>
    </row>
    <row r="118" spans="19:19" x14ac:dyDescent="0.2">
      <c r="S118" s="2"/>
    </row>
    <row r="119" spans="19:19" x14ac:dyDescent="0.2">
      <c r="S119" s="2"/>
    </row>
    <row r="120" spans="19:19" x14ac:dyDescent="0.2">
      <c r="S120" s="2"/>
    </row>
    <row r="121" spans="19:19" x14ac:dyDescent="0.2">
      <c r="S121" s="2"/>
    </row>
    <row r="122" spans="19:19" x14ac:dyDescent="0.2">
      <c r="S122" s="2"/>
    </row>
    <row r="123" spans="19:19" x14ac:dyDescent="0.2">
      <c r="S123" s="2"/>
    </row>
    <row r="124" spans="19:19" x14ac:dyDescent="0.2">
      <c r="S124" s="2"/>
    </row>
    <row r="125" spans="19:19" x14ac:dyDescent="0.2">
      <c r="S125" s="2"/>
    </row>
    <row r="126" spans="19:19" x14ac:dyDescent="0.2">
      <c r="S126" s="2"/>
    </row>
    <row r="127" spans="19:19" x14ac:dyDescent="0.2">
      <c r="S127" s="2"/>
    </row>
    <row r="128" spans="19:19" x14ac:dyDescent="0.2">
      <c r="S128" s="2"/>
    </row>
    <row r="129" spans="19:19" x14ac:dyDescent="0.2">
      <c r="S129" s="2"/>
    </row>
    <row r="130" spans="19:19" x14ac:dyDescent="0.2">
      <c r="S130" s="2"/>
    </row>
    <row r="131" spans="19:19" x14ac:dyDescent="0.2">
      <c r="S131" s="2"/>
    </row>
    <row r="132" spans="19:19" x14ac:dyDescent="0.2">
      <c r="S132" s="2"/>
    </row>
    <row r="133" spans="19:19" x14ac:dyDescent="0.2">
      <c r="S133" s="2"/>
    </row>
    <row r="134" spans="19:19" x14ac:dyDescent="0.2">
      <c r="S134" s="2"/>
    </row>
    <row r="135" spans="19:19" x14ac:dyDescent="0.2">
      <c r="S135" s="2"/>
    </row>
    <row r="136" spans="19:19" x14ac:dyDescent="0.2">
      <c r="S136" s="2"/>
    </row>
    <row r="137" spans="19:19" x14ac:dyDescent="0.2">
      <c r="S137" s="2"/>
    </row>
    <row r="138" spans="19:19" x14ac:dyDescent="0.2">
      <c r="S138" s="2"/>
    </row>
    <row r="139" spans="19:19" x14ac:dyDescent="0.2">
      <c r="S139" s="2"/>
    </row>
    <row r="140" spans="19:19" x14ac:dyDescent="0.2">
      <c r="S140" s="2"/>
    </row>
    <row r="141" spans="19:19" x14ac:dyDescent="0.2">
      <c r="S141" s="2"/>
    </row>
    <row r="142" spans="19:19" x14ac:dyDescent="0.2">
      <c r="S142" s="2"/>
    </row>
    <row r="143" spans="19:19" x14ac:dyDescent="0.2">
      <c r="S143" s="2"/>
    </row>
    <row r="144" spans="19:19" x14ac:dyDescent="0.2">
      <c r="S144" s="2"/>
    </row>
    <row r="145" spans="19:19" x14ac:dyDescent="0.2">
      <c r="S145" s="2"/>
    </row>
    <row r="146" spans="19:19" x14ac:dyDescent="0.2">
      <c r="S146" s="2"/>
    </row>
    <row r="147" spans="19:19" x14ac:dyDescent="0.2">
      <c r="S147" s="2"/>
    </row>
    <row r="148" spans="19:19" x14ac:dyDescent="0.2">
      <c r="S148" s="2"/>
    </row>
    <row r="149" spans="19:19" x14ac:dyDescent="0.2">
      <c r="S149" s="2"/>
    </row>
    <row r="150" spans="19:19" x14ac:dyDescent="0.2">
      <c r="S150" s="2"/>
    </row>
  </sheetData>
  <autoFilter ref="A1:T112"/>
  <conditionalFormatting sqref="F2:F112">
    <cfRule type="expression" dxfId="17" priority="4" stopIfTrue="1">
      <formula>IF(F2&lt;TODAY(),TRUE,FALSE)</formula>
    </cfRule>
  </conditionalFormatting>
  <conditionalFormatting sqref="E82:E83">
    <cfRule type="expression" dxfId="16" priority="3" stopIfTrue="1">
      <formula>IF(E82&lt;TODAY(),TRUE,FALSE)</formula>
    </cfRule>
  </conditionalFormatting>
  <conditionalFormatting sqref="R2:S143 S3:S150">
    <cfRule type="containsText" dxfId="15" priority="1" stopIfTrue="1" operator="containsText" text="risque">
      <formula>NOT(ISERROR(SEARCH("risque",R2)))</formula>
    </cfRule>
  </conditionalFormatting>
  <dataValidations count="2">
    <dataValidation type="list" allowBlank="1" showInputMessage="1" showErrorMessage="1" errorTitle="erreur" error="Choisir dans la liste !" prompt="choisir dans la liste" sqref="D2:D112">
      <formula1>activite</formula1>
    </dataValidation>
    <dataValidation type="list" allowBlank="1" showInputMessage="1" showErrorMessage="1" sqref="S2:S150">
      <formula1>risque</formula1>
    </dataValidation>
  </dataValidations>
  <hyperlinks>
    <hyperlink ref="B78" r:id="rId1"/>
    <hyperlink ref="B50" r:id="rId2"/>
    <hyperlink ref="B17" r:id="rId3"/>
    <hyperlink ref="B30" r:id="rId4"/>
    <hyperlink ref="B99" r:id="rId5"/>
    <hyperlink ref="B25" r:id="rId6"/>
    <hyperlink ref="B98" r:id="rId7"/>
    <hyperlink ref="B106" r:id="rId8"/>
    <hyperlink ref="B112" r:id="rId9"/>
    <hyperlink ref="B39" r:id="rId10"/>
    <hyperlink ref="B80" r:id="rId11"/>
    <hyperlink ref="B33" r:id="rId12"/>
    <hyperlink ref="B55" r:id="rId13"/>
    <hyperlink ref="B65" r:id="rId14"/>
    <hyperlink ref="B96" r:id="rId15"/>
    <hyperlink ref="B38" r:id="rId16"/>
    <hyperlink ref="B94" r:id="rId17"/>
    <hyperlink ref="B76" r:id="rId18"/>
    <hyperlink ref="B92" r:id="rId19"/>
    <hyperlink ref="B59" r:id="rId20"/>
    <hyperlink ref="B97" r:id="rId21"/>
    <hyperlink ref="B26" r:id="rId22"/>
    <hyperlink ref="B70" r:id="rId23"/>
    <hyperlink ref="B49" r:id="rId24"/>
    <hyperlink ref="B47" r:id="rId25"/>
    <hyperlink ref="B85" r:id="rId26"/>
  </hyperlinks>
  <pageMargins left="3.937007874015748E-2" right="0.23622047244094491" top="0.74803149606299213" bottom="0.59055118110236227" header="0.51181102362204722" footer="0.31496062992125984"/>
  <pageSetup paperSize="9" scale="40" orientation="landscape" r:id="rId27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7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U152"/>
  <sheetViews>
    <sheetView zoomScaleNormal="100" zoomScaleSheetLayoutView="80" workbookViewId="0">
      <pane xSplit="1" ySplit="1" topLeftCell="F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RowHeight="12.75" x14ac:dyDescent="0.2"/>
  <cols>
    <col min="1" max="1" width="26.5703125" bestFit="1" customWidth="1"/>
    <col min="2" max="2" width="35" customWidth="1"/>
    <col min="3" max="3" width="22.7109375" bestFit="1" customWidth="1"/>
    <col min="4" max="4" width="35.42578125" customWidth="1"/>
    <col min="5" max="5" width="19.5703125" style="1" customWidth="1"/>
    <col min="6" max="6" width="33.85546875" bestFit="1" customWidth="1"/>
    <col min="7" max="7" width="14.28515625" style="1" customWidth="1"/>
    <col min="8" max="8" width="12.28515625" style="1" customWidth="1"/>
    <col min="9" max="9" width="9.7109375" style="1" bestFit="1" customWidth="1"/>
    <col min="10" max="18" width="11.140625" style="1" customWidth="1"/>
    <col min="19" max="19" width="18.42578125" style="1" customWidth="1"/>
    <col min="20" max="20" width="50.5703125" customWidth="1"/>
  </cols>
  <sheetData>
    <row r="1" spans="1:20" s="33" customFormat="1" ht="25.5" x14ac:dyDescent="0.2">
      <c r="A1" s="31" t="s">
        <v>35</v>
      </c>
      <c r="B1" s="31" t="s">
        <v>36</v>
      </c>
      <c r="C1" s="31" t="s">
        <v>37</v>
      </c>
      <c r="D1" s="31" t="s">
        <v>38</v>
      </c>
      <c r="E1" s="42" t="s">
        <v>344</v>
      </c>
      <c r="F1" s="42" t="s">
        <v>345</v>
      </c>
      <c r="G1" s="42" t="s">
        <v>348</v>
      </c>
      <c r="H1" s="42" t="s">
        <v>347</v>
      </c>
      <c r="I1" s="42" t="s">
        <v>395</v>
      </c>
      <c r="J1" s="32" t="s">
        <v>139</v>
      </c>
      <c r="K1" s="32" t="s">
        <v>140</v>
      </c>
      <c r="L1" s="32" t="s">
        <v>141</v>
      </c>
      <c r="M1" s="45" t="s">
        <v>351</v>
      </c>
      <c r="N1" s="45" t="s">
        <v>350</v>
      </c>
      <c r="O1" s="45" t="s">
        <v>185</v>
      </c>
      <c r="P1" s="32" t="s">
        <v>143</v>
      </c>
      <c r="Q1" s="32" t="s">
        <v>145</v>
      </c>
      <c r="R1" s="32" t="s">
        <v>146</v>
      </c>
      <c r="S1" s="32" t="s">
        <v>397</v>
      </c>
      <c r="T1" s="45" t="s">
        <v>398</v>
      </c>
    </row>
    <row r="2" spans="1:20" x14ac:dyDescent="0.2">
      <c r="A2" s="16" t="s">
        <v>382</v>
      </c>
      <c r="B2" s="3"/>
      <c r="C2" s="3"/>
      <c r="D2" s="14" t="s">
        <v>336</v>
      </c>
      <c r="E2" s="49"/>
      <c r="F2" s="3"/>
      <c r="G2" s="34" t="str">
        <f t="shared" ref="G2:G69" si="0">VLOOKUP(D2,activites,2,FALSE)</f>
        <v>oui</v>
      </c>
      <c r="H2" s="19" t="s">
        <v>334</v>
      </c>
      <c r="I2" s="34" t="str">
        <f t="shared" ref="I2:I69" si="1">IF(AND(OR(G2="oui",H2="oui"),J2&lt;&gt;0),"oui","non")</f>
        <v>oui</v>
      </c>
      <c r="J2" s="2">
        <v>1</v>
      </c>
      <c r="K2" s="2">
        <v>0</v>
      </c>
      <c r="L2" s="5">
        <f t="shared" ref="L2:L69" si="2">IF(J2=0,0,((K2/J2)*100))</f>
        <v>0</v>
      </c>
      <c r="M2" s="2">
        <f t="shared" ref="M2:M69" si="3">IF(L2&lt;=2,5,IF(L2&lt;=5,3,0))</f>
        <v>5</v>
      </c>
      <c r="N2" s="2">
        <v>1</v>
      </c>
      <c r="O2" s="5">
        <f t="shared" ref="O2:O69" si="4">IF(J2=0,0,((N2/J2)*100))</f>
        <v>100</v>
      </c>
      <c r="P2" s="2">
        <f t="shared" ref="P2:P69" si="5">IF(O2&lt;=5,5,IF(O2&lt;=10,3,0))</f>
        <v>0</v>
      </c>
      <c r="Q2" s="2">
        <f t="shared" ref="Q2:Q69" si="6">M2+P2</f>
        <v>5</v>
      </c>
      <c r="R2" s="2" t="str">
        <f>IF(I2="non","Non évalué",IF(Q2&lt;5,"A risque",IF(Q2&lt;8,"A surveiller","Agréé")))</f>
        <v>A surveiller</v>
      </c>
      <c r="S2" s="2"/>
      <c r="T2" s="51" t="s">
        <v>362</v>
      </c>
    </row>
    <row r="3" spans="1:20" ht="15" hidden="1" x14ac:dyDescent="0.25">
      <c r="A3" s="16" t="s">
        <v>256</v>
      </c>
      <c r="B3" s="4" t="s">
        <v>296</v>
      </c>
      <c r="C3" s="14" t="s">
        <v>295</v>
      </c>
      <c r="D3" s="14" t="s">
        <v>79</v>
      </c>
      <c r="E3" s="47" t="s">
        <v>346</v>
      </c>
      <c r="F3" s="44">
        <v>44453</v>
      </c>
      <c r="G3" s="34" t="str">
        <f t="shared" si="0"/>
        <v>oui</v>
      </c>
      <c r="H3" s="19" t="s">
        <v>334</v>
      </c>
      <c r="I3" s="34" t="str">
        <f t="shared" si="1"/>
        <v>non</v>
      </c>
      <c r="J3" s="2">
        <v>0</v>
      </c>
      <c r="K3" s="2">
        <v>0</v>
      </c>
      <c r="L3" s="5">
        <f t="shared" si="2"/>
        <v>0</v>
      </c>
      <c r="M3" s="2">
        <f t="shared" si="3"/>
        <v>5</v>
      </c>
      <c r="N3" s="2">
        <v>0</v>
      </c>
      <c r="O3" s="5">
        <f t="shared" si="4"/>
        <v>0</v>
      </c>
      <c r="P3" s="2">
        <f t="shared" si="5"/>
        <v>5</v>
      </c>
      <c r="Q3" s="2">
        <f t="shared" si="6"/>
        <v>10</v>
      </c>
      <c r="R3" s="2" t="str">
        <f t="shared" ref="R3:R67" si="7">IF(I3="non","Non évalué",IF(Q3&lt;5,"A risque",IF(Q3&lt;8,"A surveiller","Agréé")))</f>
        <v>Non évalué</v>
      </c>
      <c r="S3" s="2"/>
      <c r="T3" s="50"/>
    </row>
    <row r="4" spans="1:20" hidden="1" x14ac:dyDescent="0.2">
      <c r="A4" s="18" t="s">
        <v>187</v>
      </c>
      <c r="B4" s="3"/>
      <c r="C4" s="3"/>
      <c r="D4" s="14" t="s">
        <v>338</v>
      </c>
      <c r="E4" s="48"/>
      <c r="F4" s="3"/>
      <c r="G4" s="34" t="str">
        <f t="shared" si="0"/>
        <v>oui</v>
      </c>
      <c r="H4" s="19" t="s">
        <v>334</v>
      </c>
      <c r="I4" s="34" t="str">
        <f t="shared" si="1"/>
        <v>oui</v>
      </c>
      <c r="J4" s="2">
        <v>1</v>
      </c>
      <c r="K4" s="2">
        <v>0</v>
      </c>
      <c r="L4" s="5">
        <f t="shared" si="2"/>
        <v>0</v>
      </c>
      <c r="M4" s="2">
        <f t="shared" si="3"/>
        <v>5</v>
      </c>
      <c r="N4" s="2">
        <v>0</v>
      </c>
      <c r="O4" s="5">
        <f t="shared" si="4"/>
        <v>0</v>
      </c>
      <c r="P4" s="2">
        <f t="shared" si="5"/>
        <v>5</v>
      </c>
      <c r="Q4" s="2">
        <f t="shared" si="6"/>
        <v>10</v>
      </c>
      <c r="R4" s="2" t="str">
        <f t="shared" si="7"/>
        <v>Agréé</v>
      </c>
      <c r="S4" s="2"/>
      <c r="T4" s="50"/>
    </row>
    <row r="5" spans="1:20" hidden="1" x14ac:dyDescent="0.2">
      <c r="A5" s="16" t="s">
        <v>197</v>
      </c>
      <c r="B5" s="3"/>
      <c r="C5" s="3"/>
      <c r="D5" s="14" t="s">
        <v>341</v>
      </c>
      <c r="E5" s="47" t="s">
        <v>346</v>
      </c>
      <c r="F5" s="8" t="s">
        <v>183</v>
      </c>
      <c r="G5" s="34" t="str">
        <f t="shared" si="0"/>
        <v>non</v>
      </c>
      <c r="H5" s="19" t="s">
        <v>334</v>
      </c>
      <c r="I5" s="34" t="str">
        <f t="shared" si="1"/>
        <v>non</v>
      </c>
      <c r="J5" s="2">
        <v>0</v>
      </c>
      <c r="K5" s="2">
        <v>0</v>
      </c>
      <c r="L5" s="5">
        <f t="shared" si="2"/>
        <v>0</v>
      </c>
      <c r="M5" s="2">
        <f t="shared" si="3"/>
        <v>5</v>
      </c>
      <c r="N5" s="2">
        <v>0</v>
      </c>
      <c r="O5" s="5">
        <f t="shared" si="4"/>
        <v>0</v>
      </c>
      <c r="P5" s="2">
        <f t="shared" si="5"/>
        <v>5</v>
      </c>
      <c r="Q5" s="2">
        <f t="shared" si="6"/>
        <v>10</v>
      </c>
      <c r="R5" s="2" t="str">
        <f t="shared" si="7"/>
        <v>Non évalué</v>
      </c>
      <c r="S5" s="2"/>
      <c r="T5" s="50"/>
    </row>
    <row r="6" spans="1:20" x14ac:dyDescent="0.2">
      <c r="A6" s="18" t="s">
        <v>40</v>
      </c>
      <c r="B6" s="3"/>
      <c r="C6" s="3"/>
      <c r="D6" s="14" t="s">
        <v>336</v>
      </c>
      <c r="E6" s="47" t="s">
        <v>383</v>
      </c>
      <c r="F6" s="3" t="s">
        <v>384</v>
      </c>
      <c r="G6" s="34" t="str">
        <f t="shared" si="0"/>
        <v>oui</v>
      </c>
      <c r="H6" s="19" t="s">
        <v>333</v>
      </c>
      <c r="I6" s="34" t="str">
        <f t="shared" si="1"/>
        <v>oui</v>
      </c>
      <c r="J6" s="2">
        <v>6</v>
      </c>
      <c r="K6" s="2">
        <v>0</v>
      </c>
      <c r="L6" s="5">
        <f t="shared" si="2"/>
        <v>0</v>
      </c>
      <c r="M6" s="2">
        <f t="shared" si="3"/>
        <v>5</v>
      </c>
      <c r="N6" s="2">
        <v>1</v>
      </c>
      <c r="O6" s="5">
        <f t="shared" si="4"/>
        <v>16.666666666666664</v>
      </c>
      <c r="P6" s="2">
        <f t="shared" si="5"/>
        <v>0</v>
      </c>
      <c r="Q6" s="2">
        <f t="shared" si="6"/>
        <v>5</v>
      </c>
      <c r="R6" s="2" t="str">
        <f t="shared" si="7"/>
        <v>A surveiller</v>
      </c>
      <c r="S6" s="2" t="s">
        <v>400</v>
      </c>
      <c r="T6" s="50"/>
    </row>
    <row r="7" spans="1:20" hidden="1" x14ac:dyDescent="0.2">
      <c r="A7" s="18" t="s">
        <v>200</v>
      </c>
      <c r="B7" s="3"/>
      <c r="C7" s="3" t="s">
        <v>385</v>
      </c>
      <c r="D7" s="14" t="s">
        <v>336</v>
      </c>
      <c r="E7" s="48"/>
      <c r="F7" s="3"/>
      <c r="G7" s="34" t="str">
        <f t="shared" si="0"/>
        <v>oui</v>
      </c>
      <c r="H7" s="19" t="s">
        <v>333</v>
      </c>
      <c r="I7" s="34" t="str">
        <f t="shared" si="1"/>
        <v>non</v>
      </c>
      <c r="J7" s="2">
        <v>0</v>
      </c>
      <c r="K7" s="2">
        <v>0</v>
      </c>
      <c r="L7" s="5">
        <f t="shared" si="2"/>
        <v>0</v>
      </c>
      <c r="M7" s="2">
        <f t="shared" si="3"/>
        <v>5</v>
      </c>
      <c r="N7" s="2">
        <v>1</v>
      </c>
      <c r="O7" s="5">
        <f t="shared" si="4"/>
        <v>0</v>
      </c>
      <c r="P7" s="2">
        <f t="shared" si="5"/>
        <v>5</v>
      </c>
      <c r="Q7" s="2">
        <f t="shared" si="6"/>
        <v>10</v>
      </c>
      <c r="R7" s="2" t="str">
        <f t="shared" si="7"/>
        <v>Non évalué</v>
      </c>
      <c r="S7" s="2"/>
      <c r="T7" s="50" t="s">
        <v>404</v>
      </c>
    </row>
    <row r="8" spans="1:20" hidden="1" x14ac:dyDescent="0.2">
      <c r="A8" s="18" t="s">
        <v>201</v>
      </c>
      <c r="B8" s="3"/>
      <c r="C8" s="3"/>
      <c r="D8" s="14" t="s">
        <v>341</v>
      </c>
      <c r="E8" s="48"/>
      <c r="F8" s="3"/>
      <c r="G8" s="34" t="str">
        <f t="shared" si="0"/>
        <v>non</v>
      </c>
      <c r="H8" s="19" t="s">
        <v>333</v>
      </c>
      <c r="I8" s="34" t="str">
        <f t="shared" si="1"/>
        <v>non</v>
      </c>
      <c r="J8" s="2">
        <v>0</v>
      </c>
      <c r="K8" s="2">
        <v>0</v>
      </c>
      <c r="L8" s="5">
        <f t="shared" si="2"/>
        <v>0</v>
      </c>
      <c r="M8" s="2">
        <f t="shared" si="3"/>
        <v>5</v>
      </c>
      <c r="N8" s="2">
        <v>0</v>
      </c>
      <c r="O8" s="5">
        <f t="shared" si="4"/>
        <v>0</v>
      </c>
      <c r="P8" s="2">
        <f t="shared" si="5"/>
        <v>5</v>
      </c>
      <c r="Q8" s="2">
        <f t="shared" si="6"/>
        <v>10</v>
      </c>
      <c r="R8" s="2" t="str">
        <f t="shared" si="7"/>
        <v>Non évalué</v>
      </c>
      <c r="S8" s="2"/>
      <c r="T8" s="50"/>
    </row>
    <row r="9" spans="1:20" x14ac:dyDescent="0.2">
      <c r="A9" s="16" t="s">
        <v>27</v>
      </c>
      <c r="B9" s="3"/>
      <c r="C9" s="3"/>
      <c r="D9" s="14" t="s">
        <v>336</v>
      </c>
      <c r="E9" s="47" t="s">
        <v>358</v>
      </c>
      <c r="F9" s="44">
        <v>43776</v>
      </c>
      <c r="G9" s="34" t="str">
        <f t="shared" si="0"/>
        <v>oui</v>
      </c>
      <c r="H9" s="19" t="s">
        <v>334</v>
      </c>
      <c r="I9" s="34" t="str">
        <f t="shared" si="1"/>
        <v>oui</v>
      </c>
      <c r="J9" s="2">
        <v>2</v>
      </c>
      <c r="K9" s="2">
        <v>0</v>
      </c>
      <c r="L9" s="5">
        <f t="shared" si="2"/>
        <v>0</v>
      </c>
      <c r="M9" s="2">
        <f t="shared" si="3"/>
        <v>5</v>
      </c>
      <c r="N9" s="2">
        <v>0</v>
      </c>
      <c r="O9" s="5">
        <f t="shared" si="4"/>
        <v>0</v>
      </c>
      <c r="P9" s="2">
        <f t="shared" si="5"/>
        <v>5</v>
      </c>
      <c r="Q9" s="2">
        <f t="shared" si="6"/>
        <v>10</v>
      </c>
      <c r="R9" s="2" t="str">
        <f t="shared" si="7"/>
        <v>Agréé</v>
      </c>
      <c r="S9" s="2"/>
      <c r="T9" s="50"/>
    </row>
    <row r="10" spans="1:20" hidden="1" x14ac:dyDescent="0.2">
      <c r="A10" s="16" t="s">
        <v>363</v>
      </c>
      <c r="B10" s="3"/>
      <c r="C10" s="3"/>
      <c r="D10" s="14" t="s">
        <v>336</v>
      </c>
      <c r="E10" s="49"/>
      <c r="F10" s="44">
        <v>44200</v>
      </c>
      <c r="G10" s="34" t="str">
        <f t="shared" si="0"/>
        <v>oui</v>
      </c>
      <c r="H10" s="19" t="s">
        <v>333</v>
      </c>
      <c r="I10" s="34" t="str">
        <f t="shared" si="1"/>
        <v>non</v>
      </c>
      <c r="J10" s="2">
        <v>0</v>
      </c>
      <c r="K10" s="2">
        <v>0</v>
      </c>
      <c r="L10" s="5">
        <f t="shared" si="2"/>
        <v>0</v>
      </c>
      <c r="M10" s="2">
        <f t="shared" si="3"/>
        <v>5</v>
      </c>
      <c r="N10" s="2">
        <v>0</v>
      </c>
      <c r="O10" s="5">
        <f t="shared" si="4"/>
        <v>0</v>
      </c>
      <c r="P10" s="2">
        <f t="shared" si="5"/>
        <v>5</v>
      </c>
      <c r="Q10" s="2">
        <f t="shared" si="6"/>
        <v>10</v>
      </c>
      <c r="R10" s="2" t="str">
        <f t="shared" si="7"/>
        <v>Non évalué</v>
      </c>
      <c r="S10" s="2"/>
      <c r="T10" s="50"/>
    </row>
    <row r="11" spans="1:20" x14ac:dyDescent="0.2">
      <c r="A11" s="16" t="s">
        <v>364</v>
      </c>
      <c r="B11" s="3"/>
      <c r="C11" s="3"/>
      <c r="D11" s="14" t="s">
        <v>79</v>
      </c>
      <c r="E11" s="49"/>
      <c r="F11" s="44">
        <v>44546</v>
      </c>
      <c r="G11" s="34" t="str">
        <f t="shared" si="0"/>
        <v>oui</v>
      </c>
      <c r="H11" s="19" t="s">
        <v>333</v>
      </c>
      <c r="I11" s="34" t="str">
        <f t="shared" si="1"/>
        <v>oui</v>
      </c>
      <c r="J11" s="2">
        <v>2</v>
      </c>
      <c r="K11" s="2">
        <v>0</v>
      </c>
      <c r="L11" s="5">
        <f t="shared" si="2"/>
        <v>0</v>
      </c>
      <c r="M11" s="2">
        <f t="shared" si="3"/>
        <v>5</v>
      </c>
      <c r="N11" s="2">
        <v>0</v>
      </c>
      <c r="O11" s="5">
        <f t="shared" si="4"/>
        <v>0</v>
      </c>
      <c r="P11" s="2">
        <f t="shared" si="5"/>
        <v>5</v>
      </c>
      <c r="Q11" s="2">
        <f t="shared" si="6"/>
        <v>10</v>
      </c>
      <c r="R11" s="2" t="str">
        <f t="shared" si="7"/>
        <v>Agréé</v>
      </c>
      <c r="S11" s="2"/>
      <c r="T11" s="50" t="s">
        <v>404</v>
      </c>
    </row>
    <row r="12" spans="1:20" ht="15" x14ac:dyDescent="0.25">
      <c r="A12" s="18" t="s">
        <v>2</v>
      </c>
      <c r="B12" s="4" t="s">
        <v>292</v>
      </c>
      <c r="C12" s="14" t="s">
        <v>378</v>
      </c>
      <c r="D12" s="14" t="s">
        <v>338</v>
      </c>
      <c r="E12" s="47" t="s">
        <v>346</v>
      </c>
      <c r="F12" s="43">
        <v>43670</v>
      </c>
      <c r="G12" s="34" t="str">
        <f t="shared" si="0"/>
        <v>oui</v>
      </c>
      <c r="H12" s="34" t="s">
        <v>333</v>
      </c>
      <c r="I12" s="34" t="str">
        <f t="shared" si="1"/>
        <v>oui</v>
      </c>
      <c r="J12" s="2">
        <v>2</v>
      </c>
      <c r="K12" s="2">
        <v>0</v>
      </c>
      <c r="L12" s="5">
        <f t="shared" si="2"/>
        <v>0</v>
      </c>
      <c r="M12" s="2">
        <f t="shared" si="3"/>
        <v>5</v>
      </c>
      <c r="N12" s="2">
        <v>2</v>
      </c>
      <c r="O12" s="5">
        <f t="shared" si="4"/>
        <v>100</v>
      </c>
      <c r="P12" s="2">
        <f t="shared" si="5"/>
        <v>0</v>
      </c>
      <c r="Q12" s="2">
        <f t="shared" si="6"/>
        <v>5</v>
      </c>
      <c r="R12" s="2" t="str">
        <f t="shared" si="7"/>
        <v>A surveiller</v>
      </c>
      <c r="S12" s="2" t="s">
        <v>405</v>
      </c>
      <c r="T12" s="50"/>
    </row>
    <row r="13" spans="1:20" ht="15" hidden="1" x14ac:dyDescent="0.25">
      <c r="A13" s="18" t="s">
        <v>379</v>
      </c>
      <c r="B13" s="4"/>
      <c r="C13" s="14"/>
      <c r="D13" s="14" t="s">
        <v>338</v>
      </c>
      <c r="E13" s="47"/>
      <c r="F13" s="43"/>
      <c r="G13" s="34" t="str">
        <f t="shared" si="0"/>
        <v>oui</v>
      </c>
      <c r="H13" s="34" t="s">
        <v>334</v>
      </c>
      <c r="I13" s="34" t="str">
        <f t="shared" si="1"/>
        <v>non</v>
      </c>
      <c r="J13" s="2">
        <v>0</v>
      </c>
      <c r="K13" s="2">
        <v>0</v>
      </c>
      <c r="L13" s="5">
        <f t="shared" si="2"/>
        <v>0</v>
      </c>
      <c r="M13" s="2">
        <f t="shared" si="3"/>
        <v>5</v>
      </c>
      <c r="N13" s="2">
        <v>0</v>
      </c>
      <c r="O13" s="5">
        <f t="shared" si="4"/>
        <v>0</v>
      </c>
      <c r="P13" s="2">
        <f t="shared" si="5"/>
        <v>5</v>
      </c>
      <c r="Q13" s="2">
        <f t="shared" si="6"/>
        <v>10</v>
      </c>
      <c r="R13" s="2" t="str">
        <f t="shared" si="7"/>
        <v>Non évalué</v>
      </c>
      <c r="S13" s="2"/>
      <c r="T13" s="50"/>
    </row>
    <row r="14" spans="1:20" ht="15" hidden="1" x14ac:dyDescent="0.25">
      <c r="A14" s="18" t="s">
        <v>28</v>
      </c>
      <c r="B14" s="4"/>
      <c r="C14" s="3"/>
      <c r="D14" s="14" t="s">
        <v>341</v>
      </c>
      <c r="E14" s="48"/>
      <c r="F14" s="3"/>
      <c r="G14" s="34" t="str">
        <f t="shared" si="0"/>
        <v>non</v>
      </c>
      <c r="H14" s="19" t="s">
        <v>334</v>
      </c>
      <c r="I14" s="34" t="str">
        <f t="shared" si="1"/>
        <v>non</v>
      </c>
      <c r="J14" s="2">
        <v>1</v>
      </c>
      <c r="K14" s="2">
        <v>0</v>
      </c>
      <c r="L14" s="5">
        <f t="shared" si="2"/>
        <v>0</v>
      </c>
      <c r="M14" s="2">
        <f t="shared" si="3"/>
        <v>5</v>
      </c>
      <c r="N14" s="2">
        <v>0</v>
      </c>
      <c r="O14" s="5">
        <f t="shared" si="4"/>
        <v>0</v>
      </c>
      <c r="P14" s="2">
        <f t="shared" si="5"/>
        <v>5</v>
      </c>
      <c r="Q14" s="2">
        <f t="shared" si="6"/>
        <v>10</v>
      </c>
      <c r="R14" s="2" t="str">
        <f t="shared" si="7"/>
        <v>Non évalué</v>
      </c>
      <c r="S14" s="2"/>
      <c r="T14" s="50"/>
    </row>
    <row r="15" spans="1:20" ht="15" x14ac:dyDescent="0.25">
      <c r="A15" s="11" t="s">
        <v>258</v>
      </c>
      <c r="B15" s="4" t="s">
        <v>298</v>
      </c>
      <c r="C15" s="14" t="s">
        <v>297</v>
      </c>
      <c r="D15" s="14" t="s">
        <v>79</v>
      </c>
      <c r="E15" s="48" t="s">
        <v>370</v>
      </c>
      <c r="F15" s="44">
        <v>43357</v>
      </c>
      <c r="G15" s="34" t="str">
        <f t="shared" si="0"/>
        <v>oui</v>
      </c>
      <c r="H15" s="19" t="s">
        <v>333</v>
      </c>
      <c r="I15" s="34" t="str">
        <f t="shared" si="1"/>
        <v>oui</v>
      </c>
      <c r="J15" s="2">
        <v>7</v>
      </c>
      <c r="K15" s="2">
        <v>0</v>
      </c>
      <c r="L15" s="5">
        <f t="shared" si="2"/>
        <v>0</v>
      </c>
      <c r="M15" s="2">
        <f t="shared" si="3"/>
        <v>5</v>
      </c>
      <c r="N15" s="2">
        <v>0</v>
      </c>
      <c r="O15" s="5">
        <f t="shared" si="4"/>
        <v>0</v>
      </c>
      <c r="P15" s="2">
        <f t="shared" si="5"/>
        <v>5</v>
      </c>
      <c r="Q15" s="2">
        <f t="shared" si="6"/>
        <v>10</v>
      </c>
      <c r="R15" s="2" t="str">
        <f t="shared" si="7"/>
        <v>Agréé</v>
      </c>
      <c r="S15" s="2" t="s">
        <v>400</v>
      </c>
      <c r="T15" s="50"/>
    </row>
    <row r="16" spans="1:20" ht="15" x14ac:dyDescent="0.25">
      <c r="A16" s="18" t="s">
        <v>147</v>
      </c>
      <c r="B16" s="4"/>
      <c r="C16" s="3"/>
      <c r="D16" s="14" t="s">
        <v>338</v>
      </c>
      <c r="E16" s="47" t="s">
        <v>58</v>
      </c>
      <c r="F16" s="3"/>
      <c r="G16" s="34" t="str">
        <f t="shared" si="0"/>
        <v>oui</v>
      </c>
      <c r="H16" s="19" t="s">
        <v>333</v>
      </c>
      <c r="I16" s="34" t="str">
        <f t="shared" si="1"/>
        <v>oui</v>
      </c>
      <c r="J16" s="2">
        <v>1</v>
      </c>
      <c r="K16" s="2">
        <v>0</v>
      </c>
      <c r="L16" s="5">
        <f t="shared" si="2"/>
        <v>0</v>
      </c>
      <c r="M16" s="2">
        <f t="shared" si="3"/>
        <v>5</v>
      </c>
      <c r="N16" s="2">
        <v>1</v>
      </c>
      <c r="O16" s="5">
        <f t="shared" si="4"/>
        <v>100</v>
      </c>
      <c r="P16" s="2">
        <f t="shared" si="5"/>
        <v>0</v>
      </c>
      <c r="Q16" s="2">
        <f t="shared" si="6"/>
        <v>5</v>
      </c>
      <c r="R16" s="2" t="str">
        <f t="shared" si="7"/>
        <v>A surveiller</v>
      </c>
      <c r="S16" s="2"/>
      <c r="T16" s="50"/>
    </row>
    <row r="17" spans="1:21" ht="15" x14ac:dyDescent="0.25">
      <c r="A17" s="18" t="s">
        <v>3</v>
      </c>
      <c r="B17" s="4" t="s">
        <v>45</v>
      </c>
      <c r="C17" s="3" t="s">
        <v>169</v>
      </c>
      <c r="D17" s="14" t="s">
        <v>336</v>
      </c>
      <c r="E17" s="47" t="s">
        <v>360</v>
      </c>
      <c r="F17" s="43">
        <v>44379</v>
      </c>
      <c r="G17" s="34" t="str">
        <f t="shared" si="0"/>
        <v>oui</v>
      </c>
      <c r="H17" s="34" t="s">
        <v>333</v>
      </c>
      <c r="I17" s="34" t="str">
        <f t="shared" si="1"/>
        <v>oui</v>
      </c>
      <c r="J17" s="2">
        <v>12</v>
      </c>
      <c r="K17" s="2">
        <v>0</v>
      </c>
      <c r="L17" s="5">
        <f t="shared" si="2"/>
        <v>0</v>
      </c>
      <c r="M17" s="2">
        <f t="shared" si="3"/>
        <v>5</v>
      </c>
      <c r="N17" s="2">
        <v>9</v>
      </c>
      <c r="O17" s="5">
        <f t="shared" si="4"/>
        <v>75</v>
      </c>
      <c r="P17" s="2">
        <f t="shared" si="5"/>
        <v>0</v>
      </c>
      <c r="Q17" s="2">
        <f t="shared" si="6"/>
        <v>5</v>
      </c>
      <c r="R17" s="2" t="str">
        <f t="shared" si="7"/>
        <v>A surveiller</v>
      </c>
      <c r="S17" s="2" t="s">
        <v>400</v>
      </c>
      <c r="T17" s="50"/>
    </row>
    <row r="18" spans="1:21" ht="15" x14ac:dyDescent="0.25">
      <c r="A18" s="18" t="s">
        <v>309</v>
      </c>
      <c r="B18" s="4"/>
      <c r="C18" s="14" t="s">
        <v>355</v>
      </c>
      <c r="D18" s="14" t="s">
        <v>336</v>
      </c>
      <c r="E18" s="47" t="s">
        <v>346</v>
      </c>
      <c r="F18" s="44">
        <v>44404</v>
      </c>
      <c r="G18" s="34" t="str">
        <f t="shared" si="0"/>
        <v>oui</v>
      </c>
      <c r="H18" s="19" t="s">
        <v>334</v>
      </c>
      <c r="I18" s="34" t="str">
        <f t="shared" si="1"/>
        <v>oui</v>
      </c>
      <c r="J18" s="2">
        <v>1</v>
      </c>
      <c r="K18" s="2">
        <v>0</v>
      </c>
      <c r="L18" s="5">
        <f t="shared" si="2"/>
        <v>0</v>
      </c>
      <c r="M18" s="2">
        <f t="shared" si="3"/>
        <v>5</v>
      </c>
      <c r="N18" s="2">
        <v>1</v>
      </c>
      <c r="O18" s="5">
        <f t="shared" si="4"/>
        <v>100</v>
      </c>
      <c r="P18" s="2">
        <f t="shared" si="5"/>
        <v>0</v>
      </c>
      <c r="Q18" s="2">
        <f t="shared" si="6"/>
        <v>5</v>
      </c>
      <c r="R18" s="2" t="str">
        <f t="shared" si="7"/>
        <v>A surveiller</v>
      </c>
      <c r="S18" s="2"/>
      <c r="T18" s="50" t="s">
        <v>404</v>
      </c>
    </row>
    <row r="19" spans="1:21" ht="15" x14ac:dyDescent="0.25">
      <c r="A19" s="18" t="s">
        <v>365</v>
      </c>
      <c r="B19" s="4"/>
      <c r="C19" s="14"/>
      <c r="D19" s="14" t="s">
        <v>336</v>
      </c>
      <c r="E19" s="47"/>
      <c r="F19" s="44"/>
      <c r="G19" s="34" t="str">
        <f t="shared" si="0"/>
        <v>oui</v>
      </c>
      <c r="H19" s="19" t="s">
        <v>333</v>
      </c>
      <c r="I19" s="34" t="str">
        <f t="shared" si="1"/>
        <v>oui</v>
      </c>
      <c r="J19" s="2">
        <v>1</v>
      </c>
      <c r="K19" s="2">
        <v>0</v>
      </c>
      <c r="L19" s="5">
        <f t="shared" si="2"/>
        <v>0</v>
      </c>
      <c r="M19" s="2">
        <f t="shared" si="3"/>
        <v>5</v>
      </c>
      <c r="N19" s="2">
        <v>0</v>
      </c>
      <c r="O19" s="5">
        <f t="shared" si="4"/>
        <v>0</v>
      </c>
      <c r="P19" s="2">
        <f t="shared" si="5"/>
        <v>5</v>
      </c>
      <c r="Q19" s="2">
        <f t="shared" si="6"/>
        <v>10</v>
      </c>
      <c r="R19" s="2" t="str">
        <f t="shared" si="7"/>
        <v>Agréé</v>
      </c>
      <c r="S19" s="2"/>
      <c r="T19" s="50"/>
    </row>
    <row r="20" spans="1:21" ht="15" hidden="1" x14ac:dyDescent="0.25">
      <c r="A20" s="18" t="s">
        <v>4</v>
      </c>
      <c r="B20" s="4"/>
      <c r="C20" s="3"/>
      <c r="D20" s="14" t="s">
        <v>336</v>
      </c>
      <c r="E20" s="48"/>
      <c r="F20" s="3" t="s">
        <v>384</v>
      </c>
      <c r="G20" s="34" t="str">
        <f t="shared" si="0"/>
        <v>oui</v>
      </c>
      <c r="H20" s="19" t="s">
        <v>333</v>
      </c>
      <c r="I20" s="34" t="str">
        <f t="shared" si="1"/>
        <v>non</v>
      </c>
      <c r="J20" s="2">
        <v>0</v>
      </c>
      <c r="K20" s="2">
        <v>0</v>
      </c>
      <c r="L20" s="5">
        <f t="shared" si="2"/>
        <v>0</v>
      </c>
      <c r="M20" s="2">
        <f t="shared" si="3"/>
        <v>5</v>
      </c>
      <c r="N20" s="2">
        <v>1</v>
      </c>
      <c r="O20" s="5">
        <f t="shared" si="4"/>
        <v>0</v>
      </c>
      <c r="P20" s="2">
        <f t="shared" si="5"/>
        <v>5</v>
      </c>
      <c r="Q20" s="2">
        <f t="shared" si="6"/>
        <v>10</v>
      </c>
      <c r="R20" s="2" t="str">
        <f t="shared" si="7"/>
        <v>Non évalué</v>
      </c>
      <c r="S20" s="2"/>
      <c r="T20" s="50" t="s">
        <v>404</v>
      </c>
    </row>
    <row r="21" spans="1:21" ht="15" hidden="1" x14ac:dyDescent="0.25">
      <c r="A21" s="18" t="s">
        <v>203</v>
      </c>
      <c r="B21" s="4"/>
      <c r="C21" s="3"/>
      <c r="D21" s="14" t="s">
        <v>338</v>
      </c>
      <c r="E21" s="48"/>
      <c r="F21" s="3"/>
      <c r="G21" s="34" t="str">
        <f t="shared" si="0"/>
        <v>oui</v>
      </c>
      <c r="H21" s="19" t="s">
        <v>334</v>
      </c>
      <c r="I21" s="34" t="str">
        <f t="shared" si="1"/>
        <v>non</v>
      </c>
      <c r="J21" s="2">
        <v>0</v>
      </c>
      <c r="K21" s="2">
        <v>0</v>
      </c>
      <c r="L21" s="5">
        <f t="shared" si="2"/>
        <v>0</v>
      </c>
      <c r="M21" s="2">
        <f t="shared" si="3"/>
        <v>5</v>
      </c>
      <c r="N21" s="2">
        <v>0</v>
      </c>
      <c r="O21" s="5">
        <f t="shared" si="4"/>
        <v>0</v>
      </c>
      <c r="P21" s="2">
        <f t="shared" si="5"/>
        <v>5</v>
      </c>
      <c r="Q21" s="2">
        <f t="shared" si="6"/>
        <v>10</v>
      </c>
      <c r="R21" s="2" t="str">
        <f t="shared" si="7"/>
        <v>Non évalué</v>
      </c>
      <c r="S21" s="2"/>
      <c r="T21" s="50"/>
    </row>
    <row r="22" spans="1:21" ht="15" x14ac:dyDescent="0.25">
      <c r="A22" s="18" t="s">
        <v>5</v>
      </c>
      <c r="B22" s="30" t="s">
        <v>245</v>
      </c>
      <c r="C22" s="3" t="s">
        <v>244</v>
      </c>
      <c r="D22" s="14" t="s">
        <v>52</v>
      </c>
      <c r="E22" s="47" t="s">
        <v>370</v>
      </c>
      <c r="F22" s="44">
        <v>44416</v>
      </c>
      <c r="G22" s="34" t="str">
        <f t="shared" si="0"/>
        <v>oui</v>
      </c>
      <c r="H22" s="6" t="s">
        <v>333</v>
      </c>
      <c r="I22" s="34" t="str">
        <f t="shared" si="1"/>
        <v>oui</v>
      </c>
      <c r="J22" s="2">
        <v>3</v>
      </c>
      <c r="K22" s="2">
        <v>1</v>
      </c>
      <c r="L22" s="5">
        <f t="shared" si="2"/>
        <v>33.333333333333329</v>
      </c>
      <c r="M22" s="2">
        <f t="shared" si="3"/>
        <v>0</v>
      </c>
      <c r="N22" s="2">
        <v>1</v>
      </c>
      <c r="O22" s="5">
        <f t="shared" si="4"/>
        <v>33.333333333333329</v>
      </c>
      <c r="P22" s="2">
        <f t="shared" si="5"/>
        <v>0</v>
      </c>
      <c r="Q22" s="2">
        <f t="shared" si="6"/>
        <v>0</v>
      </c>
      <c r="R22" s="2" t="str">
        <f t="shared" si="7"/>
        <v>A risque</v>
      </c>
      <c r="S22" s="2"/>
      <c r="T22" s="50"/>
    </row>
    <row r="23" spans="1:21" ht="15" hidden="1" x14ac:dyDescent="0.25">
      <c r="A23" s="18" t="s">
        <v>389</v>
      </c>
      <c r="B23" s="30"/>
      <c r="C23" s="3" t="s">
        <v>390</v>
      </c>
      <c r="D23" s="14" t="s">
        <v>52</v>
      </c>
      <c r="E23" s="47" t="s">
        <v>92</v>
      </c>
      <c r="F23" s="44"/>
      <c r="G23" s="34" t="str">
        <f t="shared" si="0"/>
        <v>oui</v>
      </c>
      <c r="H23" s="6" t="s">
        <v>333</v>
      </c>
      <c r="I23" s="34" t="str">
        <f t="shared" si="1"/>
        <v>non</v>
      </c>
      <c r="J23" s="2">
        <v>0</v>
      </c>
      <c r="K23" s="2">
        <v>0</v>
      </c>
      <c r="L23" s="5">
        <f t="shared" si="2"/>
        <v>0</v>
      </c>
      <c r="M23" s="2">
        <f t="shared" si="3"/>
        <v>5</v>
      </c>
      <c r="N23" s="2">
        <v>0</v>
      </c>
      <c r="O23" s="5">
        <f t="shared" si="4"/>
        <v>0</v>
      </c>
      <c r="P23" s="2">
        <f t="shared" si="5"/>
        <v>5</v>
      </c>
      <c r="Q23" s="2">
        <f t="shared" si="6"/>
        <v>10</v>
      </c>
      <c r="R23" s="2" t="str">
        <f t="shared" si="7"/>
        <v>Non évalué</v>
      </c>
      <c r="S23" s="2" t="s">
        <v>400</v>
      </c>
      <c r="T23" s="50"/>
    </row>
    <row r="24" spans="1:21" ht="15" hidden="1" x14ac:dyDescent="0.25">
      <c r="A24" s="18" t="s">
        <v>204</v>
      </c>
      <c r="B24" s="4"/>
      <c r="C24" s="3"/>
      <c r="D24" s="14" t="s">
        <v>336</v>
      </c>
      <c r="E24" s="47" t="s">
        <v>358</v>
      </c>
      <c r="F24" s="44">
        <v>44329</v>
      </c>
      <c r="G24" s="34" t="str">
        <f t="shared" si="0"/>
        <v>oui</v>
      </c>
      <c r="H24" s="19" t="s">
        <v>334</v>
      </c>
      <c r="I24" s="34" t="str">
        <f t="shared" si="1"/>
        <v>non</v>
      </c>
      <c r="J24" s="2">
        <v>0</v>
      </c>
      <c r="K24" s="2">
        <v>0</v>
      </c>
      <c r="L24" s="5">
        <f t="shared" si="2"/>
        <v>0</v>
      </c>
      <c r="M24" s="2">
        <f t="shared" si="3"/>
        <v>5</v>
      </c>
      <c r="N24" s="2">
        <v>0</v>
      </c>
      <c r="O24" s="5">
        <f t="shared" si="4"/>
        <v>0</v>
      </c>
      <c r="P24" s="2">
        <f t="shared" si="5"/>
        <v>5</v>
      </c>
      <c r="Q24" s="2">
        <f t="shared" si="6"/>
        <v>10</v>
      </c>
      <c r="R24" s="2" t="str">
        <f t="shared" si="7"/>
        <v>Non évalué</v>
      </c>
      <c r="S24" s="2"/>
      <c r="T24" s="50"/>
    </row>
    <row r="25" spans="1:21" ht="15" x14ac:dyDescent="0.25">
      <c r="A25" s="18" t="s">
        <v>54</v>
      </c>
      <c r="B25" s="29" t="s">
        <v>55</v>
      </c>
      <c r="C25" s="3" t="s">
        <v>56</v>
      </c>
      <c r="D25" s="14" t="s">
        <v>336</v>
      </c>
      <c r="E25" s="48"/>
      <c r="F25" s="3" t="s">
        <v>58</v>
      </c>
      <c r="G25" s="34" t="str">
        <f t="shared" si="0"/>
        <v>oui</v>
      </c>
      <c r="H25" s="6" t="s">
        <v>333</v>
      </c>
      <c r="I25" s="34" t="str">
        <f t="shared" si="1"/>
        <v>oui</v>
      </c>
      <c r="J25" s="2">
        <v>10</v>
      </c>
      <c r="K25" s="2">
        <v>0</v>
      </c>
      <c r="L25" s="5">
        <f t="shared" si="2"/>
        <v>0</v>
      </c>
      <c r="M25" s="2">
        <f t="shared" si="3"/>
        <v>5</v>
      </c>
      <c r="N25" s="2">
        <v>3</v>
      </c>
      <c r="O25" s="5">
        <f t="shared" si="4"/>
        <v>30</v>
      </c>
      <c r="P25" s="2">
        <f t="shared" si="5"/>
        <v>0</v>
      </c>
      <c r="Q25" s="2">
        <f t="shared" si="6"/>
        <v>5</v>
      </c>
      <c r="R25" s="2" t="str">
        <f t="shared" si="7"/>
        <v>A surveiller</v>
      </c>
      <c r="S25" s="2"/>
      <c r="T25" s="50"/>
      <c r="U25" s="17"/>
    </row>
    <row r="26" spans="1:21" ht="15" hidden="1" x14ac:dyDescent="0.25">
      <c r="A26" s="16" t="s">
        <v>231</v>
      </c>
      <c r="B26" s="4" t="s">
        <v>242</v>
      </c>
      <c r="C26" s="3" t="s">
        <v>241</v>
      </c>
      <c r="D26" s="14" t="s">
        <v>343</v>
      </c>
      <c r="E26" s="47" t="s">
        <v>346</v>
      </c>
      <c r="F26" s="53">
        <v>43359</v>
      </c>
      <c r="G26" s="34" t="str">
        <f t="shared" si="0"/>
        <v>non</v>
      </c>
      <c r="H26" s="34" t="s">
        <v>333</v>
      </c>
      <c r="I26" s="34" t="str">
        <f t="shared" si="1"/>
        <v>non</v>
      </c>
      <c r="J26" s="2">
        <v>0</v>
      </c>
      <c r="K26" s="2">
        <v>0</v>
      </c>
      <c r="L26" s="5">
        <f t="shared" si="2"/>
        <v>0</v>
      </c>
      <c r="M26" s="2">
        <f t="shared" si="3"/>
        <v>5</v>
      </c>
      <c r="N26" s="2">
        <v>0</v>
      </c>
      <c r="O26" s="5">
        <f t="shared" si="4"/>
        <v>0</v>
      </c>
      <c r="P26" s="2">
        <f t="shared" si="5"/>
        <v>5</v>
      </c>
      <c r="Q26" s="2">
        <f t="shared" si="6"/>
        <v>10</v>
      </c>
      <c r="R26" s="2" t="str">
        <f t="shared" si="7"/>
        <v>Non évalué</v>
      </c>
      <c r="S26" s="2"/>
      <c r="T26" s="51" t="s">
        <v>362</v>
      </c>
    </row>
    <row r="27" spans="1:21" ht="15" x14ac:dyDescent="0.25">
      <c r="A27" s="16" t="s">
        <v>366</v>
      </c>
      <c r="B27" s="4"/>
      <c r="C27" s="3"/>
      <c r="D27" s="14" t="s">
        <v>336</v>
      </c>
      <c r="E27" s="47"/>
      <c r="F27" s="53"/>
      <c r="G27" s="34" t="str">
        <f t="shared" si="0"/>
        <v>oui</v>
      </c>
      <c r="H27" s="34" t="s">
        <v>333</v>
      </c>
      <c r="I27" s="34" t="str">
        <f t="shared" si="1"/>
        <v>oui</v>
      </c>
      <c r="J27" s="2">
        <v>1</v>
      </c>
      <c r="K27" s="2">
        <v>0</v>
      </c>
      <c r="L27" s="5">
        <f t="shared" si="2"/>
        <v>0</v>
      </c>
      <c r="M27" s="2">
        <f t="shared" si="3"/>
        <v>5</v>
      </c>
      <c r="N27" s="2">
        <v>0</v>
      </c>
      <c r="O27" s="5">
        <f t="shared" si="4"/>
        <v>0</v>
      </c>
      <c r="P27" s="2">
        <f t="shared" si="5"/>
        <v>5</v>
      </c>
      <c r="Q27" s="2">
        <f t="shared" si="6"/>
        <v>10</v>
      </c>
      <c r="R27" s="2" t="str">
        <f t="shared" si="7"/>
        <v>Agréé</v>
      </c>
      <c r="S27" s="2"/>
      <c r="T27" s="51"/>
    </row>
    <row r="28" spans="1:21" ht="15" hidden="1" x14ac:dyDescent="0.25">
      <c r="A28" s="16" t="s">
        <v>259</v>
      </c>
      <c r="B28" s="4"/>
      <c r="C28" s="3"/>
      <c r="D28" s="14" t="s">
        <v>336</v>
      </c>
      <c r="E28" s="48"/>
      <c r="F28" s="3"/>
      <c r="G28" s="34" t="str">
        <f t="shared" si="0"/>
        <v>oui</v>
      </c>
      <c r="H28" s="19" t="s">
        <v>333</v>
      </c>
      <c r="I28" s="34" t="str">
        <f t="shared" si="1"/>
        <v>non</v>
      </c>
      <c r="J28" s="2">
        <v>0</v>
      </c>
      <c r="K28" s="2">
        <v>0</v>
      </c>
      <c r="L28" s="5">
        <f t="shared" si="2"/>
        <v>0</v>
      </c>
      <c r="M28" s="2">
        <f t="shared" si="3"/>
        <v>5</v>
      </c>
      <c r="N28" s="2">
        <v>0</v>
      </c>
      <c r="O28" s="5">
        <f t="shared" si="4"/>
        <v>0</v>
      </c>
      <c r="P28" s="2">
        <f t="shared" si="5"/>
        <v>5</v>
      </c>
      <c r="Q28" s="2">
        <f t="shared" si="6"/>
        <v>10</v>
      </c>
      <c r="R28" s="2" t="str">
        <f t="shared" si="7"/>
        <v>Non évalué</v>
      </c>
      <c r="S28" s="2"/>
      <c r="T28" s="51" t="s">
        <v>362</v>
      </c>
    </row>
    <row r="29" spans="1:21" ht="15" x14ac:dyDescent="0.25">
      <c r="A29" s="18" t="s">
        <v>149</v>
      </c>
      <c r="B29" s="4"/>
      <c r="C29" s="3"/>
      <c r="D29" s="14" t="s">
        <v>343</v>
      </c>
      <c r="E29" s="48"/>
      <c r="F29" s="3"/>
      <c r="G29" s="34" t="str">
        <f t="shared" si="0"/>
        <v>non</v>
      </c>
      <c r="H29" s="19" t="s">
        <v>333</v>
      </c>
      <c r="I29" s="34" t="str">
        <f t="shared" si="1"/>
        <v>oui</v>
      </c>
      <c r="J29" s="2">
        <v>1</v>
      </c>
      <c r="K29" s="2">
        <v>0</v>
      </c>
      <c r="L29" s="5">
        <f t="shared" si="2"/>
        <v>0</v>
      </c>
      <c r="M29" s="2">
        <f t="shared" si="3"/>
        <v>5</v>
      </c>
      <c r="N29" s="2">
        <v>0</v>
      </c>
      <c r="O29" s="5">
        <f t="shared" si="4"/>
        <v>0</v>
      </c>
      <c r="P29" s="2">
        <f t="shared" si="5"/>
        <v>5</v>
      </c>
      <c r="Q29" s="2">
        <f t="shared" si="6"/>
        <v>10</v>
      </c>
      <c r="R29" s="2" t="str">
        <f t="shared" si="7"/>
        <v>Agréé</v>
      </c>
      <c r="S29" s="2"/>
      <c r="T29" s="50"/>
    </row>
    <row r="30" spans="1:21" ht="15" hidden="1" x14ac:dyDescent="0.25">
      <c r="A30" s="18" t="s">
        <v>6</v>
      </c>
      <c r="B30" s="4" t="s">
        <v>59</v>
      </c>
      <c r="C30" s="3" t="s">
        <v>60</v>
      </c>
      <c r="D30" s="14" t="s">
        <v>338</v>
      </c>
      <c r="E30" s="48"/>
      <c r="F30" s="3" t="s">
        <v>58</v>
      </c>
      <c r="G30" s="34" t="str">
        <f t="shared" si="0"/>
        <v>oui</v>
      </c>
      <c r="H30" s="19" t="s">
        <v>334</v>
      </c>
      <c r="I30" s="34" t="str">
        <f t="shared" si="1"/>
        <v>oui</v>
      </c>
      <c r="J30" s="2">
        <v>2</v>
      </c>
      <c r="K30" s="2">
        <v>0</v>
      </c>
      <c r="L30" s="5">
        <f t="shared" si="2"/>
        <v>0</v>
      </c>
      <c r="M30" s="2">
        <f t="shared" si="3"/>
        <v>5</v>
      </c>
      <c r="N30" s="2">
        <v>2</v>
      </c>
      <c r="O30" s="5">
        <f t="shared" si="4"/>
        <v>100</v>
      </c>
      <c r="P30" s="2">
        <f t="shared" si="5"/>
        <v>0</v>
      </c>
      <c r="Q30" s="2">
        <f t="shared" si="6"/>
        <v>5</v>
      </c>
      <c r="R30" s="2" t="str">
        <f t="shared" si="7"/>
        <v>A surveiller</v>
      </c>
      <c r="S30" s="2"/>
      <c r="T30" s="50"/>
    </row>
    <row r="31" spans="1:21" hidden="1" x14ac:dyDescent="0.2">
      <c r="A31" s="18" t="s">
        <v>7</v>
      </c>
      <c r="B31" s="3"/>
      <c r="C31" s="3" t="s">
        <v>62</v>
      </c>
      <c r="D31" s="14" t="s">
        <v>336</v>
      </c>
      <c r="E31" s="48"/>
      <c r="F31" s="3"/>
      <c r="G31" s="34" t="str">
        <f t="shared" si="0"/>
        <v>oui</v>
      </c>
      <c r="H31" s="19" t="s">
        <v>334</v>
      </c>
      <c r="I31" s="34" t="str">
        <f t="shared" si="1"/>
        <v>non</v>
      </c>
      <c r="J31" s="2">
        <v>0</v>
      </c>
      <c r="K31" s="2">
        <v>0</v>
      </c>
      <c r="L31" s="5">
        <f t="shared" si="2"/>
        <v>0</v>
      </c>
      <c r="M31" s="2">
        <f t="shared" si="3"/>
        <v>5</v>
      </c>
      <c r="N31" s="2">
        <v>0</v>
      </c>
      <c r="O31" s="5">
        <f t="shared" si="4"/>
        <v>0</v>
      </c>
      <c r="P31" s="2">
        <f t="shared" si="5"/>
        <v>5</v>
      </c>
      <c r="Q31" s="2">
        <f t="shared" si="6"/>
        <v>10</v>
      </c>
      <c r="R31" s="2" t="str">
        <f t="shared" si="7"/>
        <v>Non évalué</v>
      </c>
      <c r="S31" s="2"/>
      <c r="T31" s="52" t="s">
        <v>362</v>
      </c>
    </row>
    <row r="32" spans="1:21" hidden="1" x14ac:dyDescent="0.2">
      <c r="A32" s="18" t="s">
        <v>380</v>
      </c>
      <c r="B32" s="3"/>
      <c r="C32" s="3"/>
      <c r="D32" s="14" t="s">
        <v>336</v>
      </c>
      <c r="E32" s="48"/>
      <c r="F32" s="3"/>
      <c r="G32" s="34" t="str">
        <f t="shared" si="0"/>
        <v>oui</v>
      </c>
      <c r="H32" s="19" t="s">
        <v>333</v>
      </c>
      <c r="I32" s="34" t="str">
        <f t="shared" si="1"/>
        <v>non</v>
      </c>
      <c r="J32" s="2">
        <v>0</v>
      </c>
      <c r="K32" s="2">
        <v>0</v>
      </c>
      <c r="L32" s="5">
        <f t="shared" si="2"/>
        <v>0</v>
      </c>
      <c r="M32" s="2">
        <f t="shared" si="3"/>
        <v>5</v>
      </c>
      <c r="N32" s="2">
        <v>1</v>
      </c>
      <c r="O32" s="5">
        <f t="shared" si="4"/>
        <v>0</v>
      </c>
      <c r="P32" s="2">
        <f t="shared" si="5"/>
        <v>5</v>
      </c>
      <c r="Q32" s="2">
        <f t="shared" si="6"/>
        <v>10</v>
      </c>
      <c r="R32" s="2" t="str">
        <f t="shared" si="7"/>
        <v>Non évalué</v>
      </c>
      <c r="S32" s="2"/>
      <c r="T32" s="50" t="s">
        <v>404</v>
      </c>
    </row>
    <row r="33" spans="1:20" ht="15" hidden="1" x14ac:dyDescent="0.25">
      <c r="A33" s="18" t="s">
        <v>64</v>
      </c>
      <c r="B33" s="4" t="s">
        <v>65</v>
      </c>
      <c r="C33" s="3"/>
      <c r="D33" s="14" t="s">
        <v>336</v>
      </c>
      <c r="E33" s="47" t="s">
        <v>358</v>
      </c>
      <c r="F33" s="46">
        <v>44358</v>
      </c>
      <c r="G33" s="34" t="str">
        <f t="shared" si="0"/>
        <v>oui</v>
      </c>
      <c r="H33" s="19" t="s">
        <v>334</v>
      </c>
      <c r="I33" s="34" t="str">
        <f t="shared" si="1"/>
        <v>non</v>
      </c>
      <c r="J33" s="2">
        <v>0</v>
      </c>
      <c r="K33" s="2">
        <v>0</v>
      </c>
      <c r="L33" s="5">
        <f t="shared" si="2"/>
        <v>0</v>
      </c>
      <c r="M33" s="2">
        <f t="shared" si="3"/>
        <v>5</v>
      </c>
      <c r="N33" s="2">
        <v>0</v>
      </c>
      <c r="O33" s="5">
        <f t="shared" si="4"/>
        <v>0</v>
      </c>
      <c r="P33" s="2">
        <f t="shared" si="5"/>
        <v>5</v>
      </c>
      <c r="Q33" s="2">
        <f t="shared" si="6"/>
        <v>10</v>
      </c>
      <c r="R33" s="2" t="str">
        <f t="shared" si="7"/>
        <v>Non évalué</v>
      </c>
      <c r="S33" s="2"/>
      <c r="T33" s="50"/>
    </row>
    <row r="34" spans="1:20" ht="15" hidden="1" x14ac:dyDescent="0.25">
      <c r="A34" s="18" t="s">
        <v>8</v>
      </c>
      <c r="B34" s="4" t="s">
        <v>226</v>
      </c>
      <c r="C34" s="14" t="s">
        <v>359</v>
      </c>
      <c r="D34" s="14" t="s">
        <v>343</v>
      </c>
      <c r="E34" s="47" t="s">
        <v>358</v>
      </c>
      <c r="F34" s="43">
        <v>43304</v>
      </c>
      <c r="G34" s="34" t="str">
        <f t="shared" si="0"/>
        <v>non</v>
      </c>
      <c r="H34" s="19" t="s">
        <v>334</v>
      </c>
      <c r="I34" s="34" t="str">
        <f t="shared" si="1"/>
        <v>non</v>
      </c>
      <c r="J34" s="2">
        <v>1</v>
      </c>
      <c r="K34" s="2">
        <v>0</v>
      </c>
      <c r="L34" s="5">
        <f t="shared" si="2"/>
        <v>0</v>
      </c>
      <c r="M34" s="2">
        <f t="shared" si="3"/>
        <v>5</v>
      </c>
      <c r="N34" s="2">
        <v>1</v>
      </c>
      <c r="O34" s="5">
        <f t="shared" si="4"/>
        <v>100</v>
      </c>
      <c r="P34" s="2">
        <f t="shared" si="5"/>
        <v>0</v>
      </c>
      <c r="Q34" s="2">
        <f t="shared" si="6"/>
        <v>5</v>
      </c>
      <c r="R34" s="2" t="str">
        <f t="shared" si="7"/>
        <v>Non évalué</v>
      </c>
      <c r="S34" s="2"/>
      <c r="T34" s="50"/>
    </row>
    <row r="35" spans="1:20" ht="15" hidden="1" x14ac:dyDescent="0.25">
      <c r="A35" s="18" t="s">
        <v>205</v>
      </c>
      <c r="B35" s="4"/>
      <c r="C35" s="3"/>
      <c r="D35" s="14" t="s">
        <v>341</v>
      </c>
      <c r="E35" s="48"/>
      <c r="F35" s="3"/>
      <c r="G35" s="34" t="str">
        <f t="shared" si="0"/>
        <v>non</v>
      </c>
      <c r="H35" s="19" t="s">
        <v>334</v>
      </c>
      <c r="I35" s="34" t="str">
        <f t="shared" si="1"/>
        <v>non</v>
      </c>
      <c r="J35" s="2">
        <v>0</v>
      </c>
      <c r="K35" s="2">
        <v>0</v>
      </c>
      <c r="L35" s="5">
        <f t="shared" si="2"/>
        <v>0</v>
      </c>
      <c r="M35" s="2">
        <f t="shared" si="3"/>
        <v>5</v>
      </c>
      <c r="N35" s="2">
        <v>0</v>
      </c>
      <c r="O35" s="5">
        <f t="shared" si="4"/>
        <v>0</v>
      </c>
      <c r="P35" s="2">
        <f t="shared" si="5"/>
        <v>5</v>
      </c>
      <c r="Q35" s="2">
        <f t="shared" si="6"/>
        <v>10</v>
      </c>
      <c r="R35" s="2" t="str">
        <f t="shared" si="7"/>
        <v>Non évalué</v>
      </c>
      <c r="S35" s="2"/>
      <c r="T35" s="52" t="s">
        <v>362</v>
      </c>
    </row>
    <row r="36" spans="1:20" ht="15" x14ac:dyDescent="0.25">
      <c r="A36" s="18" t="s">
        <v>67</v>
      </c>
      <c r="B36" s="4"/>
      <c r="C36" s="3"/>
      <c r="D36" s="14" t="s">
        <v>338</v>
      </c>
      <c r="E36" s="47" t="s">
        <v>58</v>
      </c>
      <c r="F36" s="8"/>
      <c r="G36" s="34" t="str">
        <f t="shared" si="0"/>
        <v>oui</v>
      </c>
      <c r="H36" s="19" t="s">
        <v>333</v>
      </c>
      <c r="I36" s="34" t="str">
        <f t="shared" si="1"/>
        <v>oui</v>
      </c>
      <c r="J36" s="2">
        <v>1</v>
      </c>
      <c r="K36" s="2">
        <v>0</v>
      </c>
      <c r="L36" s="5">
        <f t="shared" si="2"/>
        <v>0</v>
      </c>
      <c r="M36" s="2">
        <f t="shared" si="3"/>
        <v>5</v>
      </c>
      <c r="N36" s="2">
        <v>0</v>
      </c>
      <c r="O36" s="5">
        <f t="shared" si="4"/>
        <v>0</v>
      </c>
      <c r="P36" s="2">
        <f t="shared" si="5"/>
        <v>5</v>
      </c>
      <c r="Q36" s="2">
        <f t="shared" si="6"/>
        <v>10</v>
      </c>
      <c r="R36" s="2" t="str">
        <f t="shared" si="7"/>
        <v>Agréé</v>
      </c>
      <c r="S36" s="2" t="s">
        <v>403</v>
      </c>
      <c r="T36" s="50"/>
    </row>
    <row r="37" spans="1:20" ht="15" hidden="1" x14ac:dyDescent="0.25">
      <c r="A37" s="18" t="s">
        <v>206</v>
      </c>
      <c r="B37" s="4"/>
      <c r="C37" s="3"/>
      <c r="D37" s="14" t="s">
        <v>336</v>
      </c>
      <c r="E37" s="48" t="s">
        <v>58</v>
      </c>
      <c r="F37" s="14"/>
      <c r="G37" s="34" t="str">
        <f t="shared" si="0"/>
        <v>oui</v>
      </c>
      <c r="H37" s="19" t="s">
        <v>334</v>
      </c>
      <c r="I37" s="34" t="str">
        <f t="shared" si="1"/>
        <v>non</v>
      </c>
      <c r="J37" s="2">
        <v>0</v>
      </c>
      <c r="K37" s="2">
        <v>0</v>
      </c>
      <c r="L37" s="5">
        <f t="shared" si="2"/>
        <v>0</v>
      </c>
      <c r="M37" s="2">
        <f t="shared" si="3"/>
        <v>5</v>
      </c>
      <c r="N37" s="2">
        <v>0</v>
      </c>
      <c r="O37" s="5">
        <f t="shared" si="4"/>
        <v>0</v>
      </c>
      <c r="P37" s="2">
        <f t="shared" si="5"/>
        <v>5</v>
      </c>
      <c r="Q37" s="2">
        <f t="shared" si="6"/>
        <v>10</v>
      </c>
      <c r="R37" s="2" t="str">
        <f t="shared" si="7"/>
        <v>Non évalué</v>
      </c>
      <c r="S37" s="2"/>
      <c r="T37" s="50"/>
    </row>
    <row r="38" spans="1:20" ht="15" x14ac:dyDescent="0.25">
      <c r="A38" s="18" t="s">
        <v>9</v>
      </c>
      <c r="B38" s="4" t="s">
        <v>234</v>
      </c>
      <c r="C38" s="3" t="s">
        <v>239</v>
      </c>
      <c r="D38" s="14" t="s">
        <v>336</v>
      </c>
      <c r="E38" s="47" t="s">
        <v>346</v>
      </c>
      <c r="F38" s="43">
        <v>44261</v>
      </c>
      <c r="G38" s="34" t="str">
        <f t="shared" si="0"/>
        <v>oui</v>
      </c>
      <c r="H38" s="35" t="s">
        <v>334</v>
      </c>
      <c r="I38" s="34" t="str">
        <f t="shared" si="1"/>
        <v>oui</v>
      </c>
      <c r="J38" s="2">
        <v>1</v>
      </c>
      <c r="K38" s="2">
        <v>0</v>
      </c>
      <c r="L38" s="5">
        <f t="shared" si="2"/>
        <v>0</v>
      </c>
      <c r="M38" s="2">
        <f t="shared" si="3"/>
        <v>5</v>
      </c>
      <c r="N38" s="2">
        <v>0</v>
      </c>
      <c r="O38" s="5">
        <f t="shared" si="4"/>
        <v>0</v>
      </c>
      <c r="P38" s="2">
        <f t="shared" si="5"/>
        <v>5</v>
      </c>
      <c r="Q38" s="2">
        <f t="shared" si="6"/>
        <v>10</v>
      </c>
      <c r="R38" s="2" t="str">
        <f t="shared" si="7"/>
        <v>Agréé</v>
      </c>
      <c r="S38" s="2" t="s">
        <v>400</v>
      </c>
      <c r="T38" s="50"/>
    </row>
    <row r="39" spans="1:20" ht="15" hidden="1" x14ac:dyDescent="0.25">
      <c r="A39" s="18" t="s">
        <v>10</v>
      </c>
      <c r="B39" s="4" t="s">
        <v>69</v>
      </c>
      <c r="C39" s="3" t="s">
        <v>170</v>
      </c>
      <c r="D39" s="14" t="s">
        <v>336</v>
      </c>
      <c r="E39" s="48" t="s">
        <v>58</v>
      </c>
      <c r="F39" s="3"/>
      <c r="G39" s="34" t="str">
        <f t="shared" si="0"/>
        <v>oui</v>
      </c>
      <c r="H39" s="19" t="s">
        <v>334</v>
      </c>
      <c r="I39" s="34" t="str">
        <f t="shared" si="1"/>
        <v>non</v>
      </c>
      <c r="J39" s="2">
        <v>0</v>
      </c>
      <c r="K39" s="2">
        <v>0</v>
      </c>
      <c r="L39" s="5">
        <f t="shared" si="2"/>
        <v>0</v>
      </c>
      <c r="M39" s="2">
        <f t="shared" si="3"/>
        <v>5</v>
      </c>
      <c r="N39" s="2">
        <v>0</v>
      </c>
      <c r="O39" s="5">
        <f t="shared" si="4"/>
        <v>0</v>
      </c>
      <c r="P39" s="2">
        <f t="shared" si="5"/>
        <v>5</v>
      </c>
      <c r="Q39" s="2">
        <f t="shared" si="6"/>
        <v>10</v>
      </c>
      <c r="R39" s="2" t="str">
        <f t="shared" si="7"/>
        <v>Non évalué</v>
      </c>
      <c r="S39" s="2"/>
      <c r="T39" s="51" t="s">
        <v>362</v>
      </c>
    </row>
    <row r="40" spans="1:20" ht="15" hidden="1" x14ac:dyDescent="0.25">
      <c r="A40" s="18" t="s">
        <v>33</v>
      </c>
      <c r="B40" s="4"/>
      <c r="C40" s="3"/>
      <c r="D40" s="14" t="s">
        <v>341</v>
      </c>
      <c r="E40" s="48"/>
      <c r="F40" s="3"/>
      <c r="G40" s="34" t="str">
        <f t="shared" si="0"/>
        <v>non</v>
      </c>
      <c r="H40" s="19" t="s">
        <v>334</v>
      </c>
      <c r="I40" s="34" t="str">
        <f t="shared" si="1"/>
        <v>non</v>
      </c>
      <c r="J40" s="2">
        <v>0</v>
      </c>
      <c r="K40" s="2">
        <v>0</v>
      </c>
      <c r="L40" s="5">
        <f t="shared" si="2"/>
        <v>0</v>
      </c>
      <c r="M40" s="2">
        <f t="shared" si="3"/>
        <v>5</v>
      </c>
      <c r="N40" s="2">
        <v>0</v>
      </c>
      <c r="O40" s="5">
        <f t="shared" si="4"/>
        <v>0</v>
      </c>
      <c r="P40" s="2">
        <f t="shared" si="5"/>
        <v>5</v>
      </c>
      <c r="Q40" s="2">
        <f t="shared" si="6"/>
        <v>10</v>
      </c>
      <c r="R40" s="2" t="str">
        <f t="shared" si="7"/>
        <v>Non évalué</v>
      </c>
      <c r="S40" s="2"/>
      <c r="T40" s="51" t="s">
        <v>362</v>
      </c>
    </row>
    <row r="41" spans="1:20" ht="15" x14ac:dyDescent="0.25">
      <c r="A41" s="18" t="s">
        <v>381</v>
      </c>
      <c r="B41" s="4"/>
      <c r="C41" s="3"/>
      <c r="D41" s="14" t="s">
        <v>338</v>
      </c>
      <c r="E41" s="48" t="s">
        <v>58</v>
      </c>
      <c r="F41" s="3"/>
      <c r="G41" s="34" t="str">
        <f t="shared" si="0"/>
        <v>oui</v>
      </c>
      <c r="H41" s="19" t="s">
        <v>333</v>
      </c>
      <c r="I41" s="34" t="str">
        <f t="shared" si="1"/>
        <v>oui</v>
      </c>
      <c r="J41" s="2">
        <v>1</v>
      </c>
      <c r="K41" s="2">
        <v>0</v>
      </c>
      <c r="L41" s="5">
        <f t="shared" si="2"/>
        <v>0</v>
      </c>
      <c r="M41" s="2">
        <f t="shared" si="3"/>
        <v>5</v>
      </c>
      <c r="N41" s="2">
        <v>1</v>
      </c>
      <c r="O41" s="5">
        <f t="shared" si="4"/>
        <v>100</v>
      </c>
      <c r="P41" s="2">
        <f t="shared" si="5"/>
        <v>0</v>
      </c>
      <c r="Q41" s="2">
        <f t="shared" si="6"/>
        <v>5</v>
      </c>
      <c r="R41" s="2" t="str">
        <f t="shared" si="7"/>
        <v>A surveiller</v>
      </c>
      <c r="S41" s="2"/>
      <c r="T41" s="50" t="s">
        <v>404</v>
      </c>
    </row>
    <row r="42" spans="1:20" ht="15" hidden="1" x14ac:dyDescent="0.25">
      <c r="A42" s="18" t="s">
        <v>11</v>
      </c>
      <c r="B42" s="4"/>
      <c r="C42" s="3"/>
      <c r="D42" s="14" t="s">
        <v>343</v>
      </c>
      <c r="E42" s="48"/>
      <c r="F42" s="3"/>
      <c r="G42" s="34" t="str">
        <f t="shared" si="0"/>
        <v>non</v>
      </c>
      <c r="H42" s="19" t="s">
        <v>334</v>
      </c>
      <c r="I42" s="34" t="str">
        <f t="shared" si="1"/>
        <v>non</v>
      </c>
      <c r="J42" s="2">
        <v>0</v>
      </c>
      <c r="K42" s="2">
        <v>0</v>
      </c>
      <c r="L42" s="5">
        <f t="shared" si="2"/>
        <v>0</v>
      </c>
      <c r="M42" s="2">
        <f t="shared" si="3"/>
        <v>5</v>
      </c>
      <c r="N42" s="2">
        <v>1</v>
      </c>
      <c r="O42" s="5">
        <f t="shared" si="4"/>
        <v>0</v>
      </c>
      <c r="P42" s="2">
        <f t="shared" si="5"/>
        <v>5</v>
      </c>
      <c r="Q42" s="2">
        <f t="shared" si="6"/>
        <v>10</v>
      </c>
      <c r="R42" s="2" t="str">
        <f t="shared" si="7"/>
        <v>Non évalué</v>
      </c>
      <c r="S42" s="2"/>
      <c r="T42" s="51"/>
    </row>
    <row r="43" spans="1:20" ht="15" hidden="1" x14ac:dyDescent="0.25">
      <c r="A43" s="18" t="s">
        <v>208</v>
      </c>
      <c r="B43" s="4"/>
      <c r="C43" s="3"/>
      <c r="D43" s="14" t="s">
        <v>343</v>
      </c>
      <c r="E43" s="49"/>
      <c r="F43" s="3"/>
      <c r="G43" s="34" t="str">
        <f t="shared" si="0"/>
        <v>non</v>
      </c>
      <c r="H43" s="19" t="s">
        <v>334</v>
      </c>
      <c r="I43" s="34" t="str">
        <f t="shared" si="1"/>
        <v>non</v>
      </c>
      <c r="J43" s="2">
        <v>0</v>
      </c>
      <c r="K43" s="2">
        <v>0</v>
      </c>
      <c r="L43" s="5">
        <f t="shared" si="2"/>
        <v>0</v>
      </c>
      <c r="M43" s="2">
        <f t="shared" si="3"/>
        <v>5</v>
      </c>
      <c r="N43" s="2">
        <v>0</v>
      </c>
      <c r="O43" s="5">
        <f t="shared" si="4"/>
        <v>0</v>
      </c>
      <c r="P43" s="2">
        <f t="shared" si="5"/>
        <v>5</v>
      </c>
      <c r="Q43" s="2">
        <f t="shared" si="6"/>
        <v>10</v>
      </c>
      <c r="R43" s="2" t="str">
        <f t="shared" si="7"/>
        <v>Non évalué</v>
      </c>
      <c r="S43" s="2"/>
      <c r="T43" s="51" t="s">
        <v>362</v>
      </c>
    </row>
    <row r="44" spans="1:20" ht="15" hidden="1" x14ac:dyDescent="0.25">
      <c r="A44" s="18" t="s">
        <v>154</v>
      </c>
      <c r="B44" s="4"/>
      <c r="C44" s="3"/>
      <c r="D44" s="14" t="s">
        <v>342</v>
      </c>
      <c r="E44" s="48"/>
      <c r="F44" s="3"/>
      <c r="G44" s="34" t="str">
        <f t="shared" si="0"/>
        <v>non</v>
      </c>
      <c r="H44" s="19" t="s">
        <v>334</v>
      </c>
      <c r="I44" s="34" t="str">
        <f t="shared" si="1"/>
        <v>non</v>
      </c>
      <c r="J44" s="2">
        <v>0</v>
      </c>
      <c r="K44" s="2">
        <v>0</v>
      </c>
      <c r="L44" s="5">
        <f t="shared" si="2"/>
        <v>0</v>
      </c>
      <c r="M44" s="2">
        <f t="shared" si="3"/>
        <v>5</v>
      </c>
      <c r="N44" s="2">
        <v>0</v>
      </c>
      <c r="O44" s="5">
        <f t="shared" si="4"/>
        <v>0</v>
      </c>
      <c r="P44" s="2">
        <f t="shared" si="5"/>
        <v>5</v>
      </c>
      <c r="Q44" s="2">
        <f t="shared" si="6"/>
        <v>10</v>
      </c>
      <c r="R44" s="2" t="str">
        <f t="shared" si="7"/>
        <v>Non évalué</v>
      </c>
      <c r="S44" s="2"/>
      <c r="T44" s="50"/>
    </row>
    <row r="45" spans="1:20" ht="15" hidden="1" x14ac:dyDescent="0.25">
      <c r="A45" s="18" t="s">
        <v>207</v>
      </c>
      <c r="B45" s="4"/>
      <c r="C45" s="3"/>
      <c r="D45" s="14" t="s">
        <v>343</v>
      </c>
      <c r="E45" s="48"/>
      <c r="F45" s="3" t="s">
        <v>58</v>
      </c>
      <c r="G45" s="34" t="str">
        <f t="shared" si="0"/>
        <v>non</v>
      </c>
      <c r="H45" s="19" t="s">
        <v>334</v>
      </c>
      <c r="I45" s="34" t="str">
        <f t="shared" si="1"/>
        <v>non</v>
      </c>
      <c r="J45" s="2">
        <v>1</v>
      </c>
      <c r="K45" s="2">
        <v>0</v>
      </c>
      <c r="L45" s="5">
        <f t="shared" si="2"/>
        <v>0</v>
      </c>
      <c r="M45" s="2">
        <f t="shared" si="3"/>
        <v>5</v>
      </c>
      <c r="N45" s="2">
        <v>1</v>
      </c>
      <c r="O45" s="5">
        <f t="shared" si="4"/>
        <v>100</v>
      </c>
      <c r="P45" s="2">
        <f t="shared" si="5"/>
        <v>0</v>
      </c>
      <c r="Q45" s="2">
        <f t="shared" si="6"/>
        <v>5</v>
      </c>
      <c r="R45" s="2" t="str">
        <f t="shared" si="7"/>
        <v>Non évalué</v>
      </c>
      <c r="S45" s="2"/>
      <c r="T45" s="50"/>
    </row>
    <row r="46" spans="1:20" ht="15" hidden="1" x14ac:dyDescent="0.25">
      <c r="A46" s="18" t="s">
        <v>34</v>
      </c>
      <c r="B46" s="4" t="s">
        <v>302</v>
      </c>
      <c r="C46" s="14" t="s">
        <v>301</v>
      </c>
      <c r="D46" s="14" t="s">
        <v>343</v>
      </c>
      <c r="E46" s="47"/>
      <c r="F46" s="3"/>
      <c r="G46" s="34" t="str">
        <f t="shared" si="0"/>
        <v>non</v>
      </c>
      <c r="H46" s="19" t="s">
        <v>334</v>
      </c>
      <c r="I46" s="34" t="str">
        <f t="shared" si="1"/>
        <v>non</v>
      </c>
      <c r="J46" s="2">
        <v>1</v>
      </c>
      <c r="K46" s="2">
        <v>0</v>
      </c>
      <c r="L46" s="5">
        <f t="shared" si="2"/>
        <v>0</v>
      </c>
      <c r="M46" s="2">
        <f t="shared" si="3"/>
        <v>5</v>
      </c>
      <c r="N46" s="2">
        <v>1</v>
      </c>
      <c r="O46" s="5">
        <f t="shared" si="4"/>
        <v>100</v>
      </c>
      <c r="P46" s="2">
        <f t="shared" si="5"/>
        <v>0</v>
      </c>
      <c r="Q46" s="2">
        <f t="shared" si="6"/>
        <v>5</v>
      </c>
      <c r="R46" s="2" t="str">
        <f t="shared" si="7"/>
        <v>Non évalué</v>
      </c>
      <c r="S46" s="2"/>
      <c r="T46" s="50"/>
    </row>
    <row r="47" spans="1:20" ht="15" hidden="1" x14ac:dyDescent="0.25">
      <c r="A47" s="18" t="s">
        <v>314</v>
      </c>
      <c r="B47" s="4" t="s">
        <v>315</v>
      </c>
      <c r="C47" s="14" t="s">
        <v>316</v>
      </c>
      <c r="D47" s="14" t="s">
        <v>336</v>
      </c>
      <c r="E47" s="47" t="s">
        <v>358</v>
      </c>
      <c r="F47" s="44">
        <v>43357</v>
      </c>
      <c r="G47" s="34" t="str">
        <f t="shared" si="0"/>
        <v>oui</v>
      </c>
      <c r="H47" s="19" t="s">
        <v>334</v>
      </c>
      <c r="I47" s="34" t="str">
        <f t="shared" si="1"/>
        <v>non</v>
      </c>
      <c r="J47" s="2">
        <v>0</v>
      </c>
      <c r="K47" s="2">
        <v>0</v>
      </c>
      <c r="L47" s="5">
        <f t="shared" si="2"/>
        <v>0</v>
      </c>
      <c r="M47" s="2">
        <f t="shared" si="3"/>
        <v>5</v>
      </c>
      <c r="N47" s="2">
        <v>0</v>
      </c>
      <c r="O47" s="5">
        <f t="shared" si="4"/>
        <v>0</v>
      </c>
      <c r="P47" s="2">
        <f t="shared" si="5"/>
        <v>5</v>
      </c>
      <c r="Q47" s="2">
        <f t="shared" si="6"/>
        <v>10</v>
      </c>
      <c r="R47" s="2" t="str">
        <f t="shared" si="7"/>
        <v>Non évalué</v>
      </c>
      <c r="S47" s="2"/>
      <c r="T47" s="50"/>
    </row>
    <row r="48" spans="1:20" ht="15" hidden="1" x14ac:dyDescent="0.25">
      <c r="A48" s="18" t="s">
        <v>260</v>
      </c>
      <c r="B48" s="4"/>
      <c r="C48" s="3"/>
      <c r="D48" s="14" t="s">
        <v>341</v>
      </c>
      <c r="E48" s="48"/>
      <c r="F48" s="3"/>
      <c r="G48" s="34" t="str">
        <f t="shared" si="0"/>
        <v>non</v>
      </c>
      <c r="H48" s="19" t="s">
        <v>334</v>
      </c>
      <c r="I48" s="34" t="str">
        <f t="shared" si="1"/>
        <v>non</v>
      </c>
      <c r="J48" s="2">
        <v>2</v>
      </c>
      <c r="K48" s="2">
        <v>0</v>
      </c>
      <c r="L48" s="5">
        <f t="shared" si="2"/>
        <v>0</v>
      </c>
      <c r="M48" s="2">
        <f t="shared" si="3"/>
        <v>5</v>
      </c>
      <c r="N48" s="2">
        <v>1</v>
      </c>
      <c r="O48" s="5">
        <f t="shared" si="4"/>
        <v>50</v>
      </c>
      <c r="P48" s="2">
        <f t="shared" si="5"/>
        <v>0</v>
      </c>
      <c r="Q48" s="2">
        <f t="shared" si="6"/>
        <v>5</v>
      </c>
      <c r="R48" s="2" t="str">
        <f t="shared" si="7"/>
        <v>Non évalué</v>
      </c>
      <c r="S48" s="2"/>
      <c r="T48" s="50"/>
    </row>
    <row r="49" spans="1:20" ht="15" hidden="1" x14ac:dyDescent="0.25">
      <c r="A49" s="18" t="s">
        <v>12</v>
      </c>
      <c r="B49" s="4" t="s">
        <v>75</v>
      </c>
      <c r="C49" s="3"/>
      <c r="D49" s="14" t="s">
        <v>338</v>
      </c>
      <c r="E49" s="48"/>
      <c r="F49" s="3"/>
      <c r="G49" s="34" t="str">
        <f t="shared" si="0"/>
        <v>oui</v>
      </c>
      <c r="H49" s="19" t="s">
        <v>334</v>
      </c>
      <c r="I49" s="34" t="str">
        <f t="shared" si="1"/>
        <v>non</v>
      </c>
      <c r="J49" s="2">
        <v>0</v>
      </c>
      <c r="K49" s="2">
        <v>0</v>
      </c>
      <c r="L49" s="5">
        <f t="shared" si="2"/>
        <v>0</v>
      </c>
      <c r="M49" s="2">
        <f t="shared" si="3"/>
        <v>5</v>
      </c>
      <c r="N49" s="2">
        <v>0</v>
      </c>
      <c r="O49" s="5">
        <f t="shared" si="4"/>
        <v>0</v>
      </c>
      <c r="P49" s="2">
        <f t="shared" si="5"/>
        <v>5</v>
      </c>
      <c r="Q49" s="2">
        <f t="shared" si="6"/>
        <v>10</v>
      </c>
      <c r="R49" s="2" t="str">
        <f t="shared" si="7"/>
        <v>Non évalué</v>
      </c>
      <c r="S49" s="2"/>
      <c r="T49" s="51" t="s">
        <v>362</v>
      </c>
    </row>
    <row r="50" spans="1:20" ht="15" hidden="1" x14ac:dyDescent="0.25">
      <c r="A50" s="18" t="s">
        <v>13</v>
      </c>
      <c r="B50" s="4" t="s">
        <v>77</v>
      </c>
      <c r="C50" s="3"/>
      <c r="D50" s="14" t="s">
        <v>338</v>
      </c>
      <c r="E50" s="48"/>
      <c r="F50" s="3"/>
      <c r="G50" s="34" t="str">
        <f t="shared" si="0"/>
        <v>oui</v>
      </c>
      <c r="H50" s="19" t="s">
        <v>334</v>
      </c>
      <c r="I50" s="34" t="str">
        <f t="shared" si="1"/>
        <v>non</v>
      </c>
      <c r="J50" s="2">
        <v>0</v>
      </c>
      <c r="K50" s="2">
        <v>0</v>
      </c>
      <c r="L50" s="5">
        <f t="shared" si="2"/>
        <v>0</v>
      </c>
      <c r="M50" s="2">
        <f t="shared" si="3"/>
        <v>5</v>
      </c>
      <c r="N50" s="2">
        <v>0</v>
      </c>
      <c r="O50" s="5">
        <f t="shared" si="4"/>
        <v>0</v>
      </c>
      <c r="P50" s="2">
        <f t="shared" si="5"/>
        <v>5</v>
      </c>
      <c r="Q50" s="2">
        <f t="shared" si="6"/>
        <v>10</v>
      </c>
      <c r="R50" s="2" t="str">
        <f t="shared" si="7"/>
        <v>Non évalué</v>
      </c>
      <c r="S50" s="2"/>
      <c r="T50" s="51" t="s">
        <v>362</v>
      </c>
    </row>
    <row r="51" spans="1:20" ht="15" hidden="1" x14ac:dyDescent="0.25">
      <c r="A51" s="18" t="s">
        <v>209</v>
      </c>
      <c r="B51" s="4"/>
      <c r="C51" s="3"/>
      <c r="D51" s="14" t="s">
        <v>343</v>
      </c>
      <c r="E51" s="48"/>
      <c r="F51" s="3" t="s">
        <v>158</v>
      </c>
      <c r="G51" s="34" t="str">
        <f t="shared" si="0"/>
        <v>non</v>
      </c>
      <c r="H51" s="19" t="s">
        <v>334</v>
      </c>
      <c r="I51" s="34" t="str">
        <f t="shared" si="1"/>
        <v>non</v>
      </c>
      <c r="J51" s="2">
        <v>1</v>
      </c>
      <c r="K51" s="2">
        <v>0</v>
      </c>
      <c r="L51" s="5">
        <f t="shared" si="2"/>
        <v>0</v>
      </c>
      <c r="M51" s="2">
        <f t="shared" si="3"/>
        <v>5</v>
      </c>
      <c r="N51" s="2">
        <v>0</v>
      </c>
      <c r="O51" s="5">
        <f t="shared" si="4"/>
        <v>0</v>
      </c>
      <c r="P51" s="2">
        <f t="shared" si="5"/>
        <v>5</v>
      </c>
      <c r="Q51" s="2">
        <f t="shared" si="6"/>
        <v>10</v>
      </c>
      <c r="R51" s="2" t="str">
        <f t="shared" si="7"/>
        <v>Non évalué</v>
      </c>
      <c r="S51" s="2"/>
      <c r="T51" s="50"/>
    </row>
    <row r="52" spans="1:20" ht="15" hidden="1" x14ac:dyDescent="0.25">
      <c r="A52" s="18" t="s">
        <v>210</v>
      </c>
      <c r="B52" s="4"/>
      <c r="C52" s="3"/>
      <c r="D52" s="14" t="s">
        <v>338</v>
      </c>
      <c r="E52" s="47" t="s">
        <v>58</v>
      </c>
      <c r="F52" s="3"/>
      <c r="G52" s="34" t="str">
        <f t="shared" si="0"/>
        <v>oui</v>
      </c>
      <c r="H52" s="19" t="s">
        <v>333</v>
      </c>
      <c r="I52" s="34" t="str">
        <f t="shared" si="1"/>
        <v>non</v>
      </c>
      <c r="J52" s="2">
        <v>0</v>
      </c>
      <c r="K52" s="2">
        <v>0</v>
      </c>
      <c r="L52" s="5">
        <f t="shared" si="2"/>
        <v>0</v>
      </c>
      <c r="M52" s="2">
        <f t="shared" si="3"/>
        <v>5</v>
      </c>
      <c r="N52" s="2">
        <v>0</v>
      </c>
      <c r="O52" s="5">
        <f t="shared" si="4"/>
        <v>0</v>
      </c>
      <c r="P52" s="2">
        <f t="shared" si="5"/>
        <v>5</v>
      </c>
      <c r="Q52" s="2">
        <f t="shared" si="6"/>
        <v>10</v>
      </c>
      <c r="R52" s="2" t="str">
        <f t="shared" si="7"/>
        <v>Non évalué</v>
      </c>
      <c r="S52" s="2"/>
      <c r="T52" s="50"/>
    </row>
    <row r="53" spans="1:20" ht="15" hidden="1" x14ac:dyDescent="0.25">
      <c r="A53" s="18" t="s">
        <v>211</v>
      </c>
      <c r="B53" s="4"/>
      <c r="C53" s="3"/>
      <c r="D53" s="14" t="s">
        <v>338</v>
      </c>
      <c r="E53" s="47" t="s">
        <v>58</v>
      </c>
      <c r="F53" s="3"/>
      <c r="G53" s="34" t="str">
        <f t="shared" si="0"/>
        <v>oui</v>
      </c>
      <c r="H53" s="19" t="s">
        <v>334</v>
      </c>
      <c r="I53" s="34" t="str">
        <f t="shared" si="1"/>
        <v>non</v>
      </c>
      <c r="J53" s="2">
        <v>0</v>
      </c>
      <c r="K53" s="2">
        <v>0</v>
      </c>
      <c r="L53" s="5">
        <f t="shared" si="2"/>
        <v>0</v>
      </c>
      <c r="M53" s="2">
        <f t="shared" si="3"/>
        <v>5</v>
      </c>
      <c r="N53" s="2">
        <v>0</v>
      </c>
      <c r="O53" s="5">
        <f t="shared" si="4"/>
        <v>0</v>
      </c>
      <c r="P53" s="2">
        <f t="shared" si="5"/>
        <v>5</v>
      </c>
      <c r="Q53" s="2">
        <f t="shared" si="6"/>
        <v>10</v>
      </c>
      <c r="R53" s="2" t="str">
        <f t="shared" si="7"/>
        <v>Non évalué</v>
      </c>
      <c r="S53" s="2"/>
      <c r="T53" s="50"/>
    </row>
    <row r="54" spans="1:20" ht="15" x14ac:dyDescent="0.25">
      <c r="A54" s="18" t="s">
        <v>14</v>
      </c>
      <c r="B54" s="4"/>
      <c r="C54" s="3"/>
      <c r="D54" s="14" t="s">
        <v>79</v>
      </c>
      <c r="E54" s="47" t="s">
        <v>361</v>
      </c>
      <c r="F54" s="44">
        <v>43358</v>
      </c>
      <c r="G54" s="34" t="str">
        <f t="shared" si="0"/>
        <v>oui</v>
      </c>
      <c r="H54" s="19" t="s">
        <v>333</v>
      </c>
      <c r="I54" s="34" t="str">
        <f t="shared" si="1"/>
        <v>oui</v>
      </c>
      <c r="J54" s="2">
        <v>2</v>
      </c>
      <c r="K54" s="2">
        <v>0</v>
      </c>
      <c r="L54" s="5">
        <f t="shared" si="2"/>
        <v>0</v>
      </c>
      <c r="M54" s="2">
        <f t="shared" si="3"/>
        <v>5</v>
      </c>
      <c r="N54" s="2">
        <v>0</v>
      </c>
      <c r="O54" s="5">
        <f t="shared" si="4"/>
        <v>0</v>
      </c>
      <c r="P54" s="2">
        <f t="shared" si="5"/>
        <v>5</v>
      </c>
      <c r="Q54" s="2">
        <f t="shared" si="6"/>
        <v>10</v>
      </c>
      <c r="R54" s="2" t="str">
        <f t="shared" si="7"/>
        <v>Agréé</v>
      </c>
      <c r="S54" s="2"/>
      <c r="T54" s="50"/>
    </row>
    <row r="55" spans="1:20" ht="15" x14ac:dyDescent="0.25">
      <c r="A55" s="18" t="s">
        <v>15</v>
      </c>
      <c r="B55" s="4" t="s">
        <v>80</v>
      </c>
      <c r="C55" s="3"/>
      <c r="D55" s="14" t="s">
        <v>336</v>
      </c>
      <c r="E55" s="48"/>
      <c r="F55" s="3" t="s">
        <v>82</v>
      </c>
      <c r="G55" s="34" t="str">
        <f t="shared" si="0"/>
        <v>oui</v>
      </c>
      <c r="H55" s="19" t="s">
        <v>333</v>
      </c>
      <c r="I55" s="34" t="str">
        <f t="shared" si="1"/>
        <v>oui</v>
      </c>
      <c r="J55" s="2">
        <v>1</v>
      </c>
      <c r="K55" s="2">
        <v>0</v>
      </c>
      <c r="L55" s="5">
        <f t="shared" si="2"/>
        <v>0</v>
      </c>
      <c r="M55" s="2">
        <f t="shared" si="3"/>
        <v>5</v>
      </c>
      <c r="N55" s="2">
        <v>0</v>
      </c>
      <c r="O55" s="5">
        <f t="shared" si="4"/>
        <v>0</v>
      </c>
      <c r="P55" s="2">
        <f t="shared" si="5"/>
        <v>5</v>
      </c>
      <c r="Q55" s="2">
        <f t="shared" si="6"/>
        <v>10</v>
      </c>
      <c r="R55" s="2" t="str">
        <f t="shared" si="7"/>
        <v>Agréé</v>
      </c>
      <c r="S55" s="2" t="s">
        <v>400</v>
      </c>
      <c r="T55" s="50"/>
    </row>
    <row r="56" spans="1:20" ht="15" hidden="1" x14ac:dyDescent="0.25">
      <c r="A56" s="18" t="s">
        <v>16</v>
      </c>
      <c r="B56" s="4"/>
      <c r="C56" s="3"/>
      <c r="D56" s="14" t="s">
        <v>341</v>
      </c>
      <c r="E56" s="48"/>
      <c r="F56" s="3"/>
      <c r="G56" s="34" t="str">
        <f t="shared" si="0"/>
        <v>non</v>
      </c>
      <c r="H56" s="19" t="s">
        <v>334</v>
      </c>
      <c r="I56" s="34" t="str">
        <f t="shared" si="1"/>
        <v>non</v>
      </c>
      <c r="J56" s="2">
        <v>2</v>
      </c>
      <c r="K56" s="2">
        <v>0</v>
      </c>
      <c r="L56" s="5">
        <f t="shared" si="2"/>
        <v>0</v>
      </c>
      <c r="M56" s="2">
        <f t="shared" si="3"/>
        <v>5</v>
      </c>
      <c r="N56" s="2">
        <v>1</v>
      </c>
      <c r="O56" s="5">
        <f t="shared" si="4"/>
        <v>50</v>
      </c>
      <c r="P56" s="2">
        <f t="shared" si="5"/>
        <v>0</v>
      </c>
      <c r="Q56" s="2">
        <f t="shared" si="6"/>
        <v>5</v>
      </c>
      <c r="R56" s="2" t="str">
        <f t="shared" si="7"/>
        <v>Non évalué</v>
      </c>
      <c r="S56" s="2"/>
      <c r="T56" s="50"/>
    </row>
    <row r="57" spans="1:20" hidden="1" x14ac:dyDescent="0.2">
      <c r="A57" s="18" t="s">
        <v>83</v>
      </c>
      <c r="B57" s="3"/>
      <c r="C57" s="3"/>
      <c r="D57" s="14" t="s">
        <v>336</v>
      </c>
      <c r="E57" s="48"/>
      <c r="F57" s="3"/>
      <c r="G57" s="34" t="str">
        <f t="shared" si="0"/>
        <v>oui</v>
      </c>
      <c r="H57" s="19" t="s">
        <v>334</v>
      </c>
      <c r="I57" s="34" t="str">
        <f t="shared" si="1"/>
        <v>non</v>
      </c>
      <c r="J57" s="2">
        <v>0</v>
      </c>
      <c r="K57" s="2">
        <v>0</v>
      </c>
      <c r="L57" s="5">
        <f t="shared" si="2"/>
        <v>0</v>
      </c>
      <c r="M57" s="2">
        <f t="shared" si="3"/>
        <v>5</v>
      </c>
      <c r="N57" s="2">
        <v>0</v>
      </c>
      <c r="O57" s="5">
        <f t="shared" si="4"/>
        <v>0</v>
      </c>
      <c r="P57" s="2">
        <f t="shared" si="5"/>
        <v>5</v>
      </c>
      <c r="Q57" s="2">
        <f t="shared" si="6"/>
        <v>10</v>
      </c>
      <c r="R57" s="2" t="str">
        <f t="shared" si="7"/>
        <v>Non évalué</v>
      </c>
      <c r="S57" s="2"/>
      <c r="T57" s="51" t="s">
        <v>362</v>
      </c>
    </row>
    <row r="58" spans="1:20" hidden="1" x14ac:dyDescent="0.2">
      <c r="A58" s="18" t="s">
        <v>212</v>
      </c>
      <c r="B58" s="3"/>
      <c r="C58" s="3"/>
      <c r="D58" s="14" t="s">
        <v>337</v>
      </c>
      <c r="E58" s="48"/>
      <c r="F58" s="3"/>
      <c r="G58" s="34" t="str">
        <f t="shared" si="0"/>
        <v>oui</v>
      </c>
      <c r="H58" s="34" t="s">
        <v>334</v>
      </c>
      <c r="I58" s="34" t="str">
        <f t="shared" si="1"/>
        <v>non</v>
      </c>
      <c r="J58" s="2">
        <v>0</v>
      </c>
      <c r="K58" s="2">
        <v>0</v>
      </c>
      <c r="L58" s="5">
        <f t="shared" si="2"/>
        <v>0</v>
      </c>
      <c r="M58" s="2">
        <f t="shared" si="3"/>
        <v>5</v>
      </c>
      <c r="N58" s="2">
        <v>0</v>
      </c>
      <c r="O58" s="5">
        <f t="shared" si="4"/>
        <v>0</v>
      </c>
      <c r="P58" s="2">
        <f t="shared" si="5"/>
        <v>5</v>
      </c>
      <c r="Q58" s="2">
        <f t="shared" si="6"/>
        <v>10</v>
      </c>
      <c r="R58" s="2" t="str">
        <f t="shared" si="7"/>
        <v>Non évalué</v>
      </c>
      <c r="S58" s="2"/>
      <c r="T58" s="50"/>
    </row>
    <row r="59" spans="1:20" ht="15" x14ac:dyDescent="0.25">
      <c r="A59" s="18" t="s">
        <v>84</v>
      </c>
      <c r="B59" s="4" t="s">
        <v>188</v>
      </c>
      <c r="C59" s="3" t="s">
        <v>189</v>
      </c>
      <c r="D59" s="14" t="s">
        <v>336</v>
      </c>
      <c r="E59" s="48"/>
      <c r="F59" s="3" t="s">
        <v>130</v>
      </c>
      <c r="G59" s="34" t="str">
        <f t="shared" si="0"/>
        <v>oui</v>
      </c>
      <c r="H59" s="19" t="s">
        <v>334</v>
      </c>
      <c r="I59" s="34" t="str">
        <f t="shared" si="1"/>
        <v>oui</v>
      </c>
      <c r="J59" s="2">
        <v>7</v>
      </c>
      <c r="K59" s="2">
        <v>0</v>
      </c>
      <c r="L59" s="5">
        <f t="shared" si="2"/>
        <v>0</v>
      </c>
      <c r="M59" s="2">
        <f t="shared" si="3"/>
        <v>5</v>
      </c>
      <c r="N59" s="2">
        <v>3</v>
      </c>
      <c r="O59" s="5">
        <f t="shared" si="4"/>
        <v>42.857142857142854</v>
      </c>
      <c r="P59" s="2">
        <f t="shared" si="5"/>
        <v>0</v>
      </c>
      <c r="Q59" s="2">
        <f t="shared" si="6"/>
        <v>5</v>
      </c>
      <c r="R59" s="2" t="str">
        <f t="shared" si="7"/>
        <v>A surveiller</v>
      </c>
      <c r="S59" s="2"/>
      <c r="T59" s="50"/>
    </row>
    <row r="60" spans="1:20" ht="15" x14ac:dyDescent="0.25">
      <c r="A60" s="18" t="s">
        <v>407</v>
      </c>
      <c r="B60" s="4"/>
      <c r="C60" s="3"/>
      <c r="D60" s="14" t="s">
        <v>79</v>
      </c>
      <c r="E60" s="48"/>
      <c r="F60" s="3"/>
      <c r="G60" s="34" t="str">
        <f t="shared" si="0"/>
        <v>oui</v>
      </c>
      <c r="H60" s="19" t="s">
        <v>334</v>
      </c>
      <c r="I60" s="34" t="str">
        <f t="shared" si="1"/>
        <v>oui</v>
      </c>
      <c r="J60" s="2">
        <v>10</v>
      </c>
      <c r="K60" s="2">
        <v>0</v>
      </c>
      <c r="L60" s="5">
        <f t="shared" si="2"/>
        <v>0</v>
      </c>
      <c r="M60" s="2">
        <f t="shared" si="3"/>
        <v>5</v>
      </c>
      <c r="N60" s="2">
        <v>3</v>
      </c>
      <c r="O60" s="5">
        <f t="shared" si="4"/>
        <v>30</v>
      </c>
      <c r="P60" s="2">
        <f t="shared" si="5"/>
        <v>0</v>
      </c>
      <c r="Q60" s="2">
        <f t="shared" si="6"/>
        <v>5</v>
      </c>
      <c r="R60" s="2" t="str">
        <f t="shared" si="7"/>
        <v>A surveiller</v>
      </c>
      <c r="S60" s="2"/>
      <c r="T60" s="50"/>
    </row>
    <row r="61" spans="1:20" ht="15" x14ac:dyDescent="0.25">
      <c r="A61" s="18" t="s">
        <v>319</v>
      </c>
      <c r="B61" s="4"/>
      <c r="C61" s="14" t="s">
        <v>320</v>
      </c>
      <c r="D61" s="14" t="s">
        <v>338</v>
      </c>
      <c r="E61" s="47" t="s">
        <v>346</v>
      </c>
      <c r="F61" s="43">
        <v>43914</v>
      </c>
      <c r="G61" s="34" t="str">
        <f t="shared" si="0"/>
        <v>oui</v>
      </c>
      <c r="H61" s="19" t="s">
        <v>333</v>
      </c>
      <c r="I61" s="34" t="str">
        <f t="shared" si="1"/>
        <v>oui</v>
      </c>
      <c r="J61" s="2">
        <v>3</v>
      </c>
      <c r="K61" s="2">
        <v>0</v>
      </c>
      <c r="L61" s="5">
        <f t="shared" si="2"/>
        <v>0</v>
      </c>
      <c r="M61" s="2">
        <f t="shared" si="3"/>
        <v>5</v>
      </c>
      <c r="N61" s="2">
        <v>0</v>
      </c>
      <c r="O61" s="5">
        <f t="shared" si="4"/>
        <v>0</v>
      </c>
      <c r="P61" s="2">
        <f t="shared" si="5"/>
        <v>5</v>
      </c>
      <c r="Q61" s="2">
        <f t="shared" si="6"/>
        <v>10</v>
      </c>
      <c r="R61" s="2" t="str">
        <f t="shared" si="7"/>
        <v>Agréé</v>
      </c>
      <c r="S61" s="2"/>
      <c r="T61" s="50"/>
    </row>
    <row r="62" spans="1:20" ht="15" x14ac:dyDescent="0.25">
      <c r="A62" s="18" t="s">
        <v>330</v>
      </c>
      <c r="B62" s="4" t="s">
        <v>332</v>
      </c>
      <c r="C62" s="14" t="s">
        <v>331</v>
      </c>
      <c r="D62" s="14" t="s">
        <v>79</v>
      </c>
      <c r="E62" s="47" t="s">
        <v>92</v>
      </c>
      <c r="F62" s="43">
        <v>44294</v>
      </c>
      <c r="G62" s="34" t="str">
        <f t="shared" si="0"/>
        <v>oui</v>
      </c>
      <c r="H62" s="19" t="s">
        <v>333</v>
      </c>
      <c r="I62" s="34" t="str">
        <f t="shared" si="1"/>
        <v>oui</v>
      </c>
      <c r="J62" s="2">
        <v>2</v>
      </c>
      <c r="K62" s="2">
        <v>0</v>
      </c>
      <c r="L62" s="5">
        <f t="shared" si="2"/>
        <v>0</v>
      </c>
      <c r="M62" s="2">
        <f t="shared" si="3"/>
        <v>5</v>
      </c>
      <c r="N62" s="2">
        <v>0</v>
      </c>
      <c r="O62" s="5">
        <f t="shared" si="4"/>
        <v>0</v>
      </c>
      <c r="P62" s="2">
        <f t="shared" si="5"/>
        <v>5</v>
      </c>
      <c r="Q62" s="2">
        <f t="shared" si="6"/>
        <v>10</v>
      </c>
      <c r="R62" s="2" t="str">
        <f t="shared" si="7"/>
        <v>Agréé</v>
      </c>
      <c r="S62" s="2"/>
      <c r="T62" s="50" t="s">
        <v>404</v>
      </c>
    </row>
    <row r="63" spans="1:20" ht="15" x14ac:dyDescent="0.25">
      <c r="A63" s="18" t="s">
        <v>17</v>
      </c>
      <c r="B63" s="4" t="s">
        <v>386</v>
      </c>
      <c r="C63" s="3"/>
      <c r="D63" s="14" t="s">
        <v>79</v>
      </c>
      <c r="E63" s="47" t="s">
        <v>346</v>
      </c>
      <c r="F63" s="44" t="s">
        <v>406</v>
      </c>
      <c r="G63" s="34" t="str">
        <f t="shared" si="0"/>
        <v>oui</v>
      </c>
      <c r="H63" s="19" t="s">
        <v>333</v>
      </c>
      <c r="I63" s="34" t="str">
        <f t="shared" si="1"/>
        <v>oui</v>
      </c>
      <c r="J63" s="2">
        <v>4</v>
      </c>
      <c r="K63" s="2">
        <v>0</v>
      </c>
      <c r="L63" s="5">
        <f t="shared" si="2"/>
        <v>0</v>
      </c>
      <c r="M63" s="2">
        <f t="shared" si="3"/>
        <v>5</v>
      </c>
      <c r="N63" s="2">
        <v>2</v>
      </c>
      <c r="O63" s="5">
        <f t="shared" si="4"/>
        <v>50</v>
      </c>
      <c r="P63" s="2">
        <f t="shared" si="5"/>
        <v>0</v>
      </c>
      <c r="Q63" s="2">
        <f t="shared" si="6"/>
        <v>5</v>
      </c>
      <c r="R63" s="2" t="str">
        <f t="shared" si="7"/>
        <v>A surveiller</v>
      </c>
      <c r="S63" s="2"/>
      <c r="T63" s="50"/>
    </row>
    <row r="64" spans="1:20" ht="15" x14ac:dyDescent="0.25">
      <c r="A64" s="18" t="s">
        <v>325</v>
      </c>
      <c r="B64" s="4" t="s">
        <v>328</v>
      </c>
      <c r="C64" s="3"/>
      <c r="D64" s="14" t="s">
        <v>335</v>
      </c>
      <c r="E64" s="47"/>
      <c r="F64" s="3" t="s">
        <v>58</v>
      </c>
      <c r="G64" s="34" t="str">
        <f t="shared" si="0"/>
        <v>oui</v>
      </c>
      <c r="H64" s="34" t="s">
        <v>333</v>
      </c>
      <c r="I64" s="34" t="str">
        <f t="shared" si="1"/>
        <v>oui</v>
      </c>
      <c r="J64" s="2">
        <v>5</v>
      </c>
      <c r="K64" s="2">
        <v>0</v>
      </c>
      <c r="L64" s="5">
        <f t="shared" si="2"/>
        <v>0</v>
      </c>
      <c r="M64" s="2">
        <f t="shared" si="3"/>
        <v>5</v>
      </c>
      <c r="N64" s="2">
        <v>3</v>
      </c>
      <c r="O64" s="5">
        <f t="shared" si="4"/>
        <v>60</v>
      </c>
      <c r="P64" s="2">
        <f t="shared" si="5"/>
        <v>0</v>
      </c>
      <c r="Q64" s="2">
        <f t="shared" si="6"/>
        <v>5</v>
      </c>
      <c r="R64" s="2" t="str">
        <f t="shared" si="7"/>
        <v>A surveiller</v>
      </c>
      <c r="S64" s="2"/>
      <c r="T64" s="50"/>
    </row>
    <row r="65" spans="1:20" ht="15" hidden="1" x14ac:dyDescent="0.25">
      <c r="A65" s="18" t="s">
        <v>214</v>
      </c>
      <c r="B65" s="4"/>
      <c r="C65" s="3"/>
      <c r="D65" s="14" t="s">
        <v>341</v>
      </c>
      <c r="E65" s="48"/>
      <c r="F65" s="3"/>
      <c r="G65" s="34" t="str">
        <f t="shared" si="0"/>
        <v>non</v>
      </c>
      <c r="H65" s="19" t="s">
        <v>334</v>
      </c>
      <c r="I65" s="34" t="str">
        <f t="shared" si="1"/>
        <v>non</v>
      </c>
      <c r="J65" s="2">
        <v>0</v>
      </c>
      <c r="K65" s="2">
        <v>0</v>
      </c>
      <c r="L65" s="5">
        <f t="shared" si="2"/>
        <v>0</v>
      </c>
      <c r="M65" s="2">
        <f t="shared" si="3"/>
        <v>5</v>
      </c>
      <c r="N65" s="2">
        <v>1</v>
      </c>
      <c r="O65" s="5">
        <f t="shared" si="4"/>
        <v>0</v>
      </c>
      <c r="P65" s="2">
        <f t="shared" si="5"/>
        <v>5</v>
      </c>
      <c r="Q65" s="2">
        <f t="shared" si="6"/>
        <v>10</v>
      </c>
      <c r="R65" s="2" t="str">
        <f t="shared" si="7"/>
        <v>Non évalué</v>
      </c>
      <c r="S65" s="2"/>
      <c r="T65" s="50"/>
    </row>
    <row r="66" spans="1:20" ht="15" x14ac:dyDescent="0.25">
      <c r="A66" s="18" t="s">
        <v>99</v>
      </c>
      <c r="B66" s="4" t="s">
        <v>100</v>
      </c>
      <c r="C66" s="3" t="s">
        <v>101</v>
      </c>
      <c r="D66" s="14" t="s">
        <v>343</v>
      </c>
      <c r="E66" s="47" t="s">
        <v>346</v>
      </c>
      <c r="F66" s="46">
        <v>44473</v>
      </c>
      <c r="G66" s="34" t="str">
        <f t="shared" si="0"/>
        <v>non</v>
      </c>
      <c r="H66" s="27" t="s">
        <v>333</v>
      </c>
      <c r="I66" s="34" t="str">
        <f t="shared" si="1"/>
        <v>oui</v>
      </c>
      <c r="J66" s="2">
        <v>1</v>
      </c>
      <c r="K66" s="2">
        <v>0</v>
      </c>
      <c r="L66" s="5">
        <f t="shared" si="2"/>
        <v>0</v>
      </c>
      <c r="M66" s="2">
        <f t="shared" si="3"/>
        <v>5</v>
      </c>
      <c r="N66" s="2">
        <v>0</v>
      </c>
      <c r="O66" s="5">
        <f t="shared" si="4"/>
        <v>0</v>
      </c>
      <c r="P66" s="2">
        <f t="shared" si="5"/>
        <v>5</v>
      </c>
      <c r="Q66" s="2">
        <f t="shared" si="6"/>
        <v>10</v>
      </c>
      <c r="R66" s="2" t="str">
        <f t="shared" si="7"/>
        <v>Agréé</v>
      </c>
      <c r="S66" s="2" t="s">
        <v>403</v>
      </c>
      <c r="T66" s="50" t="s">
        <v>404</v>
      </c>
    </row>
    <row r="67" spans="1:20" ht="15" x14ac:dyDescent="0.25">
      <c r="A67" s="18" t="s">
        <v>32</v>
      </c>
      <c r="B67" s="4"/>
      <c r="C67" s="3"/>
      <c r="D67" s="14" t="s">
        <v>341</v>
      </c>
      <c r="E67" s="48"/>
      <c r="F67" s="3"/>
      <c r="G67" s="34" t="str">
        <f t="shared" si="0"/>
        <v>non</v>
      </c>
      <c r="H67" s="19" t="s">
        <v>333</v>
      </c>
      <c r="I67" s="34" t="str">
        <f t="shared" si="1"/>
        <v>oui</v>
      </c>
      <c r="J67" s="2">
        <v>1</v>
      </c>
      <c r="K67" s="2">
        <v>0</v>
      </c>
      <c r="L67" s="5">
        <f t="shared" si="2"/>
        <v>0</v>
      </c>
      <c r="M67" s="2">
        <f t="shared" si="3"/>
        <v>5</v>
      </c>
      <c r="N67" s="2">
        <v>0</v>
      </c>
      <c r="O67" s="5">
        <f t="shared" si="4"/>
        <v>0</v>
      </c>
      <c r="P67" s="2">
        <f t="shared" si="5"/>
        <v>5</v>
      </c>
      <c r="Q67" s="2">
        <f t="shared" si="6"/>
        <v>10</v>
      </c>
      <c r="R67" s="2" t="str">
        <f t="shared" si="7"/>
        <v>Agréé</v>
      </c>
      <c r="S67" s="2"/>
      <c r="T67" s="50"/>
    </row>
    <row r="68" spans="1:20" ht="15" hidden="1" x14ac:dyDescent="0.25">
      <c r="A68" s="18" t="s">
        <v>356</v>
      </c>
      <c r="B68" s="4"/>
      <c r="C68" s="3"/>
      <c r="D68" s="14" t="s">
        <v>337</v>
      </c>
      <c r="E68" s="48"/>
      <c r="F68" s="14" t="s">
        <v>357</v>
      </c>
      <c r="G68" s="34" t="str">
        <f t="shared" si="0"/>
        <v>oui</v>
      </c>
      <c r="H68" s="19" t="s">
        <v>334</v>
      </c>
      <c r="I68" s="34" t="str">
        <f t="shared" si="1"/>
        <v>non</v>
      </c>
      <c r="J68" s="2">
        <v>0</v>
      </c>
      <c r="K68" s="2">
        <v>0</v>
      </c>
      <c r="L68" s="5">
        <f t="shared" si="2"/>
        <v>0</v>
      </c>
      <c r="M68" s="2">
        <f t="shared" si="3"/>
        <v>5</v>
      </c>
      <c r="N68" s="2">
        <v>0</v>
      </c>
      <c r="O68" s="5">
        <f t="shared" si="4"/>
        <v>0</v>
      </c>
      <c r="P68" s="2">
        <f t="shared" si="5"/>
        <v>5</v>
      </c>
      <c r="Q68" s="2">
        <f t="shared" si="6"/>
        <v>10</v>
      </c>
      <c r="R68" s="2" t="str">
        <f t="shared" ref="R68:R114" si="8">IF(I68="non","Non évalué",IF(Q68&lt;5,"A risque",IF(Q68&lt;8,"A surveiller","Agréé")))</f>
        <v>Non évalué</v>
      </c>
      <c r="S68" s="2"/>
      <c r="T68" s="50"/>
    </row>
    <row r="69" spans="1:20" ht="15" hidden="1" x14ac:dyDescent="0.25">
      <c r="A69" s="18" t="s">
        <v>317</v>
      </c>
      <c r="B69" s="4" t="s">
        <v>354</v>
      </c>
      <c r="C69" s="14" t="s">
        <v>392</v>
      </c>
      <c r="D69" s="14" t="s">
        <v>79</v>
      </c>
      <c r="E69" s="47" t="s">
        <v>346</v>
      </c>
      <c r="F69" s="43">
        <v>44184</v>
      </c>
      <c r="G69" s="34" t="str">
        <f t="shared" si="0"/>
        <v>oui</v>
      </c>
      <c r="H69" s="19" t="s">
        <v>333</v>
      </c>
      <c r="I69" s="34" t="str">
        <f t="shared" si="1"/>
        <v>non</v>
      </c>
      <c r="J69" s="2">
        <v>0</v>
      </c>
      <c r="K69" s="2">
        <v>0</v>
      </c>
      <c r="L69" s="5">
        <f t="shared" si="2"/>
        <v>0</v>
      </c>
      <c r="M69" s="2">
        <f t="shared" si="3"/>
        <v>5</v>
      </c>
      <c r="N69" s="2">
        <v>0</v>
      </c>
      <c r="O69" s="5">
        <f t="shared" si="4"/>
        <v>0</v>
      </c>
      <c r="P69" s="2">
        <f t="shared" si="5"/>
        <v>5</v>
      </c>
      <c r="Q69" s="2">
        <f t="shared" si="6"/>
        <v>10</v>
      </c>
      <c r="R69" s="2" t="str">
        <f t="shared" si="8"/>
        <v>Non évalué</v>
      </c>
      <c r="S69" s="2"/>
      <c r="T69" s="50" t="s">
        <v>404</v>
      </c>
    </row>
    <row r="70" spans="1:20" ht="15" hidden="1" x14ac:dyDescent="0.25">
      <c r="A70" s="18" t="s">
        <v>217</v>
      </c>
      <c r="B70" s="4"/>
      <c r="C70" s="3"/>
      <c r="D70" s="14" t="s">
        <v>341</v>
      </c>
      <c r="E70" s="49"/>
      <c r="F70" s="8" t="s">
        <v>229</v>
      </c>
      <c r="G70" s="34" t="str">
        <f t="shared" ref="G70:G114" si="9">VLOOKUP(D70,activites,2,FALSE)</f>
        <v>non</v>
      </c>
      <c r="H70" s="19" t="s">
        <v>334</v>
      </c>
      <c r="I70" s="34" t="str">
        <f t="shared" ref="I70:I109" si="10">IF(AND(OR(G70="oui",H70="oui"),J70&lt;&gt;0),"oui","non")</f>
        <v>non</v>
      </c>
      <c r="J70" s="2">
        <v>0</v>
      </c>
      <c r="K70" s="2">
        <v>0</v>
      </c>
      <c r="L70" s="5">
        <f t="shared" ref="L70:L109" si="11">IF(J70=0,0,((K70/J70)*100))</f>
        <v>0</v>
      </c>
      <c r="M70" s="2">
        <f t="shared" ref="M70:M109" si="12">IF(L70&lt;=2,5,IF(L70&lt;=5,3,0))</f>
        <v>5</v>
      </c>
      <c r="N70" s="2">
        <v>0</v>
      </c>
      <c r="O70" s="5">
        <f t="shared" ref="O70:O109" si="13">IF(J70=0,0,((N70/J70)*100))</f>
        <v>0</v>
      </c>
      <c r="P70" s="2">
        <f t="shared" ref="P70:P109" si="14">IF(O70&lt;=5,5,IF(O70&lt;=10,3,0))</f>
        <v>5</v>
      </c>
      <c r="Q70" s="2">
        <f t="shared" ref="Q70:Q112" si="15">M70+P70</f>
        <v>10</v>
      </c>
      <c r="R70" s="2" t="str">
        <f t="shared" si="8"/>
        <v>Non évalué</v>
      </c>
      <c r="S70" s="2"/>
      <c r="T70" s="50"/>
    </row>
    <row r="71" spans="1:20" ht="15" hidden="1" x14ac:dyDescent="0.25">
      <c r="A71" s="18" t="s">
        <v>287</v>
      </c>
      <c r="B71" s="75" t="s">
        <v>289</v>
      </c>
      <c r="C71" s="14" t="s">
        <v>394</v>
      </c>
      <c r="D71" s="14" t="s">
        <v>338</v>
      </c>
      <c r="E71" s="47" t="s">
        <v>346</v>
      </c>
      <c r="F71" s="43" t="s">
        <v>393</v>
      </c>
      <c r="G71" s="34" t="str">
        <f t="shared" si="9"/>
        <v>oui</v>
      </c>
      <c r="H71" s="6" t="s">
        <v>334</v>
      </c>
      <c r="I71" s="34" t="str">
        <f t="shared" si="10"/>
        <v>oui</v>
      </c>
      <c r="J71" s="2">
        <v>13</v>
      </c>
      <c r="K71" s="2">
        <v>0</v>
      </c>
      <c r="L71" s="5">
        <f t="shared" si="11"/>
        <v>0</v>
      </c>
      <c r="M71" s="2">
        <f t="shared" si="12"/>
        <v>5</v>
      </c>
      <c r="N71" s="2">
        <v>1</v>
      </c>
      <c r="O71" s="5">
        <f t="shared" si="13"/>
        <v>7.6923076923076925</v>
      </c>
      <c r="P71" s="2">
        <f t="shared" si="14"/>
        <v>3</v>
      </c>
      <c r="Q71" s="2">
        <f t="shared" si="15"/>
        <v>8</v>
      </c>
      <c r="R71" s="2" t="str">
        <f t="shared" si="8"/>
        <v>Agréé</v>
      </c>
      <c r="S71" s="2"/>
      <c r="T71" s="50"/>
    </row>
    <row r="72" spans="1:20" ht="15" x14ac:dyDescent="0.25">
      <c r="A72" s="18" t="s">
        <v>367</v>
      </c>
      <c r="B72" s="75"/>
      <c r="C72" s="3"/>
      <c r="D72" s="14" t="s">
        <v>336</v>
      </c>
      <c r="E72" s="47"/>
      <c r="F72" s="43"/>
      <c r="G72" s="34" t="str">
        <f t="shared" si="9"/>
        <v>oui</v>
      </c>
      <c r="H72" s="6" t="s">
        <v>333</v>
      </c>
      <c r="I72" s="34" t="str">
        <f t="shared" si="10"/>
        <v>oui</v>
      </c>
      <c r="J72" s="2">
        <v>1</v>
      </c>
      <c r="K72" s="2">
        <v>0</v>
      </c>
      <c r="L72" s="5">
        <f t="shared" si="11"/>
        <v>0</v>
      </c>
      <c r="M72" s="2">
        <f t="shared" si="12"/>
        <v>5</v>
      </c>
      <c r="N72" s="2">
        <v>0</v>
      </c>
      <c r="O72" s="5">
        <f t="shared" si="13"/>
        <v>0</v>
      </c>
      <c r="P72" s="2">
        <f t="shared" si="14"/>
        <v>5</v>
      </c>
      <c r="Q72" s="2">
        <f t="shared" si="15"/>
        <v>10</v>
      </c>
      <c r="R72" s="2" t="str">
        <f t="shared" si="8"/>
        <v>Agréé</v>
      </c>
      <c r="S72" s="2"/>
      <c r="T72" s="50"/>
    </row>
    <row r="73" spans="1:20" ht="15" hidden="1" x14ac:dyDescent="0.25">
      <c r="A73" s="18" t="s">
        <v>391</v>
      </c>
      <c r="B73" s="75"/>
      <c r="C73" s="3"/>
      <c r="D73" s="14" t="s">
        <v>52</v>
      </c>
      <c r="E73" s="47" t="s">
        <v>92</v>
      </c>
      <c r="F73" s="43"/>
      <c r="G73" s="34" t="str">
        <f t="shared" si="9"/>
        <v>oui</v>
      </c>
      <c r="H73" s="6" t="s">
        <v>333</v>
      </c>
      <c r="I73" s="34" t="str">
        <f t="shared" si="10"/>
        <v>non</v>
      </c>
      <c r="J73" s="2">
        <v>0</v>
      </c>
      <c r="K73" s="2">
        <v>0</v>
      </c>
      <c r="L73" s="5">
        <f t="shared" si="11"/>
        <v>0</v>
      </c>
      <c r="M73" s="2">
        <f t="shared" si="12"/>
        <v>5</v>
      </c>
      <c r="N73" s="2">
        <v>1</v>
      </c>
      <c r="O73" s="5">
        <f t="shared" si="13"/>
        <v>0</v>
      </c>
      <c r="P73" s="2">
        <f t="shared" si="14"/>
        <v>5</v>
      </c>
      <c r="Q73" s="2">
        <f t="shared" si="15"/>
        <v>10</v>
      </c>
      <c r="R73" s="2" t="str">
        <f t="shared" si="8"/>
        <v>Non évalué</v>
      </c>
      <c r="S73" s="2" t="s">
        <v>403</v>
      </c>
      <c r="T73" s="50" t="s">
        <v>404</v>
      </c>
    </row>
    <row r="74" spans="1:20" hidden="1" x14ac:dyDescent="0.2">
      <c r="A74" s="18" t="s">
        <v>218</v>
      </c>
      <c r="B74" s="3"/>
      <c r="C74" s="3"/>
      <c r="D74" s="14" t="s">
        <v>341</v>
      </c>
      <c r="E74" s="48"/>
      <c r="F74" s="3"/>
      <c r="G74" s="34" t="str">
        <f t="shared" si="9"/>
        <v>non</v>
      </c>
      <c r="H74" s="6" t="s">
        <v>334</v>
      </c>
      <c r="I74" s="34" t="str">
        <f t="shared" si="10"/>
        <v>non</v>
      </c>
      <c r="J74" s="2">
        <v>0</v>
      </c>
      <c r="K74" s="2">
        <v>0</v>
      </c>
      <c r="L74" s="5">
        <f t="shared" si="11"/>
        <v>0</v>
      </c>
      <c r="M74" s="2">
        <f t="shared" si="12"/>
        <v>5</v>
      </c>
      <c r="N74" s="2">
        <v>0</v>
      </c>
      <c r="O74" s="5">
        <f t="shared" si="13"/>
        <v>0</v>
      </c>
      <c r="P74" s="2">
        <f t="shared" si="14"/>
        <v>5</v>
      </c>
      <c r="Q74" s="2">
        <f t="shared" si="15"/>
        <v>10</v>
      </c>
      <c r="R74" s="2" t="str">
        <f t="shared" si="8"/>
        <v>Non évalué</v>
      </c>
      <c r="S74" s="2"/>
      <c r="T74" s="50"/>
    </row>
    <row r="75" spans="1:20" hidden="1" x14ac:dyDescent="0.2">
      <c r="A75" s="18" t="s">
        <v>103</v>
      </c>
      <c r="B75" s="3"/>
      <c r="C75" s="3"/>
      <c r="D75" s="14" t="s">
        <v>336</v>
      </c>
      <c r="E75" s="48"/>
      <c r="F75" s="3"/>
      <c r="G75" s="34" t="str">
        <f t="shared" si="9"/>
        <v>oui</v>
      </c>
      <c r="H75" s="19" t="s">
        <v>334</v>
      </c>
      <c r="I75" s="34" t="str">
        <f t="shared" si="10"/>
        <v>non</v>
      </c>
      <c r="J75" s="2">
        <v>0</v>
      </c>
      <c r="K75" s="2">
        <v>0</v>
      </c>
      <c r="L75" s="5">
        <f t="shared" si="11"/>
        <v>0</v>
      </c>
      <c r="M75" s="2">
        <f t="shared" si="12"/>
        <v>5</v>
      </c>
      <c r="N75" s="2">
        <v>0</v>
      </c>
      <c r="O75" s="5">
        <f t="shared" si="13"/>
        <v>0</v>
      </c>
      <c r="P75" s="2">
        <f t="shared" si="14"/>
        <v>5</v>
      </c>
      <c r="Q75" s="2">
        <f t="shared" si="15"/>
        <v>10</v>
      </c>
      <c r="R75" s="2" t="str">
        <f t="shared" si="8"/>
        <v>Non évalué</v>
      </c>
      <c r="S75" s="2"/>
      <c r="T75" s="50"/>
    </row>
    <row r="76" spans="1:20" hidden="1" x14ac:dyDescent="0.2">
      <c r="A76" s="18" t="s">
        <v>105</v>
      </c>
      <c r="B76" s="3"/>
      <c r="C76" s="3"/>
      <c r="D76" s="14" t="s">
        <v>338</v>
      </c>
      <c r="E76" s="48"/>
      <c r="F76" s="3"/>
      <c r="G76" s="34" t="str">
        <f t="shared" si="9"/>
        <v>oui</v>
      </c>
      <c r="H76" s="19" t="s">
        <v>334</v>
      </c>
      <c r="I76" s="34" t="str">
        <f t="shared" si="10"/>
        <v>non</v>
      </c>
      <c r="J76" s="2">
        <v>0</v>
      </c>
      <c r="K76" s="2">
        <v>0</v>
      </c>
      <c r="L76" s="5">
        <f t="shared" si="11"/>
        <v>0</v>
      </c>
      <c r="M76" s="2">
        <f t="shared" si="12"/>
        <v>5</v>
      </c>
      <c r="N76" s="2">
        <v>0</v>
      </c>
      <c r="O76" s="5">
        <f t="shared" si="13"/>
        <v>0</v>
      </c>
      <c r="P76" s="2">
        <f t="shared" si="14"/>
        <v>5</v>
      </c>
      <c r="Q76" s="2">
        <f t="shared" si="15"/>
        <v>10</v>
      </c>
      <c r="R76" s="2" t="str">
        <f t="shared" si="8"/>
        <v>Non évalué</v>
      </c>
      <c r="S76" s="2"/>
      <c r="T76" s="50"/>
    </row>
    <row r="77" spans="1:20" ht="15" x14ac:dyDescent="0.25">
      <c r="A77" s="18" t="s">
        <v>175</v>
      </c>
      <c r="B77" s="4" t="s">
        <v>176</v>
      </c>
      <c r="C77" s="3" t="s">
        <v>177</v>
      </c>
      <c r="D77" s="14" t="s">
        <v>79</v>
      </c>
      <c r="E77" s="48"/>
      <c r="F77" s="46">
        <v>44384</v>
      </c>
      <c r="G77" s="34" t="str">
        <f t="shared" si="9"/>
        <v>oui</v>
      </c>
      <c r="H77" s="19" t="s">
        <v>333</v>
      </c>
      <c r="I77" s="34" t="str">
        <f t="shared" si="10"/>
        <v>oui</v>
      </c>
      <c r="J77" s="2">
        <v>1</v>
      </c>
      <c r="K77" s="2">
        <v>1</v>
      </c>
      <c r="L77" s="5">
        <f t="shared" si="11"/>
        <v>100</v>
      </c>
      <c r="M77" s="2">
        <f t="shared" si="12"/>
        <v>0</v>
      </c>
      <c r="N77" s="2">
        <v>0</v>
      </c>
      <c r="O77" s="5">
        <f t="shared" si="13"/>
        <v>0</v>
      </c>
      <c r="P77" s="2">
        <f t="shared" si="14"/>
        <v>5</v>
      </c>
      <c r="Q77" s="2">
        <f t="shared" si="15"/>
        <v>5</v>
      </c>
      <c r="R77" s="2" t="str">
        <f t="shared" si="8"/>
        <v>A surveiller</v>
      </c>
      <c r="S77" s="2"/>
      <c r="T77" s="50"/>
    </row>
    <row r="78" spans="1:20" ht="15" x14ac:dyDescent="0.25">
      <c r="A78" s="18" t="s">
        <v>388</v>
      </c>
      <c r="B78" s="4"/>
      <c r="C78" s="3"/>
      <c r="D78" s="14" t="s">
        <v>336</v>
      </c>
      <c r="E78" s="48"/>
      <c r="F78" s="46"/>
      <c r="G78" s="34" t="str">
        <f t="shared" si="9"/>
        <v>oui</v>
      </c>
      <c r="H78" s="19" t="s">
        <v>333</v>
      </c>
      <c r="I78" s="34" t="str">
        <f t="shared" si="10"/>
        <v>oui</v>
      </c>
      <c r="J78" s="2">
        <v>1</v>
      </c>
      <c r="K78" s="2">
        <v>0</v>
      </c>
      <c r="L78" s="5">
        <f t="shared" si="11"/>
        <v>0</v>
      </c>
      <c r="M78" s="2">
        <f t="shared" si="12"/>
        <v>5</v>
      </c>
      <c r="N78" s="2">
        <v>0</v>
      </c>
      <c r="O78" s="5">
        <f t="shared" si="13"/>
        <v>0</v>
      </c>
      <c r="P78" s="2">
        <f t="shared" si="14"/>
        <v>5</v>
      </c>
      <c r="Q78" s="2">
        <f t="shared" si="15"/>
        <v>10</v>
      </c>
      <c r="R78" s="2" t="str">
        <f t="shared" si="8"/>
        <v>Agréé</v>
      </c>
      <c r="S78" s="2"/>
      <c r="T78" s="50" t="s">
        <v>404</v>
      </c>
    </row>
    <row r="79" spans="1:20" ht="15" x14ac:dyDescent="0.25">
      <c r="A79" s="18" t="s">
        <v>349</v>
      </c>
      <c r="B79" s="4" t="s">
        <v>48</v>
      </c>
      <c r="C79" s="3" t="s">
        <v>49</v>
      </c>
      <c r="D79" s="14" t="s">
        <v>79</v>
      </c>
      <c r="E79" s="6"/>
      <c r="F79" s="44">
        <v>44029</v>
      </c>
      <c r="G79" s="34" t="str">
        <f t="shared" si="9"/>
        <v>oui</v>
      </c>
      <c r="H79" s="34" t="s">
        <v>334</v>
      </c>
      <c r="I79" s="34" t="str">
        <f t="shared" si="10"/>
        <v>oui</v>
      </c>
      <c r="J79" s="2">
        <v>67</v>
      </c>
      <c r="K79" s="2">
        <v>2</v>
      </c>
      <c r="L79" s="5">
        <f t="shared" si="11"/>
        <v>2.9850746268656714</v>
      </c>
      <c r="M79" s="2">
        <f t="shared" si="12"/>
        <v>3</v>
      </c>
      <c r="N79" s="2">
        <v>29</v>
      </c>
      <c r="O79" s="5">
        <f t="shared" si="13"/>
        <v>43.283582089552233</v>
      </c>
      <c r="P79" s="2">
        <f t="shared" si="14"/>
        <v>0</v>
      </c>
      <c r="Q79" s="2">
        <f t="shared" si="15"/>
        <v>3</v>
      </c>
      <c r="R79" s="2" t="str">
        <f t="shared" si="8"/>
        <v>A risque</v>
      </c>
      <c r="S79" s="2" t="s">
        <v>401</v>
      </c>
      <c r="T79" s="52"/>
    </row>
    <row r="80" spans="1:20" ht="15" hidden="1" x14ac:dyDescent="0.25">
      <c r="A80" s="18" t="s">
        <v>30</v>
      </c>
      <c r="B80" s="4"/>
      <c r="C80" s="3"/>
      <c r="D80" s="14" t="s">
        <v>343</v>
      </c>
      <c r="E80" s="48"/>
      <c r="F80" s="3"/>
      <c r="G80" s="34" t="str">
        <f t="shared" si="9"/>
        <v>non</v>
      </c>
      <c r="H80" s="19" t="s">
        <v>334</v>
      </c>
      <c r="I80" s="34" t="str">
        <f t="shared" si="10"/>
        <v>non</v>
      </c>
      <c r="J80" s="2">
        <v>2</v>
      </c>
      <c r="K80" s="2">
        <v>0</v>
      </c>
      <c r="L80" s="5">
        <f t="shared" si="11"/>
        <v>0</v>
      </c>
      <c r="M80" s="2">
        <f t="shared" si="12"/>
        <v>5</v>
      </c>
      <c r="N80" s="2">
        <v>1</v>
      </c>
      <c r="O80" s="5">
        <f t="shared" si="13"/>
        <v>50</v>
      </c>
      <c r="P80" s="2">
        <f t="shared" si="14"/>
        <v>0</v>
      </c>
      <c r="Q80" s="2">
        <f t="shared" si="15"/>
        <v>5</v>
      </c>
      <c r="R80" s="2" t="str">
        <f t="shared" si="8"/>
        <v>Non évalué</v>
      </c>
      <c r="S80" s="2"/>
      <c r="T80" s="50"/>
    </row>
    <row r="81" spans="1:21" ht="15" x14ac:dyDescent="0.25">
      <c r="A81" s="18" t="s">
        <v>29</v>
      </c>
      <c r="B81" s="4" t="s">
        <v>107</v>
      </c>
      <c r="C81" s="3" t="s">
        <v>108</v>
      </c>
      <c r="D81" s="14" t="s">
        <v>79</v>
      </c>
      <c r="E81" s="47" t="s">
        <v>92</v>
      </c>
      <c r="F81" s="43">
        <v>44040</v>
      </c>
      <c r="G81" s="34" t="str">
        <f t="shared" si="9"/>
        <v>oui</v>
      </c>
      <c r="H81" s="34" t="s">
        <v>333</v>
      </c>
      <c r="I81" s="34" t="str">
        <f t="shared" si="10"/>
        <v>oui</v>
      </c>
      <c r="J81" s="2">
        <v>13</v>
      </c>
      <c r="K81" s="2">
        <v>0</v>
      </c>
      <c r="L81" s="5">
        <f t="shared" si="11"/>
        <v>0</v>
      </c>
      <c r="M81" s="2">
        <f t="shared" si="12"/>
        <v>5</v>
      </c>
      <c r="N81" s="2">
        <v>4</v>
      </c>
      <c r="O81" s="5">
        <f t="shared" si="13"/>
        <v>30.76923076923077</v>
      </c>
      <c r="P81" s="2">
        <f t="shared" si="14"/>
        <v>0</v>
      </c>
      <c r="Q81" s="2">
        <f t="shared" si="15"/>
        <v>5</v>
      </c>
      <c r="R81" s="2" t="str">
        <f t="shared" si="8"/>
        <v>A surveiller</v>
      </c>
      <c r="S81" s="2"/>
      <c r="T81" s="50"/>
      <c r="U81" s="24"/>
    </row>
    <row r="82" spans="1:21" ht="15" hidden="1" x14ac:dyDescent="0.25">
      <c r="A82" s="18" t="s">
        <v>155</v>
      </c>
      <c r="B82" s="4"/>
      <c r="C82" s="3"/>
      <c r="D82" s="14" t="s">
        <v>341</v>
      </c>
      <c r="E82" s="48"/>
      <c r="F82" s="3"/>
      <c r="G82" s="34" t="str">
        <f t="shared" si="9"/>
        <v>non</v>
      </c>
      <c r="H82" s="19" t="s">
        <v>334</v>
      </c>
      <c r="I82" s="34" t="str">
        <f t="shared" si="10"/>
        <v>non</v>
      </c>
      <c r="J82" s="2">
        <v>1</v>
      </c>
      <c r="K82" s="2">
        <v>0</v>
      </c>
      <c r="L82" s="5">
        <f t="shared" si="11"/>
        <v>0</v>
      </c>
      <c r="M82" s="2">
        <f t="shared" si="12"/>
        <v>5</v>
      </c>
      <c r="N82" s="2">
        <v>1</v>
      </c>
      <c r="O82" s="5">
        <f t="shared" si="13"/>
        <v>100</v>
      </c>
      <c r="P82" s="2">
        <f t="shared" si="14"/>
        <v>0</v>
      </c>
      <c r="Q82" s="2">
        <f t="shared" si="15"/>
        <v>5</v>
      </c>
      <c r="R82" s="2" t="str">
        <f t="shared" si="8"/>
        <v>Non évalué</v>
      </c>
      <c r="S82" s="2"/>
      <c r="T82" s="50"/>
    </row>
    <row r="83" spans="1:21" ht="15" hidden="1" x14ac:dyDescent="0.25">
      <c r="A83" s="18" t="s">
        <v>261</v>
      </c>
      <c r="B83" s="4"/>
      <c r="C83" s="3"/>
      <c r="D83" s="14" t="s">
        <v>341</v>
      </c>
      <c r="E83" s="48"/>
      <c r="F83" s="3"/>
      <c r="G83" s="34" t="str">
        <f t="shared" si="9"/>
        <v>non</v>
      </c>
      <c r="H83" s="19" t="s">
        <v>334</v>
      </c>
      <c r="I83" s="34" t="str">
        <f t="shared" si="10"/>
        <v>non</v>
      </c>
      <c r="J83" s="2">
        <v>3</v>
      </c>
      <c r="K83" s="2">
        <v>0</v>
      </c>
      <c r="L83" s="5">
        <f t="shared" si="11"/>
        <v>0</v>
      </c>
      <c r="M83" s="2">
        <f t="shared" si="12"/>
        <v>5</v>
      </c>
      <c r="N83" s="2">
        <v>2</v>
      </c>
      <c r="O83" s="5">
        <f t="shared" si="13"/>
        <v>66.666666666666657</v>
      </c>
      <c r="P83" s="2">
        <f t="shared" si="14"/>
        <v>0</v>
      </c>
      <c r="Q83" s="2">
        <f t="shared" si="15"/>
        <v>5</v>
      </c>
      <c r="R83" s="2" t="str">
        <f t="shared" si="8"/>
        <v>Non évalué</v>
      </c>
      <c r="S83" s="2"/>
      <c r="T83" s="50"/>
    </row>
    <row r="84" spans="1:21" ht="15" hidden="1" x14ac:dyDescent="0.25">
      <c r="A84" s="18" t="s">
        <v>219</v>
      </c>
      <c r="B84" s="4"/>
      <c r="C84" s="3"/>
      <c r="D84" s="14" t="s">
        <v>341</v>
      </c>
      <c r="E84" s="48"/>
      <c r="F84" s="3"/>
      <c r="G84" s="34" t="str">
        <f t="shared" si="9"/>
        <v>non</v>
      </c>
      <c r="H84" s="19" t="s">
        <v>334</v>
      </c>
      <c r="I84" s="34" t="str">
        <f t="shared" si="10"/>
        <v>non</v>
      </c>
      <c r="J84" s="2">
        <v>1</v>
      </c>
      <c r="K84" s="2">
        <v>0</v>
      </c>
      <c r="L84" s="5">
        <f t="shared" si="11"/>
        <v>0</v>
      </c>
      <c r="M84" s="2">
        <f t="shared" si="12"/>
        <v>5</v>
      </c>
      <c r="N84" s="2">
        <v>0</v>
      </c>
      <c r="O84" s="5">
        <f t="shared" si="13"/>
        <v>0</v>
      </c>
      <c r="P84" s="2">
        <f t="shared" si="14"/>
        <v>5</v>
      </c>
      <c r="Q84" s="2">
        <f t="shared" si="15"/>
        <v>10</v>
      </c>
      <c r="R84" s="2" t="str">
        <f t="shared" si="8"/>
        <v>Non évalué</v>
      </c>
      <c r="S84" s="2"/>
      <c r="T84" s="50"/>
    </row>
    <row r="85" spans="1:21" ht="15" hidden="1" x14ac:dyDescent="0.25">
      <c r="A85" s="18" t="s">
        <v>18</v>
      </c>
      <c r="B85" s="4"/>
      <c r="C85" s="3"/>
      <c r="D85" s="14" t="s">
        <v>343</v>
      </c>
      <c r="E85" s="48"/>
      <c r="F85" s="3" t="s">
        <v>323</v>
      </c>
      <c r="G85" s="34" t="str">
        <f t="shared" si="9"/>
        <v>non</v>
      </c>
      <c r="H85" s="19" t="s">
        <v>334</v>
      </c>
      <c r="I85" s="34" t="str">
        <f t="shared" si="10"/>
        <v>non</v>
      </c>
      <c r="J85" s="2">
        <v>3</v>
      </c>
      <c r="K85" s="2">
        <v>0</v>
      </c>
      <c r="L85" s="5">
        <f t="shared" si="11"/>
        <v>0</v>
      </c>
      <c r="M85" s="2">
        <f t="shared" si="12"/>
        <v>5</v>
      </c>
      <c r="N85" s="2">
        <v>2</v>
      </c>
      <c r="O85" s="5">
        <f t="shared" si="13"/>
        <v>66.666666666666657</v>
      </c>
      <c r="P85" s="2">
        <f t="shared" si="14"/>
        <v>0</v>
      </c>
      <c r="Q85" s="2">
        <f t="shared" si="15"/>
        <v>5</v>
      </c>
      <c r="R85" s="2" t="str">
        <f t="shared" si="8"/>
        <v>Non évalué</v>
      </c>
      <c r="S85" s="2"/>
      <c r="T85" s="50"/>
    </row>
    <row r="86" spans="1:21" ht="15" x14ac:dyDescent="0.25">
      <c r="A86" s="18" t="s">
        <v>19</v>
      </c>
      <c r="B86" s="4" t="s">
        <v>191</v>
      </c>
      <c r="C86" s="3" t="s">
        <v>192</v>
      </c>
      <c r="D86" s="14" t="s">
        <v>336</v>
      </c>
      <c r="E86" s="47" t="s">
        <v>58</v>
      </c>
      <c r="F86" s="3"/>
      <c r="G86" s="34" t="str">
        <f t="shared" si="9"/>
        <v>oui</v>
      </c>
      <c r="H86" s="19" t="s">
        <v>334</v>
      </c>
      <c r="I86" s="34" t="str">
        <f t="shared" si="10"/>
        <v>oui</v>
      </c>
      <c r="J86" s="2">
        <v>1</v>
      </c>
      <c r="K86" s="2">
        <v>0</v>
      </c>
      <c r="L86" s="5">
        <f t="shared" si="11"/>
        <v>0</v>
      </c>
      <c r="M86" s="2">
        <f t="shared" si="12"/>
        <v>5</v>
      </c>
      <c r="N86" s="2">
        <v>0</v>
      </c>
      <c r="O86" s="5">
        <f t="shared" si="13"/>
        <v>0</v>
      </c>
      <c r="P86" s="2">
        <f t="shared" si="14"/>
        <v>5</v>
      </c>
      <c r="Q86" s="2">
        <f t="shared" si="15"/>
        <v>10</v>
      </c>
      <c r="R86" s="2" t="str">
        <f t="shared" si="8"/>
        <v>Agréé</v>
      </c>
      <c r="S86" s="2"/>
      <c r="T86" s="50"/>
    </row>
    <row r="87" spans="1:21" ht="15" hidden="1" x14ac:dyDescent="0.25">
      <c r="A87" s="18" t="s">
        <v>326</v>
      </c>
      <c r="B87" s="4"/>
      <c r="C87" s="3"/>
      <c r="D87" s="14" t="s">
        <v>79</v>
      </c>
      <c r="E87" s="48"/>
      <c r="F87" s="3"/>
      <c r="G87" s="34" t="str">
        <f t="shared" si="9"/>
        <v>oui</v>
      </c>
      <c r="H87" s="34" t="s">
        <v>334</v>
      </c>
      <c r="I87" s="34" t="str">
        <f t="shared" si="10"/>
        <v>non</v>
      </c>
      <c r="J87" s="2">
        <v>0</v>
      </c>
      <c r="K87" s="2">
        <v>0</v>
      </c>
      <c r="L87" s="5">
        <f t="shared" si="11"/>
        <v>0</v>
      </c>
      <c r="M87" s="2">
        <f t="shared" si="12"/>
        <v>5</v>
      </c>
      <c r="N87" s="2">
        <v>0</v>
      </c>
      <c r="O87" s="5">
        <f t="shared" si="13"/>
        <v>0</v>
      </c>
      <c r="P87" s="2">
        <f t="shared" si="14"/>
        <v>5</v>
      </c>
      <c r="Q87" s="2">
        <f t="shared" si="15"/>
        <v>10</v>
      </c>
      <c r="R87" s="2" t="str">
        <f t="shared" si="8"/>
        <v>Non évalué</v>
      </c>
      <c r="S87" s="2"/>
      <c r="T87" s="50"/>
    </row>
    <row r="88" spans="1:21" ht="15" hidden="1" x14ac:dyDescent="0.25">
      <c r="A88" s="18" t="s">
        <v>327</v>
      </c>
      <c r="B88" s="4"/>
      <c r="C88" s="3"/>
      <c r="D88" s="14" t="s">
        <v>336</v>
      </c>
      <c r="E88" s="47" t="s">
        <v>58</v>
      </c>
      <c r="F88" s="3"/>
      <c r="G88" s="34" t="str">
        <f t="shared" si="9"/>
        <v>oui</v>
      </c>
      <c r="H88" s="19" t="s">
        <v>334</v>
      </c>
      <c r="I88" s="34" t="str">
        <f t="shared" si="10"/>
        <v>non</v>
      </c>
      <c r="J88" s="2">
        <v>0</v>
      </c>
      <c r="K88" s="2">
        <v>0</v>
      </c>
      <c r="L88" s="5">
        <f t="shared" si="11"/>
        <v>0</v>
      </c>
      <c r="M88" s="2">
        <f t="shared" si="12"/>
        <v>5</v>
      </c>
      <c r="N88" s="2">
        <v>0</v>
      </c>
      <c r="O88" s="5">
        <f t="shared" si="13"/>
        <v>0</v>
      </c>
      <c r="P88" s="2">
        <f t="shared" si="14"/>
        <v>5</v>
      </c>
      <c r="Q88" s="2">
        <f t="shared" si="15"/>
        <v>10</v>
      </c>
      <c r="R88" s="2" t="str">
        <f t="shared" si="8"/>
        <v>Non évalué</v>
      </c>
      <c r="S88" s="2"/>
      <c r="T88" s="50"/>
    </row>
    <row r="89" spans="1:21" ht="15" hidden="1" x14ac:dyDescent="0.25">
      <c r="A89" s="18" t="s">
        <v>156</v>
      </c>
      <c r="B89" s="4"/>
      <c r="C89" s="3"/>
      <c r="D89" s="14" t="s">
        <v>341</v>
      </c>
      <c r="E89" s="48"/>
      <c r="F89" s="3"/>
      <c r="G89" s="34" t="str">
        <f t="shared" si="9"/>
        <v>non</v>
      </c>
      <c r="H89" s="19" t="s">
        <v>334</v>
      </c>
      <c r="I89" s="34" t="str">
        <f t="shared" si="10"/>
        <v>non</v>
      </c>
      <c r="J89" s="2">
        <v>0</v>
      </c>
      <c r="K89" s="2">
        <v>0</v>
      </c>
      <c r="L89" s="5">
        <f t="shared" si="11"/>
        <v>0</v>
      </c>
      <c r="M89" s="2">
        <f t="shared" si="12"/>
        <v>5</v>
      </c>
      <c r="N89" s="2">
        <v>0</v>
      </c>
      <c r="O89" s="5">
        <f t="shared" si="13"/>
        <v>0</v>
      </c>
      <c r="P89" s="2">
        <f t="shared" si="14"/>
        <v>5</v>
      </c>
      <c r="Q89" s="2">
        <f t="shared" si="15"/>
        <v>10</v>
      </c>
      <c r="R89" s="2" t="str">
        <f t="shared" si="8"/>
        <v>Non évalué</v>
      </c>
      <c r="S89" s="2"/>
      <c r="T89" s="51" t="s">
        <v>362</v>
      </c>
    </row>
    <row r="90" spans="1:21" ht="15" hidden="1" x14ac:dyDescent="0.25">
      <c r="A90" s="18" t="s">
        <v>220</v>
      </c>
      <c r="B90" s="4"/>
      <c r="C90" s="3"/>
      <c r="D90" s="14" t="s">
        <v>341</v>
      </c>
      <c r="E90" s="48"/>
      <c r="F90" s="3"/>
      <c r="G90" s="34" t="str">
        <f t="shared" si="9"/>
        <v>non</v>
      </c>
      <c r="H90" s="19" t="s">
        <v>334</v>
      </c>
      <c r="I90" s="34" t="str">
        <f t="shared" si="10"/>
        <v>non</v>
      </c>
      <c r="J90" s="2">
        <v>0</v>
      </c>
      <c r="K90" s="2">
        <v>0</v>
      </c>
      <c r="L90" s="5">
        <f t="shared" si="11"/>
        <v>0</v>
      </c>
      <c r="M90" s="2">
        <f t="shared" si="12"/>
        <v>5</v>
      </c>
      <c r="N90" s="2">
        <v>0</v>
      </c>
      <c r="O90" s="5">
        <f t="shared" si="13"/>
        <v>0</v>
      </c>
      <c r="P90" s="2">
        <f t="shared" si="14"/>
        <v>5</v>
      </c>
      <c r="Q90" s="2">
        <f t="shared" si="15"/>
        <v>10</v>
      </c>
      <c r="R90" s="2" t="str">
        <f t="shared" si="8"/>
        <v>Non évalué</v>
      </c>
      <c r="S90" s="2"/>
      <c r="T90" s="51" t="s">
        <v>362</v>
      </c>
    </row>
    <row r="91" spans="1:21" ht="15" hidden="1" x14ac:dyDescent="0.25">
      <c r="A91" s="18" t="s">
        <v>221</v>
      </c>
      <c r="B91" s="4"/>
      <c r="C91" s="3"/>
      <c r="D91" s="14" t="s">
        <v>341</v>
      </c>
      <c r="E91" s="48"/>
      <c r="F91" s="3"/>
      <c r="G91" s="34" t="str">
        <f t="shared" si="9"/>
        <v>non</v>
      </c>
      <c r="H91" s="19" t="s">
        <v>334</v>
      </c>
      <c r="I91" s="34" t="str">
        <f t="shared" si="10"/>
        <v>non</v>
      </c>
      <c r="J91" s="2">
        <v>0</v>
      </c>
      <c r="K91" s="2">
        <v>0</v>
      </c>
      <c r="L91" s="5">
        <f t="shared" si="11"/>
        <v>0</v>
      </c>
      <c r="M91" s="2">
        <f t="shared" si="12"/>
        <v>5</v>
      </c>
      <c r="N91" s="2">
        <v>0</v>
      </c>
      <c r="O91" s="5">
        <f t="shared" si="13"/>
        <v>0</v>
      </c>
      <c r="P91" s="2">
        <f t="shared" si="14"/>
        <v>5</v>
      </c>
      <c r="Q91" s="2">
        <f t="shared" si="15"/>
        <v>10</v>
      </c>
      <c r="R91" s="2" t="str">
        <f t="shared" si="8"/>
        <v>Non évalué</v>
      </c>
      <c r="S91" s="2"/>
      <c r="T91" s="50"/>
    </row>
    <row r="92" spans="1:21" ht="15" hidden="1" x14ac:dyDescent="0.25">
      <c r="A92" s="18" t="s">
        <v>148</v>
      </c>
      <c r="B92" s="4"/>
      <c r="C92" s="3"/>
      <c r="D92" s="14" t="s">
        <v>341</v>
      </c>
      <c r="E92" s="48"/>
      <c r="F92" s="3"/>
      <c r="G92" s="34" t="str">
        <f t="shared" si="9"/>
        <v>non</v>
      </c>
      <c r="H92" s="34" t="s">
        <v>334</v>
      </c>
      <c r="I92" s="34" t="str">
        <f t="shared" si="10"/>
        <v>non</v>
      </c>
      <c r="J92" s="2">
        <v>2</v>
      </c>
      <c r="K92" s="2">
        <v>0</v>
      </c>
      <c r="L92" s="5">
        <f t="shared" si="11"/>
        <v>0</v>
      </c>
      <c r="M92" s="2">
        <f t="shared" si="12"/>
        <v>5</v>
      </c>
      <c r="N92" s="2">
        <v>0</v>
      </c>
      <c r="O92" s="5">
        <f t="shared" si="13"/>
        <v>0</v>
      </c>
      <c r="P92" s="2">
        <f t="shared" si="14"/>
        <v>5</v>
      </c>
      <c r="Q92" s="2">
        <f t="shared" si="15"/>
        <v>10</v>
      </c>
      <c r="R92" s="2" t="str">
        <f t="shared" si="8"/>
        <v>Non évalué</v>
      </c>
      <c r="S92" s="2"/>
      <c r="T92" s="50"/>
    </row>
    <row r="93" spans="1:21" ht="15" hidden="1" x14ac:dyDescent="0.25">
      <c r="A93" s="18" t="s">
        <v>1</v>
      </c>
      <c r="B93" s="4" t="s">
        <v>165</v>
      </c>
      <c r="C93" s="3"/>
      <c r="D93" s="14" t="s">
        <v>336</v>
      </c>
      <c r="E93" s="47" t="s">
        <v>58</v>
      </c>
      <c r="F93" s="3"/>
      <c r="G93" s="34" t="str">
        <f t="shared" si="9"/>
        <v>oui</v>
      </c>
      <c r="H93" s="19" t="s">
        <v>334</v>
      </c>
      <c r="I93" s="34" t="str">
        <f t="shared" si="10"/>
        <v>non</v>
      </c>
      <c r="J93" s="2">
        <v>0</v>
      </c>
      <c r="K93" s="2">
        <v>0</v>
      </c>
      <c r="L93" s="5">
        <f t="shared" si="11"/>
        <v>0</v>
      </c>
      <c r="M93" s="2">
        <f t="shared" si="12"/>
        <v>5</v>
      </c>
      <c r="N93" s="2">
        <v>0</v>
      </c>
      <c r="O93" s="5">
        <f t="shared" si="13"/>
        <v>0</v>
      </c>
      <c r="P93" s="2">
        <f t="shared" si="14"/>
        <v>5</v>
      </c>
      <c r="Q93" s="2">
        <f t="shared" si="15"/>
        <v>10</v>
      </c>
      <c r="R93" s="2" t="str">
        <f t="shared" si="8"/>
        <v>Non évalué</v>
      </c>
      <c r="S93" s="2"/>
      <c r="T93" s="50"/>
    </row>
    <row r="94" spans="1:21" ht="15" hidden="1" x14ac:dyDescent="0.25">
      <c r="A94" s="18" t="s">
        <v>20</v>
      </c>
      <c r="B94" s="4" t="s">
        <v>179</v>
      </c>
      <c r="C94" s="3" t="s">
        <v>181</v>
      </c>
      <c r="D94" s="14" t="s">
        <v>343</v>
      </c>
      <c r="E94" s="47" t="s">
        <v>358</v>
      </c>
      <c r="F94" s="46">
        <v>43786</v>
      </c>
      <c r="G94" s="34" t="str">
        <f t="shared" si="9"/>
        <v>non</v>
      </c>
      <c r="H94" s="19" t="s">
        <v>333</v>
      </c>
      <c r="I94" s="34" t="str">
        <f t="shared" si="10"/>
        <v>non</v>
      </c>
      <c r="J94" s="2">
        <v>0</v>
      </c>
      <c r="K94" s="2">
        <v>0</v>
      </c>
      <c r="L94" s="5">
        <f t="shared" si="11"/>
        <v>0</v>
      </c>
      <c r="M94" s="2">
        <f t="shared" si="12"/>
        <v>5</v>
      </c>
      <c r="N94" s="2">
        <v>4</v>
      </c>
      <c r="O94" s="5">
        <f t="shared" si="13"/>
        <v>0</v>
      </c>
      <c r="P94" s="2">
        <f t="shared" si="14"/>
        <v>5</v>
      </c>
      <c r="Q94" s="2">
        <f t="shared" si="15"/>
        <v>10</v>
      </c>
      <c r="R94" s="2" t="str">
        <f t="shared" si="8"/>
        <v>Non évalué</v>
      </c>
      <c r="S94" s="2" t="s">
        <v>400</v>
      </c>
      <c r="T94" s="50"/>
    </row>
    <row r="95" spans="1:21" ht="15" x14ac:dyDescent="0.25">
      <c r="A95" s="18" t="s">
        <v>111</v>
      </c>
      <c r="B95" s="4" t="s">
        <v>171</v>
      </c>
      <c r="C95" s="3" t="s">
        <v>172</v>
      </c>
      <c r="D95" s="14" t="s">
        <v>79</v>
      </c>
      <c r="E95" s="47" t="s">
        <v>352</v>
      </c>
      <c r="F95" s="46">
        <v>44453</v>
      </c>
      <c r="G95" s="34" t="str">
        <f t="shared" si="9"/>
        <v>oui</v>
      </c>
      <c r="H95" s="19" t="s">
        <v>334</v>
      </c>
      <c r="I95" s="34" t="str">
        <f t="shared" si="10"/>
        <v>oui</v>
      </c>
      <c r="J95" s="2">
        <v>6</v>
      </c>
      <c r="K95" s="2">
        <v>2</v>
      </c>
      <c r="L95" s="5">
        <f t="shared" si="11"/>
        <v>33.333333333333329</v>
      </c>
      <c r="M95" s="2">
        <f t="shared" si="12"/>
        <v>0</v>
      </c>
      <c r="N95" s="2">
        <v>1</v>
      </c>
      <c r="O95" s="5">
        <f t="shared" si="13"/>
        <v>16.666666666666664</v>
      </c>
      <c r="P95" s="2">
        <f t="shared" si="14"/>
        <v>0</v>
      </c>
      <c r="Q95" s="2">
        <f t="shared" si="15"/>
        <v>0</v>
      </c>
      <c r="R95" s="2" t="str">
        <f t="shared" si="8"/>
        <v>A risque</v>
      </c>
      <c r="S95" s="2" t="s">
        <v>402</v>
      </c>
      <c r="T95" s="50" t="s">
        <v>404</v>
      </c>
    </row>
    <row r="96" spans="1:21" ht="15" hidden="1" x14ac:dyDescent="0.25">
      <c r="A96" s="18" t="s">
        <v>222</v>
      </c>
      <c r="B96" s="4"/>
      <c r="C96" s="3"/>
      <c r="D96" s="14" t="s">
        <v>341</v>
      </c>
      <c r="E96" s="48"/>
      <c r="F96" s="3"/>
      <c r="G96" s="34" t="str">
        <f t="shared" si="9"/>
        <v>non</v>
      </c>
      <c r="H96" s="19" t="s">
        <v>334</v>
      </c>
      <c r="I96" s="34" t="str">
        <f t="shared" si="10"/>
        <v>non</v>
      </c>
      <c r="J96" s="2">
        <v>0</v>
      </c>
      <c r="K96" s="2">
        <v>0</v>
      </c>
      <c r="L96" s="5">
        <f t="shared" si="11"/>
        <v>0</v>
      </c>
      <c r="M96" s="2">
        <f t="shared" si="12"/>
        <v>5</v>
      </c>
      <c r="N96" s="2">
        <v>0</v>
      </c>
      <c r="O96" s="5">
        <f t="shared" si="13"/>
        <v>0</v>
      </c>
      <c r="P96" s="2">
        <f t="shared" si="14"/>
        <v>5</v>
      </c>
      <c r="Q96" s="2">
        <f t="shared" si="15"/>
        <v>10</v>
      </c>
      <c r="R96" s="2" t="str">
        <f t="shared" si="8"/>
        <v>Non évalué</v>
      </c>
      <c r="S96" s="2"/>
      <c r="T96" s="50"/>
    </row>
    <row r="97" spans="1:20" ht="15" x14ac:dyDescent="0.25">
      <c r="A97" s="18" t="s">
        <v>21</v>
      </c>
      <c r="B97" s="4" t="s">
        <v>151</v>
      </c>
      <c r="C97" s="3" t="s">
        <v>152</v>
      </c>
      <c r="D97" s="14" t="s">
        <v>336</v>
      </c>
      <c r="E97" s="48"/>
      <c r="F97" s="16" t="s">
        <v>275</v>
      </c>
      <c r="G97" s="34" t="str">
        <f t="shared" si="9"/>
        <v>oui</v>
      </c>
      <c r="H97" s="19" t="s">
        <v>334</v>
      </c>
      <c r="I97" s="34" t="str">
        <f t="shared" si="10"/>
        <v>oui</v>
      </c>
      <c r="J97" s="2">
        <v>1</v>
      </c>
      <c r="K97" s="2">
        <v>0</v>
      </c>
      <c r="L97" s="5">
        <f t="shared" si="11"/>
        <v>0</v>
      </c>
      <c r="M97" s="2">
        <f t="shared" si="12"/>
        <v>5</v>
      </c>
      <c r="N97" s="2">
        <v>0</v>
      </c>
      <c r="O97" s="5">
        <f t="shared" si="13"/>
        <v>0</v>
      </c>
      <c r="P97" s="2">
        <f t="shared" si="14"/>
        <v>5</v>
      </c>
      <c r="Q97" s="2">
        <f t="shared" si="15"/>
        <v>10</v>
      </c>
      <c r="R97" s="2" t="str">
        <f t="shared" si="8"/>
        <v>Agréé</v>
      </c>
      <c r="S97" s="2"/>
      <c r="T97" s="50"/>
    </row>
    <row r="98" spans="1:20" ht="15" x14ac:dyDescent="0.25">
      <c r="A98" s="18" t="s">
        <v>114</v>
      </c>
      <c r="B98" s="4" t="s">
        <v>193</v>
      </c>
      <c r="C98" s="3" t="s">
        <v>353</v>
      </c>
      <c r="D98" s="14" t="s">
        <v>79</v>
      </c>
      <c r="E98" s="47" t="s">
        <v>346</v>
      </c>
      <c r="F98" s="43">
        <v>43836</v>
      </c>
      <c r="G98" s="34" t="str">
        <f t="shared" si="9"/>
        <v>oui</v>
      </c>
      <c r="H98" s="34" t="s">
        <v>333</v>
      </c>
      <c r="I98" s="34" t="str">
        <f t="shared" si="10"/>
        <v>oui</v>
      </c>
      <c r="J98" s="2">
        <v>5</v>
      </c>
      <c r="K98" s="2">
        <v>0</v>
      </c>
      <c r="L98" s="5">
        <f t="shared" si="11"/>
        <v>0</v>
      </c>
      <c r="M98" s="2">
        <f t="shared" si="12"/>
        <v>5</v>
      </c>
      <c r="N98" s="2">
        <v>1</v>
      </c>
      <c r="O98" s="5">
        <f t="shared" si="13"/>
        <v>20</v>
      </c>
      <c r="P98" s="2">
        <f t="shared" si="14"/>
        <v>0</v>
      </c>
      <c r="Q98" s="2">
        <f t="shared" si="15"/>
        <v>5</v>
      </c>
      <c r="R98" s="2" t="str">
        <f t="shared" si="8"/>
        <v>A surveiller</v>
      </c>
      <c r="S98" s="2" t="s">
        <v>400</v>
      </c>
      <c r="T98" s="50"/>
    </row>
    <row r="99" spans="1:20" ht="15" x14ac:dyDescent="0.25">
      <c r="A99" s="18" t="s">
        <v>115</v>
      </c>
      <c r="B99" s="4" t="s">
        <v>116</v>
      </c>
      <c r="C99" s="3" t="s">
        <v>117</v>
      </c>
      <c r="D99" s="14" t="s">
        <v>79</v>
      </c>
      <c r="E99" s="47" t="s">
        <v>370</v>
      </c>
      <c r="F99" s="43">
        <v>44395</v>
      </c>
      <c r="G99" s="34" t="str">
        <f t="shared" si="9"/>
        <v>oui</v>
      </c>
      <c r="H99" s="34" t="s">
        <v>333</v>
      </c>
      <c r="I99" s="34" t="str">
        <f t="shared" si="10"/>
        <v>oui</v>
      </c>
      <c r="J99" s="2">
        <v>11</v>
      </c>
      <c r="K99" s="2">
        <v>0</v>
      </c>
      <c r="L99" s="5">
        <f t="shared" si="11"/>
        <v>0</v>
      </c>
      <c r="M99" s="2">
        <f t="shared" si="12"/>
        <v>5</v>
      </c>
      <c r="N99" s="2">
        <v>3</v>
      </c>
      <c r="O99" s="5">
        <f t="shared" si="13"/>
        <v>27.27272727272727</v>
      </c>
      <c r="P99" s="2">
        <f t="shared" si="14"/>
        <v>0</v>
      </c>
      <c r="Q99" s="2">
        <f t="shared" si="15"/>
        <v>5</v>
      </c>
      <c r="R99" s="2" t="str">
        <f t="shared" si="8"/>
        <v>A surveiller</v>
      </c>
      <c r="S99" s="2"/>
      <c r="T99" s="50"/>
    </row>
    <row r="100" spans="1:20" ht="15" x14ac:dyDescent="0.25">
      <c r="A100" s="18" t="s">
        <v>120</v>
      </c>
      <c r="B100" s="4" t="s">
        <v>121</v>
      </c>
      <c r="C100" s="3" t="s">
        <v>122</v>
      </c>
      <c r="D100" s="14" t="s">
        <v>338</v>
      </c>
      <c r="E100" s="48"/>
      <c r="F100" s="3"/>
      <c r="G100" s="34" t="str">
        <f t="shared" si="9"/>
        <v>oui</v>
      </c>
      <c r="H100" s="19" t="s">
        <v>333</v>
      </c>
      <c r="I100" s="34" t="str">
        <f t="shared" si="10"/>
        <v>oui</v>
      </c>
      <c r="J100" s="2">
        <v>1</v>
      </c>
      <c r="K100" s="2">
        <v>0</v>
      </c>
      <c r="L100" s="5">
        <f t="shared" si="11"/>
        <v>0</v>
      </c>
      <c r="M100" s="2">
        <f t="shared" si="12"/>
        <v>5</v>
      </c>
      <c r="N100" s="2">
        <v>0</v>
      </c>
      <c r="O100" s="5">
        <f t="shared" si="13"/>
        <v>0</v>
      </c>
      <c r="P100" s="2">
        <f t="shared" si="14"/>
        <v>5</v>
      </c>
      <c r="Q100" s="2">
        <f t="shared" si="15"/>
        <v>10</v>
      </c>
      <c r="R100" s="2" t="str">
        <f t="shared" si="8"/>
        <v>Agréé</v>
      </c>
      <c r="S100" s="2"/>
      <c r="T100" s="50"/>
    </row>
    <row r="101" spans="1:20" hidden="1" x14ac:dyDescent="0.2">
      <c r="A101" s="18" t="s">
        <v>124</v>
      </c>
      <c r="B101" s="3"/>
      <c r="C101" s="3" t="s">
        <v>125</v>
      </c>
      <c r="D101" s="14" t="s">
        <v>52</v>
      </c>
      <c r="E101" s="48"/>
      <c r="F101" s="3"/>
      <c r="G101" s="34" t="str">
        <f t="shared" si="9"/>
        <v>oui</v>
      </c>
      <c r="H101" s="19" t="s">
        <v>334</v>
      </c>
      <c r="I101" s="34" t="str">
        <f t="shared" si="10"/>
        <v>non</v>
      </c>
      <c r="J101" s="2">
        <v>0</v>
      </c>
      <c r="K101" s="2">
        <v>0</v>
      </c>
      <c r="L101" s="5">
        <f t="shared" si="11"/>
        <v>0</v>
      </c>
      <c r="M101" s="2">
        <f t="shared" si="12"/>
        <v>5</v>
      </c>
      <c r="N101" s="2"/>
      <c r="O101" s="5">
        <f t="shared" si="13"/>
        <v>0</v>
      </c>
      <c r="P101" s="2">
        <f t="shared" si="14"/>
        <v>5</v>
      </c>
      <c r="Q101" s="2">
        <f t="shared" si="15"/>
        <v>10</v>
      </c>
      <c r="R101" s="2" t="str">
        <f t="shared" si="8"/>
        <v>Non évalué</v>
      </c>
      <c r="S101" s="2"/>
      <c r="T101" s="50"/>
    </row>
    <row r="102" spans="1:20" ht="28.5" hidden="1" customHeight="1" x14ac:dyDescent="0.2">
      <c r="A102" s="18" t="s">
        <v>22</v>
      </c>
      <c r="B102" s="3"/>
      <c r="C102" s="3"/>
      <c r="D102" s="14" t="s">
        <v>79</v>
      </c>
      <c r="E102" s="48"/>
      <c r="F102" s="3"/>
      <c r="G102" s="34" t="str">
        <f t="shared" si="9"/>
        <v>oui</v>
      </c>
      <c r="H102" s="19" t="s">
        <v>333</v>
      </c>
      <c r="I102" s="34" t="str">
        <f t="shared" si="10"/>
        <v>non</v>
      </c>
      <c r="J102" s="2">
        <v>0</v>
      </c>
      <c r="K102" s="2">
        <v>0</v>
      </c>
      <c r="L102" s="5">
        <f t="shared" si="11"/>
        <v>0</v>
      </c>
      <c r="M102" s="2">
        <f t="shared" si="12"/>
        <v>5</v>
      </c>
      <c r="N102" s="2">
        <v>0</v>
      </c>
      <c r="O102" s="5">
        <f t="shared" si="13"/>
        <v>0</v>
      </c>
      <c r="P102" s="2">
        <f t="shared" si="14"/>
        <v>5</v>
      </c>
      <c r="Q102" s="2">
        <f t="shared" si="15"/>
        <v>10</v>
      </c>
      <c r="R102" s="2" t="str">
        <f t="shared" si="8"/>
        <v>Non évalué</v>
      </c>
      <c r="S102" s="2"/>
      <c r="T102" s="54" t="s">
        <v>369</v>
      </c>
    </row>
    <row r="103" spans="1:20" hidden="1" x14ac:dyDescent="0.2">
      <c r="A103" s="18" t="s">
        <v>23</v>
      </c>
      <c r="B103" s="3"/>
      <c r="C103" s="3"/>
      <c r="D103" s="14" t="s">
        <v>336</v>
      </c>
      <c r="E103" s="48"/>
      <c r="F103" s="3"/>
      <c r="G103" s="34" t="str">
        <f t="shared" si="9"/>
        <v>oui</v>
      </c>
      <c r="H103" s="19" t="s">
        <v>333</v>
      </c>
      <c r="I103" s="34" t="str">
        <f t="shared" si="10"/>
        <v>non</v>
      </c>
      <c r="J103" s="2">
        <v>0</v>
      </c>
      <c r="K103" s="2">
        <v>0</v>
      </c>
      <c r="L103" s="5">
        <f t="shared" si="11"/>
        <v>0</v>
      </c>
      <c r="M103" s="2">
        <f t="shared" si="12"/>
        <v>5</v>
      </c>
      <c r="N103" s="2">
        <v>0</v>
      </c>
      <c r="O103" s="5">
        <f t="shared" si="13"/>
        <v>0</v>
      </c>
      <c r="P103" s="2">
        <f t="shared" si="14"/>
        <v>5</v>
      </c>
      <c r="Q103" s="2">
        <f t="shared" si="15"/>
        <v>10</v>
      </c>
      <c r="R103" s="2" t="str">
        <f t="shared" si="8"/>
        <v>Non évalué</v>
      </c>
      <c r="S103" s="2"/>
      <c r="T103" s="50"/>
    </row>
    <row r="104" spans="1:20" x14ac:dyDescent="0.2">
      <c r="A104" s="18" t="s">
        <v>329</v>
      </c>
      <c r="B104" s="3"/>
      <c r="C104" s="3"/>
      <c r="D104" s="14" t="s">
        <v>336</v>
      </c>
      <c r="E104" s="48"/>
      <c r="F104" s="44">
        <v>44248</v>
      </c>
      <c r="G104" s="34" t="str">
        <f t="shared" si="9"/>
        <v>oui</v>
      </c>
      <c r="H104" s="19" t="s">
        <v>334</v>
      </c>
      <c r="I104" s="34" t="str">
        <f t="shared" si="10"/>
        <v>oui</v>
      </c>
      <c r="J104" s="2">
        <v>1</v>
      </c>
      <c r="K104" s="2">
        <v>0</v>
      </c>
      <c r="L104" s="5">
        <f t="shared" si="11"/>
        <v>0</v>
      </c>
      <c r="M104" s="2">
        <f t="shared" si="12"/>
        <v>5</v>
      </c>
      <c r="N104" s="2">
        <v>0</v>
      </c>
      <c r="O104" s="5">
        <f t="shared" si="13"/>
        <v>0</v>
      </c>
      <c r="P104" s="2">
        <f t="shared" si="14"/>
        <v>5</v>
      </c>
      <c r="Q104" s="2">
        <f t="shared" si="15"/>
        <v>10</v>
      </c>
      <c r="R104" s="2" t="str">
        <f t="shared" si="8"/>
        <v>Agréé</v>
      </c>
      <c r="S104" s="2" t="s">
        <v>400</v>
      </c>
      <c r="T104" s="52"/>
    </row>
    <row r="105" spans="1:20" x14ac:dyDescent="0.2">
      <c r="A105" s="18" t="s">
        <v>408</v>
      </c>
      <c r="B105" s="3"/>
      <c r="C105" s="3"/>
      <c r="D105" s="14" t="s">
        <v>52</v>
      </c>
      <c r="E105" s="48"/>
      <c r="F105" s="44"/>
      <c r="G105" s="34" t="str">
        <f t="shared" si="9"/>
        <v>oui</v>
      </c>
      <c r="H105" s="19" t="s">
        <v>334</v>
      </c>
      <c r="I105" s="34" t="str">
        <f t="shared" si="10"/>
        <v>oui</v>
      </c>
      <c r="J105" s="2">
        <v>16</v>
      </c>
      <c r="K105" s="2">
        <v>0</v>
      </c>
      <c r="L105" s="5">
        <f t="shared" si="11"/>
        <v>0</v>
      </c>
      <c r="M105" s="2">
        <f t="shared" si="12"/>
        <v>5</v>
      </c>
      <c r="N105" s="2">
        <v>3</v>
      </c>
      <c r="O105" s="5">
        <f t="shared" si="13"/>
        <v>18.75</v>
      </c>
      <c r="P105" s="2">
        <f t="shared" si="14"/>
        <v>0</v>
      </c>
      <c r="Q105" s="2">
        <f t="shared" si="15"/>
        <v>5</v>
      </c>
      <c r="R105" s="2" t="str">
        <f t="shared" si="8"/>
        <v>A surveiller</v>
      </c>
      <c r="S105" s="2"/>
      <c r="T105" s="52"/>
    </row>
    <row r="106" spans="1:20" hidden="1" x14ac:dyDescent="0.2">
      <c r="A106" s="18" t="s">
        <v>223</v>
      </c>
      <c r="B106" s="3"/>
      <c r="C106" s="3"/>
      <c r="D106" s="14" t="s">
        <v>336</v>
      </c>
      <c r="E106" s="49"/>
      <c r="F106" s="3"/>
      <c r="G106" s="34" t="str">
        <f t="shared" si="9"/>
        <v>oui</v>
      </c>
      <c r="H106" s="19" t="s">
        <v>334</v>
      </c>
      <c r="I106" s="34" t="str">
        <f t="shared" si="10"/>
        <v>non</v>
      </c>
      <c r="J106" s="2">
        <v>0</v>
      </c>
      <c r="K106" s="2">
        <v>0</v>
      </c>
      <c r="L106" s="5">
        <f t="shared" si="11"/>
        <v>0</v>
      </c>
      <c r="M106" s="2">
        <f t="shared" si="12"/>
        <v>5</v>
      </c>
      <c r="N106" s="2">
        <v>1</v>
      </c>
      <c r="O106" s="5">
        <f t="shared" si="13"/>
        <v>0</v>
      </c>
      <c r="P106" s="2">
        <f t="shared" si="14"/>
        <v>5</v>
      </c>
      <c r="Q106" s="2">
        <f t="shared" si="15"/>
        <v>10</v>
      </c>
      <c r="R106" s="2" t="str">
        <f t="shared" si="8"/>
        <v>Non évalué</v>
      </c>
      <c r="S106" s="2"/>
      <c r="T106" s="50" t="s">
        <v>404</v>
      </c>
    </row>
    <row r="107" spans="1:20" hidden="1" x14ac:dyDescent="0.2">
      <c r="A107" s="18" t="s">
        <v>262</v>
      </c>
      <c r="B107" s="3"/>
      <c r="C107" s="3"/>
      <c r="D107" s="14" t="s">
        <v>337</v>
      </c>
      <c r="E107" s="49"/>
      <c r="F107" s="3"/>
      <c r="G107" s="34" t="str">
        <f t="shared" si="9"/>
        <v>oui</v>
      </c>
      <c r="H107" s="19" t="s">
        <v>334</v>
      </c>
      <c r="I107" s="34" t="str">
        <f t="shared" si="10"/>
        <v>non</v>
      </c>
      <c r="J107" s="2">
        <v>0</v>
      </c>
      <c r="K107" s="2">
        <v>0</v>
      </c>
      <c r="L107" s="5">
        <f t="shared" si="11"/>
        <v>0</v>
      </c>
      <c r="M107" s="2">
        <f t="shared" si="12"/>
        <v>5</v>
      </c>
      <c r="N107" s="2">
        <v>0</v>
      </c>
      <c r="O107" s="5">
        <f t="shared" si="13"/>
        <v>0</v>
      </c>
      <c r="P107" s="2">
        <f t="shared" si="14"/>
        <v>5</v>
      </c>
      <c r="Q107" s="2">
        <f t="shared" si="15"/>
        <v>10</v>
      </c>
      <c r="R107" s="2" t="str">
        <f t="shared" si="8"/>
        <v>Non évalué</v>
      </c>
      <c r="S107" s="2"/>
      <c r="T107" s="50"/>
    </row>
    <row r="108" spans="1:20" ht="15" x14ac:dyDescent="0.25">
      <c r="A108" s="18" t="s">
        <v>24</v>
      </c>
      <c r="B108" s="4" t="s">
        <v>127</v>
      </c>
      <c r="C108" s="3" t="s">
        <v>128</v>
      </c>
      <c r="D108" s="14" t="s">
        <v>79</v>
      </c>
      <c r="E108" s="48"/>
      <c r="F108" s="3" t="s">
        <v>130</v>
      </c>
      <c r="G108" s="34" t="str">
        <f t="shared" si="9"/>
        <v>oui</v>
      </c>
      <c r="H108" s="19" t="s">
        <v>333</v>
      </c>
      <c r="I108" s="34" t="str">
        <f t="shared" si="10"/>
        <v>oui</v>
      </c>
      <c r="J108" s="2">
        <v>1</v>
      </c>
      <c r="K108" s="2">
        <v>0</v>
      </c>
      <c r="L108" s="5">
        <f t="shared" si="11"/>
        <v>0</v>
      </c>
      <c r="M108" s="2">
        <f t="shared" si="12"/>
        <v>5</v>
      </c>
      <c r="N108" s="2">
        <v>1</v>
      </c>
      <c r="O108" s="5">
        <f t="shared" si="13"/>
        <v>100</v>
      </c>
      <c r="P108" s="2">
        <f t="shared" si="14"/>
        <v>0</v>
      </c>
      <c r="Q108" s="2">
        <f t="shared" si="15"/>
        <v>5</v>
      </c>
      <c r="R108" s="2" t="str">
        <f t="shared" si="8"/>
        <v>A surveiller</v>
      </c>
      <c r="S108" s="2" t="s">
        <v>400</v>
      </c>
      <c r="T108" s="50"/>
    </row>
    <row r="109" spans="1:20" ht="15" hidden="1" x14ac:dyDescent="0.25">
      <c r="A109" s="18" t="s">
        <v>368</v>
      </c>
      <c r="B109" s="4"/>
      <c r="C109" s="3"/>
      <c r="D109" s="14" t="s">
        <v>336</v>
      </c>
      <c r="E109" s="48"/>
      <c r="F109" s="3"/>
      <c r="G109" s="34" t="str">
        <f t="shared" si="9"/>
        <v>oui</v>
      </c>
      <c r="H109" s="19" t="s">
        <v>333</v>
      </c>
      <c r="I109" s="34" t="str">
        <f t="shared" si="10"/>
        <v>non</v>
      </c>
      <c r="J109" s="2">
        <v>0</v>
      </c>
      <c r="K109" s="2">
        <v>0</v>
      </c>
      <c r="L109" s="5">
        <f t="shared" si="11"/>
        <v>0</v>
      </c>
      <c r="M109" s="2">
        <f t="shared" si="12"/>
        <v>5</v>
      </c>
      <c r="N109" s="2">
        <v>0</v>
      </c>
      <c r="O109" s="5">
        <f t="shared" si="13"/>
        <v>0</v>
      </c>
      <c r="P109" s="2">
        <f t="shared" si="14"/>
        <v>5</v>
      </c>
      <c r="Q109" s="2">
        <f t="shared" si="15"/>
        <v>10</v>
      </c>
      <c r="R109" s="2" t="str">
        <f t="shared" si="8"/>
        <v>Non évalué</v>
      </c>
      <c r="S109" s="2"/>
      <c r="T109" s="50"/>
    </row>
    <row r="110" spans="1:20" x14ac:dyDescent="0.2">
      <c r="A110" s="18" t="s">
        <v>236</v>
      </c>
      <c r="B110" s="3"/>
      <c r="C110" s="3"/>
      <c r="D110" s="14" t="s">
        <v>52</v>
      </c>
      <c r="E110" s="47" t="s">
        <v>58</v>
      </c>
      <c r="F110" s="3"/>
      <c r="G110" s="34" t="str">
        <f t="shared" si="9"/>
        <v>oui</v>
      </c>
      <c r="H110" s="19" t="s">
        <v>334</v>
      </c>
      <c r="I110" s="34" t="str">
        <f>IF(AND(OR(G110="oui",H110="oui"),J110&lt;&gt;0),"oui","non")</f>
        <v>oui</v>
      </c>
      <c r="J110" s="2">
        <v>1</v>
      </c>
      <c r="K110" s="2">
        <v>0</v>
      </c>
      <c r="L110" s="5">
        <f>IF(J110=0,0,((K110/J110)*100))</f>
        <v>0</v>
      </c>
      <c r="M110" s="2">
        <f>IF(L110&lt;=2,5,IF(L110&lt;=5,3,0))</f>
        <v>5</v>
      </c>
      <c r="N110" s="2">
        <v>1</v>
      </c>
      <c r="O110" s="5">
        <f>IF(J110=0,0,((N110/J110)*100))</f>
        <v>100</v>
      </c>
      <c r="P110" s="2">
        <f>IF(O110&lt;=5,5,IF(O110&lt;=10,3,0))</f>
        <v>0</v>
      </c>
      <c r="Q110" s="2">
        <f t="shared" si="15"/>
        <v>5</v>
      </c>
      <c r="R110" s="2" t="str">
        <f t="shared" si="8"/>
        <v>A surveiller</v>
      </c>
      <c r="S110" s="2" t="s">
        <v>400</v>
      </c>
      <c r="T110" s="50"/>
    </row>
    <row r="111" spans="1:20" hidden="1" x14ac:dyDescent="0.2">
      <c r="A111" s="18" t="s">
        <v>387</v>
      </c>
      <c r="B111" s="3"/>
      <c r="C111" s="3"/>
      <c r="D111" s="14" t="s">
        <v>336</v>
      </c>
      <c r="E111" s="47"/>
      <c r="F111" s="44">
        <v>43357</v>
      </c>
      <c r="G111" s="34" t="str">
        <f t="shared" si="9"/>
        <v>oui</v>
      </c>
      <c r="H111" s="19" t="s">
        <v>333</v>
      </c>
      <c r="I111" s="34" t="str">
        <f>IF(AND(OR(G111="oui",H111="oui"),J111&lt;&gt;0),"oui","non")</f>
        <v>non</v>
      </c>
      <c r="J111" s="2">
        <v>0</v>
      </c>
      <c r="K111" s="2">
        <v>0</v>
      </c>
      <c r="L111" s="5">
        <f>IF(J111=0,0,((K111/J111)*100))</f>
        <v>0</v>
      </c>
      <c r="M111" s="2">
        <f>IF(L111&lt;=2,5,IF(L111&lt;=5,3,0))</f>
        <v>5</v>
      </c>
      <c r="N111" s="2">
        <v>0</v>
      </c>
      <c r="O111" s="5">
        <f>IF(J111=0,0,((N111/J111)*100))</f>
        <v>0</v>
      </c>
      <c r="P111" s="2">
        <f>IF(O111&lt;=5,5,IF(O111&lt;=10,3,0))</f>
        <v>5</v>
      </c>
      <c r="Q111" s="2">
        <f t="shared" si="15"/>
        <v>10</v>
      </c>
      <c r="R111" s="2" t="str">
        <f t="shared" si="8"/>
        <v>Non évalué</v>
      </c>
      <c r="S111" s="2"/>
      <c r="T111" s="50"/>
    </row>
    <row r="112" spans="1:20" hidden="1" x14ac:dyDescent="0.2">
      <c r="A112" s="18" t="s">
        <v>25</v>
      </c>
      <c r="B112" s="3"/>
      <c r="C112" s="3"/>
      <c r="D112" s="14" t="s">
        <v>336</v>
      </c>
      <c r="E112" s="47" t="s">
        <v>346</v>
      </c>
      <c r="F112" s="12" t="s">
        <v>132</v>
      </c>
      <c r="G112" s="34" t="str">
        <f t="shared" si="9"/>
        <v>oui</v>
      </c>
      <c r="H112" s="19" t="s">
        <v>334</v>
      </c>
      <c r="I112" s="34" t="str">
        <f>IF(AND(OR(G112="oui",H112="oui"),J112&lt;&gt;0),"oui","non")</f>
        <v>non</v>
      </c>
      <c r="J112" s="2">
        <v>0</v>
      </c>
      <c r="K112" s="2">
        <v>0</v>
      </c>
      <c r="L112" s="5">
        <f>IF(J112=0,0,((K112/J112)*100))</f>
        <v>0</v>
      </c>
      <c r="M112" s="2">
        <f>IF(L112&lt;=2,5,IF(L112&lt;=5,3,0))</f>
        <v>5</v>
      </c>
      <c r="N112" s="2">
        <v>0</v>
      </c>
      <c r="O112" s="5">
        <f>IF(J112=0,0,((N112/J112)*100))</f>
        <v>0</v>
      </c>
      <c r="P112" s="2">
        <f>IF(O112&lt;=5,5,IF(O112&lt;=10,3,0))</f>
        <v>5</v>
      </c>
      <c r="Q112" s="2">
        <f t="shared" si="15"/>
        <v>10</v>
      </c>
      <c r="R112" s="2" t="str">
        <f t="shared" si="8"/>
        <v>Non évalué</v>
      </c>
      <c r="S112" s="2"/>
      <c r="T112" s="50"/>
    </row>
    <row r="113" spans="1:20" hidden="1" x14ac:dyDescent="0.2">
      <c r="A113" s="18" t="s">
        <v>26</v>
      </c>
      <c r="B113" s="3"/>
      <c r="C113" s="3"/>
      <c r="D113" s="14" t="s">
        <v>343</v>
      </c>
      <c r="E113" s="47" t="s">
        <v>346</v>
      </c>
      <c r="F113" s="43">
        <v>44527</v>
      </c>
      <c r="G113" s="34" t="str">
        <f t="shared" si="9"/>
        <v>non</v>
      </c>
      <c r="H113" s="6" t="s">
        <v>334</v>
      </c>
      <c r="I113" s="34" t="str">
        <f>IF(AND(OR(G113="oui",H113="oui"),J113&lt;&gt;0),"oui","non")</f>
        <v>non</v>
      </c>
      <c r="J113" s="2">
        <v>2</v>
      </c>
      <c r="K113" s="2">
        <v>0</v>
      </c>
      <c r="L113" s="5">
        <f>IF(J113=0,0,((K113/J113)*100))</f>
        <v>0</v>
      </c>
      <c r="M113" s="2">
        <f>IF(L113&lt;=2,5,IF(L113&lt;=5,3,0))</f>
        <v>5</v>
      </c>
      <c r="N113" s="2">
        <v>2</v>
      </c>
      <c r="O113" s="5">
        <f>IF(J113=0,0,((N113/J113)*100))</f>
        <v>100</v>
      </c>
      <c r="P113" s="2">
        <f>IF(O113&lt;=5,5,IF(O113&lt;=10,3,0))</f>
        <v>0</v>
      </c>
      <c r="Q113" s="2">
        <f>M113+P113</f>
        <v>5</v>
      </c>
      <c r="R113" s="2" t="str">
        <f t="shared" si="8"/>
        <v>Non évalué</v>
      </c>
      <c r="S113" s="2"/>
      <c r="T113" s="50"/>
    </row>
    <row r="114" spans="1:20" ht="15" x14ac:dyDescent="0.25">
      <c r="A114" s="18" t="s">
        <v>133</v>
      </c>
      <c r="B114" s="4" t="s">
        <v>243</v>
      </c>
      <c r="C114" s="3" t="s">
        <v>135</v>
      </c>
      <c r="D114" s="14" t="s">
        <v>338</v>
      </c>
      <c r="E114" s="47" t="s">
        <v>346</v>
      </c>
      <c r="F114" s="43">
        <v>44043</v>
      </c>
      <c r="G114" s="34" t="str">
        <f t="shared" si="9"/>
        <v>oui</v>
      </c>
      <c r="H114" s="19" t="s">
        <v>333</v>
      </c>
      <c r="I114" s="34" t="str">
        <f>IF(AND(OR(G114="oui",H114="oui"),J114&lt;&gt;0),"oui","non")</f>
        <v>oui</v>
      </c>
      <c r="J114" s="2">
        <v>4</v>
      </c>
      <c r="K114" s="2">
        <v>0</v>
      </c>
      <c r="L114" s="5">
        <f>IF(J114=0,0,((K114/J114)*100))</f>
        <v>0</v>
      </c>
      <c r="M114" s="2">
        <f>IF(L114&lt;=2,5,IF(L114&lt;=5,3,0))</f>
        <v>5</v>
      </c>
      <c r="N114" s="2">
        <v>1</v>
      </c>
      <c r="O114" s="5">
        <f>IF(J114=0,0,((N114/J114)*100))</f>
        <v>25</v>
      </c>
      <c r="P114" s="2">
        <f>IF(O114&lt;=5,5,IF(O114&lt;=10,3,0))</f>
        <v>0</v>
      </c>
      <c r="Q114" s="2">
        <f>M114+P114</f>
        <v>5</v>
      </c>
      <c r="R114" s="2" t="str">
        <f t="shared" si="8"/>
        <v>A surveiller</v>
      </c>
      <c r="S114" s="2" t="s">
        <v>400</v>
      </c>
      <c r="T114" s="50"/>
    </row>
    <row r="115" spans="1:20" x14ac:dyDescent="0.2">
      <c r="S115" s="2"/>
    </row>
    <row r="116" spans="1:20" x14ac:dyDescent="0.2">
      <c r="S116" s="2"/>
    </row>
    <row r="117" spans="1:20" x14ac:dyDescent="0.2">
      <c r="S117" s="2"/>
    </row>
    <row r="118" spans="1:20" x14ac:dyDescent="0.2">
      <c r="S118" s="2"/>
    </row>
    <row r="119" spans="1:20" x14ac:dyDescent="0.2">
      <c r="S119" s="2"/>
    </row>
    <row r="120" spans="1:20" x14ac:dyDescent="0.2">
      <c r="S120" s="2"/>
    </row>
    <row r="121" spans="1:20" x14ac:dyDescent="0.2">
      <c r="S121" s="2"/>
    </row>
    <row r="122" spans="1:20" x14ac:dyDescent="0.2">
      <c r="S122" s="2"/>
    </row>
    <row r="123" spans="1:20" x14ac:dyDescent="0.2">
      <c r="S123" s="2"/>
    </row>
    <row r="124" spans="1:20" x14ac:dyDescent="0.2">
      <c r="S124" s="2"/>
    </row>
    <row r="125" spans="1:20" x14ac:dyDescent="0.2">
      <c r="S125" s="2"/>
    </row>
    <row r="126" spans="1:20" x14ac:dyDescent="0.2">
      <c r="S126" s="2"/>
    </row>
    <row r="127" spans="1:20" x14ac:dyDescent="0.2">
      <c r="S127" s="2"/>
    </row>
    <row r="128" spans="1:20" x14ac:dyDescent="0.2">
      <c r="S128" s="2"/>
    </row>
    <row r="129" spans="19:19" x14ac:dyDescent="0.2">
      <c r="S129" s="2"/>
    </row>
    <row r="130" spans="19:19" x14ac:dyDescent="0.2">
      <c r="S130" s="2"/>
    </row>
    <row r="131" spans="19:19" x14ac:dyDescent="0.2">
      <c r="S131" s="2"/>
    </row>
    <row r="132" spans="19:19" x14ac:dyDescent="0.2">
      <c r="S132" s="2"/>
    </row>
    <row r="133" spans="19:19" x14ac:dyDescent="0.2">
      <c r="S133" s="2"/>
    </row>
    <row r="134" spans="19:19" x14ac:dyDescent="0.2">
      <c r="S134" s="2"/>
    </row>
    <row r="135" spans="19:19" x14ac:dyDescent="0.2">
      <c r="S135" s="2"/>
    </row>
    <row r="136" spans="19:19" x14ac:dyDescent="0.2">
      <c r="S136" s="2"/>
    </row>
    <row r="137" spans="19:19" x14ac:dyDescent="0.2">
      <c r="S137" s="2"/>
    </row>
    <row r="138" spans="19:19" x14ac:dyDescent="0.2">
      <c r="S138" s="2"/>
    </row>
    <row r="139" spans="19:19" x14ac:dyDescent="0.2">
      <c r="S139" s="2"/>
    </row>
    <row r="140" spans="19:19" x14ac:dyDescent="0.2">
      <c r="S140" s="2"/>
    </row>
    <row r="141" spans="19:19" x14ac:dyDescent="0.2">
      <c r="S141" s="2"/>
    </row>
    <row r="142" spans="19:19" x14ac:dyDescent="0.2">
      <c r="S142" s="2"/>
    </row>
    <row r="143" spans="19:19" x14ac:dyDescent="0.2">
      <c r="S143" s="2"/>
    </row>
    <row r="144" spans="19:19" x14ac:dyDescent="0.2">
      <c r="S144" s="2"/>
    </row>
    <row r="145" spans="19:19" x14ac:dyDescent="0.2">
      <c r="S145" s="2"/>
    </row>
    <row r="146" spans="19:19" x14ac:dyDescent="0.2">
      <c r="S146" s="2"/>
    </row>
    <row r="147" spans="19:19" x14ac:dyDescent="0.2">
      <c r="S147" s="2"/>
    </row>
    <row r="148" spans="19:19" x14ac:dyDescent="0.2">
      <c r="S148" s="2"/>
    </row>
    <row r="149" spans="19:19" x14ac:dyDescent="0.2">
      <c r="S149" s="2"/>
    </row>
    <row r="150" spans="19:19" x14ac:dyDescent="0.2">
      <c r="S150" s="2"/>
    </row>
    <row r="151" spans="19:19" x14ac:dyDescent="0.2">
      <c r="S151" s="2"/>
    </row>
    <row r="152" spans="19:19" x14ac:dyDescent="0.2">
      <c r="S152" s="2"/>
    </row>
  </sheetData>
  <autoFilter ref="A1:T114">
    <filterColumn colId="17">
      <filters>
        <filter val="A risque"/>
        <filter val="A surveiller"/>
        <filter val="Agréé"/>
      </filters>
    </filterColumn>
  </autoFilter>
  <conditionalFormatting sqref="F2:F114">
    <cfRule type="expression" dxfId="14" priority="3" stopIfTrue="1">
      <formula>IF(F2&lt;TODAY(),TRUE,FALSE)</formula>
    </cfRule>
  </conditionalFormatting>
  <conditionalFormatting sqref="E83:E84">
    <cfRule type="expression" dxfId="13" priority="2" stopIfTrue="1">
      <formula>IF(E83&lt;TODAY(),TRUE,FALSE)</formula>
    </cfRule>
  </conditionalFormatting>
  <conditionalFormatting sqref="R2:S145 S146:S152">
    <cfRule type="containsText" dxfId="12" priority="1" stopIfTrue="1" operator="containsText" text="risque">
      <formula>NOT(ISERROR(SEARCH("risque",R2)))</formula>
    </cfRule>
  </conditionalFormatting>
  <dataValidations count="2">
    <dataValidation type="list" allowBlank="1" showInputMessage="1" showErrorMessage="1" sqref="S2:S152">
      <formula1>risque</formula1>
    </dataValidation>
    <dataValidation type="list" allowBlank="1" showInputMessage="1" showErrorMessage="1" errorTitle="erreur" error="Choisir dans la liste !" prompt="choisir dans la liste" sqref="D2:D114">
      <formula1>activite</formula1>
    </dataValidation>
  </dataValidations>
  <hyperlinks>
    <hyperlink ref="B79" r:id="rId1"/>
    <hyperlink ref="B50" r:id="rId2"/>
    <hyperlink ref="B17" r:id="rId3"/>
    <hyperlink ref="B30" r:id="rId4"/>
    <hyperlink ref="B100" r:id="rId5"/>
    <hyperlink ref="B25" r:id="rId6"/>
    <hyperlink ref="B99" r:id="rId7"/>
    <hyperlink ref="B108" r:id="rId8"/>
    <hyperlink ref="B114" r:id="rId9"/>
    <hyperlink ref="B39" r:id="rId10"/>
    <hyperlink ref="B81" r:id="rId11"/>
    <hyperlink ref="B33" r:id="rId12"/>
    <hyperlink ref="B55" r:id="rId13"/>
    <hyperlink ref="B66" r:id="rId14"/>
    <hyperlink ref="B97" r:id="rId15"/>
    <hyperlink ref="B38" r:id="rId16"/>
    <hyperlink ref="B95" r:id="rId17"/>
    <hyperlink ref="B77" r:id="rId18"/>
    <hyperlink ref="B93" r:id="rId19"/>
    <hyperlink ref="B59" r:id="rId20"/>
    <hyperlink ref="B98" r:id="rId21"/>
    <hyperlink ref="B26" r:id="rId22"/>
    <hyperlink ref="B71" r:id="rId23"/>
    <hyperlink ref="B49" r:id="rId24"/>
    <hyperlink ref="B47" r:id="rId25"/>
    <hyperlink ref="B86" r:id="rId26"/>
  </hyperlinks>
  <pageMargins left="3.937007874015748E-2" right="0.23622047244094491" top="0.74803149606299213" bottom="0.59055118110236227" header="0.51181102362204722" footer="0.31496062992125984"/>
  <pageSetup paperSize="9" scale="40" orientation="landscape" r:id="rId27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7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zoomScaleNormal="100" workbookViewId="0">
      <selection activeCell="G6" sqref="G6"/>
    </sheetView>
  </sheetViews>
  <sheetFormatPr baseColWidth="10" defaultRowHeight="12.75" x14ac:dyDescent="0.2"/>
  <cols>
    <col min="1" max="1" width="24.7109375" bestFit="1" customWidth="1"/>
    <col min="2" max="2" width="26" style="1" customWidth="1"/>
    <col min="4" max="5" width="32.7109375" bestFit="1" customWidth="1"/>
    <col min="7" max="7" width="40.85546875" bestFit="1" customWidth="1"/>
  </cols>
  <sheetData>
    <row r="1" spans="1:8" x14ac:dyDescent="0.2">
      <c r="A1" s="36" t="s">
        <v>339</v>
      </c>
      <c r="B1" s="37" t="s">
        <v>340</v>
      </c>
      <c r="C1" s="17"/>
      <c r="D1" s="36" t="s">
        <v>396</v>
      </c>
      <c r="E1" s="37" t="s">
        <v>340</v>
      </c>
      <c r="G1" s="89" t="s">
        <v>416</v>
      </c>
    </row>
    <row r="2" spans="1:8" ht="13.5" thickBot="1" x14ac:dyDescent="0.25">
      <c r="A2" s="38" t="s">
        <v>336</v>
      </c>
      <c r="B2" s="39" t="s">
        <v>333</v>
      </c>
      <c r="D2" s="38"/>
      <c r="E2" s="39"/>
    </row>
    <row r="3" spans="1:8" ht="13.5" thickBot="1" x14ac:dyDescent="0.25">
      <c r="A3" s="38" t="s">
        <v>79</v>
      </c>
      <c r="B3" s="39" t="s">
        <v>333</v>
      </c>
      <c r="D3" s="38" t="s">
        <v>400</v>
      </c>
      <c r="E3" s="39"/>
      <c r="G3" s="120" t="s">
        <v>417</v>
      </c>
      <c r="H3" s="121" t="s">
        <v>421</v>
      </c>
    </row>
    <row r="4" spans="1:8" x14ac:dyDescent="0.2">
      <c r="A4" s="38" t="s">
        <v>52</v>
      </c>
      <c r="B4" s="39" t="s">
        <v>333</v>
      </c>
      <c r="D4" s="38" t="s">
        <v>402</v>
      </c>
      <c r="E4" s="39"/>
      <c r="G4" s="76" t="s">
        <v>427</v>
      </c>
      <c r="H4" s="80">
        <v>10</v>
      </c>
    </row>
    <row r="5" spans="1:8" x14ac:dyDescent="0.2">
      <c r="A5" s="38" t="s">
        <v>338</v>
      </c>
      <c r="B5" s="39" t="s">
        <v>333</v>
      </c>
      <c r="D5" s="38" t="s">
        <v>399</v>
      </c>
      <c r="E5" s="39"/>
      <c r="G5" s="76" t="s">
        <v>418</v>
      </c>
      <c r="H5" s="80">
        <v>6</v>
      </c>
    </row>
    <row r="6" spans="1:8" x14ac:dyDescent="0.2">
      <c r="A6" s="38" t="s">
        <v>335</v>
      </c>
      <c r="B6" s="39" t="s">
        <v>333</v>
      </c>
      <c r="D6" s="38" t="s">
        <v>401</v>
      </c>
      <c r="E6" s="39"/>
      <c r="G6" s="76" t="s">
        <v>1342</v>
      </c>
      <c r="H6" s="80">
        <v>5</v>
      </c>
    </row>
    <row r="7" spans="1:8" x14ac:dyDescent="0.2">
      <c r="A7" s="38" t="s">
        <v>337</v>
      </c>
      <c r="B7" s="39" t="s">
        <v>333</v>
      </c>
      <c r="D7" s="38" t="s">
        <v>403</v>
      </c>
      <c r="E7" s="39"/>
      <c r="G7" s="76" t="s">
        <v>419</v>
      </c>
      <c r="H7" s="80">
        <v>4</v>
      </c>
    </row>
    <row r="8" spans="1:8" ht="13.5" thickBot="1" x14ac:dyDescent="0.25">
      <c r="A8" s="38" t="s">
        <v>341</v>
      </c>
      <c r="B8" s="39" t="s">
        <v>334</v>
      </c>
      <c r="D8" s="38" t="s">
        <v>405</v>
      </c>
      <c r="E8" s="39"/>
      <c r="G8" s="77" t="s">
        <v>420</v>
      </c>
      <c r="H8" s="81">
        <v>0</v>
      </c>
    </row>
    <row r="9" spans="1:8" ht="13.5" thickBot="1" x14ac:dyDescent="0.25">
      <c r="A9" s="38" t="s">
        <v>342</v>
      </c>
      <c r="B9" s="39" t="s">
        <v>334</v>
      </c>
      <c r="D9" s="38" t="s">
        <v>1353</v>
      </c>
      <c r="E9" s="39"/>
      <c r="H9" s="88"/>
    </row>
    <row r="10" spans="1:8" ht="13.5" thickBot="1" x14ac:dyDescent="0.25">
      <c r="A10" s="38" t="s">
        <v>343</v>
      </c>
      <c r="B10" s="39" t="s">
        <v>334</v>
      </c>
      <c r="D10" s="38" t="s">
        <v>1354</v>
      </c>
      <c r="E10" s="39"/>
      <c r="G10" s="122" t="s">
        <v>425</v>
      </c>
      <c r="H10" s="123" t="s">
        <v>421</v>
      </c>
    </row>
    <row r="11" spans="1:8" x14ac:dyDescent="0.2">
      <c r="A11" s="41"/>
      <c r="B11" s="40"/>
      <c r="D11" s="38"/>
      <c r="E11" s="39"/>
      <c r="G11" s="78" t="s">
        <v>422</v>
      </c>
      <c r="H11" s="82">
        <v>10</v>
      </c>
    </row>
    <row r="12" spans="1:8" x14ac:dyDescent="0.2">
      <c r="A12" s="41"/>
      <c r="B12" s="40"/>
      <c r="D12" s="41"/>
      <c r="E12" s="40"/>
      <c r="G12" s="78" t="s">
        <v>423</v>
      </c>
      <c r="H12" s="82">
        <v>6</v>
      </c>
    </row>
    <row r="13" spans="1:8" x14ac:dyDescent="0.2">
      <c r="E13" s="1"/>
      <c r="G13" s="78" t="s">
        <v>424</v>
      </c>
      <c r="H13" s="82">
        <v>5</v>
      </c>
    </row>
    <row r="14" spans="1:8" ht="13.5" thickBot="1" x14ac:dyDescent="0.25">
      <c r="E14" s="1"/>
      <c r="G14" s="78" t="s">
        <v>1343</v>
      </c>
      <c r="H14" s="82">
        <v>4</v>
      </c>
    </row>
    <row r="15" spans="1:8" ht="13.5" thickBot="1" x14ac:dyDescent="0.25">
      <c r="A15" s="17" t="s">
        <v>434</v>
      </c>
      <c r="D15" s="117" t="s">
        <v>882</v>
      </c>
      <c r="E15" s="1"/>
      <c r="G15" s="79" t="s">
        <v>426</v>
      </c>
      <c r="H15" s="83">
        <v>0</v>
      </c>
    </row>
    <row r="16" spans="1:8" ht="13.5" thickBot="1" x14ac:dyDescent="0.25">
      <c r="D16" s="95" t="s">
        <v>885</v>
      </c>
      <c r="E16" s="1"/>
      <c r="H16" s="88"/>
    </row>
    <row r="17" spans="1:8" ht="13.5" thickBot="1" x14ac:dyDescent="0.25">
      <c r="A17" s="17" t="s">
        <v>435</v>
      </c>
      <c r="D17" s="95" t="s">
        <v>884</v>
      </c>
      <c r="E17" s="1"/>
      <c r="G17" s="118" t="s">
        <v>428</v>
      </c>
      <c r="H17" s="119" t="s">
        <v>421</v>
      </c>
    </row>
    <row r="18" spans="1:8" x14ac:dyDescent="0.2">
      <c r="A18" s="17" t="s">
        <v>436</v>
      </c>
      <c r="D18" s="95" t="s">
        <v>886</v>
      </c>
      <c r="E18" s="1"/>
      <c r="G18" s="84" t="s">
        <v>427</v>
      </c>
      <c r="H18" s="85">
        <v>10</v>
      </c>
    </row>
    <row r="19" spans="1:8" x14ac:dyDescent="0.2">
      <c r="D19" s="95" t="s">
        <v>887</v>
      </c>
      <c r="E19" s="1"/>
      <c r="G19" s="84" t="s">
        <v>418</v>
      </c>
      <c r="H19" s="85">
        <v>6</v>
      </c>
    </row>
    <row r="20" spans="1:8" ht="13.5" thickBot="1" x14ac:dyDescent="0.25">
      <c r="D20" s="96" t="s">
        <v>888</v>
      </c>
      <c r="E20" s="1"/>
      <c r="G20" s="84" t="s">
        <v>1342</v>
      </c>
      <c r="H20" s="85">
        <v>5</v>
      </c>
    </row>
    <row r="21" spans="1:8" x14ac:dyDescent="0.2">
      <c r="E21" s="1"/>
      <c r="G21" s="84" t="s">
        <v>419</v>
      </c>
      <c r="H21" s="85">
        <v>4</v>
      </c>
    </row>
    <row r="22" spans="1:8" ht="13.5" thickBot="1" x14ac:dyDescent="0.25">
      <c r="E22" s="1"/>
      <c r="G22" s="86" t="s">
        <v>420</v>
      </c>
      <c r="H22" s="87">
        <v>0</v>
      </c>
    </row>
    <row r="23" spans="1:8" ht="13.5" thickBot="1" x14ac:dyDescent="0.25">
      <c r="D23" s="135" t="s">
        <v>893</v>
      </c>
      <c r="E23" s="136"/>
    </row>
    <row r="24" spans="1:8" ht="13.5" thickBot="1" x14ac:dyDescent="0.25">
      <c r="D24" s="154" t="s">
        <v>1369</v>
      </c>
      <c r="E24" s="155" t="s">
        <v>1345</v>
      </c>
      <c r="G24" s="124" t="s">
        <v>431</v>
      </c>
      <c r="H24" s="125" t="s">
        <v>421</v>
      </c>
    </row>
    <row r="25" spans="1:8" x14ac:dyDescent="0.2">
      <c r="D25" s="131" t="s">
        <v>1370</v>
      </c>
      <c r="E25" s="132" t="s">
        <v>1346</v>
      </c>
      <c r="G25" s="156" t="s">
        <v>890</v>
      </c>
      <c r="H25" s="157">
        <v>10</v>
      </c>
    </row>
    <row r="26" spans="1:8" ht="13.5" thickBot="1" x14ac:dyDescent="0.25">
      <c r="D26" s="133" t="s">
        <v>1368</v>
      </c>
      <c r="E26" s="134" t="s">
        <v>1355</v>
      </c>
      <c r="G26" s="130" t="s">
        <v>891</v>
      </c>
      <c r="H26" s="90">
        <v>5</v>
      </c>
    </row>
    <row r="27" spans="1:8" ht="13.5" thickBot="1" x14ac:dyDescent="0.25">
      <c r="E27" s="1"/>
      <c r="G27" s="158" t="s">
        <v>892</v>
      </c>
      <c r="H27" s="159">
        <v>0</v>
      </c>
    </row>
    <row r="28" spans="1:8" ht="13.5" thickBot="1" x14ac:dyDescent="0.25">
      <c r="E28" s="1"/>
    </row>
    <row r="29" spans="1:8" ht="13.5" thickBot="1" x14ac:dyDescent="0.25">
      <c r="E29" s="1"/>
      <c r="G29" s="126" t="s">
        <v>432</v>
      </c>
      <c r="H29" s="127" t="s">
        <v>421</v>
      </c>
    </row>
    <row r="30" spans="1:8" x14ac:dyDescent="0.2">
      <c r="E30" s="1"/>
      <c r="G30" s="91" t="s">
        <v>1357</v>
      </c>
      <c r="H30" s="92">
        <v>10</v>
      </c>
    </row>
    <row r="31" spans="1:8" x14ac:dyDescent="0.2">
      <c r="E31" s="1"/>
      <c r="G31" s="91" t="s">
        <v>1358</v>
      </c>
      <c r="H31" s="92">
        <v>8</v>
      </c>
    </row>
    <row r="32" spans="1:8" x14ac:dyDescent="0.2">
      <c r="E32" s="1"/>
      <c r="G32" s="91" t="s">
        <v>1359</v>
      </c>
      <c r="H32" s="92">
        <v>6</v>
      </c>
    </row>
    <row r="33" spans="5:8" x14ac:dyDescent="0.2">
      <c r="E33" s="1"/>
      <c r="G33" s="91" t="s">
        <v>1360</v>
      </c>
      <c r="H33" s="92">
        <v>4</v>
      </c>
    </row>
    <row r="34" spans="5:8" x14ac:dyDescent="0.2">
      <c r="E34" s="1"/>
      <c r="G34" s="91" t="s">
        <v>1361</v>
      </c>
      <c r="H34" s="92">
        <v>2</v>
      </c>
    </row>
    <row r="35" spans="5:8" ht="13.5" thickBot="1" x14ac:dyDescent="0.25">
      <c r="E35" s="1"/>
      <c r="G35" s="93" t="s">
        <v>1362</v>
      </c>
      <c r="H35" s="94">
        <v>0</v>
      </c>
    </row>
    <row r="36" spans="5:8" ht="13.5" thickBot="1" x14ac:dyDescent="0.25">
      <c r="E36" s="1"/>
    </row>
    <row r="37" spans="5:8" ht="13.5" thickBot="1" x14ac:dyDescent="0.25">
      <c r="G37" s="138" t="s">
        <v>901</v>
      </c>
      <c r="H37" s="139" t="s">
        <v>421</v>
      </c>
    </row>
    <row r="38" spans="5:8" x14ac:dyDescent="0.2">
      <c r="G38" s="140" t="s">
        <v>902</v>
      </c>
      <c r="H38" s="141">
        <v>10</v>
      </c>
    </row>
    <row r="39" spans="5:8" x14ac:dyDescent="0.2">
      <c r="G39" s="142" t="s">
        <v>903</v>
      </c>
      <c r="H39" s="143">
        <v>6</v>
      </c>
    </row>
    <row r="40" spans="5:8" x14ac:dyDescent="0.2">
      <c r="G40" s="142" t="s">
        <v>1344</v>
      </c>
      <c r="H40" s="143">
        <v>5</v>
      </c>
    </row>
    <row r="41" spans="5:8" x14ac:dyDescent="0.2">
      <c r="G41" s="142" t="s">
        <v>904</v>
      </c>
      <c r="H41" s="143">
        <v>4</v>
      </c>
    </row>
    <row r="42" spans="5:8" ht="13.5" thickBot="1" x14ac:dyDescent="0.25">
      <c r="G42" s="144" t="s">
        <v>905</v>
      </c>
      <c r="H42" s="145">
        <v>0</v>
      </c>
    </row>
  </sheetData>
  <pageMargins left="0.7" right="0.7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P224"/>
  <sheetViews>
    <sheetView zoomScale="70" zoomScaleNormal="70" zoomScaleSheetLayoutView="8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RowHeight="12.75" x14ac:dyDescent="0.2"/>
  <cols>
    <col min="1" max="1" width="5.140625" customWidth="1"/>
    <col min="2" max="2" width="30.42578125" style="97" customWidth="1"/>
    <col min="3" max="3" width="23.42578125" style="97" customWidth="1"/>
    <col min="4" max="4" width="13.28515625" style="98" customWidth="1"/>
    <col min="5" max="5" width="20.42578125" style="98" customWidth="1"/>
    <col min="6" max="6" width="13.5703125" style="115" customWidth="1"/>
    <col min="7" max="7" width="35" style="97" customWidth="1"/>
    <col min="8" max="8" width="22.7109375" style="97" customWidth="1"/>
    <col min="9" max="9" width="35.42578125" style="97" customWidth="1"/>
    <col min="10" max="10" width="19.5703125" style="99" customWidth="1"/>
    <col min="11" max="11" width="18.7109375" style="160" hidden="1" customWidth="1"/>
    <col min="12" max="12" width="11.85546875" style="115" customWidth="1"/>
    <col min="13" max="13" width="19.5703125" style="97" customWidth="1"/>
    <col min="14" max="14" width="14.28515625" style="99" customWidth="1"/>
    <col min="15" max="15" width="12.28515625" style="99" customWidth="1"/>
    <col min="16" max="16" width="9.7109375" style="99" bestFit="1" customWidth="1"/>
    <col min="17" max="18" width="11.140625" style="99" customWidth="1"/>
    <col min="19" max="19" width="10.5703125" style="99" customWidth="1"/>
    <col min="20" max="20" width="8" style="99" customWidth="1"/>
    <col min="21" max="21" width="13.140625" style="99" customWidth="1"/>
    <col min="22" max="22" width="7.140625" style="99" customWidth="1"/>
    <col min="23" max="23" width="4.5703125" style="99" customWidth="1"/>
    <col min="24" max="24" width="10.85546875" style="129" customWidth="1"/>
    <col min="25" max="25" width="10.85546875" style="99" customWidth="1"/>
    <col min="26" max="26" width="7.140625" style="99" customWidth="1"/>
    <col min="27" max="27" width="10.85546875" style="97" customWidth="1"/>
    <col min="28" max="28" width="7.140625" style="97" customWidth="1"/>
    <col min="29" max="29" width="10.85546875" style="97" customWidth="1"/>
    <col min="30" max="30" width="7.140625" style="97" customWidth="1"/>
    <col min="31" max="31" width="10.85546875" style="97" customWidth="1"/>
    <col min="32" max="32" width="7.140625" style="97" customWidth="1"/>
    <col min="33" max="33" width="10.85546875" style="97" customWidth="1"/>
    <col min="34" max="34" width="7.140625" style="97" customWidth="1"/>
    <col min="35" max="36" width="10.85546875" style="99" customWidth="1"/>
    <col min="37" max="37" width="26.5703125" style="99" customWidth="1"/>
    <col min="38" max="40" width="22" style="101" customWidth="1"/>
    <col min="41" max="41" width="26.85546875" style="97" customWidth="1"/>
    <col min="42" max="16384" width="11.42578125" style="97"/>
  </cols>
  <sheetData>
    <row r="1" spans="1:42" s="193" customFormat="1" ht="66" customHeight="1" x14ac:dyDescent="0.2">
      <c r="B1" s="97" t="s">
        <v>1376</v>
      </c>
      <c r="C1" s="97" t="s">
        <v>1377</v>
      </c>
      <c r="D1" s="194"/>
      <c r="E1" s="194"/>
      <c r="F1" s="195" t="s">
        <v>896</v>
      </c>
      <c r="J1" s="200"/>
      <c r="K1" s="200"/>
      <c r="L1" s="195"/>
      <c r="N1" s="196"/>
      <c r="O1" s="196"/>
      <c r="P1" s="196"/>
      <c r="Q1" s="197" t="s">
        <v>433</v>
      </c>
      <c r="R1" s="197" t="s">
        <v>433</v>
      </c>
      <c r="S1" s="197" t="s">
        <v>433</v>
      </c>
      <c r="T1" s="198" t="s">
        <v>896</v>
      </c>
      <c r="U1" s="198" t="s">
        <v>896</v>
      </c>
      <c r="V1" s="198" t="s">
        <v>896</v>
      </c>
      <c r="W1" s="197" t="s">
        <v>433</v>
      </c>
      <c r="X1" s="198" t="s">
        <v>896</v>
      </c>
      <c r="Y1" s="198" t="s">
        <v>896</v>
      </c>
      <c r="Z1" s="198" t="s">
        <v>896</v>
      </c>
      <c r="AA1" s="197" t="s">
        <v>433</v>
      </c>
      <c r="AB1" s="198" t="s">
        <v>896</v>
      </c>
      <c r="AC1" s="197" t="s">
        <v>433</v>
      </c>
      <c r="AD1" s="198" t="s">
        <v>896</v>
      </c>
      <c r="AE1" s="197" t="s">
        <v>433</v>
      </c>
      <c r="AF1" s="198" t="s">
        <v>896</v>
      </c>
      <c r="AG1" s="197" t="s">
        <v>433</v>
      </c>
      <c r="AH1" s="198" t="s">
        <v>896</v>
      </c>
      <c r="AI1" s="197" t="s">
        <v>896</v>
      </c>
      <c r="AJ1" s="197"/>
      <c r="AK1" s="197" t="s">
        <v>896</v>
      </c>
      <c r="AL1" s="199" t="s">
        <v>433</v>
      </c>
      <c r="AM1" s="199" t="s">
        <v>433</v>
      </c>
      <c r="AN1" s="199"/>
    </row>
    <row r="2" spans="1:42" s="100" customFormat="1" ht="90.75" customHeight="1" x14ac:dyDescent="0.2">
      <c r="A2" s="100" t="s">
        <v>1373</v>
      </c>
      <c r="B2" s="215" t="s">
        <v>894</v>
      </c>
      <c r="C2" s="167" t="s">
        <v>895</v>
      </c>
      <c r="D2" s="168" t="s">
        <v>1348</v>
      </c>
      <c r="E2" s="168" t="s">
        <v>889</v>
      </c>
      <c r="F2" s="169" t="s">
        <v>1340</v>
      </c>
      <c r="G2" s="167" t="s">
        <v>36</v>
      </c>
      <c r="H2" s="167" t="s">
        <v>37</v>
      </c>
      <c r="I2" s="170" t="s">
        <v>38</v>
      </c>
      <c r="J2" s="201" t="s">
        <v>344</v>
      </c>
      <c r="K2" s="202" t="s">
        <v>345</v>
      </c>
      <c r="L2" s="168" t="s">
        <v>883</v>
      </c>
      <c r="M2" s="171" t="s">
        <v>881</v>
      </c>
      <c r="N2" s="167" t="s">
        <v>348</v>
      </c>
      <c r="O2" s="167" t="s">
        <v>347</v>
      </c>
      <c r="P2" s="167" t="s">
        <v>395</v>
      </c>
      <c r="Q2" s="172" t="s">
        <v>139</v>
      </c>
      <c r="R2" s="172" t="s">
        <v>350</v>
      </c>
      <c r="S2" s="172" t="s">
        <v>415</v>
      </c>
      <c r="T2" s="172" t="s">
        <v>185</v>
      </c>
      <c r="U2" s="172" t="s">
        <v>430</v>
      </c>
      <c r="V2" s="172" t="s">
        <v>143</v>
      </c>
      <c r="W2" s="173" t="s">
        <v>140</v>
      </c>
      <c r="X2" s="174" t="s">
        <v>141</v>
      </c>
      <c r="Y2" s="173" t="s">
        <v>429</v>
      </c>
      <c r="Z2" s="173" t="s">
        <v>351</v>
      </c>
      <c r="AA2" s="175" t="s">
        <v>409</v>
      </c>
      <c r="AB2" s="175" t="s">
        <v>410</v>
      </c>
      <c r="AC2" s="176" t="s">
        <v>411</v>
      </c>
      <c r="AD2" s="176" t="s">
        <v>412</v>
      </c>
      <c r="AE2" s="177" t="s">
        <v>413</v>
      </c>
      <c r="AF2" s="177" t="s">
        <v>414</v>
      </c>
      <c r="AG2" s="178" t="s">
        <v>908</v>
      </c>
      <c r="AH2" s="178" t="s">
        <v>909</v>
      </c>
      <c r="AI2" s="169" t="s">
        <v>1347</v>
      </c>
      <c r="AJ2" s="169" t="s">
        <v>1384</v>
      </c>
      <c r="AK2" s="179" t="s">
        <v>1339</v>
      </c>
      <c r="AL2" s="169" t="s">
        <v>1338</v>
      </c>
      <c r="AM2" s="169" t="s">
        <v>906</v>
      </c>
      <c r="AN2" s="169" t="s">
        <v>907</v>
      </c>
      <c r="AO2" s="180" t="s">
        <v>1341</v>
      </c>
    </row>
    <row r="3" spans="1:42" ht="15" customHeight="1" x14ac:dyDescent="0.25">
      <c r="A3">
        <v>1</v>
      </c>
      <c r="B3" s="216" t="s">
        <v>448</v>
      </c>
      <c r="C3" s="102" t="s">
        <v>27</v>
      </c>
      <c r="D3" s="103">
        <v>39182</v>
      </c>
      <c r="E3" s="103" t="str">
        <f>VLOOKUP(B3,'MISE A JOUR LISTE FOURNISSEURS'!D:E,2,0)</f>
        <v>Tréfilage</v>
      </c>
      <c r="F3" s="116" t="str">
        <f t="shared" ref="F3:F66" si="0">IF(OR(I3="Matières premières",I3="Prestation mécanique",I3="Composants",I3="Traitement de surface",I3="Traitement thermique",I3="Peinture"),"ALG",IF(OR(I3="Consommables de production",I3="Consommables de bureau"),"VU",IF(I3="Métrologie","FH","")))</f>
        <v>ALG</v>
      </c>
      <c r="G3" s="4" t="s">
        <v>898</v>
      </c>
      <c r="H3" s="104"/>
      <c r="I3" s="112" t="s">
        <v>336</v>
      </c>
      <c r="J3" s="204" t="s">
        <v>358</v>
      </c>
      <c r="K3" s="203">
        <v>43776</v>
      </c>
      <c r="L3" s="116" t="str">
        <f t="shared" ref="L3:L66" si="1">IF(Q3="","NON","OUI")</f>
        <v>OUI</v>
      </c>
      <c r="M3" s="111" t="s">
        <v>884</v>
      </c>
      <c r="N3" s="105" t="str">
        <f t="shared" ref="N3:N66" si="2">IF(AND(OR(L3="OUI",L3="NOUVEAU FOURNISSEUR"),OR(I3="Matières premières",I3="Traitement de surface",I3="Traitement Thermique",I3="Métrologie",I3="Peinture")),"oui","non")</f>
        <v>oui</v>
      </c>
      <c r="O3" s="106" t="s">
        <v>334</v>
      </c>
      <c r="P3" s="105" t="str">
        <f t="shared" ref="P3:P66" si="3">IF(AND(OR(N3="oui",O3="oui"),Q3&lt;&gt;0),"oui","non")</f>
        <v>oui</v>
      </c>
      <c r="Q3" s="107">
        <f>IFERROR(VLOOKUP(B3,Feuil1!A:B,2,0),"")</f>
        <v>2</v>
      </c>
      <c r="R3" s="107">
        <v>0</v>
      </c>
      <c r="S3" s="107" t="s">
        <v>435</v>
      </c>
      <c r="T3" s="128">
        <f t="shared" ref="T3:T21" si="4">IFERROR(R3/Q3,"")</f>
        <v>0</v>
      </c>
      <c r="U3" s="108" t="str">
        <f t="shared" ref="U3:U66" si="5">IF(AND(T3&gt;=0%,T3&lt;=5%),"0% - 5%",IF(AND(T3&gt;=6%,T3&lt;=10%),"6% - 10%",IF(AND(T3&gt;=11%,T3&lt;=20%),"11% - 20%",IF(AND(T3&gt;=21%,T3&lt;=30%),"21% - 30%",IF(AND(T3&gt;=31%,T3&lt;=40%),"31% - 40%","&gt;40%")))))</f>
        <v>0% - 5%</v>
      </c>
      <c r="V3" s="107" t="str">
        <f t="shared" ref="V3:V66" si="6">IF(U3="0% - 5%","10",IF(U3="6% - 10%","8",IF(U3="11% - 20%","6",IF(U3="21% - 30%","4",IF(U3="31% - 40%","2",IF(U3="&gt;40%","0"))))))</f>
        <v>10</v>
      </c>
      <c r="W3" s="153"/>
      <c r="X3" s="128">
        <f t="shared" ref="X3:X66" si="7">IFERROR(IF(Q3&gt;=1,(W3/Q3),""),"")</f>
        <v>0</v>
      </c>
      <c r="Y3" s="108" t="str">
        <f t="shared" ref="Y3:Y66" si="8">IF(AND(X3&lt;=2%),"0% - 2%",IF(AND(X3&gt;=3%,X3&lt;=5%),"3% - 5%","6% - 100%"))</f>
        <v>0% - 2%</v>
      </c>
      <c r="Z3" s="107" t="str">
        <f t="shared" ref="Z3:Z66" si="9">IF(X3="","",IF(Y3="0% - 2%","10",IF(Y3="3% - 5%","5","0")))</f>
        <v>10</v>
      </c>
      <c r="AA3" s="111" t="s">
        <v>418</v>
      </c>
      <c r="AB3" s="111">
        <f t="shared" ref="AB3:AB66" si="10">IF(AA3="TOUJOURS",10,IF(AA3="REGULIEREMENT",6,IF(AA3="PARFOIS",5,IF(AA3="RAREMENT",4,IF(AA3="JAMAIS",0,"")))))</f>
        <v>6</v>
      </c>
      <c r="AC3" s="111" t="s">
        <v>424</v>
      </c>
      <c r="AD3" s="111">
        <f t="shared" ref="AD3:AD66" si="11">IF(AC3="TRES BON PRIX",10,IF(AC3="BON PRIX",6,IF(AC3="PRIX MOYEN",5,IF(AC3="PRIX CHER",4,IF(AC3="TROP CHER",0,"")))))</f>
        <v>5</v>
      </c>
      <c r="AE3" s="111" t="s">
        <v>427</v>
      </c>
      <c r="AF3" s="111">
        <f t="shared" ref="AF3:AF66" si="12">IF(AE3="TOUJOURS",10,IF(AE3="REGULIEREMENT",6,IF(AE3="PARFOIS",5,IF(AE3="RAREMENT",4,IF(AE3="JAMAIS",0,"")))))</f>
        <v>10</v>
      </c>
      <c r="AG3" s="111" t="s">
        <v>1344</v>
      </c>
      <c r="AH3" s="111">
        <f t="shared" ref="AH3:AH66" si="13">IF(AG3="PROACTIF",10,IF(AG3="RAPIDE",6,IF(AG3="NORMAL",5,IF(AG3="LENTE",4,IF(AG3="AUCUNE",0,"")))))</f>
        <v>5</v>
      </c>
      <c r="AI3" s="107">
        <f t="shared" ref="AI3:AI66" si="14">IFERROR((V3*0.3)+(Z3*0.3)+(AB3*0.1)+(AD3*0.1)+(AF3*0.1)+(AH3*0.1),"")</f>
        <v>8.6</v>
      </c>
      <c r="AJ3" s="247">
        <f>IFERROR(AVERAGEIFS(Tableau1[Note globale /10],Tableau1[Activités],Tableau1[[#This Row],[Activités]]),"")</f>
        <v>7.6999999999999993</v>
      </c>
      <c r="AK3" s="107" t="str">
        <f t="shared" ref="AK3:AK66" si="15">IF(AI3&lt;=3.33,"NON APPROUVE SAUF DEROGUE",IF(AND(AI3&gt;=3.34,AI3&lt;=6.66),"SOUS RESERVE",IF(AND(AI3&gt;=6.67,AI3&lt;=10),"APPROUVE","")))</f>
        <v>APPROUVE</v>
      </c>
      <c r="AL3" s="109"/>
      <c r="AM3" s="109"/>
      <c r="AN3" s="109"/>
      <c r="AO3" s="161"/>
    </row>
    <row r="4" spans="1:42" ht="15" customHeight="1" x14ac:dyDescent="0.25">
      <c r="A4" s="200">
        <v>2</v>
      </c>
      <c r="B4" s="217" t="s">
        <v>455</v>
      </c>
      <c r="C4" s="102" t="s">
        <v>257</v>
      </c>
      <c r="D4" s="103">
        <v>41611</v>
      </c>
      <c r="E4" s="103" t="str">
        <f>VLOOKUP(B4,'MISE A JOUR LISTE FOURNISSEURS'!D:E,2,0)</f>
        <v>Traitement de Surface</v>
      </c>
      <c r="F4" s="116" t="str">
        <f t="shared" si="0"/>
        <v>ALG</v>
      </c>
      <c r="G4" s="110" t="s">
        <v>298</v>
      </c>
      <c r="H4" s="104" t="s">
        <v>297</v>
      </c>
      <c r="I4" s="112" t="s">
        <v>79</v>
      </c>
      <c r="J4" s="204" t="s">
        <v>370</v>
      </c>
      <c r="K4" s="203">
        <v>43357</v>
      </c>
      <c r="L4" s="116" t="str">
        <f t="shared" si="1"/>
        <v>OUI</v>
      </c>
      <c r="M4" s="111" t="s">
        <v>887</v>
      </c>
      <c r="N4" s="105" t="str">
        <f t="shared" si="2"/>
        <v>oui</v>
      </c>
      <c r="O4" s="106" t="s">
        <v>333</v>
      </c>
      <c r="P4" s="105" t="str">
        <f t="shared" si="3"/>
        <v>oui</v>
      </c>
      <c r="Q4" s="107">
        <v>5</v>
      </c>
      <c r="R4" s="107">
        <v>1</v>
      </c>
      <c r="S4" s="107" t="s">
        <v>436</v>
      </c>
      <c r="T4" s="128">
        <f t="shared" si="4"/>
        <v>0.2</v>
      </c>
      <c r="U4" s="108" t="str">
        <f t="shared" si="5"/>
        <v>11% - 20%</v>
      </c>
      <c r="V4" s="107" t="str">
        <f t="shared" si="6"/>
        <v>6</v>
      </c>
      <c r="W4" s="153">
        <v>1</v>
      </c>
      <c r="X4" s="128">
        <f t="shared" si="7"/>
        <v>0.2</v>
      </c>
      <c r="Y4" s="108" t="str">
        <f t="shared" si="8"/>
        <v>6% - 100%</v>
      </c>
      <c r="Z4" s="107" t="str">
        <f t="shared" si="9"/>
        <v>0</v>
      </c>
      <c r="AA4" s="111" t="s">
        <v>1342</v>
      </c>
      <c r="AB4" s="111">
        <f t="shared" si="10"/>
        <v>5</v>
      </c>
      <c r="AC4" s="111" t="s">
        <v>424</v>
      </c>
      <c r="AD4" s="111">
        <f t="shared" si="11"/>
        <v>5</v>
      </c>
      <c r="AE4" s="111" t="s">
        <v>418</v>
      </c>
      <c r="AF4" s="111">
        <f t="shared" si="12"/>
        <v>6</v>
      </c>
      <c r="AG4" s="111" t="s">
        <v>1344</v>
      </c>
      <c r="AH4" s="111">
        <f t="shared" si="13"/>
        <v>5</v>
      </c>
      <c r="AI4" s="107">
        <f t="shared" si="14"/>
        <v>3.9</v>
      </c>
      <c r="AJ4" s="247">
        <f>IFERROR(AVERAGEIFS(Tableau1[Note globale /10],Tableau1[Activités],Tableau1[[#This Row],[Activités]]),"")</f>
        <v>4.9142857142857137</v>
      </c>
      <c r="AK4" s="107" t="str">
        <f t="shared" si="15"/>
        <v>SOUS RESERVE</v>
      </c>
      <c r="AL4" s="109" t="s">
        <v>1367</v>
      </c>
      <c r="AM4" s="109"/>
      <c r="AN4" s="109"/>
      <c r="AO4" s="161"/>
    </row>
    <row r="5" spans="1:42" ht="12.75" hidden="1" customHeight="1" x14ac:dyDescent="0.25">
      <c r="A5" s="200">
        <v>3</v>
      </c>
      <c r="B5" s="218" t="s">
        <v>452</v>
      </c>
      <c r="C5" s="102" t="s">
        <v>451</v>
      </c>
      <c r="D5" s="103">
        <v>36971</v>
      </c>
      <c r="E5" s="103" t="str">
        <f>VLOOKUP(B5,'MISE A JOUR LISTE FOURNISSEURS'!D:E,2,0)</f>
        <v>Refendage</v>
      </c>
      <c r="F5" s="116" t="str">
        <f t="shared" si="0"/>
        <v>ALG</v>
      </c>
      <c r="G5" s="110"/>
      <c r="H5" s="104"/>
      <c r="I5" s="112" t="s">
        <v>336</v>
      </c>
      <c r="J5" s="204"/>
      <c r="K5" s="203"/>
      <c r="L5" s="116" t="str">
        <f t="shared" si="1"/>
        <v>NON</v>
      </c>
      <c r="M5" s="111" t="s">
        <v>885</v>
      </c>
      <c r="N5" s="105" t="str">
        <f t="shared" si="2"/>
        <v>non</v>
      </c>
      <c r="O5" s="105" t="s">
        <v>333</v>
      </c>
      <c r="P5" s="105" t="str">
        <f t="shared" si="3"/>
        <v>oui</v>
      </c>
      <c r="Q5" s="107" t="str">
        <f>IFERROR(VLOOKUP(B5,Feuil1!A:B,2,0),"")</f>
        <v/>
      </c>
      <c r="R5" s="107"/>
      <c r="S5" s="107" t="s">
        <v>435</v>
      </c>
      <c r="T5" s="128" t="str">
        <f t="shared" si="4"/>
        <v/>
      </c>
      <c r="U5" s="108" t="str">
        <f t="shared" si="5"/>
        <v>&gt;40%</v>
      </c>
      <c r="V5" s="107" t="str">
        <f t="shared" si="6"/>
        <v>0</v>
      </c>
      <c r="W5" s="153"/>
      <c r="X5" s="128" t="str">
        <f t="shared" si="7"/>
        <v/>
      </c>
      <c r="Y5" s="108" t="str">
        <f t="shared" si="8"/>
        <v>6% - 100%</v>
      </c>
      <c r="Z5" s="107" t="str">
        <f t="shared" si="9"/>
        <v/>
      </c>
      <c r="AA5" s="111"/>
      <c r="AB5" s="111" t="str">
        <f t="shared" si="10"/>
        <v/>
      </c>
      <c r="AC5" s="111"/>
      <c r="AD5" s="111" t="str">
        <f t="shared" si="11"/>
        <v/>
      </c>
      <c r="AE5" s="111"/>
      <c r="AF5" s="111" t="str">
        <f t="shared" si="12"/>
        <v/>
      </c>
      <c r="AG5" s="111"/>
      <c r="AH5" s="111" t="str">
        <f t="shared" si="13"/>
        <v/>
      </c>
      <c r="AI5" s="107" t="str">
        <f t="shared" si="14"/>
        <v/>
      </c>
      <c r="AJ5" s="247">
        <f>IFERROR(AVERAGEIFS(Tableau1[Note globale /10],Tableau1[Activités],Tableau1[[#This Row],[Activités]]),"")</f>
        <v>7.6999999999999993</v>
      </c>
      <c r="AK5" s="107" t="str">
        <f t="shared" si="15"/>
        <v/>
      </c>
      <c r="AL5" s="109"/>
      <c r="AM5" s="109"/>
      <c r="AN5" s="109"/>
      <c r="AO5" s="161"/>
    </row>
    <row r="6" spans="1:42" hidden="1" x14ac:dyDescent="0.2">
      <c r="A6" s="200">
        <v>4</v>
      </c>
      <c r="B6" s="111" t="s">
        <v>458</v>
      </c>
      <c r="C6" s="111" t="s">
        <v>457</v>
      </c>
      <c r="D6" s="103">
        <v>43431</v>
      </c>
      <c r="E6" s="103" t="str">
        <f>VLOOKUP(B6,'MISE A JOUR LISTE FOURNISSEURS'!D:E,2,0)</f>
        <v>Fournitures industrielles</v>
      </c>
      <c r="F6" s="116" t="str">
        <f t="shared" si="0"/>
        <v>VU</v>
      </c>
      <c r="G6" s="111"/>
      <c r="H6" s="111"/>
      <c r="I6" s="112" t="s">
        <v>341</v>
      </c>
      <c r="J6" s="206"/>
      <c r="K6" s="208"/>
      <c r="L6" s="116" t="str">
        <f t="shared" si="1"/>
        <v>NON</v>
      </c>
      <c r="M6" s="111" t="s">
        <v>885</v>
      </c>
      <c r="N6" s="105" t="str">
        <f t="shared" si="2"/>
        <v>non</v>
      </c>
      <c r="O6" s="107" t="s">
        <v>334</v>
      </c>
      <c r="P6" s="105" t="str">
        <f t="shared" si="3"/>
        <v>non</v>
      </c>
      <c r="Q6" s="107" t="str">
        <f>IFERROR(VLOOKUP(B6,Feuil1!A:B,2,0),"")</f>
        <v/>
      </c>
      <c r="R6" s="107"/>
      <c r="S6" s="107" t="s">
        <v>435</v>
      </c>
      <c r="T6" s="128" t="str">
        <f t="shared" si="4"/>
        <v/>
      </c>
      <c r="U6" s="108" t="str">
        <f t="shared" si="5"/>
        <v>&gt;40%</v>
      </c>
      <c r="V6" s="107" t="str">
        <f t="shared" si="6"/>
        <v>0</v>
      </c>
      <c r="W6" s="153"/>
      <c r="X6" s="128" t="str">
        <f t="shared" si="7"/>
        <v/>
      </c>
      <c r="Y6" s="108" t="str">
        <f t="shared" si="8"/>
        <v>6% - 100%</v>
      </c>
      <c r="Z6" s="107" t="str">
        <f t="shared" si="9"/>
        <v/>
      </c>
      <c r="AA6" s="111"/>
      <c r="AB6" s="111" t="str">
        <f t="shared" si="10"/>
        <v/>
      </c>
      <c r="AC6" s="111"/>
      <c r="AD6" s="111" t="str">
        <f t="shared" si="11"/>
        <v/>
      </c>
      <c r="AE6" s="111"/>
      <c r="AF6" s="111" t="str">
        <f t="shared" si="12"/>
        <v/>
      </c>
      <c r="AG6" s="111"/>
      <c r="AH6" s="111" t="str">
        <f t="shared" si="13"/>
        <v/>
      </c>
      <c r="AI6" s="107" t="str">
        <f t="shared" si="14"/>
        <v/>
      </c>
      <c r="AJ6" s="247">
        <f>IFERROR(AVERAGEIFS(Tableau1[Note globale /10],Tableau1[Activités],Tableau1[[#This Row],[Activités]]),"")</f>
        <v>7.1857142857142851</v>
      </c>
      <c r="AK6" s="107" t="str">
        <f t="shared" si="15"/>
        <v/>
      </c>
      <c r="AL6" s="109"/>
      <c r="AM6" s="109"/>
      <c r="AN6" s="109"/>
      <c r="AO6" s="163"/>
      <c r="AP6"/>
    </row>
    <row r="7" spans="1:42" hidden="1" x14ac:dyDescent="0.2">
      <c r="A7" s="200">
        <v>5</v>
      </c>
      <c r="B7" s="216" t="s">
        <v>461</v>
      </c>
      <c r="C7" s="102" t="s">
        <v>460</v>
      </c>
      <c r="D7" s="103">
        <v>41261</v>
      </c>
      <c r="E7" s="103" t="str">
        <f>VLOOKUP(B7,'MISE A JOUR LISTE FOURNISSEURS'!D:E,2,0)</f>
        <v>Fournitures industrielles</v>
      </c>
      <c r="F7" s="116" t="str">
        <f t="shared" si="0"/>
        <v>VU</v>
      </c>
      <c r="G7" s="104"/>
      <c r="H7" s="104"/>
      <c r="I7" s="112" t="s">
        <v>341</v>
      </c>
      <c r="J7" s="204" t="s">
        <v>346</v>
      </c>
      <c r="K7" s="207" t="s">
        <v>183</v>
      </c>
      <c r="L7" s="116" t="str">
        <f t="shared" si="1"/>
        <v>NON</v>
      </c>
      <c r="M7" s="112" t="s">
        <v>888</v>
      </c>
      <c r="N7" s="105" t="str">
        <f t="shared" si="2"/>
        <v>non</v>
      </c>
      <c r="O7" s="106" t="s">
        <v>334</v>
      </c>
      <c r="P7" s="105" t="str">
        <f t="shared" si="3"/>
        <v>non</v>
      </c>
      <c r="Q7" s="107" t="str">
        <f>IFERROR(VLOOKUP(B7,Feuil1!A:B,2,0),"")</f>
        <v/>
      </c>
      <c r="R7" s="107"/>
      <c r="S7" s="107"/>
      <c r="T7" s="128" t="str">
        <f t="shared" si="4"/>
        <v/>
      </c>
      <c r="U7" s="108" t="str">
        <f t="shared" si="5"/>
        <v>&gt;40%</v>
      </c>
      <c r="V7" s="107" t="str">
        <f t="shared" si="6"/>
        <v>0</v>
      </c>
      <c r="W7" s="153"/>
      <c r="X7" s="128" t="str">
        <f t="shared" si="7"/>
        <v/>
      </c>
      <c r="Y7" s="108" t="str">
        <f t="shared" si="8"/>
        <v>6% - 100%</v>
      </c>
      <c r="Z7" s="107" t="str">
        <f t="shared" si="9"/>
        <v/>
      </c>
      <c r="AA7" s="111"/>
      <c r="AB7" s="111" t="str">
        <f t="shared" si="10"/>
        <v/>
      </c>
      <c r="AC7" s="111"/>
      <c r="AD7" s="111" t="str">
        <f t="shared" si="11"/>
        <v/>
      </c>
      <c r="AE7" s="111"/>
      <c r="AF7" s="111" t="str">
        <f t="shared" si="12"/>
        <v/>
      </c>
      <c r="AG7" s="111"/>
      <c r="AH7" s="111" t="str">
        <f t="shared" si="13"/>
        <v/>
      </c>
      <c r="AI7" s="107" t="str">
        <f t="shared" si="14"/>
        <v/>
      </c>
      <c r="AJ7" s="247">
        <f>IFERROR(AVERAGEIFS(Tableau1[Note globale /10],Tableau1[Activités],Tableau1[[#This Row],[Activités]]),"")</f>
        <v>7.1857142857142851</v>
      </c>
      <c r="AK7" s="107" t="str">
        <f t="shared" si="15"/>
        <v/>
      </c>
      <c r="AL7" s="109"/>
      <c r="AM7" s="109"/>
      <c r="AN7" s="109"/>
      <c r="AO7" s="164"/>
      <c r="AP7" s="17"/>
    </row>
    <row r="8" spans="1:42" ht="12.75" hidden="1" customHeight="1" x14ac:dyDescent="0.25">
      <c r="A8" s="200">
        <v>6</v>
      </c>
      <c r="B8" s="218" t="s">
        <v>462</v>
      </c>
      <c r="C8" s="102" t="s">
        <v>1</v>
      </c>
      <c r="D8" s="103">
        <v>38532</v>
      </c>
      <c r="E8" s="103" t="str">
        <f>VLOOKUP(B8,'MISE A JOUR LISTE FOURNISSEURS'!D:E,2,0)</f>
        <v>Produits ferreux</v>
      </c>
      <c r="F8" s="116" t="str">
        <f t="shared" si="0"/>
        <v>ALG</v>
      </c>
      <c r="G8" s="4" t="s">
        <v>897</v>
      </c>
      <c r="H8" s="104"/>
      <c r="I8" s="112" t="s">
        <v>336</v>
      </c>
      <c r="J8" s="204" t="s">
        <v>58</v>
      </c>
      <c r="K8" s="207"/>
      <c r="L8" s="116" t="str">
        <f t="shared" si="1"/>
        <v>NON</v>
      </c>
      <c r="M8" s="111" t="s">
        <v>885</v>
      </c>
      <c r="N8" s="105" t="str">
        <f t="shared" si="2"/>
        <v>non</v>
      </c>
      <c r="O8" s="106" t="s">
        <v>334</v>
      </c>
      <c r="P8" s="105" t="str">
        <f t="shared" si="3"/>
        <v>non</v>
      </c>
      <c r="Q8" s="107"/>
      <c r="R8" s="107"/>
      <c r="S8" s="107" t="s">
        <v>435</v>
      </c>
      <c r="T8" s="128" t="str">
        <f t="shared" si="4"/>
        <v/>
      </c>
      <c r="U8" s="108" t="str">
        <f t="shared" si="5"/>
        <v>&gt;40%</v>
      </c>
      <c r="V8" s="107" t="str">
        <f t="shared" si="6"/>
        <v>0</v>
      </c>
      <c r="W8" s="153"/>
      <c r="X8" s="128" t="str">
        <f t="shared" si="7"/>
        <v/>
      </c>
      <c r="Y8" s="108" t="str">
        <f t="shared" si="8"/>
        <v>6% - 100%</v>
      </c>
      <c r="Z8" s="107" t="str">
        <f t="shared" si="9"/>
        <v/>
      </c>
      <c r="AA8" s="111"/>
      <c r="AB8" s="111" t="str">
        <f t="shared" si="10"/>
        <v/>
      </c>
      <c r="AC8" s="111"/>
      <c r="AD8" s="111" t="str">
        <f t="shared" si="11"/>
        <v/>
      </c>
      <c r="AE8" s="111"/>
      <c r="AF8" s="111" t="str">
        <f t="shared" si="12"/>
        <v/>
      </c>
      <c r="AG8" s="111"/>
      <c r="AH8" s="111" t="str">
        <f t="shared" si="13"/>
        <v/>
      </c>
      <c r="AI8" s="107" t="str">
        <f t="shared" si="14"/>
        <v/>
      </c>
      <c r="AJ8" s="247">
        <f>IFERROR(AVERAGEIFS(Tableau1[Note globale /10],Tableau1[Activités],Tableau1[[#This Row],[Activités]]),"")</f>
        <v>7.6999999999999993</v>
      </c>
      <c r="AK8" s="107" t="str">
        <f t="shared" si="15"/>
        <v/>
      </c>
      <c r="AL8" s="109"/>
      <c r="AM8" s="109"/>
      <c r="AN8" s="109"/>
      <c r="AO8" s="164"/>
    </row>
    <row r="9" spans="1:42" ht="12.75" hidden="1" customHeight="1" x14ac:dyDescent="0.25">
      <c r="A9" s="200">
        <v>7</v>
      </c>
      <c r="B9" s="217" t="s">
        <v>466</v>
      </c>
      <c r="C9" s="102" t="s">
        <v>465</v>
      </c>
      <c r="D9" s="103">
        <v>39835</v>
      </c>
      <c r="E9" s="103" t="str">
        <f>VLOOKUP(B9,'MISE A JOUR LISTE FOURNISSEURS'!D:E,2,0)</f>
        <v>Refendage</v>
      </c>
      <c r="F9" s="116" t="str">
        <f t="shared" si="0"/>
        <v>ALG</v>
      </c>
      <c r="G9" s="110" t="s">
        <v>65</v>
      </c>
      <c r="H9" s="104"/>
      <c r="I9" s="112" t="s">
        <v>336</v>
      </c>
      <c r="J9" s="204" t="s">
        <v>358</v>
      </c>
      <c r="K9" s="203">
        <v>44358</v>
      </c>
      <c r="L9" s="116" t="str">
        <f t="shared" si="1"/>
        <v>NON</v>
      </c>
      <c r="M9" s="112" t="s">
        <v>888</v>
      </c>
      <c r="N9" s="105" t="str">
        <f t="shared" si="2"/>
        <v>non</v>
      </c>
      <c r="O9" s="106" t="s">
        <v>334</v>
      </c>
      <c r="P9" s="105" t="str">
        <f t="shared" si="3"/>
        <v>non</v>
      </c>
      <c r="Q9" s="107" t="str">
        <f>IFERROR(VLOOKUP(B9,Feuil1!A:B,2,0),"")</f>
        <v/>
      </c>
      <c r="R9" s="107"/>
      <c r="S9" s="107" t="s">
        <v>435</v>
      </c>
      <c r="T9" s="128" t="str">
        <f t="shared" si="4"/>
        <v/>
      </c>
      <c r="U9" s="108" t="str">
        <f t="shared" si="5"/>
        <v>&gt;40%</v>
      </c>
      <c r="V9" s="107" t="str">
        <f t="shared" si="6"/>
        <v>0</v>
      </c>
      <c r="W9" s="153"/>
      <c r="X9" s="128" t="str">
        <f t="shared" si="7"/>
        <v/>
      </c>
      <c r="Y9" s="108" t="str">
        <f t="shared" si="8"/>
        <v>6% - 100%</v>
      </c>
      <c r="Z9" s="107" t="str">
        <f t="shared" si="9"/>
        <v/>
      </c>
      <c r="AA9" s="111"/>
      <c r="AB9" s="111" t="str">
        <f t="shared" si="10"/>
        <v/>
      </c>
      <c r="AC9" s="111"/>
      <c r="AD9" s="111" t="str">
        <f t="shared" si="11"/>
        <v/>
      </c>
      <c r="AE9" s="111"/>
      <c r="AF9" s="111" t="str">
        <f t="shared" si="12"/>
        <v/>
      </c>
      <c r="AG9" s="111"/>
      <c r="AH9" s="111" t="str">
        <f t="shared" si="13"/>
        <v/>
      </c>
      <c r="AI9" s="107" t="str">
        <f t="shared" si="14"/>
        <v/>
      </c>
      <c r="AJ9" s="247">
        <f>IFERROR(AVERAGEIFS(Tableau1[Note globale /10],Tableau1[Activités],Tableau1[[#This Row],[Activités]]),"")</f>
        <v>7.6999999999999993</v>
      </c>
      <c r="AK9" s="107" t="str">
        <f t="shared" si="15"/>
        <v/>
      </c>
      <c r="AL9" s="109"/>
      <c r="AM9" s="109"/>
      <c r="AN9" s="109"/>
      <c r="AO9" s="164"/>
      <c r="AP9" s="17"/>
    </row>
    <row r="10" spans="1:42" ht="12.75" hidden="1" customHeight="1" x14ac:dyDescent="0.25">
      <c r="A10" s="200">
        <v>8</v>
      </c>
      <c r="B10" s="218" t="s">
        <v>467</v>
      </c>
      <c r="C10" s="102" t="s">
        <v>256</v>
      </c>
      <c r="D10" s="103">
        <v>41305</v>
      </c>
      <c r="E10" s="103" t="str">
        <f>VLOOKUP(B10,'MISE A JOUR LISTE FOURNISSEURS'!D:E,2,0)</f>
        <v>Traitement de Surface</v>
      </c>
      <c r="F10" s="116" t="str">
        <f t="shared" si="0"/>
        <v>ALG</v>
      </c>
      <c r="G10" s="110" t="s">
        <v>296</v>
      </c>
      <c r="H10" s="104" t="s">
        <v>295</v>
      </c>
      <c r="I10" s="112" t="s">
        <v>79</v>
      </c>
      <c r="J10" s="204" t="s">
        <v>346</v>
      </c>
      <c r="K10" s="203">
        <v>44453</v>
      </c>
      <c r="L10" s="116" t="str">
        <f t="shared" si="1"/>
        <v>NON</v>
      </c>
      <c r="M10" s="112" t="s">
        <v>888</v>
      </c>
      <c r="N10" s="105" t="str">
        <f t="shared" si="2"/>
        <v>non</v>
      </c>
      <c r="O10" s="106" t="s">
        <v>334</v>
      </c>
      <c r="P10" s="105" t="str">
        <f t="shared" si="3"/>
        <v>non</v>
      </c>
      <c r="Q10" s="107" t="str">
        <f>IFERROR(VLOOKUP(B10,Feuil1!A:B,2,0),"")</f>
        <v/>
      </c>
      <c r="R10" s="107"/>
      <c r="S10" s="107" t="s">
        <v>435</v>
      </c>
      <c r="T10" s="128" t="str">
        <f t="shared" si="4"/>
        <v/>
      </c>
      <c r="U10" s="108" t="str">
        <f t="shared" si="5"/>
        <v>&gt;40%</v>
      </c>
      <c r="V10" s="107" t="str">
        <f t="shared" si="6"/>
        <v>0</v>
      </c>
      <c r="W10" s="153"/>
      <c r="X10" s="128" t="str">
        <f t="shared" si="7"/>
        <v/>
      </c>
      <c r="Y10" s="108" t="str">
        <f t="shared" si="8"/>
        <v>6% - 100%</v>
      </c>
      <c r="Z10" s="107" t="str">
        <f t="shared" si="9"/>
        <v/>
      </c>
      <c r="AA10" s="111"/>
      <c r="AB10" s="111" t="str">
        <f t="shared" si="10"/>
        <v/>
      </c>
      <c r="AC10" s="111"/>
      <c r="AD10" s="111" t="str">
        <f t="shared" si="11"/>
        <v/>
      </c>
      <c r="AE10" s="111"/>
      <c r="AF10" s="111" t="str">
        <f t="shared" si="12"/>
        <v/>
      </c>
      <c r="AG10" s="111"/>
      <c r="AH10" s="111" t="str">
        <f t="shared" si="13"/>
        <v/>
      </c>
      <c r="AI10" s="107" t="str">
        <f t="shared" si="14"/>
        <v/>
      </c>
      <c r="AJ10" s="247">
        <f>IFERROR(AVERAGEIFS(Tableau1[Note globale /10],Tableau1[Activités],Tableau1[[#This Row],[Activités]]),"")</f>
        <v>4.9142857142857137</v>
      </c>
      <c r="AK10" s="107" t="str">
        <f t="shared" si="15"/>
        <v/>
      </c>
      <c r="AL10" s="109"/>
      <c r="AM10" s="109"/>
      <c r="AN10" s="109"/>
      <c r="AO10" s="164"/>
      <c r="AP10" s="17"/>
    </row>
    <row r="11" spans="1:42" ht="12.75" customHeight="1" x14ac:dyDescent="0.2">
      <c r="A11" s="200">
        <v>9</v>
      </c>
      <c r="B11" s="218" t="s">
        <v>469</v>
      </c>
      <c r="C11" s="102" t="s">
        <v>468</v>
      </c>
      <c r="D11" s="103">
        <v>38559</v>
      </c>
      <c r="E11" s="103" t="str">
        <f>VLOOKUP(B11,'MISE A JOUR LISTE FOURNISSEURS'!D:E,2,0)</f>
        <v>Découpe laser</v>
      </c>
      <c r="F11" s="116" t="str">
        <f t="shared" si="0"/>
        <v>ALG</v>
      </c>
      <c r="G11" s="104"/>
      <c r="H11" s="104"/>
      <c r="I11" s="112" t="s">
        <v>338</v>
      </c>
      <c r="J11" s="204"/>
      <c r="K11" s="207"/>
      <c r="L11" s="116" t="str">
        <f t="shared" si="1"/>
        <v>OUI</v>
      </c>
      <c r="M11" s="111" t="s">
        <v>884</v>
      </c>
      <c r="N11" s="105" t="str">
        <f t="shared" si="2"/>
        <v>non</v>
      </c>
      <c r="O11" s="106" t="s">
        <v>334</v>
      </c>
      <c r="P11" s="105" t="str">
        <f t="shared" si="3"/>
        <v>non</v>
      </c>
      <c r="Q11" s="107">
        <v>6</v>
      </c>
      <c r="R11" s="107">
        <v>0</v>
      </c>
      <c r="S11" s="107" t="s">
        <v>435</v>
      </c>
      <c r="T11" s="128">
        <f t="shared" si="4"/>
        <v>0</v>
      </c>
      <c r="U11" s="108" t="str">
        <f t="shared" si="5"/>
        <v>0% - 5%</v>
      </c>
      <c r="V11" s="107" t="str">
        <f t="shared" si="6"/>
        <v>10</v>
      </c>
      <c r="W11" s="153"/>
      <c r="X11" s="128">
        <f t="shared" si="7"/>
        <v>0</v>
      </c>
      <c r="Y11" s="108" t="str">
        <f t="shared" si="8"/>
        <v>0% - 2%</v>
      </c>
      <c r="Z11" s="107" t="str">
        <f t="shared" si="9"/>
        <v>10</v>
      </c>
      <c r="AA11" s="111" t="s">
        <v>419</v>
      </c>
      <c r="AB11" s="111">
        <f t="shared" si="10"/>
        <v>4</v>
      </c>
      <c r="AC11" s="111" t="s">
        <v>424</v>
      </c>
      <c r="AD11" s="111">
        <f t="shared" si="11"/>
        <v>5</v>
      </c>
      <c r="AE11" s="111" t="s">
        <v>1342</v>
      </c>
      <c r="AF11" s="111">
        <f t="shared" si="12"/>
        <v>5</v>
      </c>
      <c r="AG11" s="111" t="s">
        <v>904</v>
      </c>
      <c r="AH11" s="111">
        <f t="shared" si="13"/>
        <v>4</v>
      </c>
      <c r="AI11" s="107">
        <f t="shared" si="14"/>
        <v>7.8000000000000007</v>
      </c>
      <c r="AJ11" s="247">
        <f>IFERROR(AVERAGEIFS(Tableau1[Note globale /10],Tableau1[Activités],Tableau1[[#This Row],[Activités]]),"")</f>
        <v>6.8285714285714283</v>
      </c>
      <c r="AK11" s="107" t="str">
        <f t="shared" si="15"/>
        <v>APPROUVE</v>
      </c>
      <c r="AL11" s="109"/>
      <c r="AM11" s="109"/>
      <c r="AN11" s="109"/>
      <c r="AO11" s="161"/>
    </row>
    <row r="12" spans="1:42" ht="15" hidden="1" customHeight="1" x14ac:dyDescent="0.2">
      <c r="A12" s="200">
        <v>10</v>
      </c>
      <c r="B12" s="111" t="s">
        <v>472</v>
      </c>
      <c r="C12" s="111" t="s">
        <v>471</v>
      </c>
      <c r="D12" s="103">
        <v>42633</v>
      </c>
      <c r="E12" s="103" t="str">
        <f>VLOOKUP(B12,'MISE A JOUR LISTE FOURNISSEURS'!D:E,2,0)</f>
        <v/>
      </c>
      <c r="F12" s="116" t="str">
        <f t="shared" si="0"/>
        <v>ALG</v>
      </c>
      <c r="G12" s="111"/>
      <c r="H12" s="111"/>
      <c r="I12" s="112" t="s">
        <v>343</v>
      </c>
      <c r="J12" s="206"/>
      <c r="K12" s="208"/>
      <c r="L12" s="116" t="str">
        <f t="shared" si="1"/>
        <v>NON</v>
      </c>
      <c r="M12" s="111" t="s">
        <v>885</v>
      </c>
      <c r="N12" s="105" t="str">
        <f t="shared" si="2"/>
        <v>non</v>
      </c>
      <c r="O12" s="107" t="s">
        <v>333</v>
      </c>
      <c r="P12" s="105" t="str">
        <f t="shared" si="3"/>
        <v>oui</v>
      </c>
      <c r="Q12" s="107" t="str">
        <f>IFERROR(VLOOKUP(B12,Feuil1!A:B,2,0),"")</f>
        <v/>
      </c>
      <c r="R12" s="107"/>
      <c r="S12" s="107" t="s">
        <v>435</v>
      </c>
      <c r="T12" s="128" t="str">
        <f t="shared" si="4"/>
        <v/>
      </c>
      <c r="U12" s="108" t="str">
        <f t="shared" si="5"/>
        <v>&gt;40%</v>
      </c>
      <c r="V12" s="107" t="str">
        <f t="shared" si="6"/>
        <v>0</v>
      </c>
      <c r="W12" s="153"/>
      <c r="X12" s="128" t="str">
        <f t="shared" si="7"/>
        <v/>
      </c>
      <c r="Y12" s="108" t="str">
        <f t="shared" si="8"/>
        <v>6% - 100%</v>
      </c>
      <c r="Z12" s="107" t="str">
        <f t="shared" si="9"/>
        <v/>
      </c>
      <c r="AA12" s="111"/>
      <c r="AB12" s="111" t="str">
        <f t="shared" si="10"/>
        <v/>
      </c>
      <c r="AC12" s="111"/>
      <c r="AD12" s="111" t="str">
        <f t="shared" si="11"/>
        <v/>
      </c>
      <c r="AE12" s="111"/>
      <c r="AF12" s="111" t="str">
        <f t="shared" si="12"/>
        <v/>
      </c>
      <c r="AG12" s="111"/>
      <c r="AH12" s="111" t="str">
        <f t="shared" si="13"/>
        <v/>
      </c>
      <c r="AI12" s="107" t="str">
        <f t="shared" si="14"/>
        <v/>
      </c>
      <c r="AJ12" s="247">
        <f>IFERROR(AVERAGEIFS(Tableau1[Note globale /10],Tableau1[Activités],Tableau1[[#This Row],[Activités]]),"")</f>
        <v>6.5307692307692315</v>
      </c>
      <c r="AK12" s="107" t="str">
        <f t="shared" si="15"/>
        <v/>
      </c>
      <c r="AL12" s="109"/>
      <c r="AM12" s="109"/>
      <c r="AN12" s="109"/>
      <c r="AO12" s="162"/>
    </row>
    <row r="13" spans="1:42" ht="15" customHeight="1" x14ac:dyDescent="0.2">
      <c r="A13" s="200">
        <v>11</v>
      </c>
      <c r="B13" s="111" t="s">
        <v>477</v>
      </c>
      <c r="C13" s="111" t="s">
        <v>476</v>
      </c>
      <c r="D13" s="103">
        <v>38488</v>
      </c>
      <c r="E13" s="103" t="str">
        <f>VLOOKUP(B13,'MISE A JOUR LISTE FOURNISSEURS'!D:E,2,0)</f>
        <v>Produits ferreux</v>
      </c>
      <c r="F13" s="116" t="str">
        <f t="shared" si="0"/>
        <v>ALG</v>
      </c>
      <c r="G13" s="111"/>
      <c r="H13" s="111"/>
      <c r="I13" s="112" t="s">
        <v>336</v>
      </c>
      <c r="J13" s="206"/>
      <c r="K13" s="208"/>
      <c r="L13" s="116" t="str">
        <f t="shared" si="1"/>
        <v>OUI</v>
      </c>
      <c r="M13" s="111" t="s">
        <v>885</v>
      </c>
      <c r="N13" s="105" t="str">
        <f t="shared" si="2"/>
        <v>oui</v>
      </c>
      <c r="O13" s="107" t="s">
        <v>333</v>
      </c>
      <c r="P13" s="105" t="str">
        <f t="shared" si="3"/>
        <v>oui</v>
      </c>
      <c r="Q13" s="107">
        <v>2</v>
      </c>
      <c r="R13" s="107">
        <v>0</v>
      </c>
      <c r="S13" s="107" t="s">
        <v>435</v>
      </c>
      <c r="T13" s="128">
        <f t="shared" si="4"/>
        <v>0</v>
      </c>
      <c r="U13" s="108" t="str">
        <f t="shared" si="5"/>
        <v>0% - 5%</v>
      </c>
      <c r="V13" s="107" t="str">
        <f t="shared" si="6"/>
        <v>10</v>
      </c>
      <c r="W13" s="153"/>
      <c r="X13" s="128">
        <f t="shared" si="7"/>
        <v>0</v>
      </c>
      <c r="Y13" s="108" t="str">
        <f t="shared" si="8"/>
        <v>0% - 2%</v>
      </c>
      <c r="Z13" s="107" t="str">
        <f t="shared" si="9"/>
        <v>10</v>
      </c>
      <c r="AA13" s="111" t="s">
        <v>427</v>
      </c>
      <c r="AB13" s="111">
        <f t="shared" si="10"/>
        <v>10</v>
      </c>
      <c r="AC13" s="111" t="s">
        <v>422</v>
      </c>
      <c r="AD13" s="111">
        <f t="shared" si="11"/>
        <v>10</v>
      </c>
      <c r="AE13" s="111" t="s">
        <v>427</v>
      </c>
      <c r="AF13" s="111">
        <f t="shared" si="12"/>
        <v>10</v>
      </c>
      <c r="AG13" s="111" t="s">
        <v>903</v>
      </c>
      <c r="AH13" s="111">
        <f t="shared" si="13"/>
        <v>6</v>
      </c>
      <c r="AI13" s="107">
        <f t="shared" si="14"/>
        <v>9.6</v>
      </c>
      <c r="AJ13" s="247">
        <f>IFERROR(AVERAGEIFS(Tableau1[Note globale /10],Tableau1[Activités],Tableau1[[#This Row],[Activités]]),"")</f>
        <v>7.6999999999999993</v>
      </c>
      <c r="AK13" s="107" t="str">
        <f t="shared" si="15"/>
        <v>APPROUVE</v>
      </c>
      <c r="AL13" s="109"/>
      <c r="AM13" s="109"/>
      <c r="AN13" s="109"/>
      <c r="AO13" s="162"/>
    </row>
    <row r="14" spans="1:42" ht="15" hidden="1" customHeight="1" x14ac:dyDescent="0.2">
      <c r="A14" s="200">
        <v>12</v>
      </c>
      <c r="B14" s="111" t="s">
        <v>480</v>
      </c>
      <c r="C14" s="111" t="s">
        <v>479</v>
      </c>
      <c r="D14" s="103">
        <v>36061</v>
      </c>
      <c r="E14" s="103" t="str">
        <f>VLOOKUP(B14,'MISE A JOUR LISTE FOURNISSEURS'!D:E,2,0)</f>
        <v>Produits non ferreux</v>
      </c>
      <c r="F14" s="116" t="str">
        <f t="shared" si="0"/>
        <v>ALG</v>
      </c>
      <c r="G14" s="111"/>
      <c r="H14" s="111"/>
      <c r="I14" s="112" t="s">
        <v>336</v>
      </c>
      <c r="J14" s="206"/>
      <c r="K14" s="208"/>
      <c r="L14" s="116" t="str">
        <f t="shared" si="1"/>
        <v>NON</v>
      </c>
      <c r="M14" s="112" t="s">
        <v>888</v>
      </c>
      <c r="N14" s="105" t="str">
        <f t="shared" si="2"/>
        <v>non</v>
      </c>
      <c r="O14" s="107" t="s">
        <v>333</v>
      </c>
      <c r="P14" s="105" t="str">
        <f t="shared" si="3"/>
        <v>oui</v>
      </c>
      <c r="Q14" s="107" t="str">
        <f>IFERROR(VLOOKUP(B14,Feuil1!A:B,2,0),"")</f>
        <v/>
      </c>
      <c r="R14" s="107"/>
      <c r="S14" s="107"/>
      <c r="T14" s="128" t="str">
        <f t="shared" si="4"/>
        <v/>
      </c>
      <c r="U14" s="108" t="str">
        <f t="shared" si="5"/>
        <v>&gt;40%</v>
      </c>
      <c r="V14" s="107" t="str">
        <f t="shared" si="6"/>
        <v>0</v>
      </c>
      <c r="W14" s="153"/>
      <c r="X14" s="128" t="str">
        <f t="shared" si="7"/>
        <v/>
      </c>
      <c r="Y14" s="108" t="str">
        <f t="shared" si="8"/>
        <v>6% - 100%</v>
      </c>
      <c r="Z14" s="107" t="str">
        <f t="shared" si="9"/>
        <v/>
      </c>
      <c r="AA14" s="111"/>
      <c r="AB14" s="111" t="str">
        <f t="shared" si="10"/>
        <v/>
      </c>
      <c r="AC14" s="111"/>
      <c r="AD14" s="111" t="str">
        <f t="shared" si="11"/>
        <v/>
      </c>
      <c r="AE14" s="111"/>
      <c r="AF14" s="111" t="str">
        <f t="shared" si="12"/>
        <v/>
      </c>
      <c r="AG14" s="111"/>
      <c r="AH14" s="111" t="str">
        <f t="shared" si="13"/>
        <v/>
      </c>
      <c r="AI14" s="107" t="str">
        <f t="shared" si="14"/>
        <v/>
      </c>
      <c r="AJ14" s="247">
        <f>IFERROR(AVERAGEIFS(Tableau1[Note globale /10],Tableau1[Activités],Tableau1[[#This Row],[Activités]]),"")</f>
        <v>7.6999999999999993</v>
      </c>
      <c r="AK14" s="107" t="str">
        <f t="shared" si="15"/>
        <v/>
      </c>
      <c r="AL14" s="109"/>
      <c r="AM14" s="109"/>
      <c r="AN14" s="109"/>
      <c r="AO14" s="162"/>
    </row>
    <row r="15" spans="1:42" ht="15" hidden="1" customHeight="1" x14ac:dyDescent="0.2">
      <c r="A15" s="200">
        <v>13</v>
      </c>
      <c r="B15" s="216" t="s">
        <v>363</v>
      </c>
      <c r="C15" s="102" t="s">
        <v>363</v>
      </c>
      <c r="D15" s="103">
        <v>36061</v>
      </c>
      <c r="E15" s="103" t="str">
        <f>VLOOKUP(B15,'MISE A JOUR LISTE FOURNISSEURS'!D:E,2,0)</f>
        <v>Produits non ferreux</v>
      </c>
      <c r="F15" s="116" t="str">
        <f t="shared" si="0"/>
        <v>ALG</v>
      </c>
      <c r="G15" s="104"/>
      <c r="H15" s="104"/>
      <c r="I15" s="112" t="s">
        <v>336</v>
      </c>
      <c r="J15" s="204"/>
      <c r="K15" s="203">
        <v>44200</v>
      </c>
      <c r="L15" s="116" t="str">
        <f t="shared" si="1"/>
        <v>NON</v>
      </c>
      <c r="M15" s="111" t="s">
        <v>884</v>
      </c>
      <c r="N15" s="105" t="str">
        <f t="shared" si="2"/>
        <v>non</v>
      </c>
      <c r="O15" s="106" t="s">
        <v>333</v>
      </c>
      <c r="P15" s="105" t="str">
        <f t="shared" si="3"/>
        <v>oui</v>
      </c>
      <c r="Q15" s="107" t="str">
        <f>IFERROR(VLOOKUP(B15,Feuil1!A:B,2,0),"")</f>
        <v/>
      </c>
      <c r="R15" s="107"/>
      <c r="S15" s="107" t="s">
        <v>435</v>
      </c>
      <c r="T15" s="128" t="str">
        <f t="shared" si="4"/>
        <v/>
      </c>
      <c r="U15" s="108" t="str">
        <f t="shared" si="5"/>
        <v>&gt;40%</v>
      </c>
      <c r="V15" s="107" t="str">
        <f t="shared" si="6"/>
        <v>0</v>
      </c>
      <c r="W15" s="153"/>
      <c r="X15" s="128" t="str">
        <f t="shared" si="7"/>
        <v/>
      </c>
      <c r="Y15" s="108" t="str">
        <f t="shared" si="8"/>
        <v>6% - 100%</v>
      </c>
      <c r="Z15" s="107" t="str">
        <f t="shared" si="9"/>
        <v/>
      </c>
      <c r="AA15" s="111"/>
      <c r="AB15" s="111" t="str">
        <f t="shared" si="10"/>
        <v/>
      </c>
      <c r="AC15" s="111"/>
      <c r="AD15" s="111" t="str">
        <f t="shared" si="11"/>
        <v/>
      </c>
      <c r="AE15" s="111"/>
      <c r="AF15" s="111" t="str">
        <f t="shared" si="12"/>
        <v/>
      </c>
      <c r="AG15" s="111"/>
      <c r="AH15" s="111" t="str">
        <f t="shared" si="13"/>
        <v/>
      </c>
      <c r="AI15" s="107" t="str">
        <f t="shared" si="14"/>
        <v/>
      </c>
      <c r="AJ15" s="247">
        <f>IFERROR(AVERAGEIFS(Tableau1[Note globale /10],Tableau1[Activités],Tableau1[[#This Row],[Activités]]),"")</f>
        <v>7.6999999999999993</v>
      </c>
      <c r="AK15" s="107" t="str">
        <f t="shared" si="15"/>
        <v/>
      </c>
      <c r="AL15" s="109"/>
      <c r="AM15" s="109"/>
      <c r="AN15" s="109"/>
      <c r="AO15" s="161"/>
    </row>
    <row r="16" spans="1:42" ht="15" customHeight="1" x14ac:dyDescent="0.2">
      <c r="A16" s="200">
        <v>14</v>
      </c>
      <c r="B16" s="218" t="s">
        <v>40</v>
      </c>
      <c r="C16" s="102" t="s">
        <v>485</v>
      </c>
      <c r="D16" s="103">
        <v>36062</v>
      </c>
      <c r="E16" s="103" t="str">
        <f>VLOOKUP(B16,'MISE A JOUR LISTE FOURNISSEURS'!D:E,2,0)</f>
        <v>Produits ferreux</v>
      </c>
      <c r="F16" s="116" t="str">
        <f t="shared" si="0"/>
        <v>ALG</v>
      </c>
      <c r="G16" s="104"/>
      <c r="H16" s="104"/>
      <c r="I16" s="112" t="s">
        <v>336</v>
      </c>
      <c r="J16" s="204" t="s">
        <v>383</v>
      </c>
      <c r="K16" s="207" t="s">
        <v>384</v>
      </c>
      <c r="L16" s="116" t="str">
        <f t="shared" si="1"/>
        <v>OUI</v>
      </c>
      <c r="M16" s="111" t="s">
        <v>887</v>
      </c>
      <c r="N16" s="105" t="str">
        <f t="shared" si="2"/>
        <v>oui</v>
      </c>
      <c r="O16" s="106" t="s">
        <v>333</v>
      </c>
      <c r="P16" s="105" t="str">
        <f t="shared" si="3"/>
        <v>oui</v>
      </c>
      <c r="Q16" s="107">
        <v>7</v>
      </c>
      <c r="R16" s="107">
        <v>0</v>
      </c>
      <c r="S16" s="107" t="s">
        <v>435</v>
      </c>
      <c r="T16" s="128">
        <f t="shared" si="4"/>
        <v>0</v>
      </c>
      <c r="U16" s="108" t="str">
        <f t="shared" si="5"/>
        <v>0% - 5%</v>
      </c>
      <c r="V16" s="107" t="str">
        <f t="shared" si="6"/>
        <v>10</v>
      </c>
      <c r="W16" s="153"/>
      <c r="X16" s="128">
        <f t="shared" si="7"/>
        <v>0</v>
      </c>
      <c r="Y16" s="108" t="str">
        <f t="shared" si="8"/>
        <v>0% - 2%</v>
      </c>
      <c r="Z16" s="107" t="str">
        <f t="shared" si="9"/>
        <v>10</v>
      </c>
      <c r="AA16" s="111" t="s">
        <v>418</v>
      </c>
      <c r="AB16" s="111">
        <f t="shared" si="10"/>
        <v>6</v>
      </c>
      <c r="AC16" s="111" t="s">
        <v>424</v>
      </c>
      <c r="AD16" s="111">
        <f t="shared" si="11"/>
        <v>5</v>
      </c>
      <c r="AE16" s="111" t="s">
        <v>1342</v>
      </c>
      <c r="AF16" s="111">
        <f t="shared" si="12"/>
        <v>5</v>
      </c>
      <c r="AG16" s="111" t="s">
        <v>902</v>
      </c>
      <c r="AH16" s="111">
        <f t="shared" si="13"/>
        <v>10</v>
      </c>
      <c r="AI16" s="107">
        <f t="shared" si="14"/>
        <v>8.6</v>
      </c>
      <c r="AJ16" s="247">
        <f>IFERROR(AVERAGEIFS(Tableau1[Note globale /10],Tableau1[Activités],Tableau1[[#This Row],[Activités]]),"")</f>
        <v>7.6999999999999993</v>
      </c>
      <c r="AK16" s="107" t="str">
        <f t="shared" si="15"/>
        <v>APPROUVE</v>
      </c>
      <c r="AL16" s="109"/>
      <c r="AM16" s="109"/>
      <c r="AN16" s="109"/>
      <c r="AO16" s="161"/>
    </row>
    <row r="17" spans="1:41" ht="15" hidden="1" customHeight="1" x14ac:dyDescent="0.2">
      <c r="A17" s="200">
        <v>15</v>
      </c>
      <c r="B17" s="217" t="s">
        <v>488</v>
      </c>
      <c r="C17" s="102" t="s">
        <v>487</v>
      </c>
      <c r="D17" s="103">
        <v>38853</v>
      </c>
      <c r="E17" s="103" t="str">
        <f>VLOOKUP(B17,'MISE A JOUR LISTE FOURNISSEURS'!D:E,2,0)</f>
        <v>Produits non ferreux</v>
      </c>
      <c r="F17" s="116" t="str">
        <f t="shared" si="0"/>
        <v>ALG</v>
      </c>
      <c r="G17" s="104"/>
      <c r="H17" s="104" t="s">
        <v>385</v>
      </c>
      <c r="I17" s="112" t="s">
        <v>336</v>
      </c>
      <c r="J17" s="204"/>
      <c r="K17" s="207"/>
      <c r="L17" s="116" t="str">
        <f t="shared" si="1"/>
        <v>NON</v>
      </c>
      <c r="M17" s="111" t="s">
        <v>885</v>
      </c>
      <c r="N17" s="105" t="str">
        <f t="shared" si="2"/>
        <v>non</v>
      </c>
      <c r="O17" s="106" t="s">
        <v>333</v>
      </c>
      <c r="P17" s="105" t="str">
        <f t="shared" si="3"/>
        <v>oui</v>
      </c>
      <c r="Q17" s="107" t="str">
        <f>IFERROR(VLOOKUP(B17,Feuil1!A:B,2,0),"")</f>
        <v/>
      </c>
      <c r="R17" s="107"/>
      <c r="S17" s="107" t="s">
        <v>435</v>
      </c>
      <c r="T17" s="128" t="str">
        <f t="shared" si="4"/>
        <v/>
      </c>
      <c r="U17" s="108" t="str">
        <f t="shared" si="5"/>
        <v>&gt;40%</v>
      </c>
      <c r="V17" s="107" t="str">
        <f t="shared" si="6"/>
        <v>0</v>
      </c>
      <c r="W17" s="153"/>
      <c r="X17" s="128" t="str">
        <f t="shared" si="7"/>
        <v/>
      </c>
      <c r="Y17" s="108" t="str">
        <f t="shared" si="8"/>
        <v>6% - 100%</v>
      </c>
      <c r="Z17" s="107" t="str">
        <f t="shared" si="9"/>
        <v/>
      </c>
      <c r="AA17" s="111"/>
      <c r="AB17" s="111" t="str">
        <f t="shared" si="10"/>
        <v/>
      </c>
      <c r="AC17" s="111"/>
      <c r="AD17" s="111" t="str">
        <f t="shared" si="11"/>
        <v/>
      </c>
      <c r="AE17" s="111"/>
      <c r="AF17" s="111" t="str">
        <f t="shared" si="12"/>
        <v/>
      </c>
      <c r="AG17" s="111"/>
      <c r="AH17" s="111" t="str">
        <f t="shared" si="13"/>
        <v/>
      </c>
      <c r="AI17" s="107" t="str">
        <f t="shared" si="14"/>
        <v/>
      </c>
      <c r="AJ17" s="247">
        <f>IFERROR(AVERAGEIFS(Tableau1[Note globale /10],Tableau1[Activités],Tableau1[[#This Row],[Activités]]),"")</f>
        <v>7.6999999999999993</v>
      </c>
      <c r="AK17" s="107" t="str">
        <f t="shared" si="15"/>
        <v/>
      </c>
      <c r="AL17" s="109"/>
      <c r="AM17" s="109"/>
      <c r="AN17" s="109"/>
      <c r="AO17" s="161"/>
    </row>
    <row r="18" spans="1:41" ht="15" hidden="1" customHeight="1" x14ac:dyDescent="0.2">
      <c r="A18" s="200">
        <v>16</v>
      </c>
      <c r="B18" s="111" t="s">
        <v>490</v>
      </c>
      <c r="C18" s="111" t="s">
        <v>489</v>
      </c>
      <c r="D18" s="103">
        <v>39322</v>
      </c>
      <c r="E18" s="103" t="str">
        <f>VLOOKUP(B18,'MISE A JOUR LISTE FOURNISSEURS'!D:E,2,0)</f>
        <v>Imprimerie</v>
      </c>
      <c r="F18" s="116" t="str">
        <f t="shared" si="0"/>
        <v>VU</v>
      </c>
      <c r="G18" s="111"/>
      <c r="H18" s="111"/>
      <c r="I18" s="112" t="s">
        <v>341</v>
      </c>
      <c r="J18" s="206"/>
      <c r="K18" s="208"/>
      <c r="L18" s="116" t="str">
        <f t="shared" si="1"/>
        <v>NON</v>
      </c>
      <c r="M18" s="111" t="s">
        <v>885</v>
      </c>
      <c r="N18" s="105" t="str">
        <f t="shared" si="2"/>
        <v>non</v>
      </c>
      <c r="O18" s="107"/>
      <c r="P18" s="105" t="str">
        <f t="shared" si="3"/>
        <v>non</v>
      </c>
      <c r="Q18" s="107" t="str">
        <f>IFERROR(VLOOKUP(B18,Feuil1!A:B,2,0),"")</f>
        <v/>
      </c>
      <c r="R18" s="107"/>
      <c r="S18" s="107"/>
      <c r="T18" s="128" t="str">
        <f t="shared" si="4"/>
        <v/>
      </c>
      <c r="U18" s="108" t="str">
        <f t="shared" si="5"/>
        <v>&gt;40%</v>
      </c>
      <c r="V18" s="107" t="str">
        <f t="shared" si="6"/>
        <v>0</v>
      </c>
      <c r="W18" s="153"/>
      <c r="X18" s="128" t="str">
        <f t="shared" si="7"/>
        <v/>
      </c>
      <c r="Y18" s="108" t="str">
        <f t="shared" si="8"/>
        <v>6% - 100%</v>
      </c>
      <c r="Z18" s="107" t="str">
        <f t="shared" si="9"/>
        <v/>
      </c>
      <c r="AA18" s="111"/>
      <c r="AB18" s="111" t="str">
        <f t="shared" si="10"/>
        <v/>
      </c>
      <c r="AC18" s="111"/>
      <c r="AD18" s="111" t="str">
        <f t="shared" si="11"/>
        <v/>
      </c>
      <c r="AE18" s="111"/>
      <c r="AF18" s="111" t="str">
        <f t="shared" si="12"/>
        <v/>
      </c>
      <c r="AG18" s="111"/>
      <c r="AH18" s="111" t="str">
        <f t="shared" si="13"/>
        <v/>
      </c>
      <c r="AI18" s="107" t="str">
        <f t="shared" si="14"/>
        <v/>
      </c>
      <c r="AJ18" s="247">
        <f>IFERROR(AVERAGEIFS(Tableau1[Note globale /10],Tableau1[Activités],Tableau1[[#This Row],[Activités]]),"")</f>
        <v>7.1857142857142851</v>
      </c>
      <c r="AK18" s="107" t="str">
        <f t="shared" si="15"/>
        <v/>
      </c>
      <c r="AL18" s="109"/>
      <c r="AM18" s="109"/>
      <c r="AN18" s="109"/>
      <c r="AO18" s="162"/>
    </row>
    <row r="19" spans="1:41" ht="15" hidden="1" customHeight="1" x14ac:dyDescent="0.2">
      <c r="A19" s="200">
        <v>17</v>
      </c>
      <c r="B19" s="218" t="s">
        <v>201</v>
      </c>
      <c r="C19" s="102" t="s">
        <v>493</v>
      </c>
      <c r="D19" s="103">
        <v>38497</v>
      </c>
      <c r="E19" s="103" t="str">
        <f>VLOOKUP(B19,'MISE A JOUR LISTE FOURNISSEURS'!D:E,2,0)</f>
        <v>Fournitures industrielles</v>
      </c>
      <c r="F19" s="116" t="str">
        <f t="shared" si="0"/>
        <v>VU</v>
      </c>
      <c r="G19" s="104"/>
      <c r="H19" s="104"/>
      <c r="I19" s="112" t="s">
        <v>341</v>
      </c>
      <c r="J19" s="204"/>
      <c r="K19" s="207"/>
      <c r="L19" s="116" t="str">
        <f t="shared" si="1"/>
        <v>NON</v>
      </c>
      <c r="M19" s="112" t="s">
        <v>888</v>
      </c>
      <c r="N19" s="105" t="str">
        <f t="shared" si="2"/>
        <v>non</v>
      </c>
      <c r="O19" s="106" t="s">
        <v>333</v>
      </c>
      <c r="P19" s="105" t="str">
        <f t="shared" si="3"/>
        <v>oui</v>
      </c>
      <c r="Q19" s="107" t="str">
        <f>IFERROR(VLOOKUP(B19,Feuil1!A:B,2,0),"")</f>
        <v/>
      </c>
      <c r="R19" s="107"/>
      <c r="S19" s="107" t="s">
        <v>435</v>
      </c>
      <c r="T19" s="128" t="str">
        <f t="shared" si="4"/>
        <v/>
      </c>
      <c r="U19" s="108" t="str">
        <f t="shared" si="5"/>
        <v>&gt;40%</v>
      </c>
      <c r="V19" s="107" t="str">
        <f t="shared" si="6"/>
        <v>0</v>
      </c>
      <c r="W19" s="153"/>
      <c r="X19" s="128" t="str">
        <f t="shared" si="7"/>
        <v/>
      </c>
      <c r="Y19" s="108" t="str">
        <f t="shared" si="8"/>
        <v>6% - 100%</v>
      </c>
      <c r="Z19" s="107" t="str">
        <f t="shared" si="9"/>
        <v/>
      </c>
      <c r="AA19" s="111"/>
      <c r="AB19" s="111" t="str">
        <f t="shared" si="10"/>
        <v/>
      </c>
      <c r="AC19" s="111"/>
      <c r="AD19" s="111" t="str">
        <f t="shared" si="11"/>
        <v/>
      </c>
      <c r="AE19" s="111"/>
      <c r="AF19" s="111" t="str">
        <f t="shared" si="12"/>
        <v/>
      </c>
      <c r="AG19" s="111"/>
      <c r="AH19" s="111" t="str">
        <f t="shared" si="13"/>
        <v/>
      </c>
      <c r="AI19" s="107" t="str">
        <f t="shared" si="14"/>
        <v/>
      </c>
      <c r="AJ19" s="247">
        <f>IFERROR(AVERAGEIFS(Tableau1[Note globale /10],Tableau1[Activités],Tableau1[[#This Row],[Activités]]),"")</f>
        <v>7.1857142857142851</v>
      </c>
      <c r="AK19" s="107" t="str">
        <f t="shared" si="15"/>
        <v/>
      </c>
      <c r="AL19" s="109"/>
      <c r="AM19" s="109"/>
      <c r="AN19" s="109"/>
      <c r="AO19" s="161"/>
    </row>
    <row r="20" spans="1:41" ht="15" customHeight="1" x14ac:dyDescent="0.2">
      <c r="A20" s="200">
        <v>18</v>
      </c>
      <c r="B20" s="216" t="s">
        <v>364</v>
      </c>
      <c r="C20" s="102" t="s">
        <v>364</v>
      </c>
      <c r="D20" s="103">
        <v>42926</v>
      </c>
      <c r="E20" s="103" t="str">
        <f>VLOOKUP(B20,'MISE A JOUR LISTE FOURNISSEURS'!D:E,2,0)</f>
        <v>Traitement de Surface</v>
      </c>
      <c r="F20" s="116" t="str">
        <f t="shared" si="0"/>
        <v>ALG</v>
      </c>
      <c r="G20" s="104"/>
      <c r="H20" s="104"/>
      <c r="I20" s="112" t="s">
        <v>79</v>
      </c>
      <c r="J20" s="204"/>
      <c r="K20" s="203">
        <v>44546</v>
      </c>
      <c r="L20" s="116" t="str">
        <f t="shared" si="1"/>
        <v>OUI</v>
      </c>
      <c r="M20" s="111" t="s">
        <v>884</v>
      </c>
      <c r="N20" s="105" t="str">
        <f t="shared" si="2"/>
        <v>oui</v>
      </c>
      <c r="O20" s="106" t="s">
        <v>333</v>
      </c>
      <c r="P20" s="105" t="str">
        <f t="shared" si="3"/>
        <v>oui</v>
      </c>
      <c r="Q20" s="107">
        <v>1</v>
      </c>
      <c r="R20" s="107">
        <v>1</v>
      </c>
      <c r="S20" s="107" t="s">
        <v>435</v>
      </c>
      <c r="T20" s="128">
        <f t="shared" si="4"/>
        <v>1</v>
      </c>
      <c r="U20" s="108" t="str">
        <f t="shared" si="5"/>
        <v>&gt;40%</v>
      </c>
      <c r="V20" s="107" t="str">
        <f t="shared" si="6"/>
        <v>0</v>
      </c>
      <c r="W20" s="153"/>
      <c r="X20" s="128">
        <f t="shared" si="7"/>
        <v>0</v>
      </c>
      <c r="Y20" s="108" t="str">
        <f t="shared" si="8"/>
        <v>0% - 2%</v>
      </c>
      <c r="Z20" s="107" t="str">
        <f t="shared" si="9"/>
        <v>10</v>
      </c>
      <c r="AA20" s="111" t="s">
        <v>1342</v>
      </c>
      <c r="AB20" s="111">
        <f t="shared" si="10"/>
        <v>5</v>
      </c>
      <c r="AC20" s="111" t="s">
        <v>424</v>
      </c>
      <c r="AD20" s="111">
        <f t="shared" si="11"/>
        <v>5</v>
      </c>
      <c r="AE20" s="111" t="s">
        <v>1342</v>
      </c>
      <c r="AF20" s="111">
        <f t="shared" si="12"/>
        <v>5</v>
      </c>
      <c r="AG20" s="111" t="s">
        <v>1344</v>
      </c>
      <c r="AH20" s="111">
        <f t="shared" si="13"/>
        <v>5</v>
      </c>
      <c r="AI20" s="107">
        <f t="shared" si="14"/>
        <v>5</v>
      </c>
      <c r="AJ20" s="247">
        <f>IFERROR(AVERAGEIFS(Tableau1[Note globale /10],Tableau1[Activités],Tableau1[[#This Row],[Activités]]),"")</f>
        <v>4.9142857142857137</v>
      </c>
      <c r="AK20" s="107" t="str">
        <f t="shared" si="15"/>
        <v>SOUS RESERVE</v>
      </c>
      <c r="AL20" s="109" t="s">
        <v>1364</v>
      </c>
      <c r="AM20" s="109"/>
      <c r="AN20" s="109"/>
      <c r="AO20" s="161"/>
    </row>
    <row r="21" spans="1:41" ht="15" x14ac:dyDescent="0.25">
      <c r="A21" s="200">
        <v>19</v>
      </c>
      <c r="B21" s="218" t="s">
        <v>2</v>
      </c>
      <c r="C21" s="102" t="s">
        <v>2</v>
      </c>
      <c r="D21" s="103">
        <v>39829</v>
      </c>
      <c r="E21" s="103" t="str">
        <f>VLOOKUP(B21,'MISE A JOUR LISTE FOURNISSEURS'!D:E,2,0)</f>
        <v>Tolerie Fine-Usinage</v>
      </c>
      <c r="F21" s="116" t="str">
        <f t="shared" si="0"/>
        <v>ALG</v>
      </c>
      <c r="G21" s="110" t="s">
        <v>292</v>
      </c>
      <c r="H21" s="104" t="s">
        <v>378</v>
      </c>
      <c r="I21" s="112" t="s">
        <v>338</v>
      </c>
      <c r="J21" s="204" t="s">
        <v>346</v>
      </c>
      <c r="K21" s="203">
        <v>43670</v>
      </c>
      <c r="L21" s="116" t="str">
        <f t="shared" si="1"/>
        <v>OUI</v>
      </c>
      <c r="M21" s="111" t="s">
        <v>887</v>
      </c>
      <c r="N21" s="105" t="str">
        <f t="shared" si="2"/>
        <v>non</v>
      </c>
      <c r="O21" s="105" t="s">
        <v>333</v>
      </c>
      <c r="P21" s="105" t="str">
        <f t="shared" si="3"/>
        <v>oui</v>
      </c>
      <c r="Q21" s="107">
        <v>14</v>
      </c>
      <c r="R21" s="107">
        <v>4</v>
      </c>
      <c r="S21" s="107" t="s">
        <v>435</v>
      </c>
      <c r="T21" s="128">
        <f t="shared" si="4"/>
        <v>0.2857142857142857</v>
      </c>
      <c r="U21" s="108" t="str">
        <f t="shared" si="5"/>
        <v>21% - 30%</v>
      </c>
      <c r="V21" s="107" t="str">
        <f t="shared" si="6"/>
        <v>4</v>
      </c>
      <c r="W21" s="153"/>
      <c r="X21" s="128">
        <f t="shared" si="7"/>
        <v>0</v>
      </c>
      <c r="Y21" s="108" t="str">
        <f t="shared" si="8"/>
        <v>0% - 2%</v>
      </c>
      <c r="Z21" s="107" t="str">
        <f t="shared" si="9"/>
        <v>10</v>
      </c>
      <c r="AA21" s="111" t="s">
        <v>419</v>
      </c>
      <c r="AB21" s="111">
        <f t="shared" si="10"/>
        <v>4</v>
      </c>
      <c r="AC21" s="111" t="s">
        <v>424</v>
      </c>
      <c r="AD21" s="111">
        <f t="shared" si="11"/>
        <v>5</v>
      </c>
      <c r="AE21" s="111" t="s">
        <v>1342</v>
      </c>
      <c r="AF21" s="111">
        <f t="shared" si="12"/>
        <v>5</v>
      </c>
      <c r="AG21" s="111" t="s">
        <v>904</v>
      </c>
      <c r="AH21" s="111">
        <f t="shared" si="13"/>
        <v>4</v>
      </c>
      <c r="AI21" s="107">
        <f t="shared" si="14"/>
        <v>6.0000000000000009</v>
      </c>
      <c r="AJ21" s="247">
        <f>IFERROR(AVERAGEIFS(Tableau1[Note globale /10],Tableau1[Activités],Tableau1[[#This Row],[Activités]]),"")</f>
        <v>6.8285714285714283</v>
      </c>
      <c r="AK21" s="107" t="str">
        <f t="shared" si="15"/>
        <v>SOUS RESERVE</v>
      </c>
      <c r="AL21" s="109" t="s">
        <v>1365</v>
      </c>
      <c r="AM21" s="109"/>
      <c r="AN21" s="109"/>
      <c r="AO21" s="161"/>
    </row>
    <row r="22" spans="1:41" ht="15" x14ac:dyDescent="0.25">
      <c r="A22" s="200">
        <v>20</v>
      </c>
      <c r="B22" s="217" t="s">
        <v>497</v>
      </c>
      <c r="C22" s="102" t="s">
        <v>28</v>
      </c>
      <c r="D22" s="103">
        <v>36993</v>
      </c>
      <c r="E22" s="103" t="str">
        <f>VLOOKUP(B22,'MISE A JOUR LISTE FOURNISSEURS'!D:E,2,0)</f>
        <v>Imprimerie</v>
      </c>
      <c r="F22" s="116" t="str">
        <f t="shared" si="0"/>
        <v>VU</v>
      </c>
      <c r="G22" s="110"/>
      <c r="H22" s="104"/>
      <c r="I22" s="112" t="s">
        <v>341</v>
      </c>
      <c r="J22" s="204"/>
      <c r="K22" s="207"/>
      <c r="L22" s="116" t="str">
        <f t="shared" si="1"/>
        <v>OUI</v>
      </c>
      <c r="M22" s="111" t="s">
        <v>884</v>
      </c>
      <c r="N22" s="105" t="str">
        <f t="shared" si="2"/>
        <v>non</v>
      </c>
      <c r="O22" s="106" t="s">
        <v>334</v>
      </c>
      <c r="P22" s="105" t="str">
        <f t="shared" si="3"/>
        <v>non</v>
      </c>
      <c r="Q22" s="107">
        <f>IFERROR(VLOOKUP(B22,Feuil1!A:B,2,0),"")</f>
        <v>2</v>
      </c>
      <c r="R22" s="107">
        <v>1</v>
      </c>
      <c r="S22" s="107" t="s">
        <v>435</v>
      </c>
      <c r="T22" s="128">
        <v>0.5</v>
      </c>
      <c r="U22" s="108" t="str">
        <f t="shared" si="5"/>
        <v>&gt;40%</v>
      </c>
      <c r="V22" s="107" t="str">
        <f t="shared" si="6"/>
        <v>0</v>
      </c>
      <c r="W22" s="153"/>
      <c r="X22" s="128">
        <f t="shared" si="7"/>
        <v>0</v>
      </c>
      <c r="Y22" s="108" t="str">
        <f t="shared" si="8"/>
        <v>0% - 2%</v>
      </c>
      <c r="Z22" s="107" t="str">
        <f t="shared" si="9"/>
        <v>10</v>
      </c>
      <c r="AA22" s="111" t="s">
        <v>1342</v>
      </c>
      <c r="AB22" s="111">
        <f t="shared" si="10"/>
        <v>5</v>
      </c>
      <c r="AC22" s="111" t="s">
        <v>424</v>
      </c>
      <c r="AD22" s="111">
        <f t="shared" si="11"/>
        <v>5</v>
      </c>
      <c r="AE22" s="111" t="s">
        <v>1342</v>
      </c>
      <c r="AF22" s="111">
        <f t="shared" si="12"/>
        <v>5</v>
      </c>
      <c r="AG22" s="111" t="s">
        <v>1344</v>
      </c>
      <c r="AH22" s="111">
        <f t="shared" si="13"/>
        <v>5</v>
      </c>
      <c r="AI22" s="107">
        <f t="shared" si="14"/>
        <v>5</v>
      </c>
      <c r="AJ22" s="247">
        <f>IFERROR(AVERAGEIFS(Tableau1[Note globale /10],Tableau1[Activités],Tableau1[[#This Row],[Activités]]),"")</f>
        <v>7.1857142857142851</v>
      </c>
      <c r="AK22" s="107" t="str">
        <f t="shared" si="15"/>
        <v>SOUS RESERVE</v>
      </c>
      <c r="AL22" s="109" t="s">
        <v>1352</v>
      </c>
      <c r="AM22" s="109"/>
      <c r="AN22" s="109"/>
      <c r="AO22" s="161"/>
    </row>
    <row r="23" spans="1:41" ht="15" hidden="1" customHeight="1" x14ac:dyDescent="0.25">
      <c r="A23" s="200">
        <v>21</v>
      </c>
      <c r="B23" s="218" t="s">
        <v>147</v>
      </c>
      <c r="C23" s="102" t="s">
        <v>147</v>
      </c>
      <c r="D23" s="103">
        <v>38958</v>
      </c>
      <c r="E23" s="103" t="str">
        <f>VLOOKUP(B23,'MISE A JOUR LISTE FOURNISSEURS'!D:E,2,0)</f>
        <v>Cintrage</v>
      </c>
      <c r="F23" s="116" t="str">
        <f t="shared" si="0"/>
        <v>ALG</v>
      </c>
      <c r="G23" s="110"/>
      <c r="H23" s="104"/>
      <c r="I23" s="112" t="s">
        <v>338</v>
      </c>
      <c r="J23" s="204" t="s">
        <v>58</v>
      </c>
      <c r="K23" s="207"/>
      <c r="L23" s="116" t="str">
        <f t="shared" si="1"/>
        <v>NON</v>
      </c>
      <c r="M23" s="111" t="s">
        <v>885</v>
      </c>
      <c r="N23" s="105" t="str">
        <f t="shared" si="2"/>
        <v>non</v>
      </c>
      <c r="O23" s="106" t="s">
        <v>333</v>
      </c>
      <c r="P23" s="105" t="str">
        <f t="shared" si="3"/>
        <v>non</v>
      </c>
      <c r="Q23" s="107"/>
      <c r="R23" s="107"/>
      <c r="S23" s="107" t="s">
        <v>435</v>
      </c>
      <c r="T23" s="128" t="str">
        <f t="shared" ref="T23:T86" si="16">IFERROR(R23/Q23,"")</f>
        <v/>
      </c>
      <c r="U23" s="108" t="str">
        <f t="shared" si="5"/>
        <v>&gt;40%</v>
      </c>
      <c r="V23" s="107" t="str">
        <f t="shared" si="6"/>
        <v>0</v>
      </c>
      <c r="W23" s="153"/>
      <c r="X23" s="128" t="str">
        <f t="shared" si="7"/>
        <v/>
      </c>
      <c r="Y23" s="108" t="str">
        <f t="shared" si="8"/>
        <v>6% - 100%</v>
      </c>
      <c r="Z23" s="107" t="str">
        <f t="shared" si="9"/>
        <v/>
      </c>
      <c r="AA23" s="111"/>
      <c r="AB23" s="111" t="str">
        <f t="shared" si="10"/>
        <v/>
      </c>
      <c r="AC23" s="111"/>
      <c r="AD23" s="111" t="str">
        <f t="shared" si="11"/>
        <v/>
      </c>
      <c r="AE23" s="111"/>
      <c r="AF23" s="111" t="str">
        <f t="shared" si="12"/>
        <v/>
      </c>
      <c r="AG23" s="111"/>
      <c r="AH23" s="111" t="str">
        <f t="shared" si="13"/>
        <v/>
      </c>
      <c r="AI23" s="107" t="str">
        <f t="shared" si="14"/>
        <v/>
      </c>
      <c r="AJ23" s="247">
        <f>IFERROR(AVERAGEIFS(Tableau1[Note globale /10],Tableau1[Activités],Tableau1[[#This Row],[Activités]]),"")</f>
        <v>6.8285714285714283</v>
      </c>
      <c r="AK23" s="107" t="str">
        <f t="shared" si="15"/>
        <v/>
      </c>
      <c r="AL23" s="109"/>
      <c r="AM23" s="109"/>
      <c r="AN23" s="109"/>
      <c r="AO23" s="161"/>
    </row>
    <row r="24" spans="1:41" ht="15" customHeight="1" x14ac:dyDescent="0.2">
      <c r="A24" s="200">
        <v>22</v>
      </c>
      <c r="B24" s="111" t="s">
        <v>501</v>
      </c>
      <c r="C24" s="111" t="s">
        <v>500</v>
      </c>
      <c r="D24" s="103">
        <v>42016</v>
      </c>
      <c r="E24" s="103" t="str">
        <f>VLOOKUP(B24,'MISE A JOUR LISTE FOURNISSEURS'!D:E,2,0)</f>
        <v>Fournitures industrielles</v>
      </c>
      <c r="F24" s="116" t="str">
        <f t="shared" si="0"/>
        <v>VU</v>
      </c>
      <c r="G24" s="111"/>
      <c r="H24" s="111"/>
      <c r="I24" s="112" t="s">
        <v>341</v>
      </c>
      <c r="J24" s="206"/>
      <c r="K24" s="208"/>
      <c r="L24" s="116" t="str">
        <f t="shared" si="1"/>
        <v>OUI</v>
      </c>
      <c r="M24" s="111" t="s">
        <v>885</v>
      </c>
      <c r="N24" s="105" t="str">
        <f t="shared" si="2"/>
        <v>non</v>
      </c>
      <c r="O24" s="107"/>
      <c r="P24" s="105" t="str">
        <f t="shared" si="3"/>
        <v>non</v>
      </c>
      <c r="Q24" s="107">
        <f>IFERROR(VLOOKUP(B24,Feuil1!A:B,2,0),"")</f>
        <v>1</v>
      </c>
      <c r="R24" s="107">
        <v>0</v>
      </c>
      <c r="S24" s="107" t="s">
        <v>435</v>
      </c>
      <c r="T24" s="128">
        <f t="shared" si="16"/>
        <v>0</v>
      </c>
      <c r="U24" s="108" t="str">
        <f t="shared" si="5"/>
        <v>0% - 5%</v>
      </c>
      <c r="V24" s="107" t="str">
        <f t="shared" si="6"/>
        <v>10</v>
      </c>
      <c r="W24" s="153"/>
      <c r="X24" s="128">
        <f t="shared" si="7"/>
        <v>0</v>
      </c>
      <c r="Y24" s="108" t="str">
        <f t="shared" si="8"/>
        <v>0% - 2%</v>
      </c>
      <c r="Z24" s="107" t="str">
        <f t="shared" si="9"/>
        <v>10</v>
      </c>
      <c r="AA24" s="111" t="s">
        <v>1342</v>
      </c>
      <c r="AB24" s="111">
        <f t="shared" si="10"/>
        <v>5</v>
      </c>
      <c r="AC24" s="111" t="s">
        <v>424</v>
      </c>
      <c r="AD24" s="111">
        <f t="shared" si="11"/>
        <v>5</v>
      </c>
      <c r="AE24" s="111" t="s">
        <v>1342</v>
      </c>
      <c r="AF24" s="111">
        <f t="shared" si="12"/>
        <v>5</v>
      </c>
      <c r="AG24" s="111" t="s">
        <v>1344</v>
      </c>
      <c r="AH24" s="111">
        <f t="shared" si="13"/>
        <v>5</v>
      </c>
      <c r="AI24" s="107">
        <f t="shared" si="14"/>
        <v>8</v>
      </c>
      <c r="AJ24" s="247">
        <f>IFERROR(AVERAGEIFS(Tableau1[Note globale /10],Tableau1[Activités],Tableau1[[#This Row],[Activités]]),"")</f>
        <v>7.1857142857142851</v>
      </c>
      <c r="AK24" s="107" t="str">
        <f t="shared" si="15"/>
        <v>APPROUVE</v>
      </c>
      <c r="AL24" s="109"/>
      <c r="AM24" s="109"/>
      <c r="AN24" s="109"/>
      <c r="AO24" s="162"/>
    </row>
    <row r="25" spans="1:41" ht="15" hidden="1" customHeight="1" x14ac:dyDescent="0.2">
      <c r="A25" s="200">
        <v>23</v>
      </c>
      <c r="B25" s="111" t="s">
        <v>503</v>
      </c>
      <c r="C25" s="111" t="s">
        <v>502</v>
      </c>
      <c r="D25" s="103">
        <v>41344</v>
      </c>
      <c r="E25" s="103" t="str">
        <f>VLOOKUP(B25,'MISE A JOUR LISTE FOURNISSEURS'!D:E,2,0)</f>
        <v>Fournitures industrielles</v>
      </c>
      <c r="F25" s="116" t="str">
        <f t="shared" si="0"/>
        <v>VU</v>
      </c>
      <c r="G25" s="111"/>
      <c r="H25" s="111"/>
      <c r="I25" s="112" t="s">
        <v>341</v>
      </c>
      <c r="J25" s="206"/>
      <c r="K25" s="208"/>
      <c r="L25" s="116" t="str">
        <f t="shared" si="1"/>
        <v>NON</v>
      </c>
      <c r="M25" s="112" t="s">
        <v>888</v>
      </c>
      <c r="N25" s="105" t="str">
        <f t="shared" si="2"/>
        <v>non</v>
      </c>
      <c r="O25" s="107" t="s">
        <v>334</v>
      </c>
      <c r="P25" s="105" t="str">
        <f t="shared" si="3"/>
        <v>non</v>
      </c>
      <c r="Q25" s="107" t="str">
        <f>IFERROR(VLOOKUP(B25,Feuil1!A:B,2,0),"")</f>
        <v/>
      </c>
      <c r="R25" s="107"/>
      <c r="S25" s="107"/>
      <c r="T25" s="128" t="str">
        <f t="shared" si="16"/>
        <v/>
      </c>
      <c r="U25" s="108" t="str">
        <f t="shared" si="5"/>
        <v>&gt;40%</v>
      </c>
      <c r="V25" s="107" t="str">
        <f t="shared" si="6"/>
        <v>0</v>
      </c>
      <c r="W25" s="153"/>
      <c r="X25" s="128" t="str">
        <f t="shared" si="7"/>
        <v/>
      </c>
      <c r="Y25" s="108" t="str">
        <f t="shared" si="8"/>
        <v>6% - 100%</v>
      </c>
      <c r="Z25" s="107" t="str">
        <f t="shared" si="9"/>
        <v/>
      </c>
      <c r="AA25" s="111"/>
      <c r="AB25" s="111" t="str">
        <f t="shared" si="10"/>
        <v/>
      </c>
      <c r="AC25" s="111"/>
      <c r="AD25" s="111" t="str">
        <f t="shared" si="11"/>
        <v/>
      </c>
      <c r="AE25" s="111"/>
      <c r="AF25" s="111" t="str">
        <f t="shared" si="12"/>
        <v/>
      </c>
      <c r="AG25" s="111"/>
      <c r="AH25" s="111" t="str">
        <f t="shared" si="13"/>
        <v/>
      </c>
      <c r="AI25" s="107" t="str">
        <f t="shared" si="14"/>
        <v/>
      </c>
      <c r="AJ25" s="247">
        <f>IFERROR(AVERAGEIFS(Tableau1[Note globale /10],Tableau1[Activités],Tableau1[[#This Row],[Activités]]),"")</f>
        <v>7.1857142857142851</v>
      </c>
      <c r="AK25" s="107" t="str">
        <f t="shared" si="15"/>
        <v/>
      </c>
      <c r="AL25" s="109"/>
      <c r="AM25" s="109"/>
      <c r="AN25" s="109"/>
      <c r="AO25" s="162"/>
    </row>
    <row r="26" spans="1:41" ht="15" hidden="1" customHeight="1" x14ac:dyDescent="0.2">
      <c r="A26" s="200">
        <v>24</v>
      </c>
      <c r="B26" s="111" t="s">
        <v>505</v>
      </c>
      <c r="C26" s="111" t="s">
        <v>504</v>
      </c>
      <c r="D26" s="103">
        <v>39652</v>
      </c>
      <c r="E26" s="103" t="str">
        <f>VLOOKUP(B26,'MISE A JOUR LISTE FOURNISSEURS'!D:E,2,0)</f>
        <v/>
      </c>
      <c r="F26" s="116" t="str">
        <f t="shared" si="0"/>
        <v>VU</v>
      </c>
      <c r="G26" s="111"/>
      <c r="H26" s="111"/>
      <c r="I26" s="112" t="s">
        <v>341</v>
      </c>
      <c r="J26" s="206"/>
      <c r="K26" s="208"/>
      <c r="L26" s="116" t="str">
        <f t="shared" si="1"/>
        <v>NON</v>
      </c>
      <c r="M26" s="112" t="s">
        <v>888</v>
      </c>
      <c r="N26" s="105" t="str">
        <f t="shared" si="2"/>
        <v>non</v>
      </c>
      <c r="O26" s="107"/>
      <c r="P26" s="105" t="str">
        <f t="shared" si="3"/>
        <v>non</v>
      </c>
      <c r="Q26" s="107" t="str">
        <f>IFERROR(VLOOKUP(B26,Feuil1!A:B,2,0),"")</f>
        <v/>
      </c>
      <c r="R26" s="107"/>
      <c r="S26" s="107"/>
      <c r="T26" s="128" t="str">
        <f t="shared" si="16"/>
        <v/>
      </c>
      <c r="U26" s="108" t="str">
        <f t="shared" si="5"/>
        <v>&gt;40%</v>
      </c>
      <c r="V26" s="107" t="str">
        <f t="shared" si="6"/>
        <v>0</v>
      </c>
      <c r="W26" s="153"/>
      <c r="X26" s="128" t="str">
        <f t="shared" si="7"/>
        <v/>
      </c>
      <c r="Y26" s="108" t="str">
        <f t="shared" si="8"/>
        <v>6% - 100%</v>
      </c>
      <c r="Z26" s="107" t="str">
        <f t="shared" si="9"/>
        <v/>
      </c>
      <c r="AA26" s="111"/>
      <c r="AB26" s="111" t="str">
        <f t="shared" si="10"/>
        <v/>
      </c>
      <c r="AC26" s="111"/>
      <c r="AD26" s="111" t="str">
        <f t="shared" si="11"/>
        <v/>
      </c>
      <c r="AE26" s="111"/>
      <c r="AF26" s="111" t="str">
        <f t="shared" si="12"/>
        <v/>
      </c>
      <c r="AG26" s="111"/>
      <c r="AH26" s="111" t="str">
        <f t="shared" si="13"/>
        <v/>
      </c>
      <c r="AI26" s="107" t="str">
        <f t="shared" si="14"/>
        <v/>
      </c>
      <c r="AJ26" s="247">
        <f>IFERROR(AVERAGEIFS(Tableau1[Note globale /10],Tableau1[Activités],Tableau1[[#This Row],[Activités]]),"")</f>
        <v>7.1857142857142851</v>
      </c>
      <c r="AK26" s="107" t="str">
        <f t="shared" si="15"/>
        <v/>
      </c>
      <c r="AL26" s="109"/>
      <c r="AM26" s="109"/>
      <c r="AN26" s="109"/>
      <c r="AO26" s="162"/>
    </row>
    <row r="27" spans="1:41" ht="15" x14ac:dyDescent="0.25">
      <c r="A27" s="200">
        <v>25</v>
      </c>
      <c r="B27" s="217" t="s">
        <v>515</v>
      </c>
      <c r="C27" s="102" t="s">
        <v>514</v>
      </c>
      <c r="D27" s="103">
        <v>40479</v>
      </c>
      <c r="E27" s="103" t="str">
        <f>VLOOKUP(B27,'MISE A JOUR LISTE FOURNISSEURS'!D:E,2,0)</f>
        <v>Refendage</v>
      </c>
      <c r="F27" s="116" t="str">
        <f t="shared" si="0"/>
        <v>ALG</v>
      </c>
      <c r="G27" s="110"/>
      <c r="H27" s="104" t="s">
        <v>355</v>
      </c>
      <c r="I27" s="112" t="s">
        <v>336</v>
      </c>
      <c r="J27" s="204" t="s">
        <v>346</v>
      </c>
      <c r="K27" s="203">
        <v>44404</v>
      </c>
      <c r="L27" s="116" t="str">
        <f t="shared" si="1"/>
        <v>OUI</v>
      </c>
      <c r="M27" s="111" t="s">
        <v>884</v>
      </c>
      <c r="N27" s="105" t="str">
        <f t="shared" si="2"/>
        <v>oui</v>
      </c>
      <c r="O27" s="106" t="s">
        <v>334</v>
      </c>
      <c r="P27" s="105" t="str">
        <f t="shared" si="3"/>
        <v>oui</v>
      </c>
      <c r="Q27" s="107">
        <v>4</v>
      </c>
      <c r="R27" s="107">
        <v>2</v>
      </c>
      <c r="S27" s="107" t="s">
        <v>435</v>
      </c>
      <c r="T27" s="128">
        <f t="shared" si="16"/>
        <v>0.5</v>
      </c>
      <c r="U27" s="108" t="str">
        <f t="shared" si="5"/>
        <v>&gt;40%</v>
      </c>
      <c r="V27" s="107" t="str">
        <f t="shared" si="6"/>
        <v>0</v>
      </c>
      <c r="W27" s="153"/>
      <c r="X27" s="128">
        <f t="shared" si="7"/>
        <v>0</v>
      </c>
      <c r="Y27" s="108" t="str">
        <f t="shared" si="8"/>
        <v>0% - 2%</v>
      </c>
      <c r="Z27" s="107" t="str">
        <f t="shared" si="9"/>
        <v>10</v>
      </c>
      <c r="AA27" s="111" t="s">
        <v>418</v>
      </c>
      <c r="AB27" s="111">
        <f t="shared" si="10"/>
        <v>6</v>
      </c>
      <c r="AC27" s="111" t="s">
        <v>423</v>
      </c>
      <c r="AD27" s="111">
        <f t="shared" si="11"/>
        <v>6</v>
      </c>
      <c r="AE27" s="111" t="s">
        <v>418</v>
      </c>
      <c r="AF27" s="111">
        <f t="shared" si="12"/>
        <v>6</v>
      </c>
      <c r="AG27" s="111" t="s">
        <v>1344</v>
      </c>
      <c r="AH27" s="111">
        <f t="shared" si="13"/>
        <v>5</v>
      </c>
      <c r="AI27" s="107">
        <f t="shared" si="14"/>
        <v>5.3000000000000007</v>
      </c>
      <c r="AJ27" s="247">
        <f>IFERROR(AVERAGEIFS(Tableau1[Note globale /10],Tableau1[Activités],Tableau1[[#This Row],[Activités]]),"")</f>
        <v>7.6999999999999993</v>
      </c>
      <c r="AK27" s="107" t="str">
        <f t="shared" si="15"/>
        <v>SOUS RESERVE</v>
      </c>
      <c r="AL27" s="109" t="s">
        <v>1352</v>
      </c>
      <c r="AM27" s="109"/>
      <c r="AN27" s="109"/>
      <c r="AO27" s="161"/>
    </row>
    <row r="28" spans="1:41" ht="15" hidden="1" customHeight="1" x14ac:dyDescent="0.2">
      <c r="A28" s="200">
        <v>26</v>
      </c>
      <c r="B28" s="111" t="s">
        <v>507</v>
      </c>
      <c r="C28" s="111" t="s">
        <v>506</v>
      </c>
      <c r="D28" s="103">
        <v>40856</v>
      </c>
      <c r="E28" s="103" t="str">
        <f>VLOOKUP(B28,'MISE A JOUR LISTE FOURNISSEURS'!D:E,2,0)</f>
        <v/>
      </c>
      <c r="F28" s="116" t="str">
        <f t="shared" si="0"/>
        <v>VU</v>
      </c>
      <c r="G28" s="111"/>
      <c r="H28" s="111"/>
      <c r="I28" s="112" t="s">
        <v>341</v>
      </c>
      <c r="J28" s="206"/>
      <c r="K28" s="208"/>
      <c r="L28" s="116" t="str">
        <f t="shared" si="1"/>
        <v>NON</v>
      </c>
      <c r="M28" s="112" t="s">
        <v>888</v>
      </c>
      <c r="N28" s="105" t="str">
        <f t="shared" si="2"/>
        <v>non</v>
      </c>
      <c r="O28" s="107"/>
      <c r="P28" s="105" t="str">
        <f t="shared" si="3"/>
        <v>non</v>
      </c>
      <c r="Q28" s="107" t="str">
        <f>IFERROR(VLOOKUP(B28,Feuil1!A:B,2,0),"")</f>
        <v/>
      </c>
      <c r="R28" s="107"/>
      <c r="S28" s="107"/>
      <c r="T28" s="128" t="str">
        <f t="shared" si="16"/>
        <v/>
      </c>
      <c r="U28" s="108" t="str">
        <f t="shared" si="5"/>
        <v>&gt;40%</v>
      </c>
      <c r="V28" s="107" t="str">
        <f t="shared" si="6"/>
        <v>0</v>
      </c>
      <c r="W28" s="153"/>
      <c r="X28" s="128" t="str">
        <f t="shared" si="7"/>
        <v/>
      </c>
      <c r="Y28" s="108" t="str">
        <f t="shared" si="8"/>
        <v>6% - 100%</v>
      </c>
      <c r="Z28" s="107" t="str">
        <f t="shared" si="9"/>
        <v/>
      </c>
      <c r="AA28" s="111"/>
      <c r="AB28" s="111" t="str">
        <f t="shared" si="10"/>
        <v/>
      </c>
      <c r="AC28" s="111"/>
      <c r="AD28" s="111" t="str">
        <f t="shared" si="11"/>
        <v/>
      </c>
      <c r="AE28" s="111"/>
      <c r="AF28" s="111" t="str">
        <f t="shared" si="12"/>
        <v/>
      </c>
      <c r="AG28" s="111"/>
      <c r="AH28" s="111" t="str">
        <f t="shared" si="13"/>
        <v/>
      </c>
      <c r="AI28" s="107" t="str">
        <f t="shared" si="14"/>
        <v/>
      </c>
      <c r="AJ28" s="247">
        <f>IFERROR(AVERAGEIFS(Tableau1[Note globale /10],Tableau1[Activités],Tableau1[[#This Row],[Activités]]),"")</f>
        <v>7.1857142857142851</v>
      </c>
      <c r="AK28" s="107" t="str">
        <f t="shared" si="15"/>
        <v/>
      </c>
      <c r="AL28" s="109"/>
      <c r="AM28" s="109"/>
      <c r="AN28" s="109"/>
      <c r="AO28" s="162"/>
    </row>
    <row r="29" spans="1:41" ht="15" x14ac:dyDescent="0.25">
      <c r="A29" s="200">
        <v>27</v>
      </c>
      <c r="B29" s="217" t="s">
        <v>508</v>
      </c>
      <c r="C29" s="102" t="s">
        <v>3</v>
      </c>
      <c r="D29" s="103">
        <v>36993</v>
      </c>
      <c r="E29" s="103" t="str">
        <f>VLOOKUP(B29,'MISE A JOUR LISTE FOURNISSEURS'!D:E,2,0)</f>
        <v>Refendage</v>
      </c>
      <c r="F29" s="116" t="str">
        <f t="shared" si="0"/>
        <v>ALG</v>
      </c>
      <c r="G29" s="110" t="s">
        <v>45</v>
      </c>
      <c r="H29" s="104" t="s">
        <v>169</v>
      </c>
      <c r="I29" s="112" t="s">
        <v>336</v>
      </c>
      <c r="J29" s="204" t="s">
        <v>358</v>
      </c>
      <c r="K29" s="203">
        <v>44379</v>
      </c>
      <c r="L29" s="116" t="str">
        <f t="shared" si="1"/>
        <v>OUI</v>
      </c>
      <c r="M29" s="111" t="s">
        <v>887</v>
      </c>
      <c r="N29" s="105" t="str">
        <f t="shared" si="2"/>
        <v>oui</v>
      </c>
      <c r="O29" s="105" t="s">
        <v>333</v>
      </c>
      <c r="P29" s="105" t="str">
        <f t="shared" si="3"/>
        <v>oui</v>
      </c>
      <c r="Q29" s="107">
        <v>14</v>
      </c>
      <c r="R29" s="107">
        <v>3</v>
      </c>
      <c r="S29" s="107" t="s">
        <v>435</v>
      </c>
      <c r="T29" s="128">
        <f t="shared" si="16"/>
        <v>0.21428571428571427</v>
      </c>
      <c r="U29" s="108" t="str">
        <f t="shared" si="5"/>
        <v>21% - 30%</v>
      </c>
      <c r="V29" s="107" t="str">
        <f t="shared" si="6"/>
        <v>4</v>
      </c>
      <c r="W29" s="153"/>
      <c r="X29" s="128">
        <f t="shared" si="7"/>
        <v>0</v>
      </c>
      <c r="Y29" s="108" t="str">
        <f t="shared" si="8"/>
        <v>0% - 2%</v>
      </c>
      <c r="Z29" s="107" t="str">
        <f t="shared" si="9"/>
        <v>10</v>
      </c>
      <c r="AA29" s="111" t="s">
        <v>418</v>
      </c>
      <c r="AB29" s="111">
        <f t="shared" si="10"/>
        <v>6</v>
      </c>
      <c r="AC29" s="111" t="s">
        <v>423</v>
      </c>
      <c r="AD29" s="111">
        <f t="shared" si="11"/>
        <v>6</v>
      </c>
      <c r="AE29" s="111" t="s">
        <v>427</v>
      </c>
      <c r="AF29" s="111">
        <f t="shared" si="12"/>
        <v>10</v>
      </c>
      <c r="AG29" s="111" t="s">
        <v>902</v>
      </c>
      <c r="AH29" s="111">
        <f t="shared" si="13"/>
        <v>10</v>
      </c>
      <c r="AI29" s="107">
        <f t="shared" si="14"/>
        <v>7.4</v>
      </c>
      <c r="AJ29" s="247">
        <f>IFERROR(AVERAGEIFS(Tableau1[Note globale /10],Tableau1[Activités],Tableau1[[#This Row],[Activités]]),"")</f>
        <v>7.6999999999999993</v>
      </c>
      <c r="AK29" s="107" t="str">
        <f t="shared" si="15"/>
        <v>APPROUVE</v>
      </c>
      <c r="AL29" s="109"/>
      <c r="AM29" s="109"/>
      <c r="AN29" s="109"/>
      <c r="AO29" s="161"/>
    </row>
    <row r="30" spans="1:41" ht="15" customHeight="1" x14ac:dyDescent="0.25">
      <c r="A30" s="200">
        <v>28</v>
      </c>
      <c r="B30" s="217" t="s">
        <v>511</v>
      </c>
      <c r="C30" s="102" t="s">
        <v>510</v>
      </c>
      <c r="D30" s="103">
        <v>40632</v>
      </c>
      <c r="E30" s="103" t="str">
        <f>VLOOKUP(B30,'MISE A JOUR LISTE FOURNISSEURS'!D:E,2,0)</f>
        <v>Ressorts</v>
      </c>
      <c r="F30" s="116" t="str">
        <f t="shared" si="0"/>
        <v>ALG</v>
      </c>
      <c r="G30" s="110"/>
      <c r="H30" s="104"/>
      <c r="I30" s="112" t="s">
        <v>343</v>
      </c>
      <c r="J30" s="204"/>
      <c r="K30" s="203"/>
      <c r="L30" s="116" t="str">
        <f t="shared" si="1"/>
        <v>OUI</v>
      </c>
      <c r="M30" s="111" t="s">
        <v>885</v>
      </c>
      <c r="N30" s="105" t="str">
        <f t="shared" si="2"/>
        <v>non</v>
      </c>
      <c r="O30" s="106" t="s">
        <v>333</v>
      </c>
      <c r="P30" s="105" t="str">
        <f t="shared" si="3"/>
        <v>oui</v>
      </c>
      <c r="Q30" s="107">
        <f>IFERROR(VLOOKUP(B30,Feuil1!A:B,2,0),"")</f>
        <v>1</v>
      </c>
      <c r="R30" s="107">
        <v>0</v>
      </c>
      <c r="S30" s="107" t="s">
        <v>435</v>
      </c>
      <c r="T30" s="128">
        <f t="shared" si="16"/>
        <v>0</v>
      </c>
      <c r="U30" s="108" t="str">
        <f t="shared" si="5"/>
        <v>0% - 5%</v>
      </c>
      <c r="V30" s="107" t="str">
        <f t="shared" si="6"/>
        <v>10</v>
      </c>
      <c r="W30" s="153"/>
      <c r="X30" s="128">
        <f t="shared" si="7"/>
        <v>0</v>
      </c>
      <c r="Y30" s="108" t="str">
        <f t="shared" si="8"/>
        <v>0% - 2%</v>
      </c>
      <c r="Z30" s="107" t="str">
        <f t="shared" si="9"/>
        <v>10</v>
      </c>
      <c r="AA30" s="111" t="s">
        <v>1342</v>
      </c>
      <c r="AB30" s="111">
        <f t="shared" si="10"/>
        <v>5</v>
      </c>
      <c r="AC30" s="111" t="s">
        <v>424</v>
      </c>
      <c r="AD30" s="111">
        <f t="shared" si="11"/>
        <v>5</v>
      </c>
      <c r="AE30" s="111" t="s">
        <v>1342</v>
      </c>
      <c r="AF30" s="111">
        <f t="shared" si="12"/>
        <v>5</v>
      </c>
      <c r="AG30" s="111" t="s">
        <v>1344</v>
      </c>
      <c r="AH30" s="111">
        <f t="shared" si="13"/>
        <v>5</v>
      </c>
      <c r="AI30" s="107">
        <f t="shared" si="14"/>
        <v>8</v>
      </c>
      <c r="AJ30" s="247">
        <f>IFERROR(AVERAGEIFS(Tableau1[Note globale /10],Tableau1[Activités],Tableau1[[#This Row],[Activités]]),"")</f>
        <v>6.5307692307692315</v>
      </c>
      <c r="AK30" s="107" t="str">
        <f t="shared" si="15"/>
        <v>APPROUVE</v>
      </c>
      <c r="AL30" s="109"/>
      <c r="AM30" s="109"/>
      <c r="AN30" s="109"/>
      <c r="AO30" s="161"/>
    </row>
    <row r="31" spans="1:41" ht="12.75" hidden="1" customHeight="1" x14ac:dyDescent="0.2">
      <c r="A31" s="200">
        <v>29</v>
      </c>
      <c r="B31" s="111" t="s">
        <v>517</v>
      </c>
      <c r="C31" s="111" t="s">
        <v>516</v>
      </c>
      <c r="D31" s="103">
        <v>39112</v>
      </c>
      <c r="E31" s="103" t="str">
        <f>VLOOKUP(B31,'MISE A JOUR LISTE FOURNISSEURS'!D:E,2,0)</f>
        <v>Tréfilage</v>
      </c>
      <c r="F31" s="116" t="str">
        <f t="shared" si="0"/>
        <v>VU</v>
      </c>
      <c r="G31" s="111"/>
      <c r="H31" s="111"/>
      <c r="I31" s="112" t="s">
        <v>341</v>
      </c>
      <c r="J31" s="206"/>
      <c r="K31" s="208"/>
      <c r="L31" s="116" t="str">
        <f t="shared" si="1"/>
        <v>NON</v>
      </c>
      <c r="M31" s="112" t="s">
        <v>888</v>
      </c>
      <c r="N31" s="105" t="str">
        <f t="shared" si="2"/>
        <v>non</v>
      </c>
      <c r="O31" s="107"/>
      <c r="P31" s="105" t="str">
        <f t="shared" si="3"/>
        <v>non</v>
      </c>
      <c r="Q31" s="107" t="str">
        <f>IFERROR(VLOOKUP(B31,Feuil1!A:B,2,0),"")</f>
        <v/>
      </c>
      <c r="R31" s="107"/>
      <c r="S31" s="107"/>
      <c r="T31" s="128" t="str">
        <f t="shared" si="16"/>
        <v/>
      </c>
      <c r="U31" s="108" t="str">
        <f t="shared" si="5"/>
        <v>&gt;40%</v>
      </c>
      <c r="V31" s="107" t="str">
        <f t="shared" si="6"/>
        <v>0</v>
      </c>
      <c r="W31" s="153"/>
      <c r="X31" s="128" t="str">
        <f t="shared" si="7"/>
        <v/>
      </c>
      <c r="Y31" s="108" t="str">
        <f t="shared" si="8"/>
        <v>6% - 100%</v>
      </c>
      <c r="Z31" s="107" t="str">
        <f t="shared" si="9"/>
        <v/>
      </c>
      <c r="AA31" s="111"/>
      <c r="AB31" s="111" t="str">
        <f t="shared" si="10"/>
        <v/>
      </c>
      <c r="AC31" s="111"/>
      <c r="AD31" s="111" t="str">
        <f t="shared" si="11"/>
        <v/>
      </c>
      <c r="AE31" s="111"/>
      <c r="AF31" s="111" t="str">
        <f t="shared" si="12"/>
        <v/>
      </c>
      <c r="AG31" s="111"/>
      <c r="AH31" s="111" t="str">
        <f t="shared" si="13"/>
        <v/>
      </c>
      <c r="AI31" s="107" t="str">
        <f t="shared" si="14"/>
        <v/>
      </c>
      <c r="AJ31" s="247">
        <f>IFERROR(AVERAGEIFS(Tableau1[Note globale /10],Tableau1[Activités],Tableau1[[#This Row],[Activités]]),"")</f>
        <v>7.1857142857142851</v>
      </c>
      <c r="AK31" s="107" t="str">
        <f t="shared" si="15"/>
        <v/>
      </c>
      <c r="AL31" s="109"/>
      <c r="AM31" s="109"/>
      <c r="AN31" s="109"/>
      <c r="AO31" s="162"/>
    </row>
    <row r="32" spans="1:41" ht="12.75" hidden="1" customHeight="1" x14ac:dyDescent="0.2">
      <c r="A32" s="200">
        <v>30</v>
      </c>
      <c r="B32" s="111" t="s">
        <v>518</v>
      </c>
      <c r="C32" s="111" t="s">
        <v>202</v>
      </c>
      <c r="D32" s="103">
        <v>39520</v>
      </c>
      <c r="E32" s="103" t="str">
        <f>VLOOKUP(B32,'MISE A JOUR LISTE FOURNISSEURS'!D:E,2,0)</f>
        <v>Fournitures industrielles</v>
      </c>
      <c r="F32" s="116" t="str">
        <f t="shared" si="0"/>
        <v>VU</v>
      </c>
      <c r="G32" s="111"/>
      <c r="H32" s="111"/>
      <c r="I32" s="112" t="s">
        <v>341</v>
      </c>
      <c r="J32" s="206"/>
      <c r="K32" s="208"/>
      <c r="L32" s="116" t="str">
        <f t="shared" si="1"/>
        <v>NON</v>
      </c>
      <c r="M32" s="112" t="s">
        <v>888</v>
      </c>
      <c r="N32" s="105" t="str">
        <f t="shared" si="2"/>
        <v>non</v>
      </c>
      <c r="O32" s="107" t="s">
        <v>334</v>
      </c>
      <c r="P32" s="105" t="str">
        <f t="shared" si="3"/>
        <v>non</v>
      </c>
      <c r="Q32" s="107" t="str">
        <f>IFERROR(VLOOKUP(B32,Feuil1!A:B,2,0),"")</f>
        <v/>
      </c>
      <c r="R32" s="107"/>
      <c r="S32" s="107"/>
      <c r="T32" s="128" t="str">
        <f t="shared" si="16"/>
        <v/>
      </c>
      <c r="U32" s="108" t="str">
        <f t="shared" si="5"/>
        <v>&gt;40%</v>
      </c>
      <c r="V32" s="107" t="str">
        <f t="shared" si="6"/>
        <v>0</v>
      </c>
      <c r="W32" s="153"/>
      <c r="X32" s="128" t="str">
        <f t="shared" si="7"/>
        <v/>
      </c>
      <c r="Y32" s="108" t="str">
        <f t="shared" si="8"/>
        <v>6% - 100%</v>
      </c>
      <c r="Z32" s="107" t="str">
        <f t="shared" si="9"/>
        <v/>
      </c>
      <c r="AA32" s="111"/>
      <c r="AB32" s="111" t="str">
        <f t="shared" si="10"/>
        <v/>
      </c>
      <c r="AC32" s="111"/>
      <c r="AD32" s="111" t="str">
        <f t="shared" si="11"/>
        <v/>
      </c>
      <c r="AE32" s="111"/>
      <c r="AF32" s="111" t="str">
        <f t="shared" si="12"/>
        <v/>
      </c>
      <c r="AG32" s="111"/>
      <c r="AH32" s="111" t="str">
        <f t="shared" si="13"/>
        <v/>
      </c>
      <c r="AI32" s="107" t="str">
        <f t="shared" si="14"/>
        <v/>
      </c>
      <c r="AJ32" s="247">
        <f>IFERROR(AVERAGEIFS(Tableau1[Note globale /10],Tableau1[Activités],Tableau1[[#This Row],[Activités]]),"")</f>
        <v>7.1857142857142851</v>
      </c>
      <c r="AK32" s="107" t="str">
        <f t="shared" si="15"/>
        <v/>
      </c>
      <c r="AL32" s="109"/>
      <c r="AM32" s="109"/>
      <c r="AN32" s="109"/>
      <c r="AO32" s="162"/>
    </row>
    <row r="33" spans="1:41" ht="15" hidden="1" customHeight="1" x14ac:dyDescent="0.2">
      <c r="A33" s="200">
        <v>31</v>
      </c>
      <c r="B33" s="111" t="s">
        <v>523</v>
      </c>
      <c r="C33" s="111" t="s">
        <v>522</v>
      </c>
      <c r="D33" s="103">
        <v>40619</v>
      </c>
      <c r="E33" s="103" t="str">
        <f>VLOOKUP(B33,'MISE A JOUR LISTE FOURNISSEURS'!D:E,2,0)</f>
        <v>Cartonnage</v>
      </c>
      <c r="F33" s="116" t="str">
        <f t="shared" si="0"/>
        <v>VU</v>
      </c>
      <c r="G33" s="111"/>
      <c r="H33" s="111"/>
      <c r="I33" s="112" t="s">
        <v>341</v>
      </c>
      <c r="J33" s="206"/>
      <c r="K33" s="208"/>
      <c r="L33" s="116" t="str">
        <f t="shared" si="1"/>
        <v>NON</v>
      </c>
      <c r="M33" s="111" t="s">
        <v>885</v>
      </c>
      <c r="N33" s="105" t="str">
        <f t="shared" si="2"/>
        <v>non</v>
      </c>
      <c r="O33" s="107"/>
      <c r="P33" s="105" t="str">
        <f t="shared" si="3"/>
        <v>non</v>
      </c>
      <c r="Q33" s="107" t="str">
        <f>IFERROR(VLOOKUP(B33,Feuil1!A:B,2,0),"")</f>
        <v/>
      </c>
      <c r="R33" s="107"/>
      <c r="S33" s="107"/>
      <c r="T33" s="128" t="str">
        <f t="shared" si="16"/>
        <v/>
      </c>
      <c r="U33" s="108" t="str">
        <f t="shared" si="5"/>
        <v>&gt;40%</v>
      </c>
      <c r="V33" s="107" t="str">
        <f t="shared" si="6"/>
        <v>0</v>
      </c>
      <c r="W33" s="153"/>
      <c r="X33" s="128" t="str">
        <f t="shared" si="7"/>
        <v/>
      </c>
      <c r="Y33" s="108" t="str">
        <f t="shared" si="8"/>
        <v>6% - 100%</v>
      </c>
      <c r="Z33" s="107" t="str">
        <f t="shared" si="9"/>
        <v/>
      </c>
      <c r="AA33" s="111"/>
      <c r="AB33" s="111" t="str">
        <f t="shared" si="10"/>
        <v/>
      </c>
      <c r="AC33" s="111"/>
      <c r="AD33" s="111" t="str">
        <f t="shared" si="11"/>
        <v/>
      </c>
      <c r="AE33" s="111"/>
      <c r="AF33" s="111" t="str">
        <f t="shared" si="12"/>
        <v/>
      </c>
      <c r="AG33" s="111"/>
      <c r="AH33" s="111" t="str">
        <f t="shared" si="13"/>
        <v/>
      </c>
      <c r="AI33" s="107" t="str">
        <f t="shared" si="14"/>
        <v/>
      </c>
      <c r="AJ33" s="247">
        <f>IFERROR(AVERAGEIFS(Tableau1[Note globale /10],Tableau1[Activités],Tableau1[[#This Row],[Activités]]),"")</f>
        <v>7.1857142857142851</v>
      </c>
      <c r="AK33" s="107" t="str">
        <f t="shared" si="15"/>
        <v/>
      </c>
      <c r="AL33" s="109"/>
      <c r="AM33" s="109"/>
      <c r="AN33" s="109"/>
      <c r="AO33" s="162"/>
    </row>
    <row r="34" spans="1:41" ht="15" hidden="1" customHeight="1" x14ac:dyDescent="0.2">
      <c r="A34" s="200">
        <v>32</v>
      </c>
      <c r="B34" s="111" t="s">
        <v>527</v>
      </c>
      <c r="C34" s="111" t="s">
        <v>526</v>
      </c>
      <c r="D34" s="103">
        <v>39358</v>
      </c>
      <c r="E34" s="103" t="str">
        <f>VLOOKUP(B34,'MISE A JOUR LISTE FOURNISSEURS'!D:E,2,0)</f>
        <v>Outillage</v>
      </c>
      <c r="F34" s="116" t="str">
        <f t="shared" si="0"/>
        <v>VU</v>
      </c>
      <c r="G34" s="111"/>
      <c r="H34" s="111"/>
      <c r="I34" s="112" t="s">
        <v>341</v>
      </c>
      <c r="J34" s="206"/>
      <c r="K34" s="208"/>
      <c r="L34" s="116" t="str">
        <f t="shared" si="1"/>
        <v>NON</v>
      </c>
      <c r="M34" s="112" t="s">
        <v>888</v>
      </c>
      <c r="N34" s="105" t="str">
        <f t="shared" si="2"/>
        <v>non</v>
      </c>
      <c r="O34" s="107" t="s">
        <v>334</v>
      </c>
      <c r="P34" s="105" t="str">
        <f t="shared" si="3"/>
        <v>non</v>
      </c>
      <c r="Q34" s="107" t="str">
        <f>IFERROR(VLOOKUP(B34,Feuil1!A:B,2,0),"")</f>
        <v/>
      </c>
      <c r="R34" s="107"/>
      <c r="S34" s="107"/>
      <c r="T34" s="128" t="str">
        <f t="shared" si="16"/>
        <v/>
      </c>
      <c r="U34" s="108" t="str">
        <f t="shared" si="5"/>
        <v>&gt;40%</v>
      </c>
      <c r="V34" s="107" t="str">
        <f t="shared" si="6"/>
        <v>0</v>
      </c>
      <c r="W34" s="153"/>
      <c r="X34" s="128" t="str">
        <f t="shared" si="7"/>
        <v/>
      </c>
      <c r="Y34" s="108" t="str">
        <f t="shared" si="8"/>
        <v>6% - 100%</v>
      </c>
      <c r="Z34" s="107" t="str">
        <f t="shared" si="9"/>
        <v/>
      </c>
      <c r="AA34" s="111"/>
      <c r="AB34" s="111" t="str">
        <f t="shared" si="10"/>
        <v/>
      </c>
      <c r="AC34" s="111"/>
      <c r="AD34" s="111" t="str">
        <f t="shared" si="11"/>
        <v/>
      </c>
      <c r="AE34" s="111"/>
      <c r="AF34" s="111" t="str">
        <f t="shared" si="12"/>
        <v/>
      </c>
      <c r="AG34" s="111"/>
      <c r="AH34" s="111" t="str">
        <f t="shared" si="13"/>
        <v/>
      </c>
      <c r="AI34" s="107" t="str">
        <f t="shared" si="14"/>
        <v/>
      </c>
      <c r="AJ34" s="247">
        <f>IFERROR(AVERAGEIFS(Tableau1[Note globale /10],Tableau1[Activités],Tableau1[[#This Row],[Activités]]),"")</f>
        <v>7.1857142857142851</v>
      </c>
      <c r="AK34" s="107" t="str">
        <f t="shared" si="15"/>
        <v/>
      </c>
      <c r="AL34" s="109"/>
      <c r="AM34" s="109"/>
      <c r="AN34" s="109"/>
      <c r="AO34" s="162"/>
    </row>
    <row r="35" spans="1:41" ht="15" hidden="1" x14ac:dyDescent="0.25">
      <c r="A35" s="200">
        <v>33</v>
      </c>
      <c r="B35" s="218" t="s">
        <v>4</v>
      </c>
      <c r="C35" s="102" t="s">
        <v>4</v>
      </c>
      <c r="D35" s="103">
        <v>36061</v>
      </c>
      <c r="E35" s="103" t="str">
        <f>VLOOKUP(B35,'MISE A JOUR LISTE FOURNISSEURS'!D:E,2,0)</f>
        <v>Fournitures industrielles</v>
      </c>
      <c r="F35" s="116" t="str">
        <f t="shared" si="0"/>
        <v>ALG</v>
      </c>
      <c r="G35" s="110"/>
      <c r="H35" s="104"/>
      <c r="I35" s="112" t="s">
        <v>343</v>
      </c>
      <c r="J35" s="204"/>
      <c r="K35" s="207" t="s">
        <v>384</v>
      </c>
      <c r="L35" s="116" t="str">
        <f t="shared" si="1"/>
        <v>NON</v>
      </c>
      <c r="M35" s="111" t="s">
        <v>885</v>
      </c>
      <c r="N35" s="105" t="str">
        <f t="shared" si="2"/>
        <v>non</v>
      </c>
      <c r="O35" s="106" t="s">
        <v>333</v>
      </c>
      <c r="P35" s="105" t="str">
        <f t="shared" si="3"/>
        <v>oui</v>
      </c>
      <c r="Q35" s="107" t="str">
        <f>IFERROR(VLOOKUP(B35,Feuil1!A:B,2,0),"")</f>
        <v/>
      </c>
      <c r="R35" s="107"/>
      <c r="S35" s="107" t="s">
        <v>435</v>
      </c>
      <c r="T35" s="128" t="str">
        <f t="shared" si="16"/>
        <v/>
      </c>
      <c r="U35" s="108" t="str">
        <f t="shared" si="5"/>
        <v>&gt;40%</v>
      </c>
      <c r="V35" s="107" t="str">
        <f t="shared" si="6"/>
        <v>0</v>
      </c>
      <c r="W35" s="153"/>
      <c r="X35" s="128" t="str">
        <f t="shared" si="7"/>
        <v/>
      </c>
      <c r="Y35" s="108" t="str">
        <f t="shared" si="8"/>
        <v>6% - 100%</v>
      </c>
      <c r="Z35" s="107" t="str">
        <f t="shared" si="9"/>
        <v/>
      </c>
      <c r="AA35" s="111"/>
      <c r="AB35" s="111" t="str">
        <f t="shared" si="10"/>
        <v/>
      </c>
      <c r="AC35" s="111"/>
      <c r="AD35" s="111" t="str">
        <f t="shared" si="11"/>
        <v/>
      </c>
      <c r="AE35" s="111"/>
      <c r="AF35" s="111" t="str">
        <f t="shared" si="12"/>
        <v/>
      </c>
      <c r="AG35" s="111"/>
      <c r="AH35" s="111" t="str">
        <f t="shared" si="13"/>
        <v/>
      </c>
      <c r="AI35" s="107" t="str">
        <f t="shared" si="14"/>
        <v/>
      </c>
      <c r="AJ35" s="247">
        <f>IFERROR(AVERAGEIFS(Tableau1[Note globale /10],Tableau1[Activités],Tableau1[[#This Row],[Activités]]),"")</f>
        <v>6.5307692307692315</v>
      </c>
      <c r="AK35" s="107" t="str">
        <f t="shared" si="15"/>
        <v/>
      </c>
      <c r="AL35" s="109"/>
      <c r="AM35" s="109"/>
      <c r="AN35" s="109"/>
      <c r="AO35" s="161"/>
    </row>
    <row r="36" spans="1:41" ht="15" hidden="1" customHeight="1" x14ac:dyDescent="0.25">
      <c r="A36" s="200">
        <v>34</v>
      </c>
      <c r="B36" s="218" t="s">
        <v>203</v>
      </c>
      <c r="C36" s="102" t="s">
        <v>203</v>
      </c>
      <c r="D36" s="103">
        <v>41170</v>
      </c>
      <c r="E36" s="103" t="str">
        <f>VLOOKUP(B36,'MISE A JOUR LISTE FOURNISSEURS'!D:E,2,0)</f>
        <v>Outillage</v>
      </c>
      <c r="F36" s="116" t="str">
        <f t="shared" si="0"/>
        <v>ALG</v>
      </c>
      <c r="G36" s="110"/>
      <c r="H36" s="104"/>
      <c r="I36" s="112" t="s">
        <v>338</v>
      </c>
      <c r="J36" s="204"/>
      <c r="K36" s="207"/>
      <c r="L36" s="116" t="str">
        <f t="shared" si="1"/>
        <v>NON</v>
      </c>
      <c r="M36" s="112" t="s">
        <v>888</v>
      </c>
      <c r="N36" s="105" t="str">
        <f t="shared" si="2"/>
        <v>non</v>
      </c>
      <c r="O36" s="106" t="s">
        <v>334</v>
      </c>
      <c r="P36" s="105" t="str">
        <f t="shared" si="3"/>
        <v>non</v>
      </c>
      <c r="Q36" s="107" t="str">
        <f>IFERROR(VLOOKUP(B36,Feuil1!A:B,2,0),"")</f>
        <v/>
      </c>
      <c r="R36" s="107"/>
      <c r="S36" s="107" t="s">
        <v>435</v>
      </c>
      <c r="T36" s="128" t="str">
        <f t="shared" si="16"/>
        <v/>
      </c>
      <c r="U36" s="108" t="str">
        <f t="shared" si="5"/>
        <v>&gt;40%</v>
      </c>
      <c r="V36" s="107" t="str">
        <f t="shared" si="6"/>
        <v>0</v>
      </c>
      <c r="W36" s="153"/>
      <c r="X36" s="128" t="str">
        <f t="shared" si="7"/>
        <v/>
      </c>
      <c r="Y36" s="108" t="str">
        <f t="shared" si="8"/>
        <v>6% - 100%</v>
      </c>
      <c r="Z36" s="107" t="str">
        <f t="shared" si="9"/>
        <v/>
      </c>
      <c r="AA36" s="111"/>
      <c r="AB36" s="111" t="str">
        <f t="shared" si="10"/>
        <v/>
      </c>
      <c r="AC36" s="111"/>
      <c r="AD36" s="111" t="str">
        <f t="shared" si="11"/>
        <v/>
      </c>
      <c r="AE36" s="111"/>
      <c r="AF36" s="111" t="str">
        <f t="shared" si="12"/>
        <v/>
      </c>
      <c r="AG36" s="111"/>
      <c r="AH36" s="111" t="str">
        <f t="shared" si="13"/>
        <v/>
      </c>
      <c r="AI36" s="107" t="str">
        <f t="shared" si="14"/>
        <v/>
      </c>
      <c r="AJ36" s="247">
        <f>IFERROR(AVERAGEIFS(Tableau1[Note globale /10],Tableau1[Activités],Tableau1[[#This Row],[Activités]]),"")</f>
        <v>6.8285714285714283</v>
      </c>
      <c r="AK36" s="107" t="str">
        <f t="shared" si="15"/>
        <v/>
      </c>
      <c r="AL36" s="109"/>
      <c r="AM36" s="109"/>
      <c r="AN36" s="109"/>
      <c r="AO36" s="161"/>
    </row>
    <row r="37" spans="1:41" ht="15" customHeight="1" x14ac:dyDescent="0.25">
      <c r="A37" s="200">
        <v>35</v>
      </c>
      <c r="B37" s="217" t="s">
        <v>532</v>
      </c>
      <c r="C37" s="102" t="s">
        <v>531</v>
      </c>
      <c r="D37" s="103">
        <v>41464</v>
      </c>
      <c r="E37" s="103" t="str">
        <f>VLOOKUP(B37,'MISE A JOUR LISTE FOURNISSEURS'!D:E,2,0)</f>
        <v>Traitement Thermique</v>
      </c>
      <c r="F37" s="116" t="str">
        <f t="shared" si="0"/>
        <v>ALG</v>
      </c>
      <c r="G37" s="113"/>
      <c r="H37" s="104" t="s">
        <v>390</v>
      </c>
      <c r="I37" s="112" t="s">
        <v>52</v>
      </c>
      <c r="J37" s="204" t="s">
        <v>358</v>
      </c>
      <c r="K37" s="203">
        <v>44379</v>
      </c>
      <c r="L37" s="116" t="str">
        <f t="shared" si="1"/>
        <v>OUI</v>
      </c>
      <c r="M37" s="111" t="s">
        <v>884</v>
      </c>
      <c r="N37" s="105" t="str">
        <f t="shared" si="2"/>
        <v>oui</v>
      </c>
      <c r="O37" s="106" t="s">
        <v>333</v>
      </c>
      <c r="P37" s="105" t="str">
        <f t="shared" si="3"/>
        <v>oui</v>
      </c>
      <c r="Q37" s="107">
        <v>1</v>
      </c>
      <c r="R37" s="107">
        <v>1</v>
      </c>
      <c r="S37" s="107" t="s">
        <v>435</v>
      </c>
      <c r="T37" s="128">
        <f t="shared" si="16"/>
        <v>1</v>
      </c>
      <c r="U37" s="108" t="str">
        <f t="shared" si="5"/>
        <v>&gt;40%</v>
      </c>
      <c r="V37" s="107" t="str">
        <f t="shared" si="6"/>
        <v>0</v>
      </c>
      <c r="W37" s="153"/>
      <c r="X37" s="128">
        <f t="shared" si="7"/>
        <v>0</v>
      </c>
      <c r="Y37" s="108" t="str">
        <f t="shared" si="8"/>
        <v>0% - 2%</v>
      </c>
      <c r="Z37" s="107" t="str">
        <f t="shared" si="9"/>
        <v>10</v>
      </c>
      <c r="AA37" s="111" t="s">
        <v>1342</v>
      </c>
      <c r="AB37" s="111">
        <f t="shared" si="10"/>
        <v>5</v>
      </c>
      <c r="AC37" s="111" t="s">
        <v>1343</v>
      </c>
      <c r="AD37" s="111">
        <f t="shared" si="11"/>
        <v>4</v>
      </c>
      <c r="AE37" s="111" t="s">
        <v>1342</v>
      </c>
      <c r="AF37" s="111">
        <f t="shared" si="12"/>
        <v>5</v>
      </c>
      <c r="AG37" s="111" t="s">
        <v>1344</v>
      </c>
      <c r="AH37" s="111">
        <f t="shared" si="13"/>
        <v>5</v>
      </c>
      <c r="AI37" s="107">
        <f t="shared" si="14"/>
        <v>4.9000000000000004</v>
      </c>
      <c r="AJ37" s="247">
        <f>IFERROR(AVERAGEIFS(Tableau1[Note globale /10],Tableau1[Activités],Tableau1[[#This Row],[Activités]]),"")</f>
        <v>6.25</v>
      </c>
      <c r="AK37" s="107" t="str">
        <f t="shared" si="15"/>
        <v>SOUS RESERVE</v>
      </c>
      <c r="AL37" s="109" t="s">
        <v>1364</v>
      </c>
      <c r="AM37" s="109"/>
      <c r="AN37" s="109"/>
      <c r="AO37" s="161"/>
    </row>
    <row r="38" spans="1:41" ht="15" hidden="1" customHeight="1" x14ac:dyDescent="0.2">
      <c r="A38" s="200">
        <v>36</v>
      </c>
      <c r="B38" s="111" t="s">
        <v>535</v>
      </c>
      <c r="C38" s="111" t="s">
        <v>534</v>
      </c>
      <c r="D38" s="103">
        <v>41479</v>
      </c>
      <c r="E38" s="103" t="str">
        <f>VLOOKUP(B38,'MISE A JOUR LISTE FOURNISSEURS'!D:E,2,0)</f>
        <v>Traitement Thermique</v>
      </c>
      <c r="F38" s="116" t="str">
        <f t="shared" si="0"/>
        <v>ALG</v>
      </c>
      <c r="G38" s="111"/>
      <c r="H38" s="111"/>
      <c r="I38" s="112" t="s">
        <v>52</v>
      </c>
      <c r="J38" s="206"/>
      <c r="K38" s="208"/>
      <c r="L38" s="116" t="str">
        <f t="shared" si="1"/>
        <v>NON</v>
      </c>
      <c r="M38" s="112" t="s">
        <v>888</v>
      </c>
      <c r="N38" s="105" t="str">
        <f t="shared" si="2"/>
        <v>non</v>
      </c>
      <c r="O38" s="107" t="s">
        <v>333</v>
      </c>
      <c r="P38" s="105" t="str">
        <f t="shared" si="3"/>
        <v>oui</v>
      </c>
      <c r="Q38" s="107" t="str">
        <f>IFERROR(VLOOKUP(B38,Feuil1!A:B,2,0),"")</f>
        <v/>
      </c>
      <c r="R38" s="107"/>
      <c r="S38" s="107"/>
      <c r="T38" s="128" t="str">
        <f t="shared" si="16"/>
        <v/>
      </c>
      <c r="U38" s="108" t="str">
        <f t="shared" si="5"/>
        <v>&gt;40%</v>
      </c>
      <c r="V38" s="107" t="str">
        <f t="shared" si="6"/>
        <v>0</v>
      </c>
      <c r="W38" s="153"/>
      <c r="X38" s="128" t="str">
        <f t="shared" si="7"/>
        <v/>
      </c>
      <c r="Y38" s="108" t="str">
        <f t="shared" si="8"/>
        <v>6% - 100%</v>
      </c>
      <c r="Z38" s="107" t="str">
        <f t="shared" si="9"/>
        <v/>
      </c>
      <c r="AA38" s="111"/>
      <c r="AB38" s="111" t="str">
        <f t="shared" si="10"/>
        <v/>
      </c>
      <c r="AC38" s="111"/>
      <c r="AD38" s="111" t="str">
        <f t="shared" si="11"/>
        <v/>
      </c>
      <c r="AE38" s="111"/>
      <c r="AF38" s="111" t="str">
        <f t="shared" si="12"/>
        <v/>
      </c>
      <c r="AG38" s="111"/>
      <c r="AH38" s="111" t="str">
        <f t="shared" si="13"/>
        <v/>
      </c>
      <c r="AI38" s="107" t="str">
        <f t="shared" si="14"/>
        <v/>
      </c>
      <c r="AJ38" s="247">
        <f>IFERROR(AVERAGEIFS(Tableau1[Note globale /10],Tableau1[Activités],Tableau1[[#This Row],[Activités]]),"")</f>
        <v>6.25</v>
      </c>
      <c r="AK38" s="107" t="str">
        <f t="shared" si="15"/>
        <v/>
      </c>
      <c r="AL38" s="109"/>
      <c r="AM38" s="109"/>
      <c r="AN38" s="109"/>
      <c r="AO38" s="162"/>
    </row>
    <row r="39" spans="1:41" ht="15" hidden="1" x14ac:dyDescent="0.25">
      <c r="A39" s="200">
        <v>37</v>
      </c>
      <c r="B39" s="219" t="s">
        <v>5</v>
      </c>
      <c r="C39" s="102" t="s">
        <v>536</v>
      </c>
      <c r="D39" s="103">
        <v>36062</v>
      </c>
      <c r="E39" s="103" t="str">
        <f>VLOOKUP(B39,'MISE A JOUR LISTE FOURNISSEURS'!D:E,2,0)</f>
        <v>Traitement Thermique</v>
      </c>
      <c r="F39" s="116" t="str">
        <f t="shared" si="0"/>
        <v>ALG</v>
      </c>
      <c r="G39" s="113" t="s">
        <v>245</v>
      </c>
      <c r="H39" s="104" t="s">
        <v>244</v>
      </c>
      <c r="I39" s="112" t="s">
        <v>52</v>
      </c>
      <c r="J39" s="204" t="s">
        <v>370</v>
      </c>
      <c r="K39" s="203">
        <v>44416</v>
      </c>
      <c r="L39" s="116" t="str">
        <f t="shared" si="1"/>
        <v>NON</v>
      </c>
      <c r="M39" s="111" t="s">
        <v>884</v>
      </c>
      <c r="N39" s="105" t="str">
        <f t="shared" si="2"/>
        <v>non</v>
      </c>
      <c r="O39" s="106" t="s">
        <v>333</v>
      </c>
      <c r="P39" s="105" t="str">
        <f t="shared" si="3"/>
        <v>oui</v>
      </c>
      <c r="Q39" s="107" t="str">
        <f>IFERROR(VLOOKUP(B39,Feuil1!A:B,2,0),"")</f>
        <v/>
      </c>
      <c r="R39" s="107"/>
      <c r="S39" s="107" t="s">
        <v>435</v>
      </c>
      <c r="T39" s="128" t="str">
        <f t="shared" si="16"/>
        <v/>
      </c>
      <c r="U39" s="108" t="str">
        <f t="shared" si="5"/>
        <v>&gt;40%</v>
      </c>
      <c r="V39" s="107" t="str">
        <f t="shared" si="6"/>
        <v>0</v>
      </c>
      <c r="W39" s="153"/>
      <c r="X39" s="128" t="str">
        <f t="shared" si="7"/>
        <v/>
      </c>
      <c r="Y39" s="108" t="str">
        <f t="shared" si="8"/>
        <v>6% - 100%</v>
      </c>
      <c r="Z39" s="107" t="str">
        <f t="shared" si="9"/>
        <v/>
      </c>
      <c r="AA39" s="111"/>
      <c r="AB39" s="111" t="str">
        <f t="shared" si="10"/>
        <v/>
      </c>
      <c r="AC39" s="111"/>
      <c r="AD39" s="111" t="str">
        <f t="shared" si="11"/>
        <v/>
      </c>
      <c r="AE39" s="111"/>
      <c r="AF39" s="111" t="str">
        <f t="shared" si="12"/>
        <v/>
      </c>
      <c r="AG39" s="111"/>
      <c r="AH39" s="111" t="str">
        <f t="shared" si="13"/>
        <v/>
      </c>
      <c r="AI39" s="107" t="str">
        <f t="shared" si="14"/>
        <v/>
      </c>
      <c r="AJ39" s="247">
        <f>IFERROR(AVERAGEIFS(Tableau1[Note globale /10],Tableau1[Activités],Tableau1[[#This Row],[Activités]]),"")</f>
        <v>6.25</v>
      </c>
      <c r="AK39" s="107" t="str">
        <f t="shared" si="15"/>
        <v/>
      </c>
      <c r="AL39" s="109"/>
      <c r="AM39" s="109"/>
      <c r="AN39" s="109"/>
      <c r="AO39" s="161"/>
    </row>
    <row r="40" spans="1:41" ht="15" customHeight="1" x14ac:dyDescent="0.2">
      <c r="A40" s="200">
        <v>38</v>
      </c>
      <c r="B40" s="111" t="s">
        <v>539</v>
      </c>
      <c r="C40" s="111" t="s">
        <v>538</v>
      </c>
      <c r="D40" s="103">
        <v>43277</v>
      </c>
      <c r="E40" s="103" t="str">
        <f>VLOOKUP(B40,'MISE A JOUR LISTE FOURNISSEURS'!D:E,2,0)</f>
        <v>Traitement Thermique</v>
      </c>
      <c r="F40" s="116" t="str">
        <f t="shared" si="0"/>
        <v>ALG</v>
      </c>
      <c r="G40" s="111"/>
      <c r="H40" s="111"/>
      <c r="I40" s="112" t="s">
        <v>52</v>
      </c>
      <c r="J40" s="206" t="s">
        <v>370</v>
      </c>
      <c r="K40" s="208"/>
      <c r="L40" s="116" t="str">
        <f t="shared" si="1"/>
        <v>OUI</v>
      </c>
      <c r="M40" s="111" t="s">
        <v>884</v>
      </c>
      <c r="N40" s="105" t="str">
        <f t="shared" si="2"/>
        <v>oui</v>
      </c>
      <c r="O40" s="107" t="s">
        <v>334</v>
      </c>
      <c r="P40" s="105" t="str">
        <f t="shared" si="3"/>
        <v>oui</v>
      </c>
      <c r="Q40" s="107">
        <v>3</v>
      </c>
      <c r="R40" s="107">
        <v>3</v>
      </c>
      <c r="S40" s="107" t="s">
        <v>436</v>
      </c>
      <c r="T40" s="128">
        <f t="shared" si="16"/>
        <v>1</v>
      </c>
      <c r="U40" s="108" t="str">
        <f t="shared" si="5"/>
        <v>&gt;40%</v>
      </c>
      <c r="V40" s="107" t="str">
        <f t="shared" si="6"/>
        <v>0</v>
      </c>
      <c r="W40" s="153"/>
      <c r="X40" s="128">
        <f t="shared" si="7"/>
        <v>0</v>
      </c>
      <c r="Y40" s="108" t="str">
        <f t="shared" si="8"/>
        <v>0% - 2%</v>
      </c>
      <c r="Z40" s="107" t="str">
        <f t="shared" si="9"/>
        <v>10</v>
      </c>
      <c r="AA40" s="111" t="s">
        <v>427</v>
      </c>
      <c r="AB40" s="111">
        <f t="shared" si="10"/>
        <v>10</v>
      </c>
      <c r="AC40" s="111" t="s">
        <v>422</v>
      </c>
      <c r="AD40" s="111">
        <f t="shared" si="11"/>
        <v>10</v>
      </c>
      <c r="AE40" s="111" t="s">
        <v>1342</v>
      </c>
      <c r="AF40" s="111">
        <f t="shared" si="12"/>
        <v>5</v>
      </c>
      <c r="AG40" s="111" t="s">
        <v>1344</v>
      </c>
      <c r="AH40" s="111">
        <f t="shared" si="13"/>
        <v>5</v>
      </c>
      <c r="AI40" s="107">
        <f t="shared" si="14"/>
        <v>6</v>
      </c>
      <c r="AJ40" s="247">
        <f>IFERROR(AVERAGEIFS(Tableau1[Note globale /10],Tableau1[Activités],Tableau1[[#This Row],[Activités]]),"")</f>
        <v>6.25</v>
      </c>
      <c r="AK40" s="107" t="str">
        <f t="shared" si="15"/>
        <v>SOUS RESERVE</v>
      </c>
      <c r="AL40" s="109" t="s">
        <v>1367</v>
      </c>
      <c r="AM40" s="109"/>
      <c r="AN40" s="109"/>
      <c r="AO40" s="162"/>
    </row>
    <row r="41" spans="1:41" ht="15" hidden="1" customHeight="1" x14ac:dyDescent="0.25">
      <c r="A41" s="200">
        <v>39</v>
      </c>
      <c r="B41" s="217" t="s">
        <v>543</v>
      </c>
      <c r="C41" s="102" t="s">
        <v>542</v>
      </c>
      <c r="D41" s="103">
        <v>39707</v>
      </c>
      <c r="E41" s="103" t="str">
        <f>VLOOKUP(B41,'MISE A JOUR LISTE FOURNISSEURS'!D:E,2,0)</f>
        <v>Outillage acier</v>
      </c>
      <c r="F41" s="116" t="str">
        <f t="shared" si="0"/>
        <v>ALG</v>
      </c>
      <c r="G41" s="110"/>
      <c r="H41" s="104"/>
      <c r="I41" s="112" t="s">
        <v>336</v>
      </c>
      <c r="J41" s="204" t="s">
        <v>358</v>
      </c>
      <c r="K41" s="203">
        <v>44329</v>
      </c>
      <c r="L41" s="116" t="str">
        <f t="shared" si="1"/>
        <v>NON</v>
      </c>
      <c r="M41" s="111" t="s">
        <v>885</v>
      </c>
      <c r="N41" s="105" t="str">
        <f t="shared" si="2"/>
        <v>non</v>
      </c>
      <c r="O41" s="106" t="s">
        <v>334</v>
      </c>
      <c r="P41" s="105" t="str">
        <f t="shared" si="3"/>
        <v>non</v>
      </c>
      <c r="Q41" s="107" t="str">
        <f>IFERROR(VLOOKUP(B41,Feuil1!A:B,2,0),"")</f>
        <v/>
      </c>
      <c r="R41" s="107"/>
      <c r="S41" s="107" t="s">
        <v>435</v>
      </c>
      <c r="T41" s="128" t="str">
        <f t="shared" si="16"/>
        <v/>
      </c>
      <c r="U41" s="108" t="str">
        <f t="shared" si="5"/>
        <v>&gt;40%</v>
      </c>
      <c r="V41" s="107" t="str">
        <f t="shared" si="6"/>
        <v>0</v>
      </c>
      <c r="W41" s="153"/>
      <c r="X41" s="128" t="str">
        <f t="shared" si="7"/>
        <v/>
      </c>
      <c r="Y41" s="108" t="str">
        <f t="shared" si="8"/>
        <v>6% - 100%</v>
      </c>
      <c r="Z41" s="107" t="str">
        <f t="shared" si="9"/>
        <v/>
      </c>
      <c r="AA41" s="111"/>
      <c r="AB41" s="111" t="str">
        <f t="shared" si="10"/>
        <v/>
      </c>
      <c r="AC41" s="111"/>
      <c r="AD41" s="111" t="str">
        <f t="shared" si="11"/>
        <v/>
      </c>
      <c r="AE41" s="111"/>
      <c r="AF41" s="111" t="str">
        <f t="shared" si="12"/>
        <v/>
      </c>
      <c r="AG41" s="111"/>
      <c r="AH41" s="111" t="str">
        <f t="shared" si="13"/>
        <v/>
      </c>
      <c r="AI41" s="107" t="str">
        <f t="shared" si="14"/>
        <v/>
      </c>
      <c r="AJ41" s="247">
        <f>IFERROR(AVERAGEIFS(Tableau1[Note globale /10],Tableau1[Activités],Tableau1[[#This Row],[Activités]]),"")</f>
        <v>7.6999999999999993</v>
      </c>
      <c r="AK41" s="107" t="str">
        <f t="shared" si="15"/>
        <v/>
      </c>
      <c r="AL41" s="109"/>
      <c r="AM41" s="109"/>
      <c r="AN41" s="109"/>
      <c r="AO41" s="161"/>
    </row>
    <row r="42" spans="1:41" ht="15" customHeight="1" x14ac:dyDescent="0.25">
      <c r="A42" s="200">
        <v>40</v>
      </c>
      <c r="B42" s="217" t="s">
        <v>545</v>
      </c>
      <c r="C42" s="102" t="s">
        <v>545</v>
      </c>
      <c r="D42" s="103">
        <v>36061</v>
      </c>
      <c r="E42" s="103" t="str">
        <f>VLOOKUP(B42,'MISE A JOUR LISTE FOURNISSEURS'!D:E,2,0)</f>
        <v>Produits non ferreux</v>
      </c>
      <c r="F42" s="116" t="str">
        <f t="shared" si="0"/>
        <v>ALG</v>
      </c>
      <c r="G42" s="110" t="s">
        <v>55</v>
      </c>
      <c r="H42" s="104" t="s">
        <v>56</v>
      </c>
      <c r="I42" s="112" t="s">
        <v>336</v>
      </c>
      <c r="J42" s="204"/>
      <c r="K42" s="207" t="s">
        <v>58</v>
      </c>
      <c r="L42" s="116" t="str">
        <f t="shared" si="1"/>
        <v>OUI</v>
      </c>
      <c r="M42" s="111" t="s">
        <v>887</v>
      </c>
      <c r="N42" s="105" t="str">
        <f t="shared" si="2"/>
        <v>oui</v>
      </c>
      <c r="O42" s="106" t="s">
        <v>333</v>
      </c>
      <c r="P42" s="105" t="str">
        <f t="shared" si="3"/>
        <v>oui</v>
      </c>
      <c r="Q42" s="107">
        <v>19</v>
      </c>
      <c r="R42" s="107">
        <v>4</v>
      </c>
      <c r="S42" s="107" t="s">
        <v>435</v>
      </c>
      <c r="T42" s="128">
        <f t="shared" si="16"/>
        <v>0.21052631578947367</v>
      </c>
      <c r="U42" s="108" t="str">
        <f t="shared" si="5"/>
        <v>21% - 30%</v>
      </c>
      <c r="V42" s="107" t="str">
        <f t="shared" si="6"/>
        <v>4</v>
      </c>
      <c r="W42" s="153"/>
      <c r="X42" s="128">
        <f t="shared" si="7"/>
        <v>0</v>
      </c>
      <c r="Y42" s="108" t="str">
        <f t="shared" si="8"/>
        <v>0% - 2%</v>
      </c>
      <c r="Z42" s="107" t="str">
        <f t="shared" si="9"/>
        <v>10</v>
      </c>
      <c r="AA42" s="111" t="s">
        <v>427</v>
      </c>
      <c r="AB42" s="111">
        <f t="shared" si="10"/>
        <v>10</v>
      </c>
      <c r="AC42" s="111" t="s">
        <v>422</v>
      </c>
      <c r="AD42" s="111">
        <f t="shared" si="11"/>
        <v>10</v>
      </c>
      <c r="AE42" s="111" t="s">
        <v>419</v>
      </c>
      <c r="AF42" s="111">
        <f t="shared" si="12"/>
        <v>4</v>
      </c>
      <c r="AG42" s="111" t="s">
        <v>902</v>
      </c>
      <c r="AH42" s="111">
        <f t="shared" si="13"/>
        <v>10</v>
      </c>
      <c r="AI42" s="107">
        <f t="shared" si="14"/>
        <v>7.6000000000000005</v>
      </c>
      <c r="AJ42" s="247">
        <f>IFERROR(AVERAGEIFS(Tableau1[Note globale /10],Tableau1[Activités],Tableau1[[#This Row],[Activités]]),"")</f>
        <v>7.6999999999999993</v>
      </c>
      <c r="AK42" s="107" t="str">
        <f t="shared" si="15"/>
        <v>APPROUVE</v>
      </c>
      <c r="AL42" s="109"/>
      <c r="AM42" s="109"/>
      <c r="AN42" s="109"/>
      <c r="AO42" s="161"/>
    </row>
    <row r="43" spans="1:41" ht="15" customHeight="1" x14ac:dyDescent="0.25">
      <c r="A43" s="200">
        <v>41</v>
      </c>
      <c r="B43" s="217" t="s">
        <v>547</v>
      </c>
      <c r="C43" s="102" t="s">
        <v>366</v>
      </c>
      <c r="D43" s="103">
        <v>38614</v>
      </c>
      <c r="E43" s="103" t="str">
        <f>VLOOKUP(B43,'MISE A JOUR LISTE FOURNISSEURS'!D:E,2,0)</f>
        <v>Produits ferreux</v>
      </c>
      <c r="F43" s="116" t="str">
        <f t="shared" si="0"/>
        <v>ALG</v>
      </c>
      <c r="G43" s="110"/>
      <c r="H43" s="104"/>
      <c r="I43" s="112" t="s">
        <v>336</v>
      </c>
      <c r="J43" s="204" t="s">
        <v>58</v>
      </c>
      <c r="K43" s="207"/>
      <c r="L43" s="116" t="str">
        <f t="shared" si="1"/>
        <v>OUI</v>
      </c>
      <c r="M43" s="111" t="s">
        <v>885</v>
      </c>
      <c r="N43" s="105" t="str">
        <f t="shared" si="2"/>
        <v>oui</v>
      </c>
      <c r="O43" s="106" t="s">
        <v>333</v>
      </c>
      <c r="P43" s="105" t="str">
        <f t="shared" si="3"/>
        <v>oui</v>
      </c>
      <c r="Q43" s="107">
        <f>IFERROR(VLOOKUP(B43,Feuil1!A:B,2,0),"")</f>
        <v>1</v>
      </c>
      <c r="R43" s="107">
        <v>0</v>
      </c>
      <c r="S43" s="107" t="s">
        <v>435</v>
      </c>
      <c r="T43" s="128">
        <f t="shared" si="16"/>
        <v>0</v>
      </c>
      <c r="U43" s="108" t="str">
        <f t="shared" si="5"/>
        <v>0% - 5%</v>
      </c>
      <c r="V43" s="107" t="str">
        <f t="shared" si="6"/>
        <v>10</v>
      </c>
      <c r="W43" s="153"/>
      <c r="X43" s="128">
        <f t="shared" si="7"/>
        <v>0</v>
      </c>
      <c r="Y43" s="108" t="str">
        <f t="shared" si="8"/>
        <v>0% - 2%</v>
      </c>
      <c r="Z43" s="107" t="str">
        <f t="shared" si="9"/>
        <v>10</v>
      </c>
      <c r="AA43" s="111" t="s">
        <v>1342</v>
      </c>
      <c r="AB43" s="111">
        <f t="shared" si="10"/>
        <v>5</v>
      </c>
      <c r="AC43" s="111" t="s">
        <v>424</v>
      </c>
      <c r="AD43" s="111">
        <f t="shared" si="11"/>
        <v>5</v>
      </c>
      <c r="AE43" s="111" t="s">
        <v>1342</v>
      </c>
      <c r="AF43" s="111">
        <f t="shared" si="12"/>
        <v>5</v>
      </c>
      <c r="AG43" s="111" t="s">
        <v>903</v>
      </c>
      <c r="AH43" s="111">
        <f t="shared" si="13"/>
        <v>6</v>
      </c>
      <c r="AI43" s="107">
        <f t="shared" si="14"/>
        <v>8.1</v>
      </c>
      <c r="AJ43" s="247">
        <f>IFERROR(AVERAGEIFS(Tableau1[Note globale /10],Tableau1[Activités],Tableau1[[#This Row],[Activités]]),"")</f>
        <v>7.6999999999999993</v>
      </c>
      <c r="AK43" s="107" t="str">
        <f t="shared" si="15"/>
        <v>APPROUVE</v>
      </c>
      <c r="AL43" s="109"/>
      <c r="AM43" s="109"/>
      <c r="AN43" s="109"/>
      <c r="AO43" s="161"/>
    </row>
    <row r="44" spans="1:41" ht="15" hidden="1" x14ac:dyDescent="0.25">
      <c r="A44" s="200">
        <v>42</v>
      </c>
      <c r="B44" s="216" t="s">
        <v>656</v>
      </c>
      <c r="C44" s="102" t="s">
        <v>657</v>
      </c>
      <c r="D44" s="103" t="e">
        <v>#N/A</v>
      </c>
      <c r="E44" s="103" t="e">
        <f>VLOOKUP(B44,'MISE A JOUR LISTE FOURNISSEURS'!D:E,2,0)</f>
        <v>#N/A</v>
      </c>
      <c r="F44" s="116" t="str">
        <f t="shared" si="0"/>
        <v>ALG</v>
      </c>
      <c r="G44" s="110" t="s">
        <v>242</v>
      </c>
      <c r="H44" s="104" t="s">
        <v>241</v>
      </c>
      <c r="I44" s="112" t="s">
        <v>343</v>
      </c>
      <c r="J44" s="204" t="s">
        <v>346</v>
      </c>
      <c r="K44" s="209">
        <v>43359</v>
      </c>
      <c r="L44" s="116" t="str">
        <f t="shared" si="1"/>
        <v>NON</v>
      </c>
      <c r="M44" s="112" t="s">
        <v>888</v>
      </c>
      <c r="N44" s="105" t="str">
        <f t="shared" si="2"/>
        <v>non</v>
      </c>
      <c r="O44" s="105" t="s">
        <v>333</v>
      </c>
      <c r="P44" s="105" t="str">
        <f t="shared" si="3"/>
        <v>oui</v>
      </c>
      <c r="Q44" s="107" t="str">
        <f>IFERROR(VLOOKUP(B44,Feuil1!A:B,2,0),"")</f>
        <v/>
      </c>
      <c r="R44" s="107"/>
      <c r="S44" s="107" t="s">
        <v>435</v>
      </c>
      <c r="T44" s="128" t="str">
        <f t="shared" si="16"/>
        <v/>
      </c>
      <c r="U44" s="108" t="str">
        <f t="shared" si="5"/>
        <v>&gt;40%</v>
      </c>
      <c r="V44" s="107" t="str">
        <f t="shared" si="6"/>
        <v>0</v>
      </c>
      <c r="W44" s="153"/>
      <c r="X44" s="128" t="str">
        <f t="shared" si="7"/>
        <v/>
      </c>
      <c r="Y44" s="108" t="str">
        <f t="shared" si="8"/>
        <v>6% - 100%</v>
      </c>
      <c r="Z44" s="107" t="str">
        <f t="shared" si="9"/>
        <v/>
      </c>
      <c r="AA44" s="111"/>
      <c r="AB44" s="111" t="str">
        <f t="shared" si="10"/>
        <v/>
      </c>
      <c r="AC44" s="111"/>
      <c r="AD44" s="111" t="str">
        <f t="shared" si="11"/>
        <v/>
      </c>
      <c r="AE44" s="111"/>
      <c r="AF44" s="111" t="str">
        <f t="shared" si="12"/>
        <v/>
      </c>
      <c r="AG44" s="111"/>
      <c r="AH44" s="111" t="str">
        <f t="shared" si="13"/>
        <v/>
      </c>
      <c r="AI44" s="107" t="str">
        <f t="shared" si="14"/>
        <v/>
      </c>
      <c r="AJ44" s="247">
        <f>IFERROR(AVERAGEIFS(Tableau1[Note globale /10],Tableau1[Activités],Tableau1[[#This Row],[Activités]]),"")</f>
        <v>6.5307692307692315</v>
      </c>
      <c r="AK44" s="107" t="str">
        <f t="shared" si="15"/>
        <v/>
      </c>
      <c r="AL44" s="109"/>
      <c r="AM44" s="109"/>
      <c r="AN44" s="109"/>
      <c r="AO44" s="165"/>
    </row>
    <row r="45" spans="1:41" ht="15" customHeight="1" x14ac:dyDescent="0.2">
      <c r="A45" s="200">
        <v>43</v>
      </c>
      <c r="B45" s="111" t="s">
        <v>549</v>
      </c>
      <c r="C45" s="111" t="s">
        <v>548</v>
      </c>
      <c r="D45" s="103">
        <v>38621</v>
      </c>
      <c r="E45" s="103" t="str">
        <f>VLOOKUP(B45,'MISE A JOUR LISTE FOURNISSEURS'!D:E,2,0)</f>
        <v>Palettes</v>
      </c>
      <c r="F45" s="116" t="str">
        <f t="shared" si="0"/>
        <v>VU</v>
      </c>
      <c r="G45" s="111"/>
      <c r="H45" s="111"/>
      <c r="I45" s="112" t="s">
        <v>341</v>
      </c>
      <c r="J45" s="206"/>
      <c r="K45" s="208"/>
      <c r="L45" s="116" t="str">
        <f t="shared" si="1"/>
        <v>OUI</v>
      </c>
      <c r="M45" s="111" t="s">
        <v>885</v>
      </c>
      <c r="N45" s="105" t="str">
        <f t="shared" si="2"/>
        <v>non</v>
      </c>
      <c r="O45" s="107" t="s">
        <v>334</v>
      </c>
      <c r="P45" s="105" t="str">
        <f t="shared" si="3"/>
        <v>non</v>
      </c>
      <c r="Q45" s="107">
        <f>IFERROR(VLOOKUP(B45,Feuil1!A:B,2,0),"")</f>
        <v>2</v>
      </c>
      <c r="R45" s="107">
        <v>0</v>
      </c>
      <c r="S45" s="107" t="s">
        <v>435</v>
      </c>
      <c r="T45" s="128">
        <f t="shared" si="16"/>
        <v>0</v>
      </c>
      <c r="U45" s="108" t="str">
        <f t="shared" si="5"/>
        <v>0% - 5%</v>
      </c>
      <c r="V45" s="107" t="str">
        <f t="shared" si="6"/>
        <v>10</v>
      </c>
      <c r="W45" s="153"/>
      <c r="X45" s="128">
        <f t="shared" si="7"/>
        <v>0</v>
      </c>
      <c r="Y45" s="108" t="str">
        <f t="shared" si="8"/>
        <v>0% - 2%</v>
      </c>
      <c r="Z45" s="107" t="str">
        <f t="shared" si="9"/>
        <v>10</v>
      </c>
      <c r="AA45" s="111" t="s">
        <v>1342</v>
      </c>
      <c r="AB45" s="111">
        <f t="shared" si="10"/>
        <v>5</v>
      </c>
      <c r="AC45" s="111" t="s">
        <v>424</v>
      </c>
      <c r="AD45" s="111">
        <f t="shared" si="11"/>
        <v>5</v>
      </c>
      <c r="AE45" s="111" t="s">
        <v>1342</v>
      </c>
      <c r="AF45" s="111">
        <f t="shared" si="12"/>
        <v>5</v>
      </c>
      <c r="AG45" s="111" t="s">
        <v>1344</v>
      </c>
      <c r="AH45" s="111">
        <f t="shared" si="13"/>
        <v>5</v>
      </c>
      <c r="AI45" s="107">
        <f t="shared" si="14"/>
        <v>8</v>
      </c>
      <c r="AJ45" s="247">
        <f>IFERROR(AVERAGEIFS(Tableau1[Note globale /10],Tableau1[Activités],Tableau1[[#This Row],[Activités]]),"")</f>
        <v>7.1857142857142851</v>
      </c>
      <c r="AK45" s="107" t="str">
        <f t="shared" si="15"/>
        <v>APPROUVE</v>
      </c>
      <c r="AL45" s="109"/>
      <c r="AM45" s="109"/>
      <c r="AN45" s="109"/>
      <c r="AO45" s="162"/>
    </row>
    <row r="46" spans="1:41" ht="15" hidden="1" customHeight="1" x14ac:dyDescent="0.2">
      <c r="A46" s="200">
        <v>44</v>
      </c>
      <c r="B46" s="111" t="s">
        <v>552</v>
      </c>
      <c r="C46" s="111" t="s">
        <v>551</v>
      </c>
      <c r="D46" s="103">
        <v>40154</v>
      </c>
      <c r="E46" s="103" t="str">
        <f>VLOOKUP(B46,'MISE A JOUR LISTE FOURNISSEURS'!D:E,2,0)</f>
        <v>Cablerie</v>
      </c>
      <c r="F46" s="116" t="str">
        <f t="shared" si="0"/>
        <v>ALG</v>
      </c>
      <c r="G46" s="111"/>
      <c r="H46" s="111"/>
      <c r="I46" s="112" t="s">
        <v>336</v>
      </c>
      <c r="J46" s="206"/>
      <c r="K46" s="208"/>
      <c r="L46" s="116" t="str">
        <f t="shared" si="1"/>
        <v>NON</v>
      </c>
      <c r="M46" s="112" t="s">
        <v>888</v>
      </c>
      <c r="N46" s="105" t="str">
        <f t="shared" si="2"/>
        <v>non</v>
      </c>
      <c r="O46" s="107" t="s">
        <v>333</v>
      </c>
      <c r="P46" s="105" t="str">
        <f t="shared" si="3"/>
        <v>oui</v>
      </c>
      <c r="Q46" s="107" t="str">
        <f>IFERROR(VLOOKUP(B46,Feuil1!A:B,2,0),"")</f>
        <v/>
      </c>
      <c r="R46" s="107"/>
      <c r="S46" s="107"/>
      <c r="T46" s="128" t="str">
        <f t="shared" si="16"/>
        <v/>
      </c>
      <c r="U46" s="108" t="str">
        <f t="shared" si="5"/>
        <v>&gt;40%</v>
      </c>
      <c r="V46" s="107" t="str">
        <f t="shared" si="6"/>
        <v>0</v>
      </c>
      <c r="W46" s="153"/>
      <c r="X46" s="128" t="str">
        <f t="shared" si="7"/>
        <v/>
      </c>
      <c r="Y46" s="108" t="str">
        <f t="shared" si="8"/>
        <v>6% - 100%</v>
      </c>
      <c r="Z46" s="107" t="str">
        <f t="shared" si="9"/>
        <v/>
      </c>
      <c r="AA46" s="111"/>
      <c r="AB46" s="111" t="str">
        <f t="shared" si="10"/>
        <v/>
      </c>
      <c r="AC46" s="111"/>
      <c r="AD46" s="111" t="str">
        <f t="shared" si="11"/>
        <v/>
      </c>
      <c r="AE46" s="111"/>
      <c r="AF46" s="111" t="str">
        <f t="shared" si="12"/>
        <v/>
      </c>
      <c r="AG46" s="111"/>
      <c r="AH46" s="111" t="str">
        <f t="shared" si="13"/>
        <v/>
      </c>
      <c r="AI46" s="107" t="str">
        <f t="shared" si="14"/>
        <v/>
      </c>
      <c r="AJ46" s="247">
        <f>IFERROR(AVERAGEIFS(Tableau1[Note globale /10],Tableau1[Activités],Tableau1[[#This Row],[Activités]]),"")</f>
        <v>7.6999999999999993</v>
      </c>
      <c r="AK46" s="107" t="str">
        <f t="shared" si="15"/>
        <v/>
      </c>
      <c r="AL46" s="109"/>
      <c r="AM46" s="109"/>
      <c r="AN46" s="109"/>
      <c r="AO46" s="162"/>
    </row>
    <row r="47" spans="1:41" ht="15" hidden="1" x14ac:dyDescent="0.25">
      <c r="A47" s="200">
        <v>45</v>
      </c>
      <c r="B47" s="216" t="s">
        <v>259</v>
      </c>
      <c r="C47" s="102" t="s">
        <v>259</v>
      </c>
      <c r="D47" s="103">
        <v>41596</v>
      </c>
      <c r="E47" s="103" t="str">
        <f>VLOOKUP(B47,'MISE A JOUR LISTE FOURNISSEURS'!D:E,2,0)</f>
        <v>Refendage</v>
      </c>
      <c r="F47" s="116" t="str">
        <f t="shared" si="0"/>
        <v>ALG</v>
      </c>
      <c r="G47" s="110"/>
      <c r="H47" s="104"/>
      <c r="I47" s="112" t="s">
        <v>336</v>
      </c>
      <c r="J47" s="204"/>
      <c r="K47" s="207"/>
      <c r="L47" s="116" t="str">
        <f t="shared" si="1"/>
        <v>NON</v>
      </c>
      <c r="M47" s="112" t="s">
        <v>888</v>
      </c>
      <c r="N47" s="105" t="str">
        <f t="shared" si="2"/>
        <v>non</v>
      </c>
      <c r="O47" s="106" t="s">
        <v>333</v>
      </c>
      <c r="P47" s="105" t="str">
        <f t="shared" si="3"/>
        <v>oui</v>
      </c>
      <c r="Q47" s="107" t="str">
        <f>IFERROR(VLOOKUP(B47,Feuil1!A:B,2,0),"")</f>
        <v/>
      </c>
      <c r="R47" s="107"/>
      <c r="S47" s="107" t="s">
        <v>435</v>
      </c>
      <c r="T47" s="128" t="str">
        <f t="shared" si="16"/>
        <v/>
      </c>
      <c r="U47" s="108" t="str">
        <f t="shared" si="5"/>
        <v>&gt;40%</v>
      </c>
      <c r="V47" s="107" t="str">
        <f t="shared" si="6"/>
        <v>0</v>
      </c>
      <c r="W47" s="153"/>
      <c r="X47" s="128" t="str">
        <f t="shared" si="7"/>
        <v/>
      </c>
      <c r="Y47" s="108" t="str">
        <f t="shared" si="8"/>
        <v>6% - 100%</v>
      </c>
      <c r="Z47" s="107" t="str">
        <f t="shared" si="9"/>
        <v/>
      </c>
      <c r="AA47" s="111"/>
      <c r="AB47" s="111" t="str">
        <f t="shared" si="10"/>
        <v/>
      </c>
      <c r="AC47" s="111"/>
      <c r="AD47" s="111" t="str">
        <f t="shared" si="11"/>
        <v/>
      </c>
      <c r="AE47" s="111"/>
      <c r="AF47" s="111" t="str">
        <f t="shared" si="12"/>
        <v/>
      </c>
      <c r="AG47" s="111"/>
      <c r="AH47" s="111" t="str">
        <f t="shared" si="13"/>
        <v/>
      </c>
      <c r="AI47" s="107" t="str">
        <f t="shared" si="14"/>
        <v/>
      </c>
      <c r="AJ47" s="247">
        <f>IFERROR(AVERAGEIFS(Tableau1[Note globale /10],Tableau1[Activités],Tableau1[[#This Row],[Activités]]),"")</f>
        <v>7.6999999999999993</v>
      </c>
      <c r="AK47" s="107" t="str">
        <f t="shared" si="15"/>
        <v/>
      </c>
      <c r="AL47" s="109"/>
      <c r="AM47" s="109"/>
      <c r="AN47" s="109"/>
      <c r="AO47" s="165"/>
    </row>
    <row r="48" spans="1:41" ht="15" hidden="1" x14ac:dyDescent="0.25">
      <c r="A48" s="200">
        <v>46</v>
      </c>
      <c r="B48" s="217" t="s">
        <v>556</v>
      </c>
      <c r="C48" s="102" t="s">
        <v>149</v>
      </c>
      <c r="D48" s="103">
        <v>36061</v>
      </c>
      <c r="E48" s="103" t="str">
        <f>VLOOKUP(B48,'MISE A JOUR LISTE FOURNISSEURS'!D:E,2,0)</f>
        <v>Ressorts</v>
      </c>
      <c r="F48" s="116" t="str">
        <f t="shared" si="0"/>
        <v>ALG</v>
      </c>
      <c r="G48" s="110"/>
      <c r="H48" s="104"/>
      <c r="I48" s="112" t="s">
        <v>343</v>
      </c>
      <c r="J48" s="204"/>
      <c r="K48" s="207"/>
      <c r="L48" s="116" t="str">
        <f t="shared" si="1"/>
        <v>NON</v>
      </c>
      <c r="M48" s="111" t="s">
        <v>885</v>
      </c>
      <c r="N48" s="105" t="str">
        <f t="shared" si="2"/>
        <v>non</v>
      </c>
      <c r="O48" s="106" t="s">
        <v>333</v>
      </c>
      <c r="P48" s="105" t="str">
        <f t="shared" si="3"/>
        <v>oui</v>
      </c>
      <c r="Q48" s="107" t="str">
        <f>IFERROR(VLOOKUP(B48,Feuil1!A:B,2,0),"")</f>
        <v/>
      </c>
      <c r="R48" s="107"/>
      <c r="S48" s="107" t="s">
        <v>435</v>
      </c>
      <c r="T48" s="128" t="str">
        <f t="shared" si="16"/>
        <v/>
      </c>
      <c r="U48" s="108" t="str">
        <f t="shared" si="5"/>
        <v>&gt;40%</v>
      </c>
      <c r="V48" s="107" t="str">
        <f t="shared" si="6"/>
        <v>0</v>
      </c>
      <c r="W48" s="153"/>
      <c r="X48" s="128" t="str">
        <f t="shared" si="7"/>
        <v/>
      </c>
      <c r="Y48" s="108" t="str">
        <f t="shared" si="8"/>
        <v>6% - 100%</v>
      </c>
      <c r="Z48" s="107" t="str">
        <f t="shared" si="9"/>
        <v/>
      </c>
      <c r="AA48" s="111"/>
      <c r="AB48" s="111" t="str">
        <f t="shared" si="10"/>
        <v/>
      </c>
      <c r="AC48" s="111"/>
      <c r="AD48" s="111" t="str">
        <f t="shared" si="11"/>
        <v/>
      </c>
      <c r="AE48" s="111"/>
      <c r="AF48" s="111" t="str">
        <f t="shared" si="12"/>
        <v/>
      </c>
      <c r="AG48" s="111"/>
      <c r="AH48" s="111" t="str">
        <f t="shared" si="13"/>
        <v/>
      </c>
      <c r="AI48" s="107" t="str">
        <f t="shared" si="14"/>
        <v/>
      </c>
      <c r="AJ48" s="247">
        <f>IFERROR(AVERAGEIFS(Tableau1[Note globale /10],Tableau1[Activités],Tableau1[[#This Row],[Activités]]),"")</f>
        <v>6.5307692307692315</v>
      </c>
      <c r="AK48" s="107" t="str">
        <f t="shared" si="15"/>
        <v/>
      </c>
      <c r="AL48" s="109"/>
      <c r="AM48" s="109"/>
      <c r="AN48" s="109"/>
      <c r="AO48" s="161"/>
    </row>
    <row r="49" spans="1:41" ht="15" hidden="1" customHeight="1" x14ac:dyDescent="0.2">
      <c r="A49" s="200">
        <v>47</v>
      </c>
      <c r="B49" s="111" t="s">
        <v>559</v>
      </c>
      <c r="C49" s="111" t="s">
        <v>558</v>
      </c>
      <c r="D49" s="103">
        <v>39498</v>
      </c>
      <c r="E49" s="103" t="str">
        <f>VLOOKUP(B49,'MISE A JOUR LISTE FOURNISSEURS'!D:E,2,0)</f>
        <v/>
      </c>
      <c r="F49" s="116" t="str">
        <f t="shared" si="0"/>
        <v>VU</v>
      </c>
      <c r="G49" s="111"/>
      <c r="H49" s="111"/>
      <c r="I49" s="112" t="s">
        <v>341</v>
      </c>
      <c r="J49" s="206"/>
      <c r="K49" s="208"/>
      <c r="L49" s="116" t="str">
        <f t="shared" si="1"/>
        <v>NON</v>
      </c>
      <c r="M49" s="112" t="s">
        <v>888</v>
      </c>
      <c r="N49" s="105" t="str">
        <f t="shared" si="2"/>
        <v>non</v>
      </c>
      <c r="O49" s="107" t="s">
        <v>333</v>
      </c>
      <c r="P49" s="105" t="str">
        <f t="shared" si="3"/>
        <v>oui</v>
      </c>
      <c r="Q49" s="107" t="str">
        <f>IFERROR(VLOOKUP(B49,Feuil1!A:B,2,0),"")</f>
        <v/>
      </c>
      <c r="R49" s="107"/>
      <c r="S49" s="107"/>
      <c r="T49" s="128" t="str">
        <f t="shared" si="16"/>
        <v/>
      </c>
      <c r="U49" s="108" t="str">
        <f t="shared" si="5"/>
        <v>&gt;40%</v>
      </c>
      <c r="V49" s="107" t="str">
        <f t="shared" si="6"/>
        <v>0</v>
      </c>
      <c r="W49" s="153"/>
      <c r="X49" s="128" t="str">
        <f t="shared" si="7"/>
        <v/>
      </c>
      <c r="Y49" s="108" t="str">
        <f t="shared" si="8"/>
        <v>6% - 100%</v>
      </c>
      <c r="Z49" s="107" t="str">
        <f t="shared" si="9"/>
        <v/>
      </c>
      <c r="AA49" s="111"/>
      <c r="AB49" s="111" t="str">
        <f t="shared" si="10"/>
        <v/>
      </c>
      <c r="AC49" s="111"/>
      <c r="AD49" s="111" t="str">
        <f t="shared" si="11"/>
        <v/>
      </c>
      <c r="AE49" s="111"/>
      <c r="AF49" s="111" t="str">
        <f t="shared" si="12"/>
        <v/>
      </c>
      <c r="AG49" s="111"/>
      <c r="AH49" s="111" t="str">
        <f t="shared" si="13"/>
        <v/>
      </c>
      <c r="AI49" s="107" t="str">
        <f t="shared" si="14"/>
        <v/>
      </c>
      <c r="AJ49" s="247">
        <f>IFERROR(AVERAGEIFS(Tableau1[Note globale /10],Tableau1[Activités],Tableau1[[#This Row],[Activités]]),"")</f>
        <v>7.1857142857142851</v>
      </c>
      <c r="AK49" s="107" t="str">
        <f t="shared" si="15"/>
        <v/>
      </c>
      <c r="AL49" s="109"/>
      <c r="AM49" s="109"/>
      <c r="AN49" s="109"/>
      <c r="AO49" s="162"/>
    </row>
    <row r="50" spans="1:41" ht="15" hidden="1" customHeight="1" x14ac:dyDescent="0.2">
      <c r="A50" s="200">
        <v>48</v>
      </c>
      <c r="B50" s="111" t="s">
        <v>561</v>
      </c>
      <c r="C50" s="111" t="s">
        <v>560</v>
      </c>
      <c r="D50" s="103">
        <v>39364</v>
      </c>
      <c r="E50" s="103" t="str">
        <f>VLOOKUP(B50,'MISE A JOUR LISTE FOURNISSEURS'!D:E,2,0)</f>
        <v>Fournitures industrielles</v>
      </c>
      <c r="F50" s="116" t="str">
        <f t="shared" si="0"/>
        <v>VU</v>
      </c>
      <c r="G50" s="111"/>
      <c r="H50" s="111"/>
      <c r="I50" s="112" t="s">
        <v>341</v>
      </c>
      <c r="J50" s="206"/>
      <c r="K50" s="208"/>
      <c r="L50" s="116" t="str">
        <f t="shared" si="1"/>
        <v>NON</v>
      </c>
      <c r="M50" s="112" t="s">
        <v>888</v>
      </c>
      <c r="N50" s="105" t="str">
        <f t="shared" si="2"/>
        <v>non</v>
      </c>
      <c r="O50" s="107" t="s">
        <v>334</v>
      </c>
      <c r="P50" s="105" t="str">
        <f t="shared" si="3"/>
        <v>non</v>
      </c>
      <c r="Q50" s="107" t="str">
        <f>IFERROR(VLOOKUP(B50,Feuil1!A:B,2,0),"")</f>
        <v/>
      </c>
      <c r="R50" s="107"/>
      <c r="S50" s="107"/>
      <c r="T50" s="128" t="str">
        <f t="shared" si="16"/>
        <v/>
      </c>
      <c r="U50" s="108" t="str">
        <f t="shared" si="5"/>
        <v>&gt;40%</v>
      </c>
      <c r="V50" s="107" t="str">
        <f t="shared" si="6"/>
        <v>0</v>
      </c>
      <c r="W50" s="153"/>
      <c r="X50" s="128" t="str">
        <f t="shared" si="7"/>
        <v/>
      </c>
      <c r="Y50" s="108" t="str">
        <f t="shared" si="8"/>
        <v>6% - 100%</v>
      </c>
      <c r="Z50" s="107" t="str">
        <f t="shared" si="9"/>
        <v/>
      </c>
      <c r="AA50" s="111"/>
      <c r="AB50" s="111" t="str">
        <f t="shared" si="10"/>
        <v/>
      </c>
      <c r="AC50" s="111"/>
      <c r="AD50" s="111" t="str">
        <f t="shared" si="11"/>
        <v/>
      </c>
      <c r="AE50" s="111"/>
      <c r="AF50" s="111" t="str">
        <f t="shared" si="12"/>
        <v/>
      </c>
      <c r="AG50" s="111"/>
      <c r="AH50" s="111" t="str">
        <f t="shared" si="13"/>
        <v/>
      </c>
      <c r="AI50" s="107" t="str">
        <f t="shared" si="14"/>
        <v/>
      </c>
      <c r="AJ50" s="247">
        <f>IFERROR(AVERAGEIFS(Tableau1[Note globale /10],Tableau1[Activités],Tableau1[[#This Row],[Activités]]),"")</f>
        <v>7.1857142857142851</v>
      </c>
      <c r="AK50" s="107" t="str">
        <f t="shared" si="15"/>
        <v/>
      </c>
      <c r="AL50" s="109"/>
      <c r="AM50" s="109"/>
      <c r="AN50" s="109"/>
      <c r="AO50" s="162"/>
    </row>
    <row r="51" spans="1:41" ht="15" x14ac:dyDescent="0.25">
      <c r="A51" s="200">
        <v>49</v>
      </c>
      <c r="B51" s="218" t="s">
        <v>6</v>
      </c>
      <c r="C51" s="102" t="s">
        <v>563</v>
      </c>
      <c r="D51" s="103">
        <v>38700</v>
      </c>
      <c r="E51" s="103" t="str">
        <f>VLOOKUP(B51,'MISE A JOUR LISTE FOURNISSEURS'!D:E,2,0)</f>
        <v>Découpe emboutissage</v>
      </c>
      <c r="F51" s="116" t="str">
        <f t="shared" si="0"/>
        <v>ALG</v>
      </c>
      <c r="G51" s="110" t="s">
        <v>59</v>
      </c>
      <c r="H51" s="104" t="s">
        <v>60</v>
      </c>
      <c r="I51" s="112" t="s">
        <v>338</v>
      </c>
      <c r="J51" s="204"/>
      <c r="K51" s="207" t="s">
        <v>58</v>
      </c>
      <c r="L51" s="116" t="str">
        <f t="shared" si="1"/>
        <v>OUI</v>
      </c>
      <c r="M51" s="111" t="s">
        <v>887</v>
      </c>
      <c r="N51" s="105" t="str">
        <f t="shared" si="2"/>
        <v>non</v>
      </c>
      <c r="O51" s="106" t="s">
        <v>334</v>
      </c>
      <c r="P51" s="105" t="str">
        <f t="shared" si="3"/>
        <v>non</v>
      </c>
      <c r="Q51" s="107">
        <v>13</v>
      </c>
      <c r="R51" s="107">
        <v>7</v>
      </c>
      <c r="S51" s="107" t="s">
        <v>435</v>
      </c>
      <c r="T51" s="128">
        <f t="shared" si="16"/>
        <v>0.53846153846153844</v>
      </c>
      <c r="U51" s="108" t="str">
        <f t="shared" si="5"/>
        <v>&gt;40%</v>
      </c>
      <c r="V51" s="107" t="str">
        <f t="shared" si="6"/>
        <v>0</v>
      </c>
      <c r="W51" s="153"/>
      <c r="X51" s="128">
        <f t="shared" si="7"/>
        <v>0</v>
      </c>
      <c r="Y51" s="108" t="str">
        <f t="shared" si="8"/>
        <v>0% - 2%</v>
      </c>
      <c r="Z51" s="107" t="str">
        <f t="shared" si="9"/>
        <v>10</v>
      </c>
      <c r="AA51" s="111" t="s">
        <v>419</v>
      </c>
      <c r="AB51" s="111">
        <f t="shared" si="10"/>
        <v>4</v>
      </c>
      <c r="AC51" s="111" t="s">
        <v>424</v>
      </c>
      <c r="AD51" s="111">
        <f t="shared" si="11"/>
        <v>5</v>
      </c>
      <c r="AE51" s="111" t="s">
        <v>1342</v>
      </c>
      <c r="AF51" s="111">
        <f t="shared" si="12"/>
        <v>5</v>
      </c>
      <c r="AG51" s="111" t="s">
        <v>903</v>
      </c>
      <c r="AH51" s="111">
        <f t="shared" si="13"/>
        <v>6</v>
      </c>
      <c r="AI51" s="107">
        <f t="shared" si="14"/>
        <v>5</v>
      </c>
      <c r="AJ51" s="247">
        <f>IFERROR(AVERAGEIFS(Tableau1[Note globale /10],Tableau1[Activités],Tableau1[[#This Row],[Activités]]),"")</f>
        <v>6.8285714285714283</v>
      </c>
      <c r="AK51" s="107" t="str">
        <f t="shared" si="15"/>
        <v>SOUS RESERVE</v>
      </c>
      <c r="AL51" s="109" t="s">
        <v>1352</v>
      </c>
      <c r="AM51" s="109"/>
      <c r="AN51" s="109"/>
      <c r="AO51" s="161"/>
    </row>
    <row r="52" spans="1:41" ht="15" hidden="1" customHeight="1" x14ac:dyDescent="0.2">
      <c r="A52" s="200">
        <v>50</v>
      </c>
      <c r="B52" s="217" t="s">
        <v>565</v>
      </c>
      <c r="C52" s="102" t="s">
        <v>7</v>
      </c>
      <c r="D52" s="103">
        <v>41087</v>
      </c>
      <c r="E52" s="103" t="str">
        <f>VLOOKUP(B52,'MISE A JOUR LISTE FOURNISSEURS'!D:E,2,0)</f>
        <v>Produits non ferreux</v>
      </c>
      <c r="F52" s="116" t="str">
        <f t="shared" si="0"/>
        <v>ALG</v>
      </c>
      <c r="G52" s="104"/>
      <c r="H52" s="104" t="s">
        <v>62</v>
      </c>
      <c r="I52" s="112" t="s">
        <v>336</v>
      </c>
      <c r="J52" s="204"/>
      <c r="K52" s="207"/>
      <c r="L52" s="116" t="str">
        <f t="shared" si="1"/>
        <v>NON</v>
      </c>
      <c r="M52" s="112" t="s">
        <v>888</v>
      </c>
      <c r="N52" s="105" t="str">
        <f t="shared" si="2"/>
        <v>non</v>
      </c>
      <c r="O52" s="106" t="s">
        <v>334</v>
      </c>
      <c r="P52" s="105" t="str">
        <f t="shared" si="3"/>
        <v>non</v>
      </c>
      <c r="Q52" s="107" t="str">
        <f>IFERROR(VLOOKUP(B52,Feuil1!A:B,2,0),"")</f>
        <v/>
      </c>
      <c r="R52" s="107"/>
      <c r="S52" s="107" t="s">
        <v>435</v>
      </c>
      <c r="T52" s="128" t="str">
        <f t="shared" si="16"/>
        <v/>
      </c>
      <c r="U52" s="108" t="str">
        <f t="shared" si="5"/>
        <v>&gt;40%</v>
      </c>
      <c r="V52" s="107" t="str">
        <f t="shared" si="6"/>
        <v>0</v>
      </c>
      <c r="W52" s="153"/>
      <c r="X52" s="128" t="str">
        <f t="shared" si="7"/>
        <v/>
      </c>
      <c r="Y52" s="108" t="str">
        <f t="shared" si="8"/>
        <v>6% - 100%</v>
      </c>
      <c r="Z52" s="107" t="str">
        <f t="shared" si="9"/>
        <v/>
      </c>
      <c r="AA52" s="111"/>
      <c r="AB52" s="111" t="str">
        <f t="shared" si="10"/>
        <v/>
      </c>
      <c r="AC52" s="111"/>
      <c r="AD52" s="111" t="str">
        <f t="shared" si="11"/>
        <v/>
      </c>
      <c r="AE52" s="111"/>
      <c r="AF52" s="111" t="str">
        <f t="shared" si="12"/>
        <v/>
      </c>
      <c r="AG52" s="111"/>
      <c r="AH52" s="111" t="str">
        <f t="shared" si="13"/>
        <v/>
      </c>
      <c r="AI52" s="107" t="str">
        <f t="shared" si="14"/>
        <v/>
      </c>
      <c r="AJ52" s="247">
        <f>IFERROR(AVERAGEIFS(Tableau1[Note globale /10],Tableau1[Activités],Tableau1[[#This Row],[Activités]]),"")</f>
        <v>7.6999999999999993</v>
      </c>
      <c r="AK52" s="107" t="str">
        <f t="shared" si="15"/>
        <v/>
      </c>
      <c r="AL52" s="109"/>
      <c r="AM52" s="109"/>
      <c r="AN52" s="109"/>
      <c r="AO52" s="161"/>
    </row>
    <row r="53" spans="1:41" ht="15" hidden="1" customHeight="1" x14ac:dyDescent="0.2">
      <c r="A53" s="200">
        <v>51</v>
      </c>
      <c r="B53" s="111" t="s">
        <v>569</v>
      </c>
      <c r="C53" s="111" t="s">
        <v>568</v>
      </c>
      <c r="D53" s="103">
        <v>36061</v>
      </c>
      <c r="E53" s="103" t="str">
        <f>VLOOKUP(B53,'MISE A JOUR LISTE FOURNISSEURS'!D:E,2,0)</f>
        <v>Fournitures industrielles</v>
      </c>
      <c r="F53" s="116" t="str">
        <f t="shared" si="0"/>
        <v>VU</v>
      </c>
      <c r="G53" s="111"/>
      <c r="H53" s="111"/>
      <c r="I53" s="112" t="s">
        <v>341</v>
      </c>
      <c r="J53" s="206"/>
      <c r="K53" s="208"/>
      <c r="L53" s="116" t="str">
        <f t="shared" si="1"/>
        <v>NON</v>
      </c>
      <c r="M53" s="112" t="s">
        <v>888</v>
      </c>
      <c r="N53" s="105" t="str">
        <f t="shared" si="2"/>
        <v>non</v>
      </c>
      <c r="O53" s="107" t="s">
        <v>334</v>
      </c>
      <c r="P53" s="105" t="str">
        <f t="shared" si="3"/>
        <v>non</v>
      </c>
      <c r="Q53" s="107" t="str">
        <f>IFERROR(VLOOKUP(B53,Feuil1!A:B,2,0),"")</f>
        <v/>
      </c>
      <c r="R53" s="107"/>
      <c r="S53" s="107"/>
      <c r="T53" s="128" t="str">
        <f t="shared" si="16"/>
        <v/>
      </c>
      <c r="U53" s="108" t="str">
        <f t="shared" si="5"/>
        <v>&gt;40%</v>
      </c>
      <c r="V53" s="107" t="str">
        <f t="shared" si="6"/>
        <v>0</v>
      </c>
      <c r="W53" s="153"/>
      <c r="X53" s="128" t="str">
        <f t="shared" si="7"/>
        <v/>
      </c>
      <c r="Y53" s="108" t="str">
        <f t="shared" si="8"/>
        <v>6% - 100%</v>
      </c>
      <c r="Z53" s="107" t="str">
        <f t="shared" si="9"/>
        <v/>
      </c>
      <c r="AA53" s="111"/>
      <c r="AB53" s="111" t="str">
        <f t="shared" si="10"/>
        <v/>
      </c>
      <c r="AC53" s="111"/>
      <c r="AD53" s="111" t="str">
        <f t="shared" si="11"/>
        <v/>
      </c>
      <c r="AE53" s="111"/>
      <c r="AF53" s="111" t="str">
        <f t="shared" si="12"/>
        <v/>
      </c>
      <c r="AG53" s="111"/>
      <c r="AH53" s="111" t="str">
        <f t="shared" si="13"/>
        <v/>
      </c>
      <c r="AI53" s="107" t="str">
        <f t="shared" si="14"/>
        <v/>
      </c>
      <c r="AJ53" s="247">
        <f>IFERROR(AVERAGEIFS(Tableau1[Note globale /10],Tableau1[Activités],Tableau1[[#This Row],[Activités]]),"")</f>
        <v>7.1857142857142851</v>
      </c>
      <c r="AK53" s="107" t="str">
        <f t="shared" si="15"/>
        <v/>
      </c>
      <c r="AL53" s="109"/>
      <c r="AM53" s="109"/>
      <c r="AN53" s="109"/>
      <c r="AO53" s="162"/>
    </row>
    <row r="54" spans="1:41" ht="15" hidden="1" customHeight="1" x14ac:dyDescent="0.2">
      <c r="A54" s="200">
        <v>52</v>
      </c>
      <c r="B54" s="111" t="s">
        <v>572</v>
      </c>
      <c r="C54" s="111" t="s">
        <v>571</v>
      </c>
      <c r="D54" s="103">
        <v>39567</v>
      </c>
      <c r="E54" s="103" t="str">
        <f>VLOOKUP(B54,'MISE A JOUR LISTE FOURNISSEURS'!D:E,2,0)</f>
        <v>Produits non ferreux</v>
      </c>
      <c r="F54" s="116" t="str">
        <f t="shared" si="0"/>
        <v>ALG</v>
      </c>
      <c r="G54" s="111"/>
      <c r="H54" s="111"/>
      <c r="I54" s="112" t="s">
        <v>336</v>
      </c>
      <c r="J54" s="206"/>
      <c r="K54" s="208"/>
      <c r="L54" s="116" t="str">
        <f t="shared" si="1"/>
        <v>NON</v>
      </c>
      <c r="M54" s="112" t="s">
        <v>888</v>
      </c>
      <c r="N54" s="105" t="str">
        <f t="shared" si="2"/>
        <v>non</v>
      </c>
      <c r="O54" s="107" t="s">
        <v>333</v>
      </c>
      <c r="P54" s="105" t="str">
        <f t="shared" si="3"/>
        <v>oui</v>
      </c>
      <c r="Q54" s="107" t="str">
        <f>IFERROR(VLOOKUP(B54,Feuil1!A:B,2,0),"")</f>
        <v/>
      </c>
      <c r="R54" s="107"/>
      <c r="S54" s="107"/>
      <c r="T54" s="128" t="str">
        <f t="shared" si="16"/>
        <v/>
      </c>
      <c r="U54" s="108" t="str">
        <f t="shared" si="5"/>
        <v>&gt;40%</v>
      </c>
      <c r="V54" s="107" t="str">
        <f t="shared" si="6"/>
        <v>0</v>
      </c>
      <c r="W54" s="153"/>
      <c r="X54" s="128" t="str">
        <f t="shared" si="7"/>
        <v/>
      </c>
      <c r="Y54" s="108" t="str">
        <f t="shared" si="8"/>
        <v>6% - 100%</v>
      </c>
      <c r="Z54" s="107" t="str">
        <f t="shared" si="9"/>
        <v/>
      </c>
      <c r="AA54" s="111"/>
      <c r="AB54" s="111" t="str">
        <f t="shared" si="10"/>
        <v/>
      </c>
      <c r="AC54" s="111"/>
      <c r="AD54" s="111" t="str">
        <f t="shared" si="11"/>
        <v/>
      </c>
      <c r="AE54" s="111"/>
      <c r="AF54" s="111" t="str">
        <f t="shared" si="12"/>
        <v/>
      </c>
      <c r="AG54" s="111"/>
      <c r="AH54" s="111" t="str">
        <f t="shared" si="13"/>
        <v/>
      </c>
      <c r="AI54" s="107" t="str">
        <f t="shared" si="14"/>
        <v/>
      </c>
      <c r="AJ54" s="247">
        <f>IFERROR(AVERAGEIFS(Tableau1[Note globale /10],Tableau1[Activités],Tableau1[[#This Row],[Activités]]),"")</f>
        <v>7.6999999999999993</v>
      </c>
      <c r="AK54" s="107" t="str">
        <f t="shared" si="15"/>
        <v/>
      </c>
      <c r="AL54" s="109"/>
      <c r="AM54" s="109"/>
      <c r="AN54" s="109"/>
      <c r="AO54" s="162"/>
    </row>
    <row r="55" spans="1:41" ht="15" customHeight="1" x14ac:dyDescent="0.2">
      <c r="A55" s="200">
        <v>53</v>
      </c>
      <c r="B55" s="217" t="s">
        <v>574</v>
      </c>
      <c r="C55" s="102" t="s">
        <v>573</v>
      </c>
      <c r="D55" s="103">
        <v>40954</v>
      </c>
      <c r="E55" s="103" t="str">
        <f>VLOOKUP(B55,'MISE A JOUR LISTE FOURNISSEURS'!D:E,2,0)</f>
        <v>Cablerie</v>
      </c>
      <c r="F55" s="116" t="str">
        <f t="shared" si="0"/>
        <v>ALG</v>
      </c>
      <c r="G55" s="104"/>
      <c r="H55" s="104"/>
      <c r="I55" s="112" t="s">
        <v>336</v>
      </c>
      <c r="J55" s="204"/>
      <c r="K55" s="207"/>
      <c r="L55" s="116" t="str">
        <f t="shared" si="1"/>
        <v>OUI</v>
      </c>
      <c r="M55" s="111" t="s">
        <v>884</v>
      </c>
      <c r="N55" s="105" t="str">
        <f t="shared" si="2"/>
        <v>oui</v>
      </c>
      <c r="O55" s="106" t="s">
        <v>333</v>
      </c>
      <c r="P55" s="105" t="str">
        <f t="shared" si="3"/>
        <v>oui</v>
      </c>
      <c r="Q55" s="107">
        <v>1</v>
      </c>
      <c r="R55" s="107">
        <v>0</v>
      </c>
      <c r="S55" s="107" t="s">
        <v>435</v>
      </c>
      <c r="T55" s="128">
        <f t="shared" si="16"/>
        <v>0</v>
      </c>
      <c r="U55" s="108" t="str">
        <f t="shared" si="5"/>
        <v>0% - 5%</v>
      </c>
      <c r="V55" s="107" t="str">
        <f t="shared" si="6"/>
        <v>10</v>
      </c>
      <c r="W55" s="153"/>
      <c r="X55" s="128">
        <f t="shared" si="7"/>
        <v>0</v>
      </c>
      <c r="Y55" s="108" t="str">
        <f t="shared" si="8"/>
        <v>0% - 2%</v>
      </c>
      <c r="Z55" s="107" t="str">
        <f t="shared" si="9"/>
        <v>10</v>
      </c>
      <c r="AA55" s="111" t="s">
        <v>427</v>
      </c>
      <c r="AB55" s="111">
        <f t="shared" si="10"/>
        <v>10</v>
      </c>
      <c r="AC55" s="111" t="s">
        <v>423</v>
      </c>
      <c r="AD55" s="111">
        <f t="shared" si="11"/>
        <v>6</v>
      </c>
      <c r="AE55" s="111" t="s">
        <v>427</v>
      </c>
      <c r="AF55" s="111">
        <f t="shared" si="12"/>
        <v>10</v>
      </c>
      <c r="AG55" s="111" t="s">
        <v>903</v>
      </c>
      <c r="AH55" s="111">
        <f t="shared" si="13"/>
        <v>6</v>
      </c>
      <c r="AI55" s="107">
        <f t="shared" si="14"/>
        <v>9.1999999999999993</v>
      </c>
      <c r="AJ55" s="247">
        <f>IFERROR(AVERAGEIFS(Tableau1[Note globale /10],Tableau1[Activités],Tableau1[[#This Row],[Activités]]),"")</f>
        <v>7.6999999999999993</v>
      </c>
      <c r="AK55" s="107" t="str">
        <f t="shared" si="15"/>
        <v>APPROUVE</v>
      </c>
      <c r="AL55" s="109"/>
      <c r="AM55" s="109"/>
      <c r="AN55" s="109"/>
      <c r="AO55" s="161"/>
    </row>
    <row r="56" spans="1:41" hidden="1" x14ac:dyDescent="0.2">
      <c r="A56" s="200">
        <v>54</v>
      </c>
      <c r="B56" s="111" t="s">
        <v>576</v>
      </c>
      <c r="C56" s="111" t="s">
        <v>575</v>
      </c>
      <c r="D56" s="103">
        <v>38631</v>
      </c>
      <c r="E56" s="103" t="str">
        <f>VLOOKUP(B56,'MISE A JOUR LISTE FOURNISSEURS'!D:E,2,0)</f>
        <v/>
      </c>
      <c r="F56" s="116" t="str">
        <f t="shared" si="0"/>
        <v>VU</v>
      </c>
      <c r="G56" s="111"/>
      <c r="H56" s="111"/>
      <c r="I56" s="112" t="s">
        <v>341</v>
      </c>
      <c r="J56" s="206"/>
      <c r="K56" s="208"/>
      <c r="L56" s="116" t="str">
        <f t="shared" si="1"/>
        <v>NON</v>
      </c>
      <c r="M56" s="112" t="s">
        <v>888</v>
      </c>
      <c r="N56" s="105" t="str">
        <f t="shared" si="2"/>
        <v>non</v>
      </c>
      <c r="O56" s="107"/>
      <c r="P56" s="105" t="str">
        <f t="shared" si="3"/>
        <v>non</v>
      </c>
      <c r="Q56" s="107" t="str">
        <f>IFERROR(VLOOKUP(B56,Feuil1!A:B,2,0),"")</f>
        <v/>
      </c>
      <c r="R56" s="107"/>
      <c r="S56" s="107"/>
      <c r="T56" s="128" t="str">
        <f t="shared" si="16"/>
        <v/>
      </c>
      <c r="U56" s="108" t="str">
        <f t="shared" si="5"/>
        <v>&gt;40%</v>
      </c>
      <c r="V56" s="107" t="str">
        <f t="shared" si="6"/>
        <v>0</v>
      </c>
      <c r="W56" s="153"/>
      <c r="X56" s="128" t="str">
        <f t="shared" si="7"/>
        <v/>
      </c>
      <c r="Y56" s="108" t="str">
        <f t="shared" si="8"/>
        <v>6% - 100%</v>
      </c>
      <c r="Z56" s="107" t="str">
        <f t="shared" si="9"/>
        <v/>
      </c>
      <c r="AA56" s="111"/>
      <c r="AB56" s="111" t="str">
        <f t="shared" si="10"/>
        <v/>
      </c>
      <c r="AC56" s="111"/>
      <c r="AD56" s="111" t="str">
        <f t="shared" si="11"/>
        <v/>
      </c>
      <c r="AE56" s="111"/>
      <c r="AF56" s="111" t="str">
        <f t="shared" si="12"/>
        <v/>
      </c>
      <c r="AG56" s="111"/>
      <c r="AH56" s="111" t="str">
        <f t="shared" si="13"/>
        <v/>
      </c>
      <c r="AI56" s="107" t="str">
        <f t="shared" si="14"/>
        <v/>
      </c>
      <c r="AJ56" s="247">
        <f>IFERROR(AVERAGEIFS(Tableau1[Note globale /10],Tableau1[Activités],Tableau1[[#This Row],[Activités]]),"")</f>
        <v>7.1857142857142851</v>
      </c>
      <c r="AK56" s="107" t="str">
        <f t="shared" si="15"/>
        <v/>
      </c>
      <c r="AL56" s="109"/>
      <c r="AM56" s="109"/>
      <c r="AN56" s="109"/>
      <c r="AO56" s="162"/>
    </row>
    <row r="57" spans="1:41" ht="14.25" hidden="1" customHeight="1" x14ac:dyDescent="0.25">
      <c r="A57" s="200">
        <v>55</v>
      </c>
      <c r="B57" s="217" t="s">
        <v>577</v>
      </c>
      <c r="C57" s="102" t="s">
        <v>221</v>
      </c>
      <c r="D57" s="103">
        <v>38812</v>
      </c>
      <c r="E57" s="103" t="str">
        <f>VLOOKUP(B57,'MISE A JOUR LISTE FOURNISSEURS'!D:E,2,0)</f>
        <v>Fournitures industrielles</v>
      </c>
      <c r="F57" s="116" t="str">
        <f t="shared" si="0"/>
        <v>VU</v>
      </c>
      <c r="G57" s="110"/>
      <c r="H57" s="104"/>
      <c r="I57" s="112" t="s">
        <v>341</v>
      </c>
      <c r="J57" s="204"/>
      <c r="K57" s="207"/>
      <c r="L57" s="116" t="str">
        <f t="shared" si="1"/>
        <v>NON</v>
      </c>
      <c r="M57" s="111" t="s">
        <v>885</v>
      </c>
      <c r="N57" s="105" t="str">
        <f t="shared" si="2"/>
        <v>non</v>
      </c>
      <c r="O57" s="106" t="s">
        <v>334</v>
      </c>
      <c r="P57" s="105" t="str">
        <f t="shared" si="3"/>
        <v>non</v>
      </c>
      <c r="Q57" s="107" t="str">
        <f>IFERROR(VLOOKUP(B57,Feuil1!A:B,2,0),"")</f>
        <v/>
      </c>
      <c r="R57" s="107"/>
      <c r="S57" s="107"/>
      <c r="T57" s="128" t="str">
        <f t="shared" si="16"/>
        <v/>
      </c>
      <c r="U57" s="108" t="str">
        <f t="shared" si="5"/>
        <v>&gt;40%</v>
      </c>
      <c r="V57" s="107" t="str">
        <f t="shared" si="6"/>
        <v>0</v>
      </c>
      <c r="W57" s="153"/>
      <c r="X57" s="128" t="str">
        <f t="shared" si="7"/>
        <v/>
      </c>
      <c r="Y57" s="108" t="str">
        <f t="shared" si="8"/>
        <v>6% - 100%</v>
      </c>
      <c r="Z57" s="107" t="str">
        <f t="shared" si="9"/>
        <v/>
      </c>
      <c r="AA57" s="111"/>
      <c r="AB57" s="111" t="str">
        <f t="shared" si="10"/>
        <v/>
      </c>
      <c r="AC57" s="111"/>
      <c r="AD57" s="111" t="str">
        <f t="shared" si="11"/>
        <v/>
      </c>
      <c r="AE57" s="111"/>
      <c r="AF57" s="111" t="str">
        <f t="shared" si="12"/>
        <v/>
      </c>
      <c r="AG57" s="111"/>
      <c r="AH57" s="111" t="str">
        <f t="shared" si="13"/>
        <v/>
      </c>
      <c r="AI57" s="107" t="str">
        <f t="shared" si="14"/>
        <v/>
      </c>
      <c r="AJ57" s="247">
        <f>IFERROR(AVERAGEIFS(Tableau1[Note globale /10],Tableau1[Activités],Tableau1[[#This Row],[Activités]]),"")</f>
        <v>7.1857142857142851</v>
      </c>
      <c r="AK57" s="107" t="str">
        <f t="shared" si="15"/>
        <v/>
      </c>
      <c r="AL57" s="109"/>
      <c r="AM57" s="109"/>
      <c r="AN57" s="109"/>
      <c r="AO57" s="161"/>
    </row>
    <row r="58" spans="1:41" ht="15" hidden="1" customHeight="1" x14ac:dyDescent="0.2">
      <c r="A58" s="200">
        <v>56</v>
      </c>
      <c r="B58" s="111" t="s">
        <v>372</v>
      </c>
      <c r="C58" s="111" t="s">
        <v>579</v>
      </c>
      <c r="D58" s="103">
        <v>42710</v>
      </c>
      <c r="E58" s="103" t="str">
        <f>VLOOKUP(B58,'MISE A JOUR LISTE FOURNISSEURS'!D:E,2,0)</f>
        <v>Traitement de Surface</v>
      </c>
      <c r="F58" s="116" t="str">
        <f t="shared" si="0"/>
        <v>ALG</v>
      </c>
      <c r="G58" s="111"/>
      <c r="H58" s="111"/>
      <c r="I58" s="112" t="s">
        <v>79</v>
      </c>
      <c r="J58" s="206"/>
      <c r="K58" s="208"/>
      <c r="L58" s="116" t="str">
        <f t="shared" si="1"/>
        <v>NON</v>
      </c>
      <c r="M58" s="112" t="s">
        <v>888</v>
      </c>
      <c r="N58" s="105" t="str">
        <f t="shared" si="2"/>
        <v>non</v>
      </c>
      <c r="O58" s="107" t="s">
        <v>334</v>
      </c>
      <c r="P58" s="105" t="str">
        <f t="shared" si="3"/>
        <v>non</v>
      </c>
      <c r="Q58" s="107" t="str">
        <f>IFERROR(VLOOKUP(B58,Feuil1!A:B,2,0),"")</f>
        <v/>
      </c>
      <c r="R58" s="107"/>
      <c r="S58" s="107"/>
      <c r="T58" s="128" t="str">
        <f t="shared" si="16"/>
        <v/>
      </c>
      <c r="U58" s="108" t="str">
        <f t="shared" si="5"/>
        <v>&gt;40%</v>
      </c>
      <c r="V58" s="107" t="str">
        <f t="shared" si="6"/>
        <v>0</v>
      </c>
      <c r="W58" s="153"/>
      <c r="X58" s="128" t="str">
        <f t="shared" si="7"/>
        <v/>
      </c>
      <c r="Y58" s="108" t="str">
        <f t="shared" si="8"/>
        <v>6% - 100%</v>
      </c>
      <c r="Z58" s="107" t="str">
        <f t="shared" si="9"/>
        <v/>
      </c>
      <c r="AA58" s="111"/>
      <c r="AB58" s="111" t="str">
        <f t="shared" si="10"/>
        <v/>
      </c>
      <c r="AC58" s="111"/>
      <c r="AD58" s="111" t="str">
        <f t="shared" si="11"/>
        <v/>
      </c>
      <c r="AE58" s="111"/>
      <c r="AF58" s="111" t="str">
        <f t="shared" si="12"/>
        <v/>
      </c>
      <c r="AG58" s="111"/>
      <c r="AH58" s="111" t="str">
        <f t="shared" si="13"/>
        <v/>
      </c>
      <c r="AI58" s="107" t="str">
        <f t="shared" si="14"/>
        <v/>
      </c>
      <c r="AJ58" s="247">
        <f>IFERROR(AVERAGEIFS(Tableau1[Note globale /10],Tableau1[Activités],Tableau1[[#This Row],[Activités]]),"")</f>
        <v>4.9142857142857137</v>
      </c>
      <c r="AK58" s="107" t="str">
        <f t="shared" si="15"/>
        <v/>
      </c>
      <c r="AL58" s="109"/>
      <c r="AM58" s="109"/>
      <c r="AN58" s="109"/>
      <c r="AO58" s="162"/>
    </row>
    <row r="59" spans="1:41" ht="15" hidden="1" customHeight="1" x14ac:dyDescent="0.2">
      <c r="A59" s="200">
        <v>57</v>
      </c>
      <c r="B59" s="111" t="s">
        <v>581</v>
      </c>
      <c r="C59" s="111" t="s">
        <v>580</v>
      </c>
      <c r="D59" s="103">
        <v>38530</v>
      </c>
      <c r="E59" s="103" t="str">
        <f>VLOOKUP(B59,'MISE A JOUR LISTE FOURNISSEURS'!D:E,2,0)</f>
        <v>Fournitures industrielles</v>
      </c>
      <c r="F59" s="116" t="str">
        <f t="shared" si="0"/>
        <v>VU</v>
      </c>
      <c r="G59" s="111"/>
      <c r="H59" s="111"/>
      <c r="I59" s="112" t="s">
        <v>341</v>
      </c>
      <c r="J59" s="206"/>
      <c r="K59" s="208"/>
      <c r="L59" s="116" t="str">
        <f t="shared" si="1"/>
        <v>NON</v>
      </c>
      <c r="M59" s="112" t="s">
        <v>888</v>
      </c>
      <c r="N59" s="105" t="str">
        <f t="shared" si="2"/>
        <v>non</v>
      </c>
      <c r="O59" s="107"/>
      <c r="P59" s="105" t="str">
        <f t="shared" si="3"/>
        <v>non</v>
      </c>
      <c r="Q59" s="107" t="str">
        <f>IFERROR(VLOOKUP(B59,Feuil1!A:B,2,0),"")</f>
        <v/>
      </c>
      <c r="R59" s="107"/>
      <c r="S59" s="107"/>
      <c r="T59" s="128" t="str">
        <f t="shared" si="16"/>
        <v/>
      </c>
      <c r="U59" s="108" t="str">
        <f t="shared" si="5"/>
        <v>&gt;40%</v>
      </c>
      <c r="V59" s="107" t="str">
        <f t="shared" si="6"/>
        <v>0</v>
      </c>
      <c r="W59" s="153"/>
      <c r="X59" s="128" t="str">
        <f t="shared" si="7"/>
        <v/>
      </c>
      <c r="Y59" s="108" t="str">
        <f t="shared" si="8"/>
        <v>6% - 100%</v>
      </c>
      <c r="Z59" s="107" t="str">
        <f t="shared" si="9"/>
        <v/>
      </c>
      <c r="AA59" s="111"/>
      <c r="AB59" s="111" t="str">
        <f t="shared" si="10"/>
        <v/>
      </c>
      <c r="AC59" s="111"/>
      <c r="AD59" s="111" t="str">
        <f t="shared" si="11"/>
        <v/>
      </c>
      <c r="AE59" s="111"/>
      <c r="AF59" s="111" t="str">
        <f t="shared" si="12"/>
        <v/>
      </c>
      <c r="AG59" s="111"/>
      <c r="AH59" s="111" t="str">
        <f t="shared" si="13"/>
        <v/>
      </c>
      <c r="AI59" s="107" t="str">
        <f t="shared" si="14"/>
        <v/>
      </c>
      <c r="AJ59" s="247">
        <f>IFERROR(AVERAGEIFS(Tableau1[Note globale /10],Tableau1[Activités],Tableau1[[#This Row],[Activités]]),"")</f>
        <v>7.1857142857142851</v>
      </c>
      <c r="AK59" s="107" t="str">
        <f t="shared" si="15"/>
        <v/>
      </c>
      <c r="AL59" s="109"/>
      <c r="AM59" s="109"/>
      <c r="AN59" s="109"/>
      <c r="AO59" s="162"/>
    </row>
    <row r="60" spans="1:41" ht="15" hidden="1" customHeight="1" x14ac:dyDescent="0.2">
      <c r="A60" s="200">
        <v>58</v>
      </c>
      <c r="B60" s="111" t="s">
        <v>584</v>
      </c>
      <c r="C60" s="111" t="s">
        <v>583</v>
      </c>
      <c r="D60" s="103">
        <v>40582</v>
      </c>
      <c r="E60" s="103" t="str">
        <f>VLOOKUP(B60,'MISE A JOUR LISTE FOURNISSEURS'!D:E,2,0)</f>
        <v>Outillage</v>
      </c>
      <c r="F60" s="116" t="str">
        <f t="shared" si="0"/>
        <v>VU</v>
      </c>
      <c r="G60" s="111"/>
      <c r="H60" s="111"/>
      <c r="I60" s="112" t="s">
        <v>341</v>
      </c>
      <c r="J60" s="206"/>
      <c r="K60" s="208"/>
      <c r="L60" s="116" t="str">
        <f t="shared" si="1"/>
        <v>NON</v>
      </c>
      <c r="M60" s="112" t="s">
        <v>888</v>
      </c>
      <c r="N60" s="105" t="str">
        <f t="shared" si="2"/>
        <v>non</v>
      </c>
      <c r="O60" s="107"/>
      <c r="P60" s="105" t="str">
        <f t="shared" si="3"/>
        <v>non</v>
      </c>
      <c r="Q60" s="107" t="str">
        <f>IFERROR(VLOOKUP(B60,Feuil1!A:B,2,0),"")</f>
        <v/>
      </c>
      <c r="R60" s="107"/>
      <c r="S60" s="107"/>
      <c r="T60" s="128" t="str">
        <f t="shared" si="16"/>
        <v/>
      </c>
      <c r="U60" s="108" t="str">
        <f t="shared" si="5"/>
        <v>&gt;40%</v>
      </c>
      <c r="V60" s="107" t="str">
        <f t="shared" si="6"/>
        <v>0</v>
      </c>
      <c r="W60" s="153"/>
      <c r="X60" s="128" t="str">
        <f t="shared" si="7"/>
        <v/>
      </c>
      <c r="Y60" s="108" t="str">
        <f t="shared" si="8"/>
        <v>6% - 100%</v>
      </c>
      <c r="Z60" s="107" t="str">
        <f t="shared" si="9"/>
        <v/>
      </c>
      <c r="AA60" s="111"/>
      <c r="AB60" s="111" t="str">
        <f t="shared" si="10"/>
        <v/>
      </c>
      <c r="AC60" s="111"/>
      <c r="AD60" s="111" t="str">
        <f t="shared" si="11"/>
        <v/>
      </c>
      <c r="AE60" s="111"/>
      <c r="AF60" s="111" t="str">
        <f t="shared" si="12"/>
        <v/>
      </c>
      <c r="AG60" s="111"/>
      <c r="AH60" s="111" t="str">
        <f t="shared" si="13"/>
        <v/>
      </c>
      <c r="AI60" s="107" t="str">
        <f t="shared" si="14"/>
        <v/>
      </c>
      <c r="AJ60" s="247">
        <f>IFERROR(AVERAGEIFS(Tableau1[Note globale /10],Tableau1[Activités],Tableau1[[#This Row],[Activités]]),"")</f>
        <v>7.1857142857142851</v>
      </c>
      <c r="AK60" s="107" t="str">
        <f t="shared" si="15"/>
        <v/>
      </c>
      <c r="AL60" s="109"/>
      <c r="AM60" s="109"/>
      <c r="AN60" s="109"/>
      <c r="AO60" s="162"/>
    </row>
    <row r="61" spans="1:41" ht="15" x14ac:dyDescent="0.25">
      <c r="A61" s="200">
        <v>59</v>
      </c>
      <c r="B61" s="218" t="s">
        <v>8</v>
      </c>
      <c r="C61" s="102" t="s">
        <v>8</v>
      </c>
      <c r="D61" s="103">
        <v>36993</v>
      </c>
      <c r="E61" s="103" t="str">
        <f>VLOOKUP(B61,'MISE A JOUR LISTE FOURNISSEURS'!D:E,2,0)</f>
        <v/>
      </c>
      <c r="F61" s="116" t="str">
        <f t="shared" si="0"/>
        <v>ALG</v>
      </c>
      <c r="G61" s="110" t="s">
        <v>226</v>
      </c>
      <c r="H61" s="104" t="s">
        <v>359</v>
      </c>
      <c r="I61" s="112" t="s">
        <v>343</v>
      </c>
      <c r="J61" s="204" t="s">
        <v>358</v>
      </c>
      <c r="K61" s="203">
        <v>43304</v>
      </c>
      <c r="L61" s="116" t="str">
        <f t="shared" si="1"/>
        <v>OUI</v>
      </c>
      <c r="M61" s="111" t="s">
        <v>884</v>
      </c>
      <c r="N61" s="105" t="str">
        <f t="shared" si="2"/>
        <v>non</v>
      </c>
      <c r="O61" s="106" t="s">
        <v>334</v>
      </c>
      <c r="P61" s="105" t="str">
        <f t="shared" si="3"/>
        <v>non</v>
      </c>
      <c r="Q61" s="107">
        <v>1</v>
      </c>
      <c r="R61" s="107">
        <v>0</v>
      </c>
      <c r="S61" s="107" t="s">
        <v>435</v>
      </c>
      <c r="T61" s="128">
        <f t="shared" si="16"/>
        <v>0</v>
      </c>
      <c r="U61" s="108" t="str">
        <f t="shared" si="5"/>
        <v>0% - 5%</v>
      </c>
      <c r="V61" s="107" t="str">
        <f t="shared" si="6"/>
        <v>10</v>
      </c>
      <c r="W61" s="153"/>
      <c r="X61" s="128">
        <f t="shared" si="7"/>
        <v>0</v>
      </c>
      <c r="Y61" s="108" t="str">
        <f t="shared" si="8"/>
        <v>0% - 2%</v>
      </c>
      <c r="Z61" s="107" t="str">
        <f t="shared" si="9"/>
        <v>10</v>
      </c>
      <c r="AA61" s="111" t="s">
        <v>419</v>
      </c>
      <c r="AB61" s="111">
        <f t="shared" si="10"/>
        <v>4</v>
      </c>
      <c r="AC61" s="111" t="s">
        <v>424</v>
      </c>
      <c r="AD61" s="111">
        <f t="shared" si="11"/>
        <v>5</v>
      </c>
      <c r="AE61" s="111" t="s">
        <v>1342</v>
      </c>
      <c r="AF61" s="111">
        <f t="shared" si="12"/>
        <v>5</v>
      </c>
      <c r="AG61" s="111" t="s">
        <v>903</v>
      </c>
      <c r="AH61" s="111">
        <f t="shared" si="13"/>
        <v>6</v>
      </c>
      <c r="AI61" s="107">
        <f t="shared" si="14"/>
        <v>8</v>
      </c>
      <c r="AJ61" s="247">
        <f>IFERROR(AVERAGEIFS(Tableau1[Note globale /10],Tableau1[Activités],Tableau1[[#This Row],[Activités]]),"")</f>
        <v>6.5307692307692315</v>
      </c>
      <c r="AK61" s="107" t="str">
        <f t="shared" si="15"/>
        <v>APPROUVE</v>
      </c>
      <c r="AL61" s="109"/>
      <c r="AM61" s="109"/>
      <c r="AN61" s="109"/>
      <c r="AO61" s="161"/>
    </row>
    <row r="62" spans="1:41" ht="15" hidden="1" customHeight="1" x14ac:dyDescent="0.2">
      <c r="A62" s="200">
        <v>60</v>
      </c>
      <c r="B62" s="111" t="s">
        <v>588</v>
      </c>
      <c r="C62" s="111" t="s">
        <v>587</v>
      </c>
      <c r="D62" s="103">
        <v>42352</v>
      </c>
      <c r="E62" s="103" t="str">
        <f>VLOOKUP(B62,'MISE A JOUR LISTE FOURNISSEURS'!D:E,2,0)</f>
        <v>Traitement de Surface</v>
      </c>
      <c r="F62" s="116" t="str">
        <f t="shared" si="0"/>
        <v>ALG</v>
      </c>
      <c r="G62" s="111"/>
      <c r="H62" s="111"/>
      <c r="I62" s="112" t="s">
        <v>79</v>
      </c>
      <c r="J62" s="206"/>
      <c r="K62" s="208"/>
      <c r="L62" s="116" t="str">
        <f t="shared" si="1"/>
        <v>NON</v>
      </c>
      <c r="M62" s="112" t="s">
        <v>888</v>
      </c>
      <c r="N62" s="105" t="str">
        <f t="shared" si="2"/>
        <v>non</v>
      </c>
      <c r="O62" s="107"/>
      <c r="P62" s="105" t="str">
        <f t="shared" si="3"/>
        <v>non</v>
      </c>
      <c r="Q62" s="107" t="str">
        <f>IFERROR(VLOOKUP(B62,Feuil1!A:B,2,0),"")</f>
        <v/>
      </c>
      <c r="R62" s="107"/>
      <c r="S62" s="107"/>
      <c r="T62" s="128" t="str">
        <f t="shared" si="16"/>
        <v/>
      </c>
      <c r="U62" s="108" t="str">
        <f t="shared" si="5"/>
        <v>&gt;40%</v>
      </c>
      <c r="V62" s="107" t="str">
        <f t="shared" si="6"/>
        <v>0</v>
      </c>
      <c r="W62" s="153"/>
      <c r="X62" s="128" t="str">
        <f t="shared" si="7"/>
        <v/>
      </c>
      <c r="Y62" s="108" t="str">
        <f t="shared" si="8"/>
        <v>6% - 100%</v>
      </c>
      <c r="Z62" s="107" t="str">
        <f t="shared" si="9"/>
        <v/>
      </c>
      <c r="AA62" s="111"/>
      <c r="AB62" s="111" t="str">
        <f t="shared" si="10"/>
        <v/>
      </c>
      <c r="AC62" s="111"/>
      <c r="AD62" s="111" t="str">
        <f t="shared" si="11"/>
        <v/>
      </c>
      <c r="AE62" s="111"/>
      <c r="AF62" s="111" t="str">
        <f t="shared" si="12"/>
        <v/>
      </c>
      <c r="AG62" s="111"/>
      <c r="AH62" s="111" t="str">
        <f t="shared" si="13"/>
        <v/>
      </c>
      <c r="AI62" s="107" t="str">
        <f t="shared" si="14"/>
        <v/>
      </c>
      <c r="AJ62" s="247">
        <f>IFERROR(AVERAGEIFS(Tableau1[Note globale /10],Tableau1[Activités],Tableau1[[#This Row],[Activités]]),"")</f>
        <v>4.9142857142857137</v>
      </c>
      <c r="AK62" s="107" t="str">
        <f t="shared" si="15"/>
        <v/>
      </c>
      <c r="AL62" s="109"/>
      <c r="AM62" s="109"/>
      <c r="AN62" s="109"/>
      <c r="AO62" s="162"/>
    </row>
    <row r="63" spans="1:41" ht="15" hidden="1" x14ac:dyDescent="0.25">
      <c r="A63" s="200">
        <v>61</v>
      </c>
      <c r="B63" s="218" t="s">
        <v>205</v>
      </c>
      <c r="C63" s="102" t="s">
        <v>205</v>
      </c>
      <c r="D63" s="103">
        <v>41218</v>
      </c>
      <c r="E63" s="103" t="str">
        <f>VLOOKUP(B63,'MISE A JOUR LISTE FOURNISSEURS'!D:E,2,0)</f>
        <v>Fournitures industrielles</v>
      </c>
      <c r="F63" s="116" t="str">
        <f t="shared" si="0"/>
        <v>VU</v>
      </c>
      <c r="G63" s="110"/>
      <c r="H63" s="104"/>
      <c r="I63" s="112" t="s">
        <v>341</v>
      </c>
      <c r="J63" s="204"/>
      <c r="K63" s="207"/>
      <c r="L63" s="116" t="str">
        <f t="shared" si="1"/>
        <v>NON</v>
      </c>
      <c r="M63" s="112" t="s">
        <v>888</v>
      </c>
      <c r="N63" s="105" t="str">
        <f t="shared" si="2"/>
        <v>non</v>
      </c>
      <c r="O63" s="106" t="s">
        <v>334</v>
      </c>
      <c r="P63" s="105" t="str">
        <f t="shared" si="3"/>
        <v>non</v>
      </c>
      <c r="Q63" s="107" t="str">
        <f>IFERROR(VLOOKUP(B63,Feuil1!A:B,2,0),"")</f>
        <v/>
      </c>
      <c r="R63" s="107"/>
      <c r="S63" s="107" t="s">
        <v>435</v>
      </c>
      <c r="T63" s="128" t="str">
        <f t="shared" si="16"/>
        <v/>
      </c>
      <c r="U63" s="108" t="str">
        <f t="shared" si="5"/>
        <v>&gt;40%</v>
      </c>
      <c r="V63" s="107" t="str">
        <f t="shared" si="6"/>
        <v>0</v>
      </c>
      <c r="W63" s="153"/>
      <c r="X63" s="128" t="str">
        <f t="shared" si="7"/>
        <v/>
      </c>
      <c r="Y63" s="108" t="str">
        <f t="shared" si="8"/>
        <v>6% - 100%</v>
      </c>
      <c r="Z63" s="107" t="str">
        <f t="shared" si="9"/>
        <v/>
      </c>
      <c r="AA63" s="111"/>
      <c r="AB63" s="111" t="str">
        <f t="shared" si="10"/>
        <v/>
      </c>
      <c r="AC63" s="111"/>
      <c r="AD63" s="111" t="str">
        <f t="shared" si="11"/>
        <v/>
      </c>
      <c r="AE63" s="111"/>
      <c r="AF63" s="111" t="str">
        <f t="shared" si="12"/>
        <v/>
      </c>
      <c r="AG63" s="111"/>
      <c r="AH63" s="111" t="str">
        <f t="shared" si="13"/>
        <v/>
      </c>
      <c r="AI63" s="107" t="str">
        <f t="shared" si="14"/>
        <v/>
      </c>
      <c r="AJ63" s="247">
        <f>IFERROR(AVERAGEIFS(Tableau1[Note globale /10],Tableau1[Activités],Tableau1[[#This Row],[Activités]]),"")</f>
        <v>7.1857142857142851</v>
      </c>
      <c r="AK63" s="107" t="str">
        <f t="shared" si="15"/>
        <v/>
      </c>
      <c r="AL63" s="109"/>
      <c r="AM63" s="109"/>
      <c r="AN63" s="109"/>
      <c r="AO63" s="161"/>
    </row>
    <row r="64" spans="1:41" ht="15" customHeight="1" x14ac:dyDescent="0.25">
      <c r="A64" s="200">
        <v>62</v>
      </c>
      <c r="B64" s="218" t="s">
        <v>67</v>
      </c>
      <c r="C64" s="102" t="s">
        <v>589</v>
      </c>
      <c r="D64" s="103">
        <v>39143</v>
      </c>
      <c r="E64" s="103" t="str">
        <f>VLOOKUP(B64,'MISE A JOUR LISTE FOURNISSEURS'!D:E,2,0)</f>
        <v>Repoussage</v>
      </c>
      <c r="F64" s="116" t="str">
        <f t="shared" si="0"/>
        <v>ALG</v>
      </c>
      <c r="G64" s="110"/>
      <c r="H64" s="104"/>
      <c r="I64" s="112" t="s">
        <v>338</v>
      </c>
      <c r="J64" s="204" t="s">
        <v>58</v>
      </c>
      <c r="K64" s="207"/>
      <c r="L64" s="116" t="str">
        <f t="shared" si="1"/>
        <v>OUI</v>
      </c>
      <c r="M64" s="111" t="s">
        <v>884</v>
      </c>
      <c r="N64" s="105" t="str">
        <f t="shared" si="2"/>
        <v>non</v>
      </c>
      <c r="O64" s="106" t="s">
        <v>333</v>
      </c>
      <c r="P64" s="105" t="str">
        <f t="shared" si="3"/>
        <v>oui</v>
      </c>
      <c r="Q64" s="107">
        <v>3</v>
      </c>
      <c r="R64" s="107">
        <v>0</v>
      </c>
      <c r="S64" s="107" t="s">
        <v>435</v>
      </c>
      <c r="T64" s="128">
        <f t="shared" si="16"/>
        <v>0</v>
      </c>
      <c r="U64" s="108" t="str">
        <f t="shared" si="5"/>
        <v>0% - 5%</v>
      </c>
      <c r="V64" s="107" t="str">
        <f t="shared" si="6"/>
        <v>10</v>
      </c>
      <c r="W64" s="153"/>
      <c r="X64" s="128">
        <f t="shared" si="7"/>
        <v>0</v>
      </c>
      <c r="Y64" s="108" t="str">
        <f t="shared" si="8"/>
        <v>0% - 2%</v>
      </c>
      <c r="Z64" s="107" t="str">
        <f t="shared" si="9"/>
        <v>10</v>
      </c>
      <c r="AA64" s="111" t="s">
        <v>419</v>
      </c>
      <c r="AB64" s="111">
        <f t="shared" si="10"/>
        <v>4</v>
      </c>
      <c r="AC64" s="111" t="s">
        <v>423</v>
      </c>
      <c r="AD64" s="111">
        <f t="shared" si="11"/>
        <v>6</v>
      </c>
      <c r="AE64" s="111" t="s">
        <v>418</v>
      </c>
      <c r="AF64" s="111">
        <f t="shared" si="12"/>
        <v>6</v>
      </c>
      <c r="AG64" s="111" t="s">
        <v>1344</v>
      </c>
      <c r="AH64" s="111">
        <f t="shared" si="13"/>
        <v>5</v>
      </c>
      <c r="AI64" s="107">
        <f t="shared" si="14"/>
        <v>8.1</v>
      </c>
      <c r="AJ64" s="247">
        <f>IFERROR(AVERAGEIFS(Tableau1[Note globale /10],Tableau1[Activités],Tableau1[[#This Row],[Activités]]),"")</f>
        <v>6.8285714285714283</v>
      </c>
      <c r="AK64" s="107" t="str">
        <f t="shared" si="15"/>
        <v>APPROUVE</v>
      </c>
      <c r="AL64" s="109"/>
      <c r="AM64" s="109"/>
      <c r="AN64" s="109"/>
      <c r="AO64" s="161"/>
    </row>
    <row r="65" spans="1:42" ht="15" hidden="1" customHeight="1" x14ac:dyDescent="0.25">
      <c r="A65" s="200">
        <v>63</v>
      </c>
      <c r="B65" s="217" t="s">
        <v>593</v>
      </c>
      <c r="C65" s="102" t="s">
        <v>592</v>
      </c>
      <c r="D65" s="103">
        <v>40688</v>
      </c>
      <c r="E65" s="103" t="str">
        <f>VLOOKUP(B65,'MISE A JOUR LISTE FOURNISSEURS'!D:E,2,0)</f>
        <v>Fournitures industrielles</v>
      </c>
      <c r="F65" s="116" t="str">
        <f t="shared" si="0"/>
        <v>ALG</v>
      </c>
      <c r="G65" s="110"/>
      <c r="H65" s="104"/>
      <c r="I65" s="112" t="s">
        <v>336</v>
      </c>
      <c r="J65" s="204" t="s">
        <v>58</v>
      </c>
      <c r="K65" s="207"/>
      <c r="L65" s="116" t="str">
        <f t="shared" si="1"/>
        <v>NON</v>
      </c>
      <c r="M65" s="112" t="s">
        <v>888</v>
      </c>
      <c r="N65" s="105" t="str">
        <f t="shared" si="2"/>
        <v>non</v>
      </c>
      <c r="O65" s="106" t="s">
        <v>334</v>
      </c>
      <c r="P65" s="105" t="str">
        <f t="shared" si="3"/>
        <v>non</v>
      </c>
      <c r="Q65" s="107" t="str">
        <f>IFERROR(VLOOKUP(B65,Feuil1!A:B,2,0),"")</f>
        <v/>
      </c>
      <c r="R65" s="107"/>
      <c r="S65" s="107"/>
      <c r="T65" s="128" t="str">
        <f t="shared" si="16"/>
        <v/>
      </c>
      <c r="U65" s="108" t="str">
        <f t="shared" si="5"/>
        <v>&gt;40%</v>
      </c>
      <c r="V65" s="107" t="str">
        <f t="shared" si="6"/>
        <v>0</v>
      </c>
      <c r="W65" s="153"/>
      <c r="X65" s="128" t="str">
        <f t="shared" si="7"/>
        <v/>
      </c>
      <c r="Y65" s="108" t="str">
        <f t="shared" si="8"/>
        <v>6% - 100%</v>
      </c>
      <c r="Z65" s="107" t="str">
        <f t="shared" si="9"/>
        <v/>
      </c>
      <c r="AA65" s="111"/>
      <c r="AB65" s="111" t="str">
        <f t="shared" si="10"/>
        <v/>
      </c>
      <c r="AC65" s="111"/>
      <c r="AD65" s="111" t="str">
        <f t="shared" si="11"/>
        <v/>
      </c>
      <c r="AE65" s="111"/>
      <c r="AF65" s="111" t="str">
        <f t="shared" si="12"/>
        <v/>
      </c>
      <c r="AG65" s="111"/>
      <c r="AH65" s="111" t="str">
        <f t="shared" si="13"/>
        <v/>
      </c>
      <c r="AI65" s="107" t="str">
        <f t="shared" si="14"/>
        <v/>
      </c>
      <c r="AJ65" s="247">
        <f>IFERROR(AVERAGEIFS(Tableau1[Note globale /10],Tableau1[Activités],Tableau1[[#This Row],[Activités]]),"")</f>
        <v>7.6999999999999993</v>
      </c>
      <c r="AK65" s="107" t="str">
        <f t="shared" si="15"/>
        <v/>
      </c>
      <c r="AL65" s="109"/>
      <c r="AM65" s="109"/>
      <c r="AN65" s="109"/>
      <c r="AO65" s="161"/>
    </row>
    <row r="66" spans="1:42" ht="15" customHeight="1" x14ac:dyDescent="0.25">
      <c r="A66" s="200">
        <v>64</v>
      </c>
      <c r="B66" s="218" t="s">
        <v>9</v>
      </c>
      <c r="C66" s="102" t="s">
        <v>595</v>
      </c>
      <c r="D66" s="103">
        <v>36965</v>
      </c>
      <c r="E66" s="103" t="str">
        <f>VLOOKUP(B66,'MISE A JOUR LISTE FOURNISSEURS'!D:E,2,0)</f>
        <v>Produits non ferreux</v>
      </c>
      <c r="F66" s="116" t="str">
        <f t="shared" si="0"/>
        <v>ALG</v>
      </c>
      <c r="G66" s="110" t="s">
        <v>234</v>
      </c>
      <c r="H66" s="104" t="s">
        <v>239</v>
      </c>
      <c r="I66" s="112" t="s">
        <v>336</v>
      </c>
      <c r="J66" s="204" t="s">
        <v>346</v>
      </c>
      <c r="K66" s="203">
        <v>44261</v>
      </c>
      <c r="L66" s="116" t="str">
        <f t="shared" si="1"/>
        <v>OUI</v>
      </c>
      <c r="M66" s="111" t="s">
        <v>885</v>
      </c>
      <c r="N66" s="105" t="str">
        <f t="shared" si="2"/>
        <v>oui</v>
      </c>
      <c r="O66" s="114" t="s">
        <v>334</v>
      </c>
      <c r="P66" s="105" t="str">
        <f t="shared" si="3"/>
        <v>oui</v>
      </c>
      <c r="Q66" s="107">
        <f>IFERROR(VLOOKUP(B66,Feuil1!A:B,2,0),"")</f>
        <v>2</v>
      </c>
      <c r="R66" s="107">
        <v>0</v>
      </c>
      <c r="S66" s="107" t="s">
        <v>435</v>
      </c>
      <c r="T66" s="128">
        <f t="shared" si="16"/>
        <v>0</v>
      </c>
      <c r="U66" s="108" t="str">
        <f t="shared" si="5"/>
        <v>0% - 5%</v>
      </c>
      <c r="V66" s="107" t="str">
        <f t="shared" si="6"/>
        <v>10</v>
      </c>
      <c r="W66" s="153"/>
      <c r="X66" s="128">
        <f t="shared" si="7"/>
        <v>0</v>
      </c>
      <c r="Y66" s="108" t="str">
        <f t="shared" si="8"/>
        <v>0% - 2%</v>
      </c>
      <c r="Z66" s="107" t="str">
        <f t="shared" si="9"/>
        <v>10</v>
      </c>
      <c r="AA66" s="111" t="s">
        <v>419</v>
      </c>
      <c r="AB66" s="111">
        <f t="shared" si="10"/>
        <v>4</v>
      </c>
      <c r="AC66" s="111" t="s">
        <v>423</v>
      </c>
      <c r="AD66" s="111">
        <f t="shared" si="11"/>
        <v>6</v>
      </c>
      <c r="AE66" s="111" t="s">
        <v>427</v>
      </c>
      <c r="AF66" s="111">
        <f t="shared" si="12"/>
        <v>10</v>
      </c>
      <c r="AG66" s="111" t="s">
        <v>1344</v>
      </c>
      <c r="AH66" s="111">
        <f t="shared" si="13"/>
        <v>5</v>
      </c>
      <c r="AI66" s="107">
        <f t="shared" si="14"/>
        <v>8.5</v>
      </c>
      <c r="AJ66" s="247">
        <f>IFERROR(AVERAGEIFS(Tableau1[Note globale /10],Tableau1[Activités],Tableau1[[#This Row],[Activités]]),"")</f>
        <v>7.6999999999999993</v>
      </c>
      <c r="AK66" s="107" t="str">
        <f t="shared" si="15"/>
        <v>APPROUVE</v>
      </c>
      <c r="AL66" s="109"/>
      <c r="AM66" s="109"/>
      <c r="AN66" s="109"/>
      <c r="AO66" s="161"/>
    </row>
    <row r="67" spans="1:42" ht="15" hidden="1" customHeight="1" x14ac:dyDescent="0.2">
      <c r="A67" s="200">
        <v>65</v>
      </c>
      <c r="B67" s="111" t="s">
        <v>600</v>
      </c>
      <c r="C67" s="111" t="s">
        <v>599</v>
      </c>
      <c r="D67" s="103">
        <v>41645</v>
      </c>
      <c r="E67" s="103" t="str">
        <f>VLOOKUP(B67,'MISE A JOUR LISTE FOURNISSEURS'!D:E,2,0)</f>
        <v/>
      </c>
      <c r="F67" s="116" t="str">
        <f t="shared" ref="F67:F130" si="17">IF(OR(I67="Matières premières",I67="Prestation mécanique",I67="Composants",I67="Traitement de surface",I67="Traitement thermique",I67="Peinture"),"ALG",IF(OR(I67="Consommables de production",I67="Consommables de bureau"),"VU",IF(I67="Métrologie","FH","")))</f>
        <v>VU</v>
      </c>
      <c r="G67" s="111"/>
      <c r="H67" s="111"/>
      <c r="I67" s="112" t="s">
        <v>341</v>
      </c>
      <c r="J67" s="206"/>
      <c r="K67" s="208"/>
      <c r="L67" s="116" t="str">
        <f t="shared" ref="L67:L130" si="18">IF(Q67="","NON","OUI")</f>
        <v>NON</v>
      </c>
      <c r="M67" s="111" t="s">
        <v>885</v>
      </c>
      <c r="N67" s="105" t="str">
        <f t="shared" ref="N67:N130" si="19">IF(AND(OR(L67="OUI",L67="NOUVEAU FOURNISSEUR"),OR(I67="Matières premières",I67="Traitement de surface",I67="Traitement Thermique",I67="Métrologie",I67="Peinture")),"oui","non")</f>
        <v>non</v>
      </c>
      <c r="O67" s="107"/>
      <c r="P67" s="105" t="str">
        <f t="shared" ref="P67:P130" si="20">IF(AND(OR(N67="oui",O67="oui"),Q67&lt;&gt;0),"oui","non")</f>
        <v>non</v>
      </c>
      <c r="Q67" s="107" t="str">
        <f>IFERROR(VLOOKUP(B67,Feuil1!A:B,2,0),"")</f>
        <v/>
      </c>
      <c r="R67" s="107"/>
      <c r="S67" s="107"/>
      <c r="T67" s="128" t="str">
        <f t="shared" si="16"/>
        <v/>
      </c>
      <c r="U67" s="108" t="str">
        <f t="shared" ref="U67:U130" si="21">IF(AND(T67&gt;=0%,T67&lt;=5%),"0% - 5%",IF(AND(T67&gt;=6%,T67&lt;=10%),"6% - 10%",IF(AND(T67&gt;=11%,T67&lt;=20%),"11% - 20%",IF(AND(T67&gt;=21%,T67&lt;=30%),"21% - 30%",IF(AND(T67&gt;=31%,T67&lt;=40%),"31% - 40%","&gt;40%")))))</f>
        <v>&gt;40%</v>
      </c>
      <c r="V67" s="107" t="str">
        <f t="shared" ref="V67:V130" si="22">IF(U67="0% - 5%","10",IF(U67="6% - 10%","8",IF(U67="11% - 20%","6",IF(U67="21% - 30%","4",IF(U67="31% - 40%","2",IF(U67="&gt;40%","0"))))))</f>
        <v>0</v>
      </c>
      <c r="W67" s="153"/>
      <c r="X67" s="128" t="str">
        <f t="shared" ref="X67:X130" si="23">IFERROR(IF(Q67&gt;=1,(W67/Q67),""),"")</f>
        <v/>
      </c>
      <c r="Y67" s="108" t="str">
        <f t="shared" ref="Y67:Y130" si="24">IF(AND(X67&lt;=2%),"0% - 2%",IF(AND(X67&gt;=3%,X67&lt;=5%),"3% - 5%","6% - 100%"))</f>
        <v>6% - 100%</v>
      </c>
      <c r="Z67" s="107" t="str">
        <f t="shared" ref="Z67:Z130" si="25">IF(X67="","",IF(Y67="0% - 2%","10",IF(Y67="3% - 5%","5","0")))</f>
        <v/>
      </c>
      <c r="AA67" s="111"/>
      <c r="AB67" s="111" t="str">
        <f t="shared" ref="AB67:AB130" si="26">IF(AA67="TOUJOURS",10,IF(AA67="REGULIEREMENT",6,IF(AA67="PARFOIS",5,IF(AA67="RAREMENT",4,IF(AA67="JAMAIS",0,"")))))</f>
        <v/>
      </c>
      <c r="AC67" s="111"/>
      <c r="AD67" s="111" t="str">
        <f t="shared" ref="AD67:AD130" si="27">IF(AC67="TRES BON PRIX",10,IF(AC67="BON PRIX",6,IF(AC67="PRIX MOYEN",5,IF(AC67="PRIX CHER",4,IF(AC67="TROP CHER",0,"")))))</f>
        <v/>
      </c>
      <c r="AE67" s="111"/>
      <c r="AF67" s="111" t="str">
        <f t="shared" ref="AF67:AF130" si="28">IF(AE67="TOUJOURS",10,IF(AE67="REGULIEREMENT",6,IF(AE67="PARFOIS",5,IF(AE67="RAREMENT",4,IF(AE67="JAMAIS",0,"")))))</f>
        <v/>
      </c>
      <c r="AG67" s="111"/>
      <c r="AH67" s="111" t="str">
        <f t="shared" ref="AH67:AH130" si="29">IF(AG67="PROACTIF",10,IF(AG67="RAPIDE",6,IF(AG67="NORMAL",5,IF(AG67="LENTE",4,IF(AG67="AUCUNE",0,"")))))</f>
        <v/>
      </c>
      <c r="AI67" s="107" t="str">
        <f t="shared" ref="AI67:AI130" si="30">IFERROR((V67*0.3)+(Z67*0.3)+(AB67*0.1)+(AD67*0.1)+(AF67*0.1)+(AH67*0.1),"")</f>
        <v/>
      </c>
      <c r="AJ67" s="247">
        <f>IFERROR(AVERAGEIFS(Tableau1[Note globale /10],Tableau1[Activités],Tableau1[[#This Row],[Activités]]),"")</f>
        <v>7.1857142857142851</v>
      </c>
      <c r="AK67" s="107" t="str">
        <f t="shared" ref="AK67:AK130" si="31">IF(AI67&lt;=3.33,"NON APPROUVE SAUF DEROGUE",IF(AND(AI67&gt;=3.34,AI67&lt;=6.66),"SOUS RESERVE",IF(AND(AI67&gt;=6.67,AI67&lt;=10),"APPROUVE","")))</f>
        <v/>
      </c>
      <c r="AL67" s="109"/>
      <c r="AM67" s="109"/>
      <c r="AN67" s="109"/>
      <c r="AO67" s="162"/>
    </row>
    <row r="68" spans="1:42" ht="15" customHeight="1" x14ac:dyDescent="0.2">
      <c r="A68" s="200">
        <v>66</v>
      </c>
      <c r="B68" s="111" t="s">
        <v>602</v>
      </c>
      <c r="C68" s="111" t="s">
        <v>601</v>
      </c>
      <c r="D68" s="103">
        <v>43487</v>
      </c>
      <c r="E68" s="103" t="str">
        <f>VLOOKUP(B68,'MISE A JOUR LISTE FOURNISSEURS'!D:E,2,0)</f>
        <v>Traitement de Surface</v>
      </c>
      <c r="F68" s="116" t="str">
        <f t="shared" si="17"/>
        <v>ALG</v>
      </c>
      <c r="G68" s="111"/>
      <c r="H68" s="111"/>
      <c r="I68" s="112" t="s">
        <v>336</v>
      </c>
      <c r="J68" s="206"/>
      <c r="K68" s="208"/>
      <c r="L68" s="116" t="str">
        <f t="shared" si="18"/>
        <v>OUI</v>
      </c>
      <c r="M68" s="111" t="s">
        <v>885</v>
      </c>
      <c r="N68" s="105" t="str">
        <f t="shared" si="19"/>
        <v>oui</v>
      </c>
      <c r="O68" s="107" t="s">
        <v>333</v>
      </c>
      <c r="P68" s="105" t="str">
        <f t="shared" si="20"/>
        <v>oui</v>
      </c>
      <c r="Q68" s="107">
        <v>1</v>
      </c>
      <c r="R68" s="107">
        <v>0</v>
      </c>
      <c r="S68" s="107" t="s">
        <v>435</v>
      </c>
      <c r="T68" s="128">
        <f t="shared" si="16"/>
        <v>0</v>
      </c>
      <c r="U68" s="108" t="str">
        <f t="shared" si="21"/>
        <v>0% - 5%</v>
      </c>
      <c r="V68" s="107" t="str">
        <f t="shared" si="22"/>
        <v>10</v>
      </c>
      <c r="W68" s="153"/>
      <c r="X68" s="128">
        <f t="shared" si="23"/>
        <v>0</v>
      </c>
      <c r="Y68" s="108" t="str">
        <f t="shared" si="24"/>
        <v>0% - 2%</v>
      </c>
      <c r="Z68" s="107" t="str">
        <f t="shared" si="25"/>
        <v>10</v>
      </c>
      <c r="AA68" s="111" t="s">
        <v>1342</v>
      </c>
      <c r="AB68" s="111">
        <f t="shared" si="26"/>
        <v>5</v>
      </c>
      <c r="AC68" s="111" t="s">
        <v>424</v>
      </c>
      <c r="AD68" s="111">
        <f t="shared" si="27"/>
        <v>5</v>
      </c>
      <c r="AE68" s="111" t="s">
        <v>1342</v>
      </c>
      <c r="AF68" s="111">
        <f t="shared" si="28"/>
        <v>5</v>
      </c>
      <c r="AG68" s="111" t="s">
        <v>1344</v>
      </c>
      <c r="AH68" s="111">
        <f t="shared" si="29"/>
        <v>5</v>
      </c>
      <c r="AI68" s="107">
        <f t="shared" si="30"/>
        <v>8</v>
      </c>
      <c r="AJ68" s="247">
        <f>IFERROR(AVERAGEIFS(Tableau1[Note globale /10],Tableau1[Activités],Tableau1[[#This Row],[Activités]]),"")</f>
        <v>7.6999999999999993</v>
      </c>
      <c r="AK68" s="107" t="str">
        <f t="shared" si="31"/>
        <v>APPROUVE</v>
      </c>
      <c r="AL68" s="109"/>
      <c r="AM68" s="109"/>
      <c r="AN68" s="109"/>
      <c r="AO68" s="162"/>
    </row>
    <row r="69" spans="1:42" ht="15" hidden="1" x14ac:dyDescent="0.25">
      <c r="A69" s="200">
        <v>67</v>
      </c>
      <c r="B69" s="218" t="s">
        <v>10</v>
      </c>
      <c r="C69" s="102" t="e">
        <v>#N/A</v>
      </c>
      <c r="D69" s="103" t="e">
        <v>#N/A</v>
      </c>
      <c r="E69" s="103" t="e">
        <f>VLOOKUP(B69,'MISE A JOUR LISTE FOURNISSEURS'!D:E,2,0)</f>
        <v>#N/A</v>
      </c>
      <c r="F69" s="116" t="str">
        <f t="shared" si="17"/>
        <v>ALG</v>
      </c>
      <c r="G69" s="110" t="s">
        <v>69</v>
      </c>
      <c r="H69" s="104" t="s">
        <v>170</v>
      </c>
      <c r="I69" s="112" t="s">
        <v>336</v>
      </c>
      <c r="J69" s="204" t="s">
        <v>58</v>
      </c>
      <c r="K69" s="207"/>
      <c r="L69" s="116" t="str">
        <f t="shared" si="18"/>
        <v>NON</v>
      </c>
      <c r="M69" s="112" t="s">
        <v>888</v>
      </c>
      <c r="N69" s="105" t="str">
        <f t="shared" si="19"/>
        <v>non</v>
      </c>
      <c r="O69" s="106" t="s">
        <v>334</v>
      </c>
      <c r="P69" s="105" t="str">
        <f t="shared" si="20"/>
        <v>non</v>
      </c>
      <c r="Q69" s="107" t="str">
        <f>IFERROR(VLOOKUP(B69,Feuil1!A:B,2,0),"")</f>
        <v/>
      </c>
      <c r="R69" s="107"/>
      <c r="S69" s="107"/>
      <c r="T69" s="128" t="str">
        <f t="shared" si="16"/>
        <v/>
      </c>
      <c r="U69" s="108" t="str">
        <f t="shared" si="21"/>
        <v>&gt;40%</v>
      </c>
      <c r="V69" s="107" t="str">
        <f t="shared" si="22"/>
        <v>0</v>
      </c>
      <c r="W69" s="153"/>
      <c r="X69" s="128" t="str">
        <f t="shared" si="23"/>
        <v/>
      </c>
      <c r="Y69" s="108" t="str">
        <f t="shared" si="24"/>
        <v>6% - 100%</v>
      </c>
      <c r="Z69" s="107" t="str">
        <f t="shared" si="25"/>
        <v/>
      </c>
      <c r="AA69" s="111"/>
      <c r="AB69" s="111" t="str">
        <f t="shared" si="26"/>
        <v/>
      </c>
      <c r="AC69" s="111"/>
      <c r="AD69" s="111" t="str">
        <f t="shared" si="27"/>
        <v/>
      </c>
      <c r="AE69" s="111"/>
      <c r="AF69" s="111" t="str">
        <f t="shared" si="28"/>
        <v/>
      </c>
      <c r="AG69" s="111"/>
      <c r="AH69" s="111" t="str">
        <f t="shared" si="29"/>
        <v/>
      </c>
      <c r="AI69" s="107" t="str">
        <f t="shared" si="30"/>
        <v/>
      </c>
      <c r="AJ69" s="247">
        <f>IFERROR(AVERAGEIFS(Tableau1[Note globale /10],Tableau1[Activités],Tableau1[[#This Row],[Activités]]),"")</f>
        <v>7.6999999999999993</v>
      </c>
      <c r="AK69" s="107" t="str">
        <f t="shared" si="31"/>
        <v/>
      </c>
      <c r="AL69" s="109"/>
      <c r="AM69" s="109"/>
      <c r="AN69" s="109"/>
      <c r="AO69" s="165"/>
    </row>
    <row r="70" spans="1:42" ht="15" hidden="1" customHeight="1" x14ac:dyDescent="0.2">
      <c r="A70" s="200">
        <v>68</v>
      </c>
      <c r="B70" s="111" t="s">
        <v>604</v>
      </c>
      <c r="C70" s="111" t="s">
        <v>603</v>
      </c>
      <c r="D70" s="103">
        <v>42248</v>
      </c>
      <c r="E70" s="103" t="str">
        <f>VLOOKUP(B70,'MISE A JOUR LISTE FOURNISSEURS'!D:E,2,0)</f>
        <v>Refendage</v>
      </c>
      <c r="F70" s="116" t="str">
        <f t="shared" si="17"/>
        <v>ALG</v>
      </c>
      <c r="G70" s="111"/>
      <c r="H70" s="111"/>
      <c r="I70" s="112" t="s">
        <v>336</v>
      </c>
      <c r="J70" s="206"/>
      <c r="K70" s="208"/>
      <c r="L70" s="116" t="str">
        <f t="shared" si="18"/>
        <v>NON</v>
      </c>
      <c r="M70" s="112" t="s">
        <v>888</v>
      </c>
      <c r="N70" s="105" t="str">
        <f t="shared" si="19"/>
        <v>non</v>
      </c>
      <c r="O70" s="107"/>
      <c r="P70" s="105" t="str">
        <f t="shared" si="20"/>
        <v>non</v>
      </c>
      <c r="Q70" s="107" t="str">
        <f>IFERROR(VLOOKUP(B70,Feuil1!A:B,2,0),"")</f>
        <v/>
      </c>
      <c r="R70" s="107"/>
      <c r="S70" s="107"/>
      <c r="T70" s="128" t="str">
        <f t="shared" si="16"/>
        <v/>
      </c>
      <c r="U70" s="108" t="str">
        <f t="shared" si="21"/>
        <v>&gt;40%</v>
      </c>
      <c r="V70" s="107" t="str">
        <f t="shared" si="22"/>
        <v>0</v>
      </c>
      <c r="W70" s="153"/>
      <c r="X70" s="128" t="str">
        <f t="shared" si="23"/>
        <v/>
      </c>
      <c r="Y70" s="108" t="str">
        <f t="shared" si="24"/>
        <v>6% - 100%</v>
      </c>
      <c r="Z70" s="107" t="str">
        <f t="shared" si="25"/>
        <v/>
      </c>
      <c r="AA70" s="111"/>
      <c r="AB70" s="111" t="str">
        <f t="shared" si="26"/>
        <v/>
      </c>
      <c r="AC70" s="111"/>
      <c r="AD70" s="111" t="str">
        <f t="shared" si="27"/>
        <v/>
      </c>
      <c r="AE70" s="111"/>
      <c r="AF70" s="111" t="str">
        <f t="shared" si="28"/>
        <v/>
      </c>
      <c r="AG70" s="111"/>
      <c r="AH70" s="111" t="str">
        <f t="shared" si="29"/>
        <v/>
      </c>
      <c r="AI70" s="107" t="str">
        <f t="shared" si="30"/>
        <v/>
      </c>
      <c r="AJ70" s="247">
        <f>IFERROR(AVERAGEIFS(Tableau1[Note globale /10],Tableau1[Activités],Tableau1[[#This Row],[Activités]]),"")</f>
        <v>7.6999999999999993</v>
      </c>
      <c r="AK70" s="107" t="str">
        <f t="shared" si="31"/>
        <v/>
      </c>
      <c r="AL70" s="109"/>
      <c r="AM70" s="109"/>
      <c r="AN70" s="109"/>
      <c r="AO70" s="162"/>
    </row>
    <row r="71" spans="1:42" ht="15" hidden="1" x14ac:dyDescent="0.25">
      <c r="A71" s="200">
        <v>69</v>
      </c>
      <c r="B71" s="218" t="s">
        <v>33</v>
      </c>
      <c r="C71" s="102" t="s">
        <v>33</v>
      </c>
      <c r="D71" s="103">
        <v>39745</v>
      </c>
      <c r="E71" s="103" t="str">
        <f>VLOOKUP(B71,'MISE A JOUR LISTE FOURNISSEURS'!D:E,2,0)</f>
        <v>Imprimerie</v>
      </c>
      <c r="F71" s="116" t="str">
        <f t="shared" si="17"/>
        <v>VU</v>
      </c>
      <c r="G71" s="110"/>
      <c r="H71" s="104"/>
      <c r="I71" s="112" t="s">
        <v>341</v>
      </c>
      <c r="J71" s="204"/>
      <c r="K71" s="207"/>
      <c r="L71" s="116" t="str">
        <f t="shared" si="18"/>
        <v>NON</v>
      </c>
      <c r="M71" s="112" t="s">
        <v>888</v>
      </c>
      <c r="N71" s="105" t="str">
        <f t="shared" si="19"/>
        <v>non</v>
      </c>
      <c r="O71" s="106" t="s">
        <v>334</v>
      </c>
      <c r="P71" s="105" t="str">
        <f t="shared" si="20"/>
        <v>non</v>
      </c>
      <c r="Q71" s="107" t="str">
        <f>IFERROR(VLOOKUP(B71,Feuil1!A:B,2,0),"")</f>
        <v/>
      </c>
      <c r="R71" s="107"/>
      <c r="S71" s="107"/>
      <c r="T71" s="128" t="str">
        <f t="shared" si="16"/>
        <v/>
      </c>
      <c r="U71" s="108" t="str">
        <f t="shared" si="21"/>
        <v>&gt;40%</v>
      </c>
      <c r="V71" s="107" t="str">
        <f t="shared" si="22"/>
        <v>0</v>
      </c>
      <c r="W71" s="153"/>
      <c r="X71" s="128" t="str">
        <f t="shared" si="23"/>
        <v/>
      </c>
      <c r="Y71" s="108" t="str">
        <f t="shared" si="24"/>
        <v>6% - 100%</v>
      </c>
      <c r="Z71" s="107" t="str">
        <f t="shared" si="25"/>
        <v/>
      </c>
      <c r="AA71" s="111"/>
      <c r="AB71" s="111" t="str">
        <f t="shared" si="26"/>
        <v/>
      </c>
      <c r="AC71" s="111"/>
      <c r="AD71" s="111" t="str">
        <f t="shared" si="27"/>
        <v/>
      </c>
      <c r="AE71" s="111"/>
      <c r="AF71" s="111" t="str">
        <f t="shared" si="28"/>
        <v/>
      </c>
      <c r="AG71" s="111"/>
      <c r="AH71" s="111" t="str">
        <f t="shared" si="29"/>
        <v/>
      </c>
      <c r="AI71" s="107" t="str">
        <f t="shared" si="30"/>
        <v/>
      </c>
      <c r="AJ71" s="247">
        <f>IFERROR(AVERAGEIFS(Tableau1[Note globale /10],Tableau1[Activités],Tableau1[[#This Row],[Activités]]),"")</f>
        <v>7.1857142857142851</v>
      </c>
      <c r="AK71" s="107" t="str">
        <f t="shared" si="31"/>
        <v/>
      </c>
      <c r="AL71" s="109"/>
      <c r="AM71" s="109"/>
      <c r="AN71" s="109"/>
      <c r="AO71" s="165"/>
    </row>
    <row r="72" spans="1:42" ht="15" customHeight="1" x14ac:dyDescent="0.2">
      <c r="A72" s="200">
        <v>70</v>
      </c>
      <c r="B72" s="111" t="s">
        <v>606</v>
      </c>
      <c r="C72" s="111" t="s">
        <v>605</v>
      </c>
      <c r="D72" s="103">
        <v>41114</v>
      </c>
      <c r="E72" s="103" t="str">
        <f>VLOOKUP(B72,'MISE A JOUR LISTE FOURNISSEURS'!D:E,2,0)</f>
        <v>Fournitures industrielles</v>
      </c>
      <c r="F72" s="116" t="str">
        <f t="shared" si="17"/>
        <v>VU</v>
      </c>
      <c r="G72" s="111"/>
      <c r="H72" s="111"/>
      <c r="I72" s="112" t="s">
        <v>341</v>
      </c>
      <c r="J72" s="206"/>
      <c r="K72" s="208"/>
      <c r="L72" s="116" t="str">
        <f t="shared" si="18"/>
        <v>OUI</v>
      </c>
      <c r="M72" s="111" t="s">
        <v>885</v>
      </c>
      <c r="N72" s="105" t="str">
        <f t="shared" si="19"/>
        <v>non</v>
      </c>
      <c r="O72" s="107"/>
      <c r="P72" s="105" t="str">
        <f t="shared" si="20"/>
        <v>non</v>
      </c>
      <c r="Q72" s="107">
        <f>IFERROR(VLOOKUP(B72,Feuil1!A:B,2,0),"")</f>
        <v>1</v>
      </c>
      <c r="R72" s="107">
        <v>0</v>
      </c>
      <c r="S72" s="107" t="s">
        <v>435</v>
      </c>
      <c r="T72" s="128">
        <f t="shared" si="16"/>
        <v>0</v>
      </c>
      <c r="U72" s="108" t="str">
        <f t="shared" si="21"/>
        <v>0% - 5%</v>
      </c>
      <c r="V72" s="107" t="str">
        <f t="shared" si="22"/>
        <v>10</v>
      </c>
      <c r="W72" s="153"/>
      <c r="X72" s="128">
        <f t="shared" si="23"/>
        <v>0</v>
      </c>
      <c r="Y72" s="108" t="str">
        <f t="shared" si="24"/>
        <v>0% - 2%</v>
      </c>
      <c r="Z72" s="107" t="str">
        <f t="shared" si="25"/>
        <v>10</v>
      </c>
      <c r="AA72" s="111" t="s">
        <v>1342</v>
      </c>
      <c r="AB72" s="111">
        <f t="shared" si="26"/>
        <v>5</v>
      </c>
      <c r="AC72" s="111" t="s">
        <v>424</v>
      </c>
      <c r="AD72" s="111">
        <f t="shared" si="27"/>
        <v>5</v>
      </c>
      <c r="AE72" s="111" t="s">
        <v>1342</v>
      </c>
      <c r="AF72" s="111">
        <f t="shared" si="28"/>
        <v>5</v>
      </c>
      <c r="AG72" s="111" t="s">
        <v>1344</v>
      </c>
      <c r="AH72" s="111">
        <f t="shared" si="29"/>
        <v>5</v>
      </c>
      <c r="AI72" s="107">
        <f t="shared" si="30"/>
        <v>8</v>
      </c>
      <c r="AJ72" s="247">
        <f>IFERROR(AVERAGEIFS(Tableau1[Note globale /10],Tableau1[Activités],Tableau1[[#This Row],[Activités]]),"")</f>
        <v>7.1857142857142851</v>
      </c>
      <c r="AK72" s="107" t="str">
        <f t="shared" si="31"/>
        <v>APPROUVE</v>
      </c>
      <c r="AL72" s="109"/>
      <c r="AM72" s="109"/>
      <c r="AN72" s="109"/>
      <c r="AO72" s="162"/>
    </row>
    <row r="73" spans="1:42" ht="12.75" hidden="1" customHeight="1" x14ac:dyDescent="0.2">
      <c r="A73" s="200">
        <v>71</v>
      </c>
      <c r="B73" s="111" t="s">
        <v>608</v>
      </c>
      <c r="C73" s="111" t="s">
        <v>607</v>
      </c>
      <c r="D73" s="103">
        <v>40568</v>
      </c>
      <c r="E73" s="103" t="str">
        <f>VLOOKUP(B73,'MISE A JOUR LISTE FOURNISSEURS'!D:E,2,0)</f>
        <v>Produits ferreux</v>
      </c>
      <c r="F73" s="116" t="str">
        <f t="shared" si="17"/>
        <v>ALG</v>
      </c>
      <c r="G73" s="111"/>
      <c r="H73" s="111"/>
      <c r="I73" s="112" t="s">
        <v>336</v>
      </c>
      <c r="J73" s="206"/>
      <c r="K73" s="208"/>
      <c r="L73" s="116" t="str">
        <f t="shared" si="18"/>
        <v>NON</v>
      </c>
      <c r="M73" s="112" t="s">
        <v>888</v>
      </c>
      <c r="N73" s="105" t="str">
        <f t="shared" si="19"/>
        <v>non</v>
      </c>
      <c r="O73" s="107" t="s">
        <v>333</v>
      </c>
      <c r="P73" s="105" t="str">
        <f t="shared" si="20"/>
        <v>oui</v>
      </c>
      <c r="Q73" s="107" t="str">
        <f>IFERROR(VLOOKUP(B73,Feuil1!A:B,2,0),"")</f>
        <v/>
      </c>
      <c r="R73" s="107"/>
      <c r="S73" s="107"/>
      <c r="T73" s="128" t="str">
        <f t="shared" si="16"/>
        <v/>
      </c>
      <c r="U73" s="108" t="str">
        <f t="shared" si="21"/>
        <v>&gt;40%</v>
      </c>
      <c r="V73" s="107" t="str">
        <f t="shared" si="22"/>
        <v>0</v>
      </c>
      <c r="W73" s="153"/>
      <c r="X73" s="128" t="str">
        <f t="shared" si="23"/>
        <v/>
      </c>
      <c r="Y73" s="108" t="str">
        <f t="shared" si="24"/>
        <v>6% - 100%</v>
      </c>
      <c r="Z73" s="107" t="str">
        <f t="shared" si="25"/>
        <v/>
      </c>
      <c r="AA73" s="111"/>
      <c r="AB73" s="111" t="str">
        <f t="shared" si="26"/>
        <v/>
      </c>
      <c r="AC73" s="111"/>
      <c r="AD73" s="111" t="str">
        <f t="shared" si="27"/>
        <v/>
      </c>
      <c r="AE73" s="111"/>
      <c r="AF73" s="111" t="str">
        <f t="shared" si="28"/>
        <v/>
      </c>
      <c r="AG73" s="111"/>
      <c r="AH73" s="111" t="str">
        <f t="shared" si="29"/>
        <v/>
      </c>
      <c r="AI73" s="107" t="str">
        <f t="shared" si="30"/>
        <v/>
      </c>
      <c r="AJ73" s="247">
        <f>IFERROR(AVERAGEIFS(Tableau1[Note globale /10],Tableau1[Activités],Tableau1[[#This Row],[Activités]]),"")</f>
        <v>7.6999999999999993</v>
      </c>
      <c r="AK73" s="107" t="str">
        <f t="shared" si="31"/>
        <v/>
      </c>
      <c r="AL73" s="109"/>
      <c r="AM73" s="109"/>
      <c r="AN73" s="109"/>
      <c r="AO73" s="162"/>
    </row>
    <row r="74" spans="1:42" ht="12.75" hidden="1" customHeight="1" x14ac:dyDescent="0.2">
      <c r="A74" s="200">
        <v>72</v>
      </c>
      <c r="B74" s="111" t="s">
        <v>610</v>
      </c>
      <c r="C74" s="111" t="s">
        <v>609</v>
      </c>
      <c r="D74" s="103">
        <v>39946</v>
      </c>
      <c r="E74" s="103" t="str">
        <f>VLOOKUP(B74,'MISE A JOUR LISTE FOURNISSEURS'!D:E,2,0)</f>
        <v/>
      </c>
      <c r="F74" s="116" t="str">
        <f t="shared" si="17"/>
        <v>VU</v>
      </c>
      <c r="G74" s="111"/>
      <c r="H74" s="111"/>
      <c r="I74" s="112" t="s">
        <v>341</v>
      </c>
      <c r="J74" s="206"/>
      <c r="K74" s="208"/>
      <c r="L74" s="116" t="str">
        <f t="shared" si="18"/>
        <v>NON</v>
      </c>
      <c r="M74" s="112" t="s">
        <v>888</v>
      </c>
      <c r="N74" s="105" t="str">
        <f t="shared" si="19"/>
        <v>non</v>
      </c>
      <c r="O74" s="107"/>
      <c r="P74" s="105" t="str">
        <f t="shared" si="20"/>
        <v>non</v>
      </c>
      <c r="Q74" s="107" t="str">
        <f>IFERROR(VLOOKUP(B74,Feuil1!A:B,2,0),"")</f>
        <v/>
      </c>
      <c r="R74" s="107"/>
      <c r="S74" s="107"/>
      <c r="T74" s="128" t="str">
        <f t="shared" si="16"/>
        <v/>
      </c>
      <c r="U74" s="108" t="str">
        <f t="shared" si="21"/>
        <v>&gt;40%</v>
      </c>
      <c r="V74" s="107" t="str">
        <f t="shared" si="22"/>
        <v>0</v>
      </c>
      <c r="W74" s="153"/>
      <c r="X74" s="128" t="str">
        <f t="shared" si="23"/>
        <v/>
      </c>
      <c r="Y74" s="108" t="str">
        <f t="shared" si="24"/>
        <v>6% - 100%</v>
      </c>
      <c r="Z74" s="107" t="str">
        <f t="shared" si="25"/>
        <v/>
      </c>
      <c r="AA74" s="111"/>
      <c r="AB74" s="111" t="str">
        <f t="shared" si="26"/>
        <v/>
      </c>
      <c r="AC74" s="111"/>
      <c r="AD74" s="111" t="str">
        <f t="shared" si="27"/>
        <v/>
      </c>
      <c r="AE74" s="111"/>
      <c r="AF74" s="111" t="str">
        <f t="shared" si="28"/>
        <v/>
      </c>
      <c r="AG74" s="111"/>
      <c r="AH74" s="111" t="str">
        <f t="shared" si="29"/>
        <v/>
      </c>
      <c r="AI74" s="107" t="str">
        <f t="shared" si="30"/>
        <v/>
      </c>
      <c r="AJ74" s="247">
        <f>IFERROR(AVERAGEIFS(Tableau1[Note globale /10],Tableau1[Activités],Tableau1[[#This Row],[Activités]]),"")</f>
        <v>7.1857142857142851</v>
      </c>
      <c r="AK74" s="107" t="str">
        <f t="shared" si="31"/>
        <v/>
      </c>
      <c r="AL74" s="109"/>
      <c r="AM74" s="109"/>
      <c r="AN74" s="109"/>
      <c r="AO74" s="162"/>
    </row>
    <row r="75" spans="1:42" ht="14.25" hidden="1" customHeight="1" x14ac:dyDescent="0.25">
      <c r="A75" s="200">
        <v>73</v>
      </c>
      <c r="B75" s="218" t="s">
        <v>381</v>
      </c>
      <c r="C75" s="102" t="s">
        <v>381</v>
      </c>
      <c r="D75" s="103">
        <v>43172</v>
      </c>
      <c r="E75" s="103" t="str">
        <f>VLOOKUP(B75,'MISE A JOUR LISTE FOURNISSEURS'!D:E,2,0)</f>
        <v>Tolerie Fine-Usinage</v>
      </c>
      <c r="F75" s="116" t="str">
        <f t="shared" si="17"/>
        <v>ALG</v>
      </c>
      <c r="G75" s="110"/>
      <c r="H75" s="104"/>
      <c r="I75" s="112" t="s">
        <v>338</v>
      </c>
      <c r="J75" s="204" t="s">
        <v>58</v>
      </c>
      <c r="K75" s="207"/>
      <c r="L75" s="116" t="str">
        <f t="shared" si="18"/>
        <v>NON</v>
      </c>
      <c r="M75" s="111" t="s">
        <v>884</v>
      </c>
      <c r="N75" s="105" t="str">
        <f t="shared" si="19"/>
        <v>non</v>
      </c>
      <c r="O75" s="106" t="s">
        <v>333</v>
      </c>
      <c r="P75" s="105" t="str">
        <f t="shared" si="20"/>
        <v>non</v>
      </c>
      <c r="Q75" s="107"/>
      <c r="R75" s="107"/>
      <c r="S75" s="107" t="s">
        <v>435</v>
      </c>
      <c r="T75" s="128" t="str">
        <f t="shared" si="16"/>
        <v/>
      </c>
      <c r="U75" s="108" t="str">
        <f t="shared" si="21"/>
        <v>&gt;40%</v>
      </c>
      <c r="V75" s="107" t="str">
        <f t="shared" si="22"/>
        <v>0</v>
      </c>
      <c r="W75" s="153"/>
      <c r="X75" s="128" t="str">
        <f t="shared" si="23"/>
        <v/>
      </c>
      <c r="Y75" s="108" t="str">
        <f t="shared" si="24"/>
        <v>6% - 100%</v>
      </c>
      <c r="Z75" s="107" t="str">
        <f t="shared" si="25"/>
        <v/>
      </c>
      <c r="AA75" s="111"/>
      <c r="AB75" s="111" t="str">
        <f t="shared" si="26"/>
        <v/>
      </c>
      <c r="AC75" s="111"/>
      <c r="AD75" s="111" t="str">
        <f t="shared" si="27"/>
        <v/>
      </c>
      <c r="AE75" s="111"/>
      <c r="AF75" s="111" t="str">
        <f t="shared" si="28"/>
        <v/>
      </c>
      <c r="AG75" s="111"/>
      <c r="AH75" s="111" t="str">
        <f t="shared" si="29"/>
        <v/>
      </c>
      <c r="AI75" s="107" t="str">
        <f t="shared" si="30"/>
        <v/>
      </c>
      <c r="AJ75" s="247">
        <f>IFERROR(AVERAGEIFS(Tableau1[Note globale /10],Tableau1[Activités],Tableau1[[#This Row],[Activités]]),"")</f>
        <v>6.8285714285714283</v>
      </c>
      <c r="AK75" s="107" t="str">
        <f t="shared" si="31"/>
        <v/>
      </c>
      <c r="AL75" s="109"/>
      <c r="AM75" s="109"/>
      <c r="AN75" s="109"/>
      <c r="AO75" s="161"/>
    </row>
    <row r="76" spans="1:42" ht="15" hidden="1" customHeight="1" x14ac:dyDescent="0.2">
      <c r="A76" s="200">
        <v>74</v>
      </c>
      <c r="B76" s="111" t="s">
        <v>612</v>
      </c>
      <c r="C76" s="111" t="s">
        <v>611</v>
      </c>
      <c r="D76" s="103">
        <v>40514</v>
      </c>
      <c r="E76" s="103" t="str">
        <f>VLOOKUP(B76,'MISE A JOUR LISTE FOURNISSEURS'!D:E,2,0)</f>
        <v>Fournitures industrielles</v>
      </c>
      <c r="F76" s="116" t="str">
        <f t="shared" si="17"/>
        <v>VU</v>
      </c>
      <c r="G76" s="111"/>
      <c r="H76" s="111"/>
      <c r="I76" s="112" t="s">
        <v>341</v>
      </c>
      <c r="J76" s="206"/>
      <c r="K76" s="208"/>
      <c r="L76" s="116" t="str">
        <f t="shared" si="18"/>
        <v>NON</v>
      </c>
      <c r="M76" s="112" t="s">
        <v>888</v>
      </c>
      <c r="N76" s="105" t="str">
        <f t="shared" si="19"/>
        <v>non</v>
      </c>
      <c r="O76" s="107"/>
      <c r="P76" s="105" t="str">
        <f t="shared" si="20"/>
        <v>non</v>
      </c>
      <c r="Q76" s="107" t="str">
        <f>IFERROR(VLOOKUP(B76,Feuil1!A:B,2,0),"")</f>
        <v/>
      </c>
      <c r="R76" s="107"/>
      <c r="S76" s="107"/>
      <c r="T76" s="128" t="str">
        <f t="shared" si="16"/>
        <v/>
      </c>
      <c r="U76" s="108" t="str">
        <f t="shared" si="21"/>
        <v>&gt;40%</v>
      </c>
      <c r="V76" s="107" t="str">
        <f t="shared" si="22"/>
        <v>0</v>
      </c>
      <c r="W76" s="153"/>
      <c r="X76" s="128" t="str">
        <f t="shared" si="23"/>
        <v/>
      </c>
      <c r="Y76" s="108" t="str">
        <f t="shared" si="24"/>
        <v>6% - 100%</v>
      </c>
      <c r="Z76" s="107" t="str">
        <f t="shared" si="25"/>
        <v/>
      </c>
      <c r="AA76" s="111"/>
      <c r="AB76" s="111" t="str">
        <f t="shared" si="26"/>
        <v/>
      </c>
      <c r="AC76" s="111"/>
      <c r="AD76" s="111" t="str">
        <f t="shared" si="27"/>
        <v/>
      </c>
      <c r="AE76" s="111"/>
      <c r="AF76" s="111" t="str">
        <f t="shared" si="28"/>
        <v/>
      </c>
      <c r="AG76" s="111"/>
      <c r="AH76" s="111" t="str">
        <f t="shared" si="29"/>
        <v/>
      </c>
      <c r="AI76" s="107" t="str">
        <f t="shared" si="30"/>
        <v/>
      </c>
      <c r="AJ76" s="247">
        <f>IFERROR(AVERAGEIFS(Tableau1[Note globale /10],Tableau1[Activités],Tableau1[[#This Row],[Activités]]),"")</f>
        <v>7.1857142857142851</v>
      </c>
      <c r="AK76" s="107" t="str">
        <f t="shared" si="31"/>
        <v/>
      </c>
      <c r="AL76" s="109"/>
      <c r="AM76" s="109"/>
      <c r="AN76" s="109"/>
      <c r="AO76" s="162"/>
    </row>
    <row r="77" spans="1:42" ht="15" hidden="1" customHeight="1" x14ac:dyDescent="0.2">
      <c r="A77" s="200">
        <v>75</v>
      </c>
      <c r="B77" s="111" t="s">
        <v>614</v>
      </c>
      <c r="C77" s="111" t="s">
        <v>613</v>
      </c>
      <c r="D77" s="103">
        <v>36964</v>
      </c>
      <c r="E77" s="103" t="str">
        <f>VLOOKUP(B77,'MISE A JOUR LISTE FOURNISSEURS'!D:E,2,0)</f>
        <v>Traitement de Surface</v>
      </c>
      <c r="F77" s="116" t="str">
        <f t="shared" si="17"/>
        <v>ALG</v>
      </c>
      <c r="G77" s="111"/>
      <c r="H77" s="111"/>
      <c r="I77" s="112" t="s">
        <v>79</v>
      </c>
      <c r="J77" s="206"/>
      <c r="K77" s="208"/>
      <c r="L77" s="116" t="str">
        <f t="shared" si="18"/>
        <v>NON</v>
      </c>
      <c r="M77" s="112" t="s">
        <v>888</v>
      </c>
      <c r="N77" s="105" t="str">
        <f t="shared" si="19"/>
        <v>non</v>
      </c>
      <c r="O77" s="107"/>
      <c r="P77" s="105" t="str">
        <f t="shared" si="20"/>
        <v>non</v>
      </c>
      <c r="Q77" s="107" t="str">
        <f>IFERROR(VLOOKUP(B77,Feuil1!A:B,2,0),"")</f>
        <v/>
      </c>
      <c r="R77" s="107"/>
      <c r="S77" s="107"/>
      <c r="T77" s="128" t="str">
        <f t="shared" si="16"/>
        <v/>
      </c>
      <c r="U77" s="108" t="str">
        <f t="shared" si="21"/>
        <v>&gt;40%</v>
      </c>
      <c r="V77" s="107" t="str">
        <f t="shared" si="22"/>
        <v>0</v>
      </c>
      <c r="W77" s="153"/>
      <c r="X77" s="128" t="str">
        <f t="shared" si="23"/>
        <v/>
      </c>
      <c r="Y77" s="108" t="str">
        <f t="shared" si="24"/>
        <v>6% - 100%</v>
      </c>
      <c r="Z77" s="107" t="str">
        <f t="shared" si="25"/>
        <v/>
      </c>
      <c r="AA77" s="111"/>
      <c r="AB77" s="111" t="str">
        <f t="shared" si="26"/>
        <v/>
      </c>
      <c r="AC77" s="111"/>
      <c r="AD77" s="111" t="str">
        <f t="shared" si="27"/>
        <v/>
      </c>
      <c r="AE77" s="111"/>
      <c r="AF77" s="111" t="str">
        <f t="shared" si="28"/>
        <v/>
      </c>
      <c r="AG77" s="111"/>
      <c r="AH77" s="111" t="str">
        <f t="shared" si="29"/>
        <v/>
      </c>
      <c r="AI77" s="107" t="str">
        <f t="shared" si="30"/>
        <v/>
      </c>
      <c r="AJ77" s="247">
        <f>IFERROR(AVERAGEIFS(Tableau1[Note globale /10],Tableau1[Activités],Tableau1[[#This Row],[Activités]]),"")</f>
        <v>4.9142857142857137</v>
      </c>
      <c r="AK77" s="107" t="str">
        <f t="shared" si="31"/>
        <v/>
      </c>
      <c r="AL77" s="109"/>
      <c r="AM77" s="109"/>
      <c r="AN77" s="109"/>
      <c r="AO77" s="162"/>
    </row>
    <row r="78" spans="1:42" ht="15" customHeight="1" x14ac:dyDescent="0.2">
      <c r="A78" s="200">
        <v>76</v>
      </c>
      <c r="B78" s="111" t="s">
        <v>617</v>
      </c>
      <c r="C78" s="111" t="s">
        <v>616</v>
      </c>
      <c r="D78" s="103">
        <v>36061</v>
      </c>
      <c r="E78" s="103" t="str">
        <f>VLOOKUP(B78,'MISE A JOUR LISTE FOURNISSEURS'!D:E,2,0)</f>
        <v>Fournitures industrielles</v>
      </c>
      <c r="F78" s="116" t="str">
        <f t="shared" si="17"/>
        <v>VU</v>
      </c>
      <c r="G78" s="111"/>
      <c r="H78" s="111"/>
      <c r="I78" s="112" t="s">
        <v>341</v>
      </c>
      <c r="J78" s="206"/>
      <c r="K78" s="208"/>
      <c r="L78" s="116" t="str">
        <f t="shared" si="18"/>
        <v>OUI</v>
      </c>
      <c r="M78" s="111" t="s">
        <v>885</v>
      </c>
      <c r="N78" s="105" t="str">
        <f t="shared" si="19"/>
        <v>non</v>
      </c>
      <c r="O78" s="107"/>
      <c r="P78" s="105" t="str">
        <f t="shared" si="20"/>
        <v>non</v>
      </c>
      <c r="Q78" s="107">
        <f>IFERROR(VLOOKUP(B78,Feuil1!A:B,2,0),"")</f>
        <v>1</v>
      </c>
      <c r="R78" s="107">
        <v>0</v>
      </c>
      <c r="S78" s="107" t="s">
        <v>435</v>
      </c>
      <c r="T78" s="128">
        <f t="shared" si="16"/>
        <v>0</v>
      </c>
      <c r="U78" s="108" t="str">
        <f t="shared" si="21"/>
        <v>0% - 5%</v>
      </c>
      <c r="V78" s="107" t="str">
        <f t="shared" si="22"/>
        <v>10</v>
      </c>
      <c r="W78" s="153"/>
      <c r="X78" s="128">
        <f t="shared" si="23"/>
        <v>0</v>
      </c>
      <c r="Y78" s="108" t="str">
        <f t="shared" si="24"/>
        <v>0% - 2%</v>
      </c>
      <c r="Z78" s="107" t="str">
        <f t="shared" si="25"/>
        <v>10</v>
      </c>
      <c r="AA78" s="111" t="s">
        <v>1342</v>
      </c>
      <c r="AB78" s="111">
        <f t="shared" si="26"/>
        <v>5</v>
      </c>
      <c r="AC78" s="111" t="s">
        <v>424</v>
      </c>
      <c r="AD78" s="111">
        <f t="shared" si="27"/>
        <v>5</v>
      </c>
      <c r="AE78" s="111" t="s">
        <v>1342</v>
      </c>
      <c r="AF78" s="111">
        <f t="shared" si="28"/>
        <v>5</v>
      </c>
      <c r="AG78" s="111" t="s">
        <v>1344</v>
      </c>
      <c r="AH78" s="111">
        <f t="shared" si="29"/>
        <v>5</v>
      </c>
      <c r="AI78" s="107">
        <f t="shared" si="30"/>
        <v>8</v>
      </c>
      <c r="AJ78" s="247">
        <f>IFERROR(AVERAGEIFS(Tableau1[Note globale /10],Tableau1[Activités],Tableau1[[#This Row],[Activités]]),"")</f>
        <v>7.1857142857142851</v>
      </c>
      <c r="AK78" s="107" t="str">
        <f t="shared" si="31"/>
        <v>APPROUVE</v>
      </c>
      <c r="AL78" s="109"/>
      <c r="AM78" s="109"/>
      <c r="AN78" s="109"/>
      <c r="AO78" s="162"/>
    </row>
    <row r="79" spans="1:42" ht="15" hidden="1" customHeight="1" x14ac:dyDescent="0.2">
      <c r="A79" s="200">
        <v>77</v>
      </c>
      <c r="B79" s="111" t="s">
        <v>620</v>
      </c>
      <c r="C79" s="111" t="s">
        <v>619</v>
      </c>
      <c r="D79" s="103">
        <v>40966</v>
      </c>
      <c r="E79" s="103" t="str">
        <f>VLOOKUP(B79,'MISE A JOUR LISTE FOURNISSEURS'!D:E,2,0)</f>
        <v>Décolletage</v>
      </c>
      <c r="F79" s="116" t="str">
        <f t="shared" si="17"/>
        <v>ALG</v>
      </c>
      <c r="G79" s="111"/>
      <c r="H79" s="111"/>
      <c r="I79" s="112" t="s">
        <v>338</v>
      </c>
      <c r="J79" s="206"/>
      <c r="K79" s="208"/>
      <c r="L79" s="116" t="str">
        <f t="shared" si="18"/>
        <v>NON</v>
      </c>
      <c r="M79" s="112" t="s">
        <v>888</v>
      </c>
      <c r="N79" s="105" t="str">
        <f t="shared" si="19"/>
        <v>non</v>
      </c>
      <c r="O79" s="107"/>
      <c r="P79" s="105" t="str">
        <f t="shared" si="20"/>
        <v>non</v>
      </c>
      <c r="Q79" s="107" t="str">
        <f>IFERROR(VLOOKUP(B79,Feuil1!A:B,2,0),"")</f>
        <v/>
      </c>
      <c r="R79" s="107"/>
      <c r="S79" s="107"/>
      <c r="T79" s="128" t="str">
        <f t="shared" si="16"/>
        <v/>
      </c>
      <c r="U79" s="108" t="str">
        <f t="shared" si="21"/>
        <v>&gt;40%</v>
      </c>
      <c r="V79" s="107" t="str">
        <f t="shared" si="22"/>
        <v>0</v>
      </c>
      <c r="W79" s="153"/>
      <c r="X79" s="128" t="str">
        <f t="shared" si="23"/>
        <v/>
      </c>
      <c r="Y79" s="108" t="str">
        <f t="shared" si="24"/>
        <v>6% - 100%</v>
      </c>
      <c r="Z79" s="107" t="str">
        <f t="shared" si="25"/>
        <v/>
      </c>
      <c r="AA79" s="111"/>
      <c r="AB79" s="111" t="str">
        <f t="shared" si="26"/>
        <v/>
      </c>
      <c r="AC79" s="111"/>
      <c r="AD79" s="111" t="str">
        <f t="shared" si="27"/>
        <v/>
      </c>
      <c r="AE79" s="111"/>
      <c r="AF79" s="111" t="str">
        <f t="shared" si="28"/>
        <v/>
      </c>
      <c r="AG79" s="111"/>
      <c r="AH79" s="111" t="str">
        <f t="shared" si="29"/>
        <v/>
      </c>
      <c r="AI79" s="107" t="str">
        <f t="shared" si="30"/>
        <v/>
      </c>
      <c r="AJ79" s="247">
        <f>IFERROR(AVERAGEIFS(Tableau1[Note globale /10],Tableau1[Activités],Tableau1[[#This Row],[Activités]]),"")</f>
        <v>6.8285714285714283</v>
      </c>
      <c r="AK79" s="107" t="str">
        <f t="shared" si="31"/>
        <v/>
      </c>
      <c r="AL79" s="109"/>
      <c r="AM79" s="109"/>
      <c r="AN79" s="109"/>
      <c r="AO79" s="162"/>
    </row>
    <row r="80" spans="1:42" ht="15" hidden="1" customHeight="1" x14ac:dyDescent="0.2">
      <c r="A80" s="200">
        <v>78</v>
      </c>
      <c r="B80" s="111" t="s">
        <v>623</v>
      </c>
      <c r="C80" s="111" t="s">
        <v>622</v>
      </c>
      <c r="D80" s="103">
        <v>41400</v>
      </c>
      <c r="E80" s="103" t="str">
        <f>VLOOKUP(B80,'MISE A JOUR LISTE FOURNISSEURS'!D:E,2,0)</f>
        <v/>
      </c>
      <c r="F80" s="116" t="str">
        <f t="shared" si="17"/>
        <v>VU</v>
      </c>
      <c r="G80" s="111"/>
      <c r="H80" s="111"/>
      <c r="I80" s="112" t="s">
        <v>341</v>
      </c>
      <c r="J80" s="206"/>
      <c r="K80" s="208"/>
      <c r="L80" s="116" t="str">
        <f t="shared" si="18"/>
        <v>NON</v>
      </c>
      <c r="M80" s="112" t="s">
        <v>888</v>
      </c>
      <c r="N80" s="105" t="str">
        <f t="shared" si="19"/>
        <v>non</v>
      </c>
      <c r="O80" s="107"/>
      <c r="P80" s="105" t="str">
        <f t="shared" si="20"/>
        <v>non</v>
      </c>
      <c r="Q80" s="107" t="str">
        <f>IFERROR(VLOOKUP(B80,Feuil1!A:B,2,0),"")</f>
        <v/>
      </c>
      <c r="R80" s="107"/>
      <c r="S80" s="107"/>
      <c r="T80" s="128" t="str">
        <f t="shared" si="16"/>
        <v/>
      </c>
      <c r="U80" s="108" t="str">
        <f t="shared" si="21"/>
        <v>&gt;40%</v>
      </c>
      <c r="V80" s="107" t="str">
        <f t="shared" si="22"/>
        <v>0</v>
      </c>
      <c r="W80" s="153"/>
      <c r="X80" s="128" t="str">
        <f t="shared" si="23"/>
        <v/>
      </c>
      <c r="Y80" s="108" t="str">
        <f t="shared" si="24"/>
        <v>6% - 100%</v>
      </c>
      <c r="Z80" s="107" t="str">
        <f t="shared" si="25"/>
        <v/>
      </c>
      <c r="AA80" s="111"/>
      <c r="AB80" s="111" t="str">
        <f t="shared" si="26"/>
        <v/>
      </c>
      <c r="AC80" s="111"/>
      <c r="AD80" s="111" t="str">
        <f t="shared" si="27"/>
        <v/>
      </c>
      <c r="AE80" s="111"/>
      <c r="AF80" s="111" t="str">
        <f t="shared" si="28"/>
        <v/>
      </c>
      <c r="AG80" s="111"/>
      <c r="AH80" s="111" t="str">
        <f t="shared" si="29"/>
        <v/>
      </c>
      <c r="AI80" s="107" t="str">
        <f t="shared" si="30"/>
        <v/>
      </c>
      <c r="AJ80" s="247">
        <f>IFERROR(AVERAGEIFS(Tableau1[Note globale /10],Tableau1[Activités],Tableau1[[#This Row],[Activités]]),"")</f>
        <v>7.1857142857142851</v>
      </c>
      <c r="AK80" s="107" t="str">
        <f t="shared" si="31"/>
        <v/>
      </c>
      <c r="AL80" s="109"/>
      <c r="AM80" s="109"/>
      <c r="AN80" s="109"/>
      <c r="AO80" s="162"/>
      <c r="AP80" s="98"/>
    </row>
    <row r="81" spans="1:41" ht="15" x14ac:dyDescent="0.25">
      <c r="A81" s="200">
        <v>79</v>
      </c>
      <c r="B81" s="217" t="s">
        <v>625</v>
      </c>
      <c r="C81" s="102" t="s">
        <v>207</v>
      </c>
      <c r="D81" s="103">
        <v>38560</v>
      </c>
      <c r="E81" s="103" t="str">
        <f>VLOOKUP(B81,'MISE A JOUR LISTE FOURNISSEURS'!D:E,2,0)</f>
        <v>Fonderie</v>
      </c>
      <c r="F81" s="116" t="str">
        <f t="shared" si="17"/>
        <v>ALG</v>
      </c>
      <c r="G81" s="110"/>
      <c r="H81" s="104"/>
      <c r="I81" s="112" t="s">
        <v>343</v>
      </c>
      <c r="J81" s="204"/>
      <c r="K81" s="207" t="s">
        <v>58</v>
      </c>
      <c r="L81" s="116" t="str">
        <f t="shared" si="18"/>
        <v>OUI</v>
      </c>
      <c r="M81" s="111" t="s">
        <v>885</v>
      </c>
      <c r="N81" s="105" t="str">
        <f t="shared" si="19"/>
        <v>non</v>
      </c>
      <c r="O81" s="106" t="s">
        <v>334</v>
      </c>
      <c r="P81" s="105" t="str">
        <f t="shared" si="20"/>
        <v>non</v>
      </c>
      <c r="Q81" s="107">
        <f>IFERROR(VLOOKUP(B81,Feuil1!A:B,2,0),"")</f>
        <v>1</v>
      </c>
      <c r="R81" s="107">
        <v>1</v>
      </c>
      <c r="S81" s="107" t="s">
        <v>435</v>
      </c>
      <c r="T81" s="128">
        <f t="shared" si="16"/>
        <v>1</v>
      </c>
      <c r="U81" s="108" t="str">
        <f t="shared" si="21"/>
        <v>&gt;40%</v>
      </c>
      <c r="V81" s="107" t="str">
        <f t="shared" si="22"/>
        <v>0</v>
      </c>
      <c r="W81" s="153"/>
      <c r="X81" s="128">
        <f t="shared" si="23"/>
        <v>0</v>
      </c>
      <c r="Y81" s="108" t="str">
        <f t="shared" si="24"/>
        <v>0% - 2%</v>
      </c>
      <c r="Z81" s="107" t="str">
        <f t="shared" si="25"/>
        <v>10</v>
      </c>
      <c r="AA81" s="111" t="s">
        <v>1342</v>
      </c>
      <c r="AB81" s="111">
        <f t="shared" si="26"/>
        <v>5</v>
      </c>
      <c r="AC81" s="111" t="s">
        <v>424</v>
      </c>
      <c r="AD81" s="111">
        <f t="shared" si="27"/>
        <v>5</v>
      </c>
      <c r="AE81" s="111" t="s">
        <v>1342</v>
      </c>
      <c r="AF81" s="111">
        <f t="shared" si="28"/>
        <v>5</v>
      </c>
      <c r="AG81" s="111" t="s">
        <v>1344</v>
      </c>
      <c r="AH81" s="111">
        <f t="shared" si="29"/>
        <v>5</v>
      </c>
      <c r="AI81" s="107">
        <f t="shared" si="30"/>
        <v>5</v>
      </c>
      <c r="AJ81" s="247">
        <f>IFERROR(AVERAGEIFS(Tableau1[Note globale /10],Tableau1[Activités],Tableau1[[#This Row],[Activités]]),"")</f>
        <v>6.5307692307692315</v>
      </c>
      <c r="AK81" s="107" t="str">
        <f t="shared" si="31"/>
        <v>SOUS RESERVE</v>
      </c>
      <c r="AL81" s="109" t="s">
        <v>1364</v>
      </c>
      <c r="AM81" s="109"/>
      <c r="AN81" s="109"/>
      <c r="AO81" s="161"/>
    </row>
    <row r="82" spans="1:41" ht="15" x14ac:dyDescent="0.25">
      <c r="A82" s="200">
        <v>80</v>
      </c>
      <c r="B82" s="218" t="s">
        <v>11</v>
      </c>
      <c r="C82" s="102" t="s">
        <v>11</v>
      </c>
      <c r="D82" s="103">
        <v>38560</v>
      </c>
      <c r="E82" s="103" t="str">
        <f>VLOOKUP(B82,'MISE A JOUR LISTE FOURNISSEURS'!D:E,2,0)</f>
        <v>Fournitures industrielles</v>
      </c>
      <c r="F82" s="116" t="str">
        <f t="shared" si="17"/>
        <v>ALG</v>
      </c>
      <c r="G82" s="110"/>
      <c r="H82" s="104"/>
      <c r="I82" s="112" t="s">
        <v>343</v>
      </c>
      <c r="J82" s="204"/>
      <c r="K82" s="207"/>
      <c r="L82" s="116" t="str">
        <f t="shared" si="18"/>
        <v>OUI</v>
      </c>
      <c r="M82" s="111" t="s">
        <v>884</v>
      </c>
      <c r="N82" s="105" t="str">
        <f t="shared" si="19"/>
        <v>non</v>
      </c>
      <c r="O82" s="106" t="s">
        <v>334</v>
      </c>
      <c r="P82" s="105" t="str">
        <f t="shared" si="20"/>
        <v>non</v>
      </c>
      <c r="Q82" s="107">
        <f>IFERROR(VLOOKUP(B82,Feuil1!A:B,2,0),"")</f>
        <v>1</v>
      </c>
      <c r="R82" s="107">
        <v>0</v>
      </c>
      <c r="S82" s="107" t="s">
        <v>435</v>
      </c>
      <c r="T82" s="128">
        <f t="shared" si="16"/>
        <v>0</v>
      </c>
      <c r="U82" s="108" t="str">
        <f t="shared" si="21"/>
        <v>0% - 5%</v>
      </c>
      <c r="V82" s="107" t="str">
        <f t="shared" si="22"/>
        <v>10</v>
      </c>
      <c r="W82" s="153"/>
      <c r="X82" s="128">
        <f t="shared" si="23"/>
        <v>0</v>
      </c>
      <c r="Y82" s="108" t="str">
        <f t="shared" si="24"/>
        <v>0% - 2%</v>
      </c>
      <c r="Z82" s="107" t="str">
        <f t="shared" si="25"/>
        <v>10</v>
      </c>
      <c r="AA82" s="111" t="s">
        <v>1342</v>
      </c>
      <c r="AB82" s="111">
        <f t="shared" si="26"/>
        <v>5</v>
      </c>
      <c r="AC82" s="111" t="s">
        <v>424</v>
      </c>
      <c r="AD82" s="111">
        <f t="shared" si="27"/>
        <v>5</v>
      </c>
      <c r="AE82" s="111" t="s">
        <v>1342</v>
      </c>
      <c r="AF82" s="111">
        <f t="shared" si="28"/>
        <v>5</v>
      </c>
      <c r="AG82" s="111" t="s">
        <v>1344</v>
      </c>
      <c r="AH82" s="111">
        <f t="shared" si="29"/>
        <v>5</v>
      </c>
      <c r="AI82" s="107">
        <f t="shared" si="30"/>
        <v>8</v>
      </c>
      <c r="AJ82" s="247">
        <f>IFERROR(AVERAGEIFS(Tableau1[Note globale /10],Tableau1[Activités],Tableau1[[#This Row],[Activités]]),"")</f>
        <v>6.5307692307692315</v>
      </c>
      <c r="AK82" s="107" t="str">
        <f t="shared" si="31"/>
        <v>APPROUVE</v>
      </c>
      <c r="AL82" s="109"/>
      <c r="AM82" s="109"/>
      <c r="AN82" s="109"/>
      <c r="AO82" s="165"/>
    </row>
    <row r="83" spans="1:41" ht="15" hidden="1" x14ac:dyDescent="0.25">
      <c r="A83" s="200">
        <v>81</v>
      </c>
      <c r="B83" s="217" t="s">
        <v>629</v>
      </c>
      <c r="C83" s="102" t="s">
        <v>628</v>
      </c>
      <c r="D83" s="103">
        <v>41086</v>
      </c>
      <c r="E83" s="103" t="str">
        <f>VLOOKUP(B83,'MISE A JOUR LISTE FOURNISSEURS'!D:E,2,0)</f>
        <v/>
      </c>
      <c r="F83" s="116" t="str">
        <f t="shared" si="17"/>
        <v>ALG</v>
      </c>
      <c r="G83" s="110"/>
      <c r="H83" s="104"/>
      <c r="I83" s="112" t="s">
        <v>343</v>
      </c>
      <c r="J83" s="204"/>
      <c r="K83" s="207"/>
      <c r="L83" s="116" t="str">
        <f t="shared" si="18"/>
        <v>NON</v>
      </c>
      <c r="M83" s="112" t="s">
        <v>888</v>
      </c>
      <c r="N83" s="105" t="str">
        <f t="shared" si="19"/>
        <v>non</v>
      </c>
      <c r="O83" s="106" t="s">
        <v>334</v>
      </c>
      <c r="P83" s="105" t="str">
        <f t="shared" si="20"/>
        <v>non</v>
      </c>
      <c r="Q83" s="107" t="str">
        <f>IFERROR(VLOOKUP(B83,Feuil1!A:B,2,0),"")</f>
        <v/>
      </c>
      <c r="R83" s="107"/>
      <c r="S83" s="107"/>
      <c r="T83" s="128" t="str">
        <f t="shared" si="16"/>
        <v/>
      </c>
      <c r="U83" s="108" t="str">
        <f t="shared" si="21"/>
        <v>&gt;40%</v>
      </c>
      <c r="V83" s="107" t="str">
        <f t="shared" si="22"/>
        <v>0</v>
      </c>
      <c r="W83" s="153"/>
      <c r="X83" s="128" t="str">
        <f t="shared" si="23"/>
        <v/>
      </c>
      <c r="Y83" s="108" t="str">
        <f t="shared" si="24"/>
        <v>6% - 100%</v>
      </c>
      <c r="Z83" s="107" t="str">
        <f t="shared" si="25"/>
        <v/>
      </c>
      <c r="AA83" s="111"/>
      <c r="AB83" s="111" t="str">
        <f t="shared" si="26"/>
        <v/>
      </c>
      <c r="AC83" s="111"/>
      <c r="AD83" s="111" t="str">
        <f t="shared" si="27"/>
        <v/>
      </c>
      <c r="AE83" s="111"/>
      <c r="AF83" s="111" t="str">
        <f t="shared" si="28"/>
        <v/>
      </c>
      <c r="AG83" s="111"/>
      <c r="AH83" s="111" t="str">
        <f t="shared" si="29"/>
        <v/>
      </c>
      <c r="AI83" s="107" t="str">
        <f t="shared" si="30"/>
        <v/>
      </c>
      <c r="AJ83" s="247">
        <f>IFERROR(AVERAGEIFS(Tableau1[Note globale /10],Tableau1[Activités],Tableau1[[#This Row],[Activités]]),"")</f>
        <v>6.5307692307692315</v>
      </c>
      <c r="AK83" s="107" t="str">
        <f t="shared" si="31"/>
        <v/>
      </c>
      <c r="AL83" s="109"/>
      <c r="AM83" s="109"/>
      <c r="AN83" s="109"/>
      <c r="AO83" s="165"/>
    </row>
    <row r="84" spans="1:41" ht="15" x14ac:dyDescent="0.25">
      <c r="A84" s="200">
        <v>82</v>
      </c>
      <c r="B84" s="218" t="s">
        <v>154</v>
      </c>
      <c r="C84" s="102" t="s">
        <v>154</v>
      </c>
      <c r="D84" s="103">
        <v>36964</v>
      </c>
      <c r="E84" s="103" t="str">
        <f>VLOOKUP(B84,'MISE A JOUR LISTE FOURNISSEURS'!D:E,2,0)</f>
        <v>Fournitures industrielles</v>
      </c>
      <c r="F84" s="116" t="str">
        <f t="shared" si="17"/>
        <v>VU</v>
      </c>
      <c r="G84" s="110"/>
      <c r="H84" s="104"/>
      <c r="I84" s="112" t="s">
        <v>342</v>
      </c>
      <c r="J84" s="204"/>
      <c r="K84" s="207"/>
      <c r="L84" s="116" t="str">
        <f t="shared" si="18"/>
        <v>OUI</v>
      </c>
      <c r="M84" s="111" t="s">
        <v>885</v>
      </c>
      <c r="N84" s="105" t="str">
        <f t="shared" si="19"/>
        <v>non</v>
      </c>
      <c r="O84" s="106" t="s">
        <v>334</v>
      </c>
      <c r="P84" s="105" t="str">
        <f t="shared" si="20"/>
        <v>non</v>
      </c>
      <c r="Q84" s="107">
        <v>2</v>
      </c>
      <c r="R84" s="107">
        <v>1</v>
      </c>
      <c r="S84" s="107" t="s">
        <v>435</v>
      </c>
      <c r="T84" s="128">
        <f t="shared" si="16"/>
        <v>0.5</v>
      </c>
      <c r="U84" s="108" t="str">
        <f t="shared" si="21"/>
        <v>&gt;40%</v>
      </c>
      <c r="V84" s="107" t="str">
        <f t="shared" si="22"/>
        <v>0</v>
      </c>
      <c r="W84" s="153"/>
      <c r="X84" s="128">
        <f t="shared" si="23"/>
        <v>0</v>
      </c>
      <c r="Y84" s="108" t="str">
        <f t="shared" si="24"/>
        <v>0% - 2%</v>
      </c>
      <c r="Z84" s="107" t="str">
        <f t="shared" si="25"/>
        <v>10</v>
      </c>
      <c r="AA84" s="111" t="s">
        <v>1342</v>
      </c>
      <c r="AB84" s="111">
        <f t="shared" si="26"/>
        <v>5</v>
      </c>
      <c r="AC84" s="111" t="s">
        <v>424</v>
      </c>
      <c r="AD84" s="111">
        <f t="shared" si="27"/>
        <v>5</v>
      </c>
      <c r="AE84" s="111" t="s">
        <v>1342</v>
      </c>
      <c r="AF84" s="111">
        <f t="shared" si="28"/>
        <v>5</v>
      </c>
      <c r="AG84" s="111" t="s">
        <v>1344</v>
      </c>
      <c r="AH84" s="111">
        <f t="shared" si="29"/>
        <v>5</v>
      </c>
      <c r="AI84" s="107">
        <f t="shared" si="30"/>
        <v>5</v>
      </c>
      <c r="AJ84" s="247">
        <f>IFERROR(AVERAGEIFS(Tableau1[Note globale /10],Tableau1[Activités],Tableau1[[#This Row],[Activités]]),"")</f>
        <v>5</v>
      </c>
      <c r="AK84" s="107" t="str">
        <f t="shared" si="31"/>
        <v>SOUS RESERVE</v>
      </c>
      <c r="AL84" s="109" t="s">
        <v>1352</v>
      </c>
      <c r="AM84" s="109"/>
      <c r="AN84" s="109"/>
      <c r="AO84" s="161"/>
    </row>
    <row r="85" spans="1:41" ht="15" x14ac:dyDescent="0.25">
      <c r="A85" s="200">
        <v>83</v>
      </c>
      <c r="B85" s="218" t="s">
        <v>34</v>
      </c>
      <c r="C85" s="102" t="s">
        <v>34</v>
      </c>
      <c r="D85" s="103">
        <v>38560</v>
      </c>
      <c r="E85" s="103" t="str">
        <f>VLOOKUP(B85,'MISE A JOUR LISTE FOURNISSEURS'!D:E,2,0)</f>
        <v>Cintrage</v>
      </c>
      <c r="F85" s="116" t="str">
        <f t="shared" si="17"/>
        <v>ALG</v>
      </c>
      <c r="G85" s="110" t="s">
        <v>302</v>
      </c>
      <c r="H85" s="104" t="s">
        <v>301</v>
      </c>
      <c r="I85" s="112" t="s">
        <v>343</v>
      </c>
      <c r="J85" s="204"/>
      <c r="K85" s="207"/>
      <c r="L85" s="116" t="str">
        <f t="shared" si="18"/>
        <v>OUI</v>
      </c>
      <c r="M85" s="111" t="s">
        <v>884</v>
      </c>
      <c r="N85" s="105" t="str">
        <f t="shared" si="19"/>
        <v>non</v>
      </c>
      <c r="O85" s="106" t="s">
        <v>334</v>
      </c>
      <c r="P85" s="105" t="str">
        <f t="shared" si="20"/>
        <v>non</v>
      </c>
      <c r="Q85" s="107">
        <v>3</v>
      </c>
      <c r="R85" s="107">
        <v>2</v>
      </c>
      <c r="S85" s="107" t="s">
        <v>435</v>
      </c>
      <c r="T85" s="128">
        <f t="shared" si="16"/>
        <v>0.66666666666666663</v>
      </c>
      <c r="U85" s="108" t="str">
        <f t="shared" si="21"/>
        <v>&gt;40%</v>
      </c>
      <c r="V85" s="107" t="str">
        <f t="shared" si="22"/>
        <v>0</v>
      </c>
      <c r="W85" s="153"/>
      <c r="X85" s="128">
        <f t="shared" si="23"/>
        <v>0</v>
      </c>
      <c r="Y85" s="108" t="str">
        <f t="shared" si="24"/>
        <v>0% - 2%</v>
      </c>
      <c r="Z85" s="107" t="str">
        <f t="shared" si="25"/>
        <v>10</v>
      </c>
      <c r="AA85" s="111" t="s">
        <v>1342</v>
      </c>
      <c r="AB85" s="111">
        <f t="shared" si="26"/>
        <v>5</v>
      </c>
      <c r="AC85" s="111" t="s">
        <v>424</v>
      </c>
      <c r="AD85" s="111">
        <f t="shared" si="27"/>
        <v>5</v>
      </c>
      <c r="AE85" s="111" t="s">
        <v>427</v>
      </c>
      <c r="AF85" s="111">
        <f t="shared" si="28"/>
        <v>10</v>
      </c>
      <c r="AG85" s="111" t="s">
        <v>1344</v>
      </c>
      <c r="AH85" s="111">
        <f t="shared" si="29"/>
        <v>5</v>
      </c>
      <c r="AI85" s="107">
        <f t="shared" si="30"/>
        <v>5.5</v>
      </c>
      <c r="AJ85" s="247">
        <f>IFERROR(AVERAGEIFS(Tableau1[Note globale /10],Tableau1[Activités],Tableau1[[#This Row],[Activités]]),"")</f>
        <v>6.5307692307692315</v>
      </c>
      <c r="AK85" s="107" t="str">
        <f t="shared" si="31"/>
        <v>SOUS RESERVE</v>
      </c>
      <c r="AL85" s="109" t="s">
        <v>1352</v>
      </c>
      <c r="AM85" s="109"/>
      <c r="AN85" s="109"/>
      <c r="AO85" s="161"/>
    </row>
    <row r="86" spans="1:41" ht="15" hidden="1" x14ac:dyDescent="0.25">
      <c r="A86" s="200">
        <v>84</v>
      </c>
      <c r="B86" s="218" t="s">
        <v>314</v>
      </c>
      <c r="C86" s="102" t="s">
        <v>634</v>
      </c>
      <c r="D86" s="103">
        <v>42431</v>
      </c>
      <c r="E86" s="103" t="str">
        <f>VLOOKUP(B86,'MISE A JOUR LISTE FOURNISSEURS'!D:E,2,0)</f>
        <v>Produits non ferreux</v>
      </c>
      <c r="F86" s="116" t="str">
        <f t="shared" si="17"/>
        <v>ALG</v>
      </c>
      <c r="G86" s="110" t="s">
        <v>315</v>
      </c>
      <c r="H86" s="104" t="s">
        <v>316</v>
      </c>
      <c r="I86" s="112" t="s">
        <v>336</v>
      </c>
      <c r="J86" s="204" t="s">
        <v>358</v>
      </c>
      <c r="K86" s="203">
        <v>43357</v>
      </c>
      <c r="L86" s="116" t="str">
        <f t="shared" si="18"/>
        <v>NON</v>
      </c>
      <c r="M86" s="112" t="s">
        <v>888</v>
      </c>
      <c r="N86" s="105" t="str">
        <f t="shared" si="19"/>
        <v>non</v>
      </c>
      <c r="O86" s="106" t="s">
        <v>334</v>
      </c>
      <c r="P86" s="105" t="str">
        <f t="shared" si="20"/>
        <v>non</v>
      </c>
      <c r="Q86" s="107" t="str">
        <f>IFERROR(VLOOKUP(B86,Feuil1!A:B,2,0),"")</f>
        <v/>
      </c>
      <c r="R86" s="107"/>
      <c r="S86" s="107"/>
      <c r="T86" s="128" t="str">
        <f t="shared" si="16"/>
        <v/>
      </c>
      <c r="U86" s="108" t="str">
        <f t="shared" si="21"/>
        <v>&gt;40%</v>
      </c>
      <c r="V86" s="107" t="str">
        <f t="shared" si="22"/>
        <v>0</v>
      </c>
      <c r="W86" s="153"/>
      <c r="X86" s="128" t="str">
        <f t="shared" si="23"/>
        <v/>
      </c>
      <c r="Y86" s="108" t="str">
        <f t="shared" si="24"/>
        <v>6% - 100%</v>
      </c>
      <c r="Z86" s="107" t="str">
        <f t="shared" si="25"/>
        <v/>
      </c>
      <c r="AA86" s="111"/>
      <c r="AB86" s="111" t="str">
        <f t="shared" si="26"/>
        <v/>
      </c>
      <c r="AC86" s="111"/>
      <c r="AD86" s="111" t="str">
        <f t="shared" si="27"/>
        <v/>
      </c>
      <c r="AE86" s="111"/>
      <c r="AF86" s="111" t="str">
        <f t="shared" si="28"/>
        <v/>
      </c>
      <c r="AG86" s="111"/>
      <c r="AH86" s="111" t="str">
        <f t="shared" si="29"/>
        <v/>
      </c>
      <c r="AI86" s="107" t="str">
        <f t="shared" si="30"/>
        <v/>
      </c>
      <c r="AJ86" s="247">
        <f>IFERROR(AVERAGEIFS(Tableau1[Note globale /10],Tableau1[Activités],Tableau1[[#This Row],[Activités]]),"")</f>
        <v>7.6999999999999993</v>
      </c>
      <c r="AK86" s="107" t="str">
        <f t="shared" si="31"/>
        <v/>
      </c>
      <c r="AL86" s="109"/>
      <c r="AM86" s="109"/>
      <c r="AN86" s="109"/>
      <c r="AO86" s="161"/>
    </row>
    <row r="87" spans="1:41" ht="15" hidden="1" x14ac:dyDescent="0.25">
      <c r="A87" s="200">
        <v>85</v>
      </c>
      <c r="B87" s="218" t="s">
        <v>260</v>
      </c>
      <c r="C87" s="102" t="s">
        <v>260</v>
      </c>
      <c r="D87" s="103">
        <v>41793</v>
      </c>
      <c r="E87" s="103" t="str">
        <f>VLOOKUP(B87,'MISE A JOUR LISTE FOURNISSEURS'!D:E,2,0)</f>
        <v>Fournitures industrielles</v>
      </c>
      <c r="F87" s="116" t="str">
        <f t="shared" si="17"/>
        <v>VU</v>
      </c>
      <c r="G87" s="110"/>
      <c r="H87" s="104"/>
      <c r="I87" s="112" t="s">
        <v>341</v>
      </c>
      <c r="J87" s="204"/>
      <c r="K87" s="207"/>
      <c r="L87" s="116" t="str">
        <f t="shared" si="18"/>
        <v>NON</v>
      </c>
      <c r="M87" s="111" t="s">
        <v>884</v>
      </c>
      <c r="N87" s="105" t="str">
        <f t="shared" si="19"/>
        <v>non</v>
      </c>
      <c r="O87" s="106" t="s">
        <v>334</v>
      </c>
      <c r="P87" s="105" t="str">
        <f t="shared" si="20"/>
        <v>non</v>
      </c>
      <c r="Q87" s="107" t="str">
        <f>IFERROR(VLOOKUP(B87,Feuil1!A:B,2,0),"")</f>
        <v/>
      </c>
      <c r="R87" s="107"/>
      <c r="S87" s="107"/>
      <c r="T87" s="128" t="str">
        <f t="shared" ref="T87:T150" si="32">IFERROR(R87/Q87,"")</f>
        <v/>
      </c>
      <c r="U87" s="108" t="str">
        <f t="shared" si="21"/>
        <v>&gt;40%</v>
      </c>
      <c r="V87" s="107" t="str">
        <f t="shared" si="22"/>
        <v>0</v>
      </c>
      <c r="W87" s="153"/>
      <c r="X87" s="128" t="str">
        <f t="shared" si="23"/>
        <v/>
      </c>
      <c r="Y87" s="108" t="str">
        <f t="shared" si="24"/>
        <v>6% - 100%</v>
      </c>
      <c r="Z87" s="107" t="str">
        <f t="shared" si="25"/>
        <v/>
      </c>
      <c r="AA87" s="111"/>
      <c r="AB87" s="111" t="str">
        <f t="shared" si="26"/>
        <v/>
      </c>
      <c r="AC87" s="111"/>
      <c r="AD87" s="111" t="str">
        <f t="shared" si="27"/>
        <v/>
      </c>
      <c r="AE87" s="111"/>
      <c r="AF87" s="111" t="str">
        <f t="shared" si="28"/>
        <v/>
      </c>
      <c r="AG87" s="111"/>
      <c r="AH87" s="111" t="str">
        <f t="shared" si="29"/>
        <v/>
      </c>
      <c r="AI87" s="107" t="str">
        <f t="shared" si="30"/>
        <v/>
      </c>
      <c r="AJ87" s="247">
        <f>IFERROR(AVERAGEIFS(Tableau1[Note globale /10],Tableau1[Activités],Tableau1[[#This Row],[Activités]]),"")</f>
        <v>7.1857142857142851</v>
      </c>
      <c r="AK87" s="107" t="str">
        <f t="shared" si="31"/>
        <v/>
      </c>
      <c r="AL87" s="109"/>
      <c r="AM87" s="109"/>
      <c r="AN87" s="109"/>
      <c r="AO87" s="161"/>
    </row>
    <row r="88" spans="1:41" ht="15" hidden="1" x14ac:dyDescent="0.25">
      <c r="A88" s="200">
        <v>86</v>
      </c>
      <c r="B88" s="218" t="s">
        <v>12</v>
      </c>
      <c r="C88" s="102" t="e">
        <v>#N/A</v>
      </c>
      <c r="D88" s="103" t="e">
        <v>#N/A</v>
      </c>
      <c r="E88" s="103" t="e">
        <f>VLOOKUP(B88,'MISE A JOUR LISTE FOURNISSEURS'!D:E,2,0)</f>
        <v>#N/A</v>
      </c>
      <c r="F88" s="116" t="str">
        <f t="shared" si="17"/>
        <v>ALG</v>
      </c>
      <c r="G88" s="110" t="s">
        <v>75</v>
      </c>
      <c r="H88" s="104"/>
      <c r="I88" s="112" t="s">
        <v>338</v>
      </c>
      <c r="J88" s="204"/>
      <c r="K88" s="207"/>
      <c r="L88" s="116" t="str">
        <f t="shared" si="18"/>
        <v>NON</v>
      </c>
      <c r="M88" s="112" t="s">
        <v>888</v>
      </c>
      <c r="N88" s="105" t="str">
        <f t="shared" si="19"/>
        <v>non</v>
      </c>
      <c r="O88" s="106" t="s">
        <v>334</v>
      </c>
      <c r="P88" s="105" t="str">
        <f t="shared" si="20"/>
        <v>non</v>
      </c>
      <c r="Q88" s="107" t="str">
        <f>IFERROR(VLOOKUP(B88,Feuil1!A:B,2,0),"")</f>
        <v/>
      </c>
      <c r="R88" s="107"/>
      <c r="S88" s="107"/>
      <c r="T88" s="128" t="str">
        <f t="shared" si="32"/>
        <v/>
      </c>
      <c r="U88" s="108" t="str">
        <f t="shared" si="21"/>
        <v>&gt;40%</v>
      </c>
      <c r="V88" s="107" t="str">
        <f t="shared" si="22"/>
        <v>0</v>
      </c>
      <c r="W88" s="153"/>
      <c r="X88" s="128" t="str">
        <f t="shared" si="23"/>
        <v/>
      </c>
      <c r="Y88" s="108" t="str">
        <f t="shared" si="24"/>
        <v>6% - 100%</v>
      </c>
      <c r="Z88" s="107" t="str">
        <f t="shared" si="25"/>
        <v/>
      </c>
      <c r="AA88" s="111"/>
      <c r="AB88" s="111" t="str">
        <f t="shared" si="26"/>
        <v/>
      </c>
      <c r="AC88" s="111"/>
      <c r="AD88" s="111" t="str">
        <f t="shared" si="27"/>
        <v/>
      </c>
      <c r="AE88" s="111"/>
      <c r="AF88" s="111" t="str">
        <f t="shared" si="28"/>
        <v/>
      </c>
      <c r="AG88" s="111"/>
      <c r="AH88" s="111" t="str">
        <f t="shared" si="29"/>
        <v/>
      </c>
      <c r="AI88" s="107" t="str">
        <f t="shared" si="30"/>
        <v/>
      </c>
      <c r="AJ88" s="247">
        <f>IFERROR(AVERAGEIFS(Tableau1[Note globale /10],Tableau1[Activités],Tableau1[[#This Row],[Activités]]),"")</f>
        <v>6.8285714285714283</v>
      </c>
      <c r="AK88" s="107" t="str">
        <f t="shared" si="31"/>
        <v/>
      </c>
      <c r="AL88" s="109"/>
      <c r="AM88" s="109"/>
      <c r="AN88" s="109"/>
      <c r="AO88" s="165"/>
    </row>
    <row r="89" spans="1:41" ht="15" hidden="1" x14ac:dyDescent="0.25">
      <c r="A89" s="200">
        <v>87</v>
      </c>
      <c r="B89" s="218" t="s">
        <v>13</v>
      </c>
      <c r="C89" s="102" t="e">
        <v>#N/A</v>
      </c>
      <c r="D89" s="103" t="e">
        <v>#N/A</v>
      </c>
      <c r="E89" s="103" t="e">
        <f>VLOOKUP(B89,'MISE A JOUR LISTE FOURNISSEURS'!D:E,2,0)</f>
        <v>#N/A</v>
      </c>
      <c r="F89" s="116" t="str">
        <f t="shared" si="17"/>
        <v>ALG</v>
      </c>
      <c r="G89" s="110" t="s">
        <v>77</v>
      </c>
      <c r="H89" s="104"/>
      <c r="I89" s="112" t="s">
        <v>338</v>
      </c>
      <c r="J89" s="204"/>
      <c r="K89" s="207"/>
      <c r="L89" s="116" t="str">
        <f t="shared" si="18"/>
        <v>NON</v>
      </c>
      <c r="M89" s="112" t="s">
        <v>888</v>
      </c>
      <c r="N89" s="105" t="str">
        <f t="shared" si="19"/>
        <v>non</v>
      </c>
      <c r="O89" s="106" t="s">
        <v>334</v>
      </c>
      <c r="P89" s="105" t="str">
        <f t="shared" si="20"/>
        <v>non</v>
      </c>
      <c r="Q89" s="107" t="str">
        <f>IFERROR(VLOOKUP(B89,Feuil1!A:B,2,0),"")</f>
        <v/>
      </c>
      <c r="R89" s="107"/>
      <c r="S89" s="107"/>
      <c r="T89" s="128" t="str">
        <f t="shared" si="32"/>
        <v/>
      </c>
      <c r="U89" s="108" t="str">
        <f t="shared" si="21"/>
        <v>&gt;40%</v>
      </c>
      <c r="V89" s="107" t="str">
        <f t="shared" si="22"/>
        <v>0</v>
      </c>
      <c r="W89" s="153"/>
      <c r="X89" s="128" t="str">
        <f t="shared" si="23"/>
        <v/>
      </c>
      <c r="Y89" s="108" t="str">
        <f t="shared" si="24"/>
        <v>6% - 100%</v>
      </c>
      <c r="Z89" s="107" t="str">
        <f t="shared" si="25"/>
        <v/>
      </c>
      <c r="AA89" s="111"/>
      <c r="AB89" s="111" t="str">
        <f t="shared" si="26"/>
        <v/>
      </c>
      <c r="AC89" s="111"/>
      <c r="AD89" s="111" t="str">
        <f t="shared" si="27"/>
        <v/>
      </c>
      <c r="AE89" s="111"/>
      <c r="AF89" s="111" t="str">
        <f t="shared" si="28"/>
        <v/>
      </c>
      <c r="AG89" s="111"/>
      <c r="AH89" s="111" t="str">
        <f t="shared" si="29"/>
        <v/>
      </c>
      <c r="AI89" s="107" t="str">
        <f t="shared" si="30"/>
        <v/>
      </c>
      <c r="AJ89" s="247">
        <f>IFERROR(AVERAGEIFS(Tableau1[Note globale /10],Tableau1[Activités],Tableau1[[#This Row],[Activités]]),"")</f>
        <v>6.8285714285714283</v>
      </c>
      <c r="AK89" s="107" t="str">
        <f t="shared" si="31"/>
        <v/>
      </c>
      <c r="AL89" s="109"/>
      <c r="AM89" s="109"/>
      <c r="AN89" s="109"/>
      <c r="AO89" s="165"/>
    </row>
    <row r="90" spans="1:41" ht="15" hidden="1" customHeight="1" x14ac:dyDescent="0.2">
      <c r="A90" s="200">
        <v>88</v>
      </c>
      <c r="B90" s="111" t="s">
        <v>639</v>
      </c>
      <c r="C90" s="111" t="s">
        <v>638</v>
      </c>
      <c r="D90" s="103">
        <v>36993</v>
      </c>
      <c r="E90" s="103" t="str">
        <f>VLOOKUP(B90,'MISE A JOUR LISTE FOURNISSEURS'!D:E,2,0)</f>
        <v>Tréfilage</v>
      </c>
      <c r="F90" s="116" t="str">
        <f t="shared" si="17"/>
        <v>VU</v>
      </c>
      <c r="G90" s="111"/>
      <c r="H90" s="111"/>
      <c r="I90" s="112" t="s">
        <v>341</v>
      </c>
      <c r="J90" s="206"/>
      <c r="K90" s="208"/>
      <c r="L90" s="116" t="str">
        <f t="shared" si="18"/>
        <v>NON</v>
      </c>
      <c r="M90" s="112" t="s">
        <v>888</v>
      </c>
      <c r="N90" s="105" t="str">
        <f t="shared" si="19"/>
        <v>non</v>
      </c>
      <c r="O90" s="107"/>
      <c r="P90" s="105" t="str">
        <f t="shared" si="20"/>
        <v>non</v>
      </c>
      <c r="Q90" s="107" t="str">
        <f>IFERROR(VLOOKUP(B90,Feuil1!A:B,2,0),"")</f>
        <v/>
      </c>
      <c r="R90" s="107"/>
      <c r="S90" s="107"/>
      <c r="T90" s="128" t="str">
        <f t="shared" si="32"/>
        <v/>
      </c>
      <c r="U90" s="108" t="str">
        <f t="shared" si="21"/>
        <v>&gt;40%</v>
      </c>
      <c r="V90" s="107" t="str">
        <f t="shared" si="22"/>
        <v>0</v>
      </c>
      <c r="W90" s="153"/>
      <c r="X90" s="128" t="str">
        <f t="shared" si="23"/>
        <v/>
      </c>
      <c r="Y90" s="108" t="str">
        <f t="shared" si="24"/>
        <v>6% - 100%</v>
      </c>
      <c r="Z90" s="107" t="str">
        <f t="shared" si="25"/>
        <v/>
      </c>
      <c r="AA90" s="111"/>
      <c r="AB90" s="111" t="str">
        <f t="shared" si="26"/>
        <v/>
      </c>
      <c r="AC90" s="111"/>
      <c r="AD90" s="111" t="str">
        <f t="shared" si="27"/>
        <v/>
      </c>
      <c r="AE90" s="111"/>
      <c r="AF90" s="111" t="str">
        <f t="shared" si="28"/>
        <v/>
      </c>
      <c r="AG90" s="111"/>
      <c r="AH90" s="111" t="str">
        <f t="shared" si="29"/>
        <v/>
      </c>
      <c r="AI90" s="107" t="str">
        <f t="shared" si="30"/>
        <v/>
      </c>
      <c r="AJ90" s="247">
        <f>IFERROR(AVERAGEIFS(Tableau1[Note globale /10],Tableau1[Activités],Tableau1[[#This Row],[Activités]]),"")</f>
        <v>7.1857142857142851</v>
      </c>
      <c r="AK90" s="107" t="str">
        <f t="shared" si="31"/>
        <v/>
      </c>
      <c r="AL90" s="109"/>
      <c r="AM90" s="109"/>
      <c r="AN90" s="109"/>
      <c r="AO90" s="162"/>
    </row>
    <row r="91" spans="1:41" ht="15" hidden="1" customHeight="1" x14ac:dyDescent="0.2">
      <c r="A91" s="200">
        <v>89</v>
      </c>
      <c r="B91" s="111" t="s">
        <v>642</v>
      </c>
      <c r="C91" s="111" t="s">
        <v>641</v>
      </c>
      <c r="D91" s="103">
        <v>38488</v>
      </c>
      <c r="E91" s="103" t="str">
        <f>VLOOKUP(B91,'MISE A JOUR LISTE FOURNISSEURS'!D:E,2,0)</f>
        <v>Outillage</v>
      </c>
      <c r="F91" s="116" t="str">
        <f t="shared" si="17"/>
        <v>VU</v>
      </c>
      <c r="G91" s="111"/>
      <c r="H91" s="111"/>
      <c r="I91" s="112" t="s">
        <v>341</v>
      </c>
      <c r="J91" s="206"/>
      <c r="K91" s="208"/>
      <c r="L91" s="116" t="str">
        <f t="shared" si="18"/>
        <v>NON</v>
      </c>
      <c r="M91" s="112" t="s">
        <v>888</v>
      </c>
      <c r="N91" s="105" t="str">
        <f t="shared" si="19"/>
        <v>non</v>
      </c>
      <c r="O91" s="107"/>
      <c r="P91" s="105" t="str">
        <f t="shared" si="20"/>
        <v>non</v>
      </c>
      <c r="Q91" s="107" t="str">
        <f>IFERROR(VLOOKUP(B91,Feuil1!A:B,2,0),"")</f>
        <v/>
      </c>
      <c r="R91" s="107"/>
      <c r="S91" s="107"/>
      <c r="T91" s="128" t="str">
        <f t="shared" si="32"/>
        <v/>
      </c>
      <c r="U91" s="108" t="str">
        <f t="shared" si="21"/>
        <v>&gt;40%</v>
      </c>
      <c r="V91" s="107" t="str">
        <f t="shared" si="22"/>
        <v>0</v>
      </c>
      <c r="W91" s="153"/>
      <c r="X91" s="128" t="str">
        <f t="shared" si="23"/>
        <v/>
      </c>
      <c r="Y91" s="108" t="str">
        <f t="shared" si="24"/>
        <v>6% - 100%</v>
      </c>
      <c r="Z91" s="107" t="str">
        <f t="shared" si="25"/>
        <v/>
      </c>
      <c r="AA91" s="111"/>
      <c r="AB91" s="111" t="str">
        <f t="shared" si="26"/>
        <v/>
      </c>
      <c r="AC91" s="111"/>
      <c r="AD91" s="111" t="str">
        <f t="shared" si="27"/>
        <v/>
      </c>
      <c r="AE91" s="111"/>
      <c r="AF91" s="111" t="str">
        <f t="shared" si="28"/>
        <v/>
      </c>
      <c r="AG91" s="111"/>
      <c r="AH91" s="111" t="str">
        <f t="shared" si="29"/>
        <v/>
      </c>
      <c r="AI91" s="107" t="str">
        <f t="shared" si="30"/>
        <v/>
      </c>
      <c r="AJ91" s="247">
        <f>IFERROR(AVERAGEIFS(Tableau1[Note globale /10],Tableau1[Activités],Tableau1[[#This Row],[Activités]]),"")</f>
        <v>7.1857142857142851</v>
      </c>
      <c r="AK91" s="107" t="str">
        <f t="shared" si="31"/>
        <v/>
      </c>
      <c r="AL91" s="109"/>
      <c r="AM91" s="109"/>
      <c r="AN91" s="109"/>
      <c r="AO91" s="162"/>
    </row>
    <row r="92" spans="1:41" ht="15" customHeight="1" x14ac:dyDescent="0.25">
      <c r="A92" s="200">
        <v>90</v>
      </c>
      <c r="B92" s="218" t="s">
        <v>209</v>
      </c>
      <c r="C92" s="102" t="s">
        <v>209</v>
      </c>
      <c r="D92" s="103">
        <v>38736</v>
      </c>
      <c r="E92" s="103" t="str">
        <f>VLOOKUP(B92,'MISE A JOUR LISTE FOURNISSEURS'!D:E,2,0)</f>
        <v>Décolletage</v>
      </c>
      <c r="F92" s="116" t="str">
        <f t="shared" si="17"/>
        <v>ALG</v>
      </c>
      <c r="G92" s="110"/>
      <c r="H92" s="104"/>
      <c r="I92" s="112" t="s">
        <v>343</v>
      </c>
      <c r="J92" s="204"/>
      <c r="K92" s="207" t="s">
        <v>158</v>
      </c>
      <c r="L92" s="116" t="str">
        <f t="shared" si="18"/>
        <v>OUI</v>
      </c>
      <c r="M92" s="111" t="s">
        <v>884</v>
      </c>
      <c r="N92" s="105" t="str">
        <f t="shared" si="19"/>
        <v>non</v>
      </c>
      <c r="O92" s="106" t="s">
        <v>334</v>
      </c>
      <c r="P92" s="105" t="str">
        <f t="shared" si="20"/>
        <v>non</v>
      </c>
      <c r="Q92" s="107">
        <f>IFERROR(VLOOKUP(B92,Feuil1!A:B,2,0),"")</f>
        <v>3</v>
      </c>
      <c r="R92" s="107">
        <v>0</v>
      </c>
      <c r="S92" s="107" t="s">
        <v>435</v>
      </c>
      <c r="T92" s="128">
        <f t="shared" si="32"/>
        <v>0</v>
      </c>
      <c r="U92" s="108" t="str">
        <f t="shared" si="21"/>
        <v>0% - 5%</v>
      </c>
      <c r="V92" s="107" t="str">
        <f t="shared" si="22"/>
        <v>10</v>
      </c>
      <c r="W92" s="153"/>
      <c r="X92" s="128">
        <f t="shared" si="23"/>
        <v>0</v>
      </c>
      <c r="Y92" s="108" t="str">
        <f t="shared" si="24"/>
        <v>0% - 2%</v>
      </c>
      <c r="Z92" s="107" t="str">
        <f t="shared" si="25"/>
        <v>10</v>
      </c>
      <c r="AA92" s="111" t="s">
        <v>418</v>
      </c>
      <c r="AB92" s="111">
        <f t="shared" si="26"/>
        <v>6</v>
      </c>
      <c r="AC92" s="111" t="s">
        <v>424</v>
      </c>
      <c r="AD92" s="111">
        <f t="shared" si="27"/>
        <v>5</v>
      </c>
      <c r="AE92" s="111" t="s">
        <v>1342</v>
      </c>
      <c r="AF92" s="111">
        <f t="shared" si="28"/>
        <v>5</v>
      </c>
      <c r="AG92" s="111" t="s">
        <v>1344</v>
      </c>
      <c r="AH92" s="111">
        <f t="shared" si="29"/>
        <v>5</v>
      </c>
      <c r="AI92" s="107">
        <f t="shared" si="30"/>
        <v>8.1</v>
      </c>
      <c r="AJ92" s="247">
        <f>IFERROR(AVERAGEIFS(Tableau1[Note globale /10],Tableau1[Activités],Tableau1[[#This Row],[Activités]]),"")</f>
        <v>6.5307692307692315</v>
      </c>
      <c r="AK92" s="107" t="str">
        <f t="shared" si="31"/>
        <v>APPROUVE</v>
      </c>
      <c r="AL92" s="109"/>
      <c r="AM92" s="109"/>
      <c r="AN92" s="109"/>
      <c r="AO92" s="161"/>
    </row>
    <row r="93" spans="1:41" ht="15" hidden="1" x14ac:dyDescent="0.25">
      <c r="A93" s="200">
        <v>91</v>
      </c>
      <c r="B93" s="218" t="s">
        <v>210</v>
      </c>
      <c r="C93" s="102" t="s">
        <v>210</v>
      </c>
      <c r="D93" s="103">
        <v>40791</v>
      </c>
      <c r="E93" s="103" t="str">
        <f>VLOOKUP(B93,'MISE A JOUR LISTE FOURNISSEURS'!D:E,2,0)</f>
        <v>Découpe laser</v>
      </c>
      <c r="F93" s="116" t="str">
        <f t="shared" si="17"/>
        <v>ALG</v>
      </c>
      <c r="G93" s="110"/>
      <c r="H93" s="104"/>
      <c r="I93" s="112" t="s">
        <v>338</v>
      </c>
      <c r="J93" s="204" t="s">
        <v>58</v>
      </c>
      <c r="K93" s="207"/>
      <c r="L93" s="116" t="str">
        <f t="shared" si="18"/>
        <v>NON</v>
      </c>
      <c r="M93" s="112" t="s">
        <v>888</v>
      </c>
      <c r="N93" s="105" t="str">
        <f t="shared" si="19"/>
        <v>non</v>
      </c>
      <c r="O93" s="106" t="s">
        <v>333</v>
      </c>
      <c r="P93" s="105" t="str">
        <f t="shared" si="20"/>
        <v>oui</v>
      </c>
      <c r="Q93" s="107" t="str">
        <f>IFERROR(VLOOKUP(B93,Feuil1!A:B,2,0),"")</f>
        <v/>
      </c>
      <c r="R93" s="107"/>
      <c r="S93" s="107"/>
      <c r="T93" s="128" t="str">
        <f t="shared" si="32"/>
        <v/>
      </c>
      <c r="U93" s="108" t="str">
        <f t="shared" si="21"/>
        <v>&gt;40%</v>
      </c>
      <c r="V93" s="107" t="str">
        <f t="shared" si="22"/>
        <v>0</v>
      </c>
      <c r="W93" s="153"/>
      <c r="X93" s="128" t="str">
        <f t="shared" si="23"/>
        <v/>
      </c>
      <c r="Y93" s="108" t="str">
        <f t="shared" si="24"/>
        <v>6% - 100%</v>
      </c>
      <c r="Z93" s="107" t="str">
        <f t="shared" si="25"/>
        <v/>
      </c>
      <c r="AA93" s="111"/>
      <c r="AB93" s="111" t="str">
        <f t="shared" si="26"/>
        <v/>
      </c>
      <c r="AC93" s="111"/>
      <c r="AD93" s="111" t="str">
        <f t="shared" si="27"/>
        <v/>
      </c>
      <c r="AE93" s="111"/>
      <c r="AF93" s="111" t="str">
        <f t="shared" si="28"/>
        <v/>
      </c>
      <c r="AG93" s="111"/>
      <c r="AH93" s="111" t="str">
        <f t="shared" si="29"/>
        <v/>
      </c>
      <c r="AI93" s="107" t="str">
        <f t="shared" si="30"/>
        <v/>
      </c>
      <c r="AJ93" s="247">
        <f>IFERROR(AVERAGEIFS(Tableau1[Note globale /10],Tableau1[Activités],Tableau1[[#This Row],[Activités]]),"")</f>
        <v>6.8285714285714283</v>
      </c>
      <c r="AK93" s="107" t="str">
        <f t="shared" si="31"/>
        <v/>
      </c>
      <c r="AL93" s="109"/>
      <c r="AM93" s="109"/>
      <c r="AN93" s="109"/>
      <c r="AO93" s="161"/>
    </row>
    <row r="94" spans="1:41" ht="15" hidden="1" x14ac:dyDescent="0.25">
      <c r="A94" s="200">
        <v>92</v>
      </c>
      <c r="B94" s="218" t="s">
        <v>211</v>
      </c>
      <c r="C94" s="102" t="s">
        <v>211</v>
      </c>
      <c r="D94" s="103">
        <v>38488</v>
      </c>
      <c r="E94" s="103" t="str">
        <f>VLOOKUP(B94,'MISE A JOUR LISTE FOURNISSEURS'!D:E,2,0)</f>
        <v>Cartonnage</v>
      </c>
      <c r="F94" s="116" t="str">
        <f t="shared" si="17"/>
        <v>ALG</v>
      </c>
      <c r="G94" s="110"/>
      <c r="H94" s="104"/>
      <c r="I94" s="112" t="s">
        <v>338</v>
      </c>
      <c r="J94" s="204" t="s">
        <v>58</v>
      </c>
      <c r="K94" s="207"/>
      <c r="L94" s="116" t="str">
        <f t="shared" si="18"/>
        <v>NON</v>
      </c>
      <c r="M94" s="112" t="s">
        <v>888</v>
      </c>
      <c r="N94" s="105" t="str">
        <f t="shared" si="19"/>
        <v>non</v>
      </c>
      <c r="O94" s="106" t="s">
        <v>334</v>
      </c>
      <c r="P94" s="105" t="str">
        <f t="shared" si="20"/>
        <v>non</v>
      </c>
      <c r="Q94" s="107" t="str">
        <f>IFERROR(VLOOKUP(B94,Feuil1!A:B,2,0),"")</f>
        <v/>
      </c>
      <c r="R94" s="107"/>
      <c r="S94" s="107"/>
      <c r="T94" s="128" t="str">
        <f t="shared" si="32"/>
        <v/>
      </c>
      <c r="U94" s="108" t="str">
        <f t="shared" si="21"/>
        <v>&gt;40%</v>
      </c>
      <c r="V94" s="107" t="str">
        <f t="shared" si="22"/>
        <v>0</v>
      </c>
      <c r="W94" s="153"/>
      <c r="X94" s="128" t="str">
        <f t="shared" si="23"/>
        <v/>
      </c>
      <c r="Y94" s="108" t="str">
        <f t="shared" si="24"/>
        <v>6% - 100%</v>
      </c>
      <c r="Z94" s="107" t="str">
        <f t="shared" si="25"/>
        <v/>
      </c>
      <c r="AA94" s="111"/>
      <c r="AB94" s="111" t="str">
        <f t="shared" si="26"/>
        <v/>
      </c>
      <c r="AC94" s="111"/>
      <c r="AD94" s="111" t="str">
        <f t="shared" si="27"/>
        <v/>
      </c>
      <c r="AE94" s="111"/>
      <c r="AF94" s="111" t="str">
        <f t="shared" si="28"/>
        <v/>
      </c>
      <c r="AG94" s="111"/>
      <c r="AH94" s="111" t="str">
        <f t="shared" si="29"/>
        <v/>
      </c>
      <c r="AI94" s="107" t="str">
        <f t="shared" si="30"/>
        <v/>
      </c>
      <c r="AJ94" s="247">
        <f>IFERROR(AVERAGEIFS(Tableau1[Note globale /10],Tableau1[Activités],Tableau1[[#This Row],[Activités]]),"")</f>
        <v>6.8285714285714283</v>
      </c>
      <c r="AK94" s="107" t="str">
        <f t="shared" si="31"/>
        <v/>
      </c>
      <c r="AL94" s="109"/>
      <c r="AM94" s="109"/>
      <c r="AN94" s="109"/>
      <c r="AO94" s="161"/>
    </row>
    <row r="95" spans="1:41" ht="15" customHeight="1" x14ac:dyDescent="0.2">
      <c r="A95" s="200">
        <v>93</v>
      </c>
      <c r="B95" s="111" t="s">
        <v>645</v>
      </c>
      <c r="C95" s="111" t="s">
        <v>644</v>
      </c>
      <c r="D95" s="103">
        <v>39583</v>
      </c>
      <c r="E95" s="103" t="str">
        <f>VLOOKUP(B95,'MISE A JOUR LISTE FOURNISSEURS'!D:E,2,0)</f>
        <v>Fournitures industrielles</v>
      </c>
      <c r="F95" s="116" t="str">
        <f t="shared" si="17"/>
        <v>VU</v>
      </c>
      <c r="G95" s="111"/>
      <c r="H95" s="111"/>
      <c r="I95" s="112" t="s">
        <v>341</v>
      </c>
      <c r="J95" s="206"/>
      <c r="K95" s="208"/>
      <c r="L95" s="116" t="str">
        <f t="shared" si="18"/>
        <v>OUI</v>
      </c>
      <c r="M95" s="111" t="s">
        <v>884</v>
      </c>
      <c r="N95" s="105" t="str">
        <f t="shared" si="19"/>
        <v>non</v>
      </c>
      <c r="O95" s="107" t="s">
        <v>334</v>
      </c>
      <c r="P95" s="105" t="str">
        <f t="shared" si="20"/>
        <v>non</v>
      </c>
      <c r="Q95" s="107">
        <v>4</v>
      </c>
      <c r="R95" s="107">
        <v>0</v>
      </c>
      <c r="S95" s="107" t="s">
        <v>435</v>
      </c>
      <c r="T95" s="128">
        <f t="shared" si="32"/>
        <v>0</v>
      </c>
      <c r="U95" s="108" t="str">
        <f t="shared" si="21"/>
        <v>0% - 5%</v>
      </c>
      <c r="V95" s="107" t="str">
        <f t="shared" si="22"/>
        <v>10</v>
      </c>
      <c r="W95" s="153"/>
      <c r="X95" s="128">
        <f t="shared" si="23"/>
        <v>0</v>
      </c>
      <c r="Y95" s="108" t="str">
        <f t="shared" si="24"/>
        <v>0% - 2%</v>
      </c>
      <c r="Z95" s="107" t="str">
        <f t="shared" si="25"/>
        <v>10</v>
      </c>
      <c r="AA95" s="111" t="s">
        <v>1342</v>
      </c>
      <c r="AB95" s="111">
        <f t="shared" si="26"/>
        <v>5</v>
      </c>
      <c r="AC95" s="111" t="s">
        <v>424</v>
      </c>
      <c r="AD95" s="111">
        <f t="shared" si="27"/>
        <v>5</v>
      </c>
      <c r="AE95" s="111" t="s">
        <v>1342</v>
      </c>
      <c r="AF95" s="111">
        <f t="shared" si="28"/>
        <v>5</v>
      </c>
      <c r="AG95" s="111" t="s">
        <v>1344</v>
      </c>
      <c r="AH95" s="111">
        <f t="shared" si="29"/>
        <v>5</v>
      </c>
      <c r="AI95" s="107">
        <f t="shared" si="30"/>
        <v>8</v>
      </c>
      <c r="AJ95" s="247">
        <f>IFERROR(AVERAGEIFS(Tableau1[Note globale /10],Tableau1[Activités],Tableau1[[#This Row],[Activités]]),"")</f>
        <v>7.1857142857142851</v>
      </c>
      <c r="AK95" s="107" t="str">
        <f t="shared" si="31"/>
        <v>APPROUVE</v>
      </c>
      <c r="AL95" s="109"/>
      <c r="AM95" s="109"/>
      <c r="AN95" s="109"/>
      <c r="AO95" s="162"/>
    </row>
    <row r="96" spans="1:41" ht="15" x14ac:dyDescent="0.25">
      <c r="A96" s="200">
        <v>94</v>
      </c>
      <c r="B96" s="218" t="s">
        <v>14</v>
      </c>
      <c r="C96" s="102" t="s">
        <v>14</v>
      </c>
      <c r="D96" s="103">
        <v>39911</v>
      </c>
      <c r="E96" s="103" t="str">
        <f>VLOOKUP(B96,'MISE A JOUR LISTE FOURNISSEURS'!D:E,2,0)</f>
        <v>Traitement de Surface</v>
      </c>
      <c r="F96" s="116" t="str">
        <f t="shared" si="17"/>
        <v>ALG</v>
      </c>
      <c r="G96" s="110"/>
      <c r="H96" s="104"/>
      <c r="I96" s="112" t="s">
        <v>79</v>
      </c>
      <c r="J96" s="204" t="s">
        <v>361</v>
      </c>
      <c r="K96" s="203">
        <v>43358</v>
      </c>
      <c r="L96" s="116" t="str">
        <f t="shared" si="18"/>
        <v>OUI</v>
      </c>
      <c r="M96" s="111" t="s">
        <v>884</v>
      </c>
      <c r="N96" s="105" t="str">
        <f t="shared" si="19"/>
        <v>oui</v>
      </c>
      <c r="O96" s="106" t="s">
        <v>333</v>
      </c>
      <c r="P96" s="105" t="str">
        <f t="shared" si="20"/>
        <v>oui</v>
      </c>
      <c r="Q96" s="107">
        <v>2</v>
      </c>
      <c r="R96" s="107">
        <v>1</v>
      </c>
      <c r="S96" s="107" t="s">
        <v>435</v>
      </c>
      <c r="T96" s="128">
        <f t="shared" si="32"/>
        <v>0.5</v>
      </c>
      <c r="U96" s="108" t="str">
        <f t="shared" si="21"/>
        <v>&gt;40%</v>
      </c>
      <c r="V96" s="107" t="str">
        <f t="shared" si="22"/>
        <v>0</v>
      </c>
      <c r="W96" s="153"/>
      <c r="X96" s="128">
        <f t="shared" si="23"/>
        <v>0</v>
      </c>
      <c r="Y96" s="108" t="str">
        <f t="shared" si="24"/>
        <v>0% - 2%</v>
      </c>
      <c r="Z96" s="107" t="str">
        <f t="shared" si="25"/>
        <v>10</v>
      </c>
      <c r="AA96" s="111" t="s">
        <v>419</v>
      </c>
      <c r="AB96" s="111">
        <f t="shared" si="26"/>
        <v>4</v>
      </c>
      <c r="AC96" s="111" t="s">
        <v>1343</v>
      </c>
      <c r="AD96" s="111">
        <f t="shared" si="27"/>
        <v>4</v>
      </c>
      <c r="AE96" s="111" t="s">
        <v>1342</v>
      </c>
      <c r="AF96" s="111">
        <f t="shared" si="28"/>
        <v>5</v>
      </c>
      <c r="AG96" s="111" t="s">
        <v>1344</v>
      </c>
      <c r="AH96" s="111">
        <f t="shared" si="29"/>
        <v>5</v>
      </c>
      <c r="AI96" s="107">
        <f t="shared" si="30"/>
        <v>4.8</v>
      </c>
      <c r="AJ96" s="247">
        <f>IFERROR(AVERAGEIFS(Tableau1[Note globale /10],Tableau1[Activités],Tableau1[[#This Row],[Activités]]),"")</f>
        <v>4.9142857142857137</v>
      </c>
      <c r="AK96" s="107" t="str">
        <f t="shared" si="31"/>
        <v>SOUS RESERVE</v>
      </c>
      <c r="AL96" s="109" t="s">
        <v>1352</v>
      </c>
      <c r="AM96" s="109"/>
      <c r="AN96" s="109"/>
      <c r="AO96" s="161"/>
    </row>
    <row r="97" spans="1:41" ht="15" x14ac:dyDescent="0.25">
      <c r="A97" s="200">
        <v>95</v>
      </c>
      <c r="B97" s="217" t="s">
        <v>648</v>
      </c>
      <c r="C97" s="102" t="s">
        <v>647</v>
      </c>
      <c r="D97" s="103">
        <v>36061</v>
      </c>
      <c r="E97" s="103" t="str">
        <f>VLOOKUP(B97,'MISE A JOUR LISTE FOURNISSEURS'!D:E,2,0)</f>
        <v>Refendage</v>
      </c>
      <c r="F97" s="116" t="str">
        <f t="shared" si="17"/>
        <v>ALG</v>
      </c>
      <c r="G97" s="110" t="s">
        <v>80</v>
      </c>
      <c r="H97" s="104"/>
      <c r="I97" s="112" t="s">
        <v>336</v>
      </c>
      <c r="J97" s="204"/>
      <c r="K97" s="207" t="s">
        <v>82</v>
      </c>
      <c r="L97" s="116" t="str">
        <f t="shared" si="18"/>
        <v>OUI</v>
      </c>
      <c r="M97" s="111" t="s">
        <v>884</v>
      </c>
      <c r="N97" s="105" t="str">
        <f t="shared" si="19"/>
        <v>oui</v>
      </c>
      <c r="O97" s="106" t="s">
        <v>333</v>
      </c>
      <c r="P97" s="105" t="str">
        <f t="shared" si="20"/>
        <v>oui</v>
      </c>
      <c r="Q97" s="107">
        <f>IFERROR(VLOOKUP(B97,Feuil1!A:B,2,0),"")</f>
        <v>3</v>
      </c>
      <c r="R97" s="107">
        <v>0</v>
      </c>
      <c r="S97" s="107" t="s">
        <v>435</v>
      </c>
      <c r="T97" s="128">
        <f t="shared" si="32"/>
        <v>0</v>
      </c>
      <c r="U97" s="108" t="str">
        <f t="shared" si="21"/>
        <v>0% - 5%</v>
      </c>
      <c r="V97" s="107" t="str">
        <f t="shared" si="22"/>
        <v>10</v>
      </c>
      <c r="W97" s="153"/>
      <c r="X97" s="128">
        <f t="shared" si="23"/>
        <v>0</v>
      </c>
      <c r="Y97" s="108" t="str">
        <f t="shared" si="24"/>
        <v>0% - 2%</v>
      </c>
      <c r="Z97" s="107" t="str">
        <f t="shared" si="25"/>
        <v>10</v>
      </c>
      <c r="AA97" s="111" t="s">
        <v>419</v>
      </c>
      <c r="AB97" s="111">
        <f t="shared" si="26"/>
        <v>4</v>
      </c>
      <c r="AC97" s="111" t="s">
        <v>424</v>
      </c>
      <c r="AD97" s="111">
        <f t="shared" si="27"/>
        <v>5</v>
      </c>
      <c r="AE97" s="111" t="s">
        <v>427</v>
      </c>
      <c r="AF97" s="111">
        <f t="shared" si="28"/>
        <v>10</v>
      </c>
      <c r="AG97" s="111" t="s">
        <v>1344</v>
      </c>
      <c r="AH97" s="111">
        <f t="shared" si="29"/>
        <v>5</v>
      </c>
      <c r="AI97" s="107">
        <f t="shared" si="30"/>
        <v>8.4</v>
      </c>
      <c r="AJ97" s="247">
        <f>IFERROR(AVERAGEIFS(Tableau1[Note globale /10],Tableau1[Activités],Tableau1[[#This Row],[Activités]]),"")</f>
        <v>7.6999999999999993</v>
      </c>
      <c r="AK97" s="107" t="str">
        <f t="shared" si="31"/>
        <v>APPROUVE</v>
      </c>
      <c r="AL97" s="109"/>
      <c r="AM97" s="109"/>
      <c r="AN97" s="109"/>
      <c r="AO97" s="161"/>
    </row>
    <row r="98" spans="1:41" ht="15" x14ac:dyDescent="0.25">
      <c r="A98" s="200">
        <v>96</v>
      </c>
      <c r="B98" s="218" t="s">
        <v>16</v>
      </c>
      <c r="C98" s="102" t="s">
        <v>650</v>
      </c>
      <c r="D98" s="103">
        <v>38617</v>
      </c>
      <c r="E98" s="103" t="str">
        <f>VLOOKUP(B98,'MISE A JOUR LISTE FOURNISSEURS'!D:E,2,0)</f>
        <v>Fournitures industrielles</v>
      </c>
      <c r="F98" s="116" t="str">
        <f t="shared" si="17"/>
        <v>VU</v>
      </c>
      <c r="G98" s="110"/>
      <c r="H98" s="104"/>
      <c r="I98" s="112" t="s">
        <v>341</v>
      </c>
      <c r="J98" s="204"/>
      <c r="K98" s="207"/>
      <c r="L98" s="116" t="str">
        <f t="shared" si="18"/>
        <v>OUI</v>
      </c>
      <c r="M98" s="111" t="s">
        <v>884</v>
      </c>
      <c r="N98" s="105" t="str">
        <f t="shared" si="19"/>
        <v>non</v>
      </c>
      <c r="O98" s="106" t="s">
        <v>334</v>
      </c>
      <c r="P98" s="105" t="str">
        <f t="shared" si="20"/>
        <v>non</v>
      </c>
      <c r="Q98" s="107">
        <f>IFERROR(VLOOKUP(B98,Feuil1!A:B,2,0),"")</f>
        <v>1</v>
      </c>
      <c r="R98" s="107">
        <v>0</v>
      </c>
      <c r="S98" s="107" t="s">
        <v>435</v>
      </c>
      <c r="T98" s="128">
        <f t="shared" si="32"/>
        <v>0</v>
      </c>
      <c r="U98" s="108" t="str">
        <f t="shared" si="21"/>
        <v>0% - 5%</v>
      </c>
      <c r="V98" s="107" t="str">
        <f t="shared" si="22"/>
        <v>10</v>
      </c>
      <c r="W98" s="153"/>
      <c r="X98" s="128">
        <f t="shared" si="23"/>
        <v>0</v>
      </c>
      <c r="Y98" s="108" t="str">
        <f t="shared" si="24"/>
        <v>0% - 2%</v>
      </c>
      <c r="Z98" s="107" t="str">
        <f t="shared" si="25"/>
        <v>10</v>
      </c>
      <c r="AA98" s="111" t="s">
        <v>1342</v>
      </c>
      <c r="AB98" s="111">
        <f t="shared" si="26"/>
        <v>5</v>
      </c>
      <c r="AC98" s="111" t="s">
        <v>424</v>
      </c>
      <c r="AD98" s="111">
        <f t="shared" si="27"/>
        <v>5</v>
      </c>
      <c r="AE98" s="111" t="s">
        <v>1342</v>
      </c>
      <c r="AF98" s="111">
        <f t="shared" si="28"/>
        <v>5</v>
      </c>
      <c r="AG98" s="111" t="s">
        <v>1344</v>
      </c>
      <c r="AH98" s="111">
        <f t="shared" si="29"/>
        <v>5</v>
      </c>
      <c r="AI98" s="107">
        <f t="shared" si="30"/>
        <v>8</v>
      </c>
      <c r="AJ98" s="247">
        <f>IFERROR(AVERAGEIFS(Tableau1[Note globale /10],Tableau1[Activités],Tableau1[[#This Row],[Activités]]),"")</f>
        <v>7.1857142857142851</v>
      </c>
      <c r="AK98" s="107" t="str">
        <f t="shared" si="31"/>
        <v>APPROUVE</v>
      </c>
      <c r="AL98" s="109"/>
      <c r="AM98" s="109"/>
      <c r="AN98" s="109"/>
      <c r="AO98" s="161"/>
    </row>
    <row r="99" spans="1:41" ht="15" hidden="1" customHeight="1" x14ac:dyDescent="0.2">
      <c r="A99" s="200">
        <v>97</v>
      </c>
      <c r="B99" s="217" t="s">
        <v>652</v>
      </c>
      <c r="C99" s="102" t="s">
        <v>83</v>
      </c>
      <c r="D99" s="103">
        <v>38600</v>
      </c>
      <c r="E99" s="103" t="str">
        <f>VLOOKUP(B99,'MISE A JOUR LISTE FOURNISSEURS'!D:E,2,0)</f>
        <v>Produits non ferreux</v>
      </c>
      <c r="F99" s="116" t="str">
        <f t="shared" si="17"/>
        <v>ALG</v>
      </c>
      <c r="G99" s="104"/>
      <c r="H99" s="104"/>
      <c r="I99" s="112" t="s">
        <v>336</v>
      </c>
      <c r="J99" s="204"/>
      <c r="K99" s="207"/>
      <c r="L99" s="116" t="str">
        <f t="shared" si="18"/>
        <v>NON</v>
      </c>
      <c r="M99" s="112" t="s">
        <v>888</v>
      </c>
      <c r="N99" s="105" t="str">
        <f t="shared" si="19"/>
        <v>non</v>
      </c>
      <c r="O99" s="106" t="s">
        <v>334</v>
      </c>
      <c r="P99" s="105" t="str">
        <f t="shared" si="20"/>
        <v>non</v>
      </c>
      <c r="Q99" s="107" t="str">
        <f>IFERROR(VLOOKUP(B99,Feuil1!A:B,2,0),"")</f>
        <v/>
      </c>
      <c r="R99" s="107"/>
      <c r="S99" s="107"/>
      <c r="T99" s="128" t="str">
        <f t="shared" si="32"/>
        <v/>
      </c>
      <c r="U99" s="108" t="str">
        <f t="shared" si="21"/>
        <v>&gt;40%</v>
      </c>
      <c r="V99" s="107" t="str">
        <f t="shared" si="22"/>
        <v>0</v>
      </c>
      <c r="W99" s="153"/>
      <c r="X99" s="128" t="str">
        <f t="shared" si="23"/>
        <v/>
      </c>
      <c r="Y99" s="108" t="str">
        <f t="shared" si="24"/>
        <v>6% - 100%</v>
      </c>
      <c r="Z99" s="107" t="str">
        <f t="shared" si="25"/>
        <v/>
      </c>
      <c r="AA99" s="111"/>
      <c r="AB99" s="111" t="str">
        <f t="shared" si="26"/>
        <v/>
      </c>
      <c r="AC99" s="111"/>
      <c r="AD99" s="111" t="str">
        <f t="shared" si="27"/>
        <v/>
      </c>
      <c r="AE99" s="111"/>
      <c r="AF99" s="111" t="str">
        <f t="shared" si="28"/>
        <v/>
      </c>
      <c r="AG99" s="111"/>
      <c r="AH99" s="111" t="str">
        <f t="shared" si="29"/>
        <v/>
      </c>
      <c r="AI99" s="107" t="str">
        <f t="shared" si="30"/>
        <v/>
      </c>
      <c r="AJ99" s="247">
        <f>IFERROR(AVERAGEIFS(Tableau1[Note globale /10],Tableau1[Activités],Tableau1[[#This Row],[Activités]]),"")</f>
        <v>7.6999999999999993</v>
      </c>
      <c r="AK99" s="107" t="str">
        <f t="shared" si="31"/>
        <v/>
      </c>
      <c r="AL99" s="109"/>
      <c r="AM99" s="109"/>
      <c r="AN99" s="109"/>
      <c r="AO99" s="165"/>
    </row>
    <row r="100" spans="1:41" ht="12.75" hidden="1" customHeight="1" x14ac:dyDescent="0.2">
      <c r="A100" s="200">
        <v>98</v>
      </c>
      <c r="B100" s="217" t="s">
        <v>654</v>
      </c>
      <c r="C100" s="102" t="s">
        <v>654</v>
      </c>
      <c r="D100" s="103">
        <v>39693</v>
      </c>
      <c r="E100" s="103" t="str">
        <f>VLOOKUP(B100,'MISE A JOUR LISTE FOURNISSEURS'!D:E,2,0)</f>
        <v>Fournitures industrielles</v>
      </c>
      <c r="F100" s="116" t="str">
        <f t="shared" si="17"/>
        <v>FH</v>
      </c>
      <c r="G100" s="104"/>
      <c r="H100" s="104"/>
      <c r="I100" s="112" t="s">
        <v>337</v>
      </c>
      <c r="J100" s="204"/>
      <c r="K100" s="207"/>
      <c r="L100" s="116" t="str">
        <f t="shared" si="18"/>
        <v>NON</v>
      </c>
      <c r="M100" s="112" t="s">
        <v>888</v>
      </c>
      <c r="N100" s="105" t="str">
        <f t="shared" si="19"/>
        <v>non</v>
      </c>
      <c r="O100" s="105" t="s">
        <v>334</v>
      </c>
      <c r="P100" s="105" t="str">
        <f t="shared" si="20"/>
        <v>non</v>
      </c>
      <c r="Q100" s="107" t="str">
        <f>IFERROR(VLOOKUP(B100,Feuil1!A:B,2,0),"")</f>
        <v/>
      </c>
      <c r="R100" s="107"/>
      <c r="S100" s="107"/>
      <c r="T100" s="128" t="str">
        <f t="shared" si="32"/>
        <v/>
      </c>
      <c r="U100" s="108" t="str">
        <f t="shared" si="21"/>
        <v>&gt;40%</v>
      </c>
      <c r="V100" s="107" t="str">
        <f t="shared" si="22"/>
        <v>0</v>
      </c>
      <c r="W100" s="153"/>
      <c r="X100" s="128" t="str">
        <f t="shared" si="23"/>
        <v/>
      </c>
      <c r="Y100" s="108" t="str">
        <f t="shared" si="24"/>
        <v>6% - 100%</v>
      </c>
      <c r="Z100" s="107" t="str">
        <f t="shared" si="25"/>
        <v/>
      </c>
      <c r="AA100" s="111"/>
      <c r="AB100" s="111" t="str">
        <f t="shared" si="26"/>
        <v/>
      </c>
      <c r="AC100" s="111"/>
      <c r="AD100" s="111" t="str">
        <f t="shared" si="27"/>
        <v/>
      </c>
      <c r="AE100" s="111"/>
      <c r="AF100" s="111" t="str">
        <f t="shared" si="28"/>
        <v/>
      </c>
      <c r="AG100" s="111"/>
      <c r="AH100" s="111" t="str">
        <f t="shared" si="29"/>
        <v/>
      </c>
      <c r="AI100" s="107" t="str">
        <f t="shared" si="30"/>
        <v/>
      </c>
      <c r="AJ100" s="247" t="str">
        <f>IFERROR(AVERAGEIFS(Tableau1[Note globale /10],Tableau1[Activités],Tableau1[[#This Row],[Activités]]),"")</f>
        <v/>
      </c>
      <c r="AK100" s="107" t="str">
        <f t="shared" si="31"/>
        <v/>
      </c>
      <c r="AL100" s="109"/>
      <c r="AM100" s="109"/>
      <c r="AN100" s="109"/>
      <c r="AO100" s="161"/>
    </row>
    <row r="101" spans="1:41" hidden="1" x14ac:dyDescent="0.2">
      <c r="A101" s="200">
        <v>99</v>
      </c>
      <c r="B101" s="111" t="s">
        <v>657</v>
      </c>
      <c r="C101" s="111" t="s">
        <v>656</v>
      </c>
      <c r="D101" s="103">
        <v>38980</v>
      </c>
      <c r="E101" s="103" t="str">
        <f>VLOOKUP(B101,'MISE A JOUR LISTE FOURNISSEURS'!D:E,2,0)</f>
        <v>Fonderie</v>
      </c>
      <c r="F101" s="116" t="str">
        <f t="shared" si="17"/>
        <v>ALG</v>
      </c>
      <c r="G101" s="111"/>
      <c r="H101" s="111"/>
      <c r="I101" s="112" t="s">
        <v>338</v>
      </c>
      <c r="J101" s="206"/>
      <c r="K101" s="208"/>
      <c r="L101" s="116" t="str">
        <f t="shared" si="18"/>
        <v>NON</v>
      </c>
      <c r="M101" s="112" t="s">
        <v>888</v>
      </c>
      <c r="N101" s="105" t="str">
        <f t="shared" si="19"/>
        <v>non</v>
      </c>
      <c r="O101" s="107"/>
      <c r="P101" s="105" t="str">
        <f t="shared" si="20"/>
        <v>non</v>
      </c>
      <c r="Q101" s="107" t="str">
        <f>IFERROR(VLOOKUP(B101,Feuil1!A:B,2,0),"")</f>
        <v/>
      </c>
      <c r="R101" s="107"/>
      <c r="S101" s="107"/>
      <c r="T101" s="128" t="str">
        <f t="shared" si="32"/>
        <v/>
      </c>
      <c r="U101" s="108" t="str">
        <f t="shared" si="21"/>
        <v>&gt;40%</v>
      </c>
      <c r="V101" s="107" t="str">
        <f t="shared" si="22"/>
        <v>0</v>
      </c>
      <c r="W101" s="153"/>
      <c r="X101" s="128" t="str">
        <f t="shared" si="23"/>
        <v/>
      </c>
      <c r="Y101" s="108" t="str">
        <f t="shared" si="24"/>
        <v>6% - 100%</v>
      </c>
      <c r="Z101" s="107" t="str">
        <f t="shared" si="25"/>
        <v/>
      </c>
      <c r="AA101" s="111"/>
      <c r="AB101" s="111" t="str">
        <f t="shared" si="26"/>
        <v/>
      </c>
      <c r="AC101" s="111"/>
      <c r="AD101" s="111" t="str">
        <f t="shared" si="27"/>
        <v/>
      </c>
      <c r="AE101" s="111"/>
      <c r="AF101" s="111" t="str">
        <f t="shared" si="28"/>
        <v/>
      </c>
      <c r="AG101" s="111"/>
      <c r="AH101" s="111" t="str">
        <f t="shared" si="29"/>
        <v/>
      </c>
      <c r="AI101" s="107" t="str">
        <f t="shared" si="30"/>
        <v/>
      </c>
      <c r="AJ101" s="247">
        <f>IFERROR(AVERAGEIFS(Tableau1[Note globale /10],Tableau1[Activités],Tableau1[[#This Row],[Activités]]),"")</f>
        <v>6.8285714285714283</v>
      </c>
      <c r="AK101" s="107" t="str">
        <f t="shared" si="31"/>
        <v/>
      </c>
      <c r="AL101" s="109"/>
      <c r="AM101" s="109"/>
      <c r="AN101" s="109"/>
      <c r="AO101" s="162"/>
    </row>
    <row r="102" spans="1:41" ht="12.75" hidden="1" customHeight="1" x14ac:dyDescent="0.2">
      <c r="A102" s="200">
        <v>100</v>
      </c>
      <c r="B102" s="111" t="s">
        <v>659</v>
      </c>
      <c r="C102" s="111" t="s">
        <v>658</v>
      </c>
      <c r="D102" s="103">
        <v>39939</v>
      </c>
      <c r="E102" s="103" t="str">
        <f>VLOOKUP(B102,'MISE A JOUR LISTE FOURNISSEURS'!D:E,2,0)</f>
        <v>Produits ferreux</v>
      </c>
      <c r="F102" s="116" t="str">
        <f t="shared" si="17"/>
        <v>ALG</v>
      </c>
      <c r="G102" s="111"/>
      <c r="H102" s="111"/>
      <c r="I102" s="112" t="s">
        <v>336</v>
      </c>
      <c r="J102" s="206"/>
      <c r="K102" s="208"/>
      <c r="L102" s="116" t="str">
        <f t="shared" si="18"/>
        <v>NON</v>
      </c>
      <c r="M102" s="112" t="s">
        <v>888</v>
      </c>
      <c r="N102" s="105" t="str">
        <f t="shared" si="19"/>
        <v>non</v>
      </c>
      <c r="O102" s="107"/>
      <c r="P102" s="105" t="str">
        <f t="shared" si="20"/>
        <v>non</v>
      </c>
      <c r="Q102" s="107"/>
      <c r="R102" s="107"/>
      <c r="S102" s="107" t="s">
        <v>435</v>
      </c>
      <c r="T102" s="128" t="str">
        <f t="shared" si="32"/>
        <v/>
      </c>
      <c r="U102" s="108" t="str">
        <f t="shared" si="21"/>
        <v>&gt;40%</v>
      </c>
      <c r="V102" s="107" t="str">
        <f t="shared" si="22"/>
        <v>0</v>
      </c>
      <c r="W102" s="153"/>
      <c r="X102" s="128" t="str">
        <f t="shared" si="23"/>
        <v/>
      </c>
      <c r="Y102" s="108" t="str">
        <f t="shared" si="24"/>
        <v>6% - 100%</v>
      </c>
      <c r="Z102" s="107" t="str">
        <f t="shared" si="25"/>
        <v/>
      </c>
      <c r="AA102" s="111"/>
      <c r="AB102" s="111" t="str">
        <f t="shared" si="26"/>
        <v/>
      </c>
      <c r="AC102" s="111"/>
      <c r="AD102" s="111" t="str">
        <f t="shared" si="27"/>
        <v/>
      </c>
      <c r="AE102" s="111"/>
      <c r="AF102" s="111" t="str">
        <f t="shared" si="28"/>
        <v/>
      </c>
      <c r="AG102" s="111"/>
      <c r="AH102" s="111" t="str">
        <f t="shared" si="29"/>
        <v/>
      </c>
      <c r="AI102" s="107" t="str">
        <f t="shared" si="30"/>
        <v/>
      </c>
      <c r="AJ102" s="247">
        <f>IFERROR(AVERAGEIFS(Tableau1[Note globale /10],Tableau1[Activités],Tableau1[[#This Row],[Activités]]),"")</f>
        <v>7.6999999999999993</v>
      </c>
      <c r="AK102" s="107" t="str">
        <f t="shared" si="31"/>
        <v/>
      </c>
      <c r="AL102" s="109"/>
      <c r="AM102" s="109"/>
      <c r="AN102" s="109"/>
      <c r="AO102" s="162"/>
    </row>
    <row r="103" spans="1:41" ht="14.25" customHeight="1" x14ac:dyDescent="0.25">
      <c r="A103" s="200">
        <v>101</v>
      </c>
      <c r="B103" s="217" t="s">
        <v>662</v>
      </c>
      <c r="C103" s="102" t="s">
        <v>662</v>
      </c>
      <c r="D103" s="103">
        <v>38672</v>
      </c>
      <c r="E103" s="103" t="str">
        <f>VLOOKUP(B103,'MISE A JOUR LISTE FOURNISSEURS'!D:E,2,0)</f>
        <v>Refendage</v>
      </c>
      <c r="F103" s="116" t="str">
        <f t="shared" si="17"/>
        <v>ALG</v>
      </c>
      <c r="G103" s="110" t="s">
        <v>188</v>
      </c>
      <c r="H103" s="104" t="s">
        <v>189</v>
      </c>
      <c r="I103" s="112" t="s">
        <v>336</v>
      </c>
      <c r="J103" s="204"/>
      <c r="K103" s="207" t="s">
        <v>130</v>
      </c>
      <c r="L103" s="116" t="str">
        <f t="shared" si="18"/>
        <v>OUI</v>
      </c>
      <c r="M103" s="111" t="s">
        <v>887</v>
      </c>
      <c r="N103" s="105" t="str">
        <f t="shared" si="19"/>
        <v>oui</v>
      </c>
      <c r="O103" s="106" t="s">
        <v>333</v>
      </c>
      <c r="P103" s="105" t="str">
        <f t="shared" si="20"/>
        <v>oui</v>
      </c>
      <c r="Q103" s="107">
        <v>12</v>
      </c>
      <c r="R103" s="107">
        <v>7</v>
      </c>
      <c r="S103" s="107" t="s">
        <v>436</v>
      </c>
      <c r="T103" s="128">
        <f t="shared" si="32"/>
        <v>0.58333333333333337</v>
      </c>
      <c r="U103" s="108" t="str">
        <f t="shared" si="21"/>
        <v>&gt;40%</v>
      </c>
      <c r="V103" s="107" t="str">
        <f t="shared" si="22"/>
        <v>0</v>
      </c>
      <c r="W103" s="153"/>
      <c r="X103" s="128">
        <f t="shared" si="23"/>
        <v>0</v>
      </c>
      <c r="Y103" s="108" t="str">
        <f t="shared" si="24"/>
        <v>0% - 2%</v>
      </c>
      <c r="Z103" s="107" t="str">
        <f t="shared" si="25"/>
        <v>10</v>
      </c>
      <c r="AA103" s="111" t="s">
        <v>418</v>
      </c>
      <c r="AB103" s="111">
        <f t="shared" si="26"/>
        <v>6</v>
      </c>
      <c r="AC103" s="111" t="s">
        <v>422</v>
      </c>
      <c r="AD103" s="111">
        <f t="shared" si="27"/>
        <v>10</v>
      </c>
      <c r="AE103" s="111" t="s">
        <v>419</v>
      </c>
      <c r="AF103" s="111">
        <f t="shared" si="28"/>
        <v>4</v>
      </c>
      <c r="AG103" s="111" t="s">
        <v>1344</v>
      </c>
      <c r="AH103" s="111">
        <f t="shared" si="29"/>
        <v>5</v>
      </c>
      <c r="AI103" s="107">
        <f t="shared" si="30"/>
        <v>5.5</v>
      </c>
      <c r="AJ103" s="247">
        <f>IFERROR(AVERAGEIFS(Tableau1[Note globale /10],Tableau1[Activités],Tableau1[[#This Row],[Activités]]),"")</f>
        <v>7.6999999999999993</v>
      </c>
      <c r="AK103" s="107" t="str">
        <f t="shared" si="31"/>
        <v>SOUS RESERVE</v>
      </c>
      <c r="AL103" s="109" t="s">
        <v>1367</v>
      </c>
      <c r="AM103" s="109"/>
      <c r="AN103" s="109"/>
      <c r="AO103" s="161"/>
    </row>
    <row r="104" spans="1:41" ht="12.75" customHeight="1" x14ac:dyDescent="0.25">
      <c r="A104" s="200">
        <v>102</v>
      </c>
      <c r="B104" s="218" t="s">
        <v>407</v>
      </c>
      <c r="C104" s="102" t="s">
        <v>407</v>
      </c>
      <c r="D104" s="103">
        <v>43277</v>
      </c>
      <c r="E104" s="103" t="str">
        <f>VLOOKUP(B104,'MISE A JOUR LISTE FOURNISSEURS'!D:E,2,0)</f>
        <v>Traitement de Surface</v>
      </c>
      <c r="F104" s="116" t="str">
        <f t="shared" si="17"/>
        <v>ALG</v>
      </c>
      <c r="G104" s="110"/>
      <c r="H104" s="104"/>
      <c r="I104" s="112" t="s">
        <v>79</v>
      </c>
      <c r="J104" s="204"/>
      <c r="K104" s="207"/>
      <c r="L104" s="116" t="str">
        <f t="shared" si="18"/>
        <v>OUI</v>
      </c>
      <c r="M104" s="111" t="s">
        <v>887</v>
      </c>
      <c r="N104" s="105" t="str">
        <f t="shared" si="19"/>
        <v>oui</v>
      </c>
      <c r="O104" s="106" t="s">
        <v>334</v>
      </c>
      <c r="P104" s="105" t="str">
        <f t="shared" si="20"/>
        <v>oui</v>
      </c>
      <c r="Q104" s="107">
        <f>IFERROR(VLOOKUP(B104,Feuil1!A:B,2,0),"")</f>
        <v>24</v>
      </c>
      <c r="R104" s="107">
        <v>10</v>
      </c>
      <c r="S104" s="107" t="s">
        <v>436</v>
      </c>
      <c r="T104" s="128">
        <f t="shared" si="32"/>
        <v>0.41666666666666669</v>
      </c>
      <c r="U104" s="108" t="str">
        <f t="shared" si="21"/>
        <v>&gt;40%</v>
      </c>
      <c r="V104" s="107" t="str">
        <f t="shared" si="22"/>
        <v>0</v>
      </c>
      <c r="W104" s="153"/>
      <c r="X104" s="128">
        <f t="shared" si="23"/>
        <v>0</v>
      </c>
      <c r="Y104" s="108" t="str">
        <f t="shared" si="24"/>
        <v>0% - 2%</v>
      </c>
      <c r="Z104" s="107" t="str">
        <f t="shared" si="25"/>
        <v>10</v>
      </c>
      <c r="AA104" s="111" t="s">
        <v>418</v>
      </c>
      <c r="AB104" s="111">
        <f t="shared" si="26"/>
        <v>6</v>
      </c>
      <c r="AC104" s="111" t="s">
        <v>422</v>
      </c>
      <c r="AD104" s="111">
        <f t="shared" si="27"/>
        <v>10</v>
      </c>
      <c r="AE104" s="111" t="s">
        <v>427</v>
      </c>
      <c r="AF104" s="111">
        <f t="shared" si="28"/>
        <v>10</v>
      </c>
      <c r="AG104" s="111" t="s">
        <v>1344</v>
      </c>
      <c r="AH104" s="111">
        <f t="shared" si="29"/>
        <v>5</v>
      </c>
      <c r="AI104" s="107">
        <f t="shared" si="30"/>
        <v>6.1</v>
      </c>
      <c r="AJ104" s="247">
        <f>IFERROR(AVERAGEIFS(Tableau1[Note globale /10],Tableau1[Activités],Tableau1[[#This Row],[Activités]]),"")</f>
        <v>4.9142857142857137</v>
      </c>
      <c r="AK104" s="107" t="str">
        <f t="shared" si="31"/>
        <v>SOUS RESERVE</v>
      </c>
      <c r="AL104" s="109" t="s">
        <v>1367</v>
      </c>
      <c r="AM104" s="109"/>
      <c r="AN104" s="109"/>
      <c r="AO104" s="161"/>
    </row>
    <row r="105" spans="1:41" ht="14.25" customHeight="1" x14ac:dyDescent="0.25">
      <c r="A105" s="200">
        <v>103</v>
      </c>
      <c r="B105" s="217" t="s">
        <v>665</v>
      </c>
      <c r="C105" s="102" t="s">
        <v>665</v>
      </c>
      <c r="D105" s="103">
        <v>38775</v>
      </c>
      <c r="E105" s="103" t="str">
        <f>VLOOKUP(B105,'MISE A JOUR LISTE FOURNISSEURS'!D:E,2,0)</f>
        <v>Traitement de Surface</v>
      </c>
      <c r="F105" s="116" t="str">
        <f t="shared" si="17"/>
        <v>ALG</v>
      </c>
      <c r="G105" s="110" t="s">
        <v>193</v>
      </c>
      <c r="H105" s="104" t="s">
        <v>353</v>
      </c>
      <c r="I105" s="112" t="s">
        <v>79</v>
      </c>
      <c r="J105" s="204" t="s">
        <v>346</v>
      </c>
      <c r="K105" s="203">
        <v>43836</v>
      </c>
      <c r="L105" s="116" t="str">
        <f t="shared" si="18"/>
        <v>OUI</v>
      </c>
      <c r="M105" s="111" t="s">
        <v>887</v>
      </c>
      <c r="N105" s="105" t="str">
        <f t="shared" si="19"/>
        <v>oui</v>
      </c>
      <c r="O105" s="105" t="s">
        <v>333</v>
      </c>
      <c r="P105" s="105" t="str">
        <f t="shared" si="20"/>
        <v>oui</v>
      </c>
      <c r="Q105" s="107">
        <v>12</v>
      </c>
      <c r="R105" s="107">
        <v>3</v>
      </c>
      <c r="S105" s="107" t="s">
        <v>436</v>
      </c>
      <c r="T105" s="128">
        <f t="shared" si="32"/>
        <v>0.25</v>
      </c>
      <c r="U105" s="108" t="str">
        <f t="shared" si="21"/>
        <v>21% - 30%</v>
      </c>
      <c r="V105" s="107" t="str">
        <f t="shared" si="22"/>
        <v>4</v>
      </c>
      <c r="W105" s="153">
        <v>1</v>
      </c>
      <c r="X105" s="128">
        <f t="shared" si="23"/>
        <v>8.3333333333333329E-2</v>
      </c>
      <c r="Y105" s="108" t="str">
        <f t="shared" si="24"/>
        <v>6% - 100%</v>
      </c>
      <c r="Z105" s="107" t="str">
        <f t="shared" si="25"/>
        <v>0</v>
      </c>
      <c r="AA105" s="111" t="s">
        <v>418</v>
      </c>
      <c r="AB105" s="111">
        <f t="shared" si="26"/>
        <v>6</v>
      </c>
      <c r="AC105" s="111" t="s">
        <v>422</v>
      </c>
      <c r="AD105" s="111">
        <f t="shared" si="27"/>
        <v>10</v>
      </c>
      <c r="AE105" s="111" t="s">
        <v>427</v>
      </c>
      <c r="AF105" s="111">
        <f t="shared" si="28"/>
        <v>10</v>
      </c>
      <c r="AG105" s="111" t="s">
        <v>1344</v>
      </c>
      <c r="AH105" s="111">
        <f t="shared" si="29"/>
        <v>5</v>
      </c>
      <c r="AI105" s="107">
        <f t="shared" si="30"/>
        <v>4.3</v>
      </c>
      <c r="AJ105" s="247">
        <f>IFERROR(AVERAGEIFS(Tableau1[Note globale /10],Tableau1[Activités],Tableau1[[#This Row],[Activités]]),"")</f>
        <v>4.9142857142857137</v>
      </c>
      <c r="AK105" s="107" t="str">
        <f t="shared" si="31"/>
        <v>SOUS RESERVE</v>
      </c>
      <c r="AL105" s="109" t="s">
        <v>1367</v>
      </c>
      <c r="AM105" s="109"/>
      <c r="AN105" s="109"/>
      <c r="AO105" s="161"/>
    </row>
    <row r="106" spans="1:41" hidden="1" x14ac:dyDescent="0.2">
      <c r="A106" s="200">
        <v>104</v>
      </c>
      <c r="B106" s="111" t="s">
        <v>667</v>
      </c>
      <c r="C106" s="111" t="s">
        <v>666</v>
      </c>
      <c r="D106" s="103">
        <v>39115</v>
      </c>
      <c r="E106" s="103" t="str">
        <f>VLOOKUP(B106,'MISE A JOUR LISTE FOURNISSEURS'!D:E,2,0)</f>
        <v/>
      </c>
      <c r="F106" s="116" t="str">
        <f t="shared" si="17"/>
        <v>FH</v>
      </c>
      <c r="G106" s="111"/>
      <c r="H106" s="111"/>
      <c r="I106" s="112" t="s">
        <v>337</v>
      </c>
      <c r="J106" s="206"/>
      <c r="K106" s="208"/>
      <c r="L106" s="116" t="str">
        <f t="shared" si="18"/>
        <v>NON</v>
      </c>
      <c r="M106" s="112" t="s">
        <v>888</v>
      </c>
      <c r="N106" s="105" t="str">
        <f t="shared" si="19"/>
        <v>non</v>
      </c>
      <c r="O106" s="107"/>
      <c r="P106" s="105" t="str">
        <f t="shared" si="20"/>
        <v>non</v>
      </c>
      <c r="Q106" s="107" t="str">
        <f>IFERROR(VLOOKUP(B106,Feuil1!A:B,2,0),"")</f>
        <v/>
      </c>
      <c r="R106" s="107"/>
      <c r="S106" s="107"/>
      <c r="T106" s="128" t="str">
        <f t="shared" si="32"/>
        <v/>
      </c>
      <c r="U106" s="108" t="str">
        <f t="shared" si="21"/>
        <v>&gt;40%</v>
      </c>
      <c r="V106" s="107" t="str">
        <f t="shared" si="22"/>
        <v>0</v>
      </c>
      <c r="W106" s="153"/>
      <c r="X106" s="128" t="str">
        <f t="shared" si="23"/>
        <v/>
      </c>
      <c r="Y106" s="108" t="str">
        <f t="shared" si="24"/>
        <v>6% - 100%</v>
      </c>
      <c r="Z106" s="107" t="str">
        <f t="shared" si="25"/>
        <v/>
      </c>
      <c r="AA106" s="111"/>
      <c r="AB106" s="111" t="str">
        <f t="shared" si="26"/>
        <v/>
      </c>
      <c r="AC106" s="111"/>
      <c r="AD106" s="111" t="str">
        <f t="shared" si="27"/>
        <v/>
      </c>
      <c r="AE106" s="111"/>
      <c r="AF106" s="111" t="str">
        <f t="shared" si="28"/>
        <v/>
      </c>
      <c r="AG106" s="111"/>
      <c r="AH106" s="111" t="str">
        <f t="shared" si="29"/>
        <v/>
      </c>
      <c r="AI106" s="107" t="str">
        <f t="shared" si="30"/>
        <v/>
      </c>
      <c r="AJ106" s="247" t="str">
        <f>IFERROR(AVERAGEIFS(Tableau1[Note globale /10],Tableau1[Activités],Tableau1[[#This Row],[Activités]]),"")</f>
        <v/>
      </c>
      <c r="AK106" s="107" t="str">
        <f t="shared" si="31"/>
        <v/>
      </c>
      <c r="AL106" s="109"/>
      <c r="AM106" s="109"/>
      <c r="AN106" s="109"/>
      <c r="AO106" s="162"/>
    </row>
    <row r="107" spans="1:41" ht="15" customHeight="1" x14ac:dyDescent="0.25">
      <c r="A107" s="200">
        <v>105</v>
      </c>
      <c r="B107" s="218" t="s">
        <v>319</v>
      </c>
      <c r="C107" s="102" t="s">
        <v>319</v>
      </c>
      <c r="D107" s="103">
        <v>41332</v>
      </c>
      <c r="E107" s="103" t="str">
        <f>VLOOKUP(B107,'MISE A JOUR LISTE FOURNISSEURS'!D:E,2,0)</f>
        <v>Découpe laser</v>
      </c>
      <c r="F107" s="116" t="str">
        <f t="shared" si="17"/>
        <v>ALG</v>
      </c>
      <c r="G107" s="110"/>
      <c r="H107" s="104" t="s">
        <v>320</v>
      </c>
      <c r="I107" s="112" t="s">
        <v>338</v>
      </c>
      <c r="J107" s="204" t="s">
        <v>346</v>
      </c>
      <c r="K107" s="203">
        <v>43914</v>
      </c>
      <c r="L107" s="116" t="str">
        <f t="shared" si="18"/>
        <v>OUI</v>
      </c>
      <c r="M107" s="111" t="s">
        <v>886</v>
      </c>
      <c r="N107" s="105" t="str">
        <f t="shared" si="19"/>
        <v>non</v>
      </c>
      <c r="O107" s="106" t="s">
        <v>333</v>
      </c>
      <c r="P107" s="105" t="str">
        <f t="shared" si="20"/>
        <v>oui</v>
      </c>
      <c r="Q107" s="107">
        <v>9</v>
      </c>
      <c r="R107" s="107">
        <v>1</v>
      </c>
      <c r="S107" s="107" t="s">
        <v>435</v>
      </c>
      <c r="T107" s="128">
        <f t="shared" si="32"/>
        <v>0.1111111111111111</v>
      </c>
      <c r="U107" s="108" t="str">
        <f t="shared" si="21"/>
        <v>11% - 20%</v>
      </c>
      <c r="V107" s="107" t="str">
        <f t="shared" si="22"/>
        <v>6</v>
      </c>
      <c r="W107" s="153">
        <v>1</v>
      </c>
      <c r="X107" s="128">
        <f t="shared" si="23"/>
        <v>0.1111111111111111</v>
      </c>
      <c r="Y107" s="108" t="str">
        <f t="shared" si="24"/>
        <v>6% - 100%</v>
      </c>
      <c r="Z107" s="107" t="str">
        <f t="shared" si="25"/>
        <v>0</v>
      </c>
      <c r="AA107" s="111" t="s">
        <v>418</v>
      </c>
      <c r="AB107" s="111">
        <f t="shared" si="26"/>
        <v>6</v>
      </c>
      <c r="AC107" s="111" t="s">
        <v>422</v>
      </c>
      <c r="AD107" s="111">
        <f t="shared" si="27"/>
        <v>10</v>
      </c>
      <c r="AE107" s="111" t="s">
        <v>418</v>
      </c>
      <c r="AF107" s="111">
        <f t="shared" si="28"/>
        <v>6</v>
      </c>
      <c r="AG107" s="111" t="s">
        <v>902</v>
      </c>
      <c r="AH107" s="111">
        <f t="shared" si="29"/>
        <v>10</v>
      </c>
      <c r="AI107" s="107">
        <f t="shared" si="30"/>
        <v>5</v>
      </c>
      <c r="AJ107" s="247">
        <f>IFERROR(AVERAGEIFS(Tableau1[Note globale /10],Tableau1[Activités],Tableau1[[#This Row],[Activités]]),"")</f>
        <v>6.8285714285714283</v>
      </c>
      <c r="AK107" s="107" t="str">
        <f t="shared" si="31"/>
        <v>SOUS RESERVE</v>
      </c>
      <c r="AL107" s="109" t="s">
        <v>1371</v>
      </c>
      <c r="AM107" s="109"/>
      <c r="AN107" s="109"/>
      <c r="AO107" s="161"/>
    </row>
    <row r="108" spans="1:41" ht="15" hidden="1" customHeight="1" x14ac:dyDescent="0.2">
      <c r="A108" s="200">
        <v>106</v>
      </c>
      <c r="B108" s="111" t="s">
        <v>669</v>
      </c>
      <c r="C108" s="111" t="s">
        <v>668</v>
      </c>
      <c r="D108" s="103">
        <v>42492</v>
      </c>
      <c r="E108" s="103" t="str">
        <f>VLOOKUP(B108,'MISE A JOUR LISTE FOURNISSEURS'!D:E,2,0)</f>
        <v/>
      </c>
      <c r="F108" s="116" t="str">
        <f t="shared" si="17"/>
        <v>VU</v>
      </c>
      <c r="G108" s="111"/>
      <c r="H108" s="111"/>
      <c r="I108" s="112" t="s">
        <v>341</v>
      </c>
      <c r="J108" s="206"/>
      <c r="K108" s="208"/>
      <c r="L108" s="116" t="str">
        <f t="shared" si="18"/>
        <v>NON</v>
      </c>
      <c r="M108" s="111" t="s">
        <v>885</v>
      </c>
      <c r="N108" s="105" t="str">
        <f t="shared" si="19"/>
        <v>non</v>
      </c>
      <c r="O108" s="107"/>
      <c r="P108" s="105" t="str">
        <f t="shared" si="20"/>
        <v>non</v>
      </c>
      <c r="Q108" s="107" t="str">
        <f>IFERROR(VLOOKUP(B108,Feuil1!A:B,2,0),"")</f>
        <v/>
      </c>
      <c r="R108" s="107"/>
      <c r="S108" s="107"/>
      <c r="T108" s="128" t="str">
        <f t="shared" si="32"/>
        <v/>
      </c>
      <c r="U108" s="108" t="str">
        <f t="shared" si="21"/>
        <v>&gt;40%</v>
      </c>
      <c r="V108" s="107" t="str">
        <f t="shared" si="22"/>
        <v>0</v>
      </c>
      <c r="W108" s="153"/>
      <c r="X108" s="128" t="str">
        <f t="shared" si="23"/>
        <v/>
      </c>
      <c r="Y108" s="108" t="str">
        <f t="shared" si="24"/>
        <v>6% - 100%</v>
      </c>
      <c r="Z108" s="107" t="str">
        <f t="shared" si="25"/>
        <v/>
      </c>
      <c r="AA108" s="111"/>
      <c r="AB108" s="111" t="str">
        <f t="shared" si="26"/>
        <v/>
      </c>
      <c r="AC108" s="111"/>
      <c r="AD108" s="111" t="str">
        <f t="shared" si="27"/>
        <v/>
      </c>
      <c r="AE108" s="111"/>
      <c r="AF108" s="111" t="str">
        <f t="shared" si="28"/>
        <v/>
      </c>
      <c r="AG108" s="111"/>
      <c r="AH108" s="111" t="str">
        <f t="shared" si="29"/>
        <v/>
      </c>
      <c r="AI108" s="107" t="str">
        <f t="shared" si="30"/>
        <v/>
      </c>
      <c r="AJ108" s="247">
        <f>IFERROR(AVERAGEIFS(Tableau1[Note globale /10],Tableau1[Activités],Tableau1[[#This Row],[Activités]]),"")</f>
        <v>7.1857142857142851</v>
      </c>
      <c r="AK108" s="107" t="str">
        <f t="shared" si="31"/>
        <v/>
      </c>
      <c r="AL108" s="109"/>
      <c r="AM108" s="109"/>
      <c r="AN108" s="109"/>
      <c r="AO108" s="162"/>
    </row>
    <row r="109" spans="1:41" ht="12.75" customHeight="1" x14ac:dyDescent="0.2">
      <c r="A109" s="200">
        <v>107</v>
      </c>
      <c r="B109" s="111" t="s">
        <v>671</v>
      </c>
      <c r="C109" s="111" t="s">
        <v>670</v>
      </c>
      <c r="D109" s="103">
        <v>36062</v>
      </c>
      <c r="E109" s="103" t="str">
        <f>VLOOKUP(B109,'MISE A JOUR LISTE FOURNISSEURS'!D:E,2,0)</f>
        <v>Fournitures industrielles</v>
      </c>
      <c r="F109" s="116" t="str">
        <f t="shared" si="17"/>
        <v>ALG</v>
      </c>
      <c r="G109" s="111"/>
      <c r="H109" s="111"/>
      <c r="I109" s="112" t="s">
        <v>343</v>
      </c>
      <c r="J109" s="206" t="s">
        <v>358</v>
      </c>
      <c r="K109" s="213" t="s">
        <v>1356</v>
      </c>
      <c r="L109" s="116" t="str">
        <f t="shared" si="18"/>
        <v>OUI</v>
      </c>
      <c r="M109" s="111" t="s">
        <v>885</v>
      </c>
      <c r="N109" s="105" t="str">
        <f t="shared" si="19"/>
        <v>non</v>
      </c>
      <c r="O109" s="107" t="s">
        <v>334</v>
      </c>
      <c r="P109" s="105" t="str">
        <f t="shared" si="20"/>
        <v>non</v>
      </c>
      <c r="Q109" s="107">
        <v>1</v>
      </c>
      <c r="R109" s="107">
        <v>0</v>
      </c>
      <c r="S109" s="107" t="s">
        <v>435</v>
      </c>
      <c r="T109" s="128">
        <f t="shared" si="32"/>
        <v>0</v>
      </c>
      <c r="U109" s="108" t="str">
        <f t="shared" si="21"/>
        <v>0% - 5%</v>
      </c>
      <c r="V109" s="107" t="str">
        <f t="shared" si="22"/>
        <v>10</v>
      </c>
      <c r="W109" s="153"/>
      <c r="X109" s="128">
        <f t="shared" si="23"/>
        <v>0</v>
      </c>
      <c r="Y109" s="108" t="str">
        <f t="shared" si="24"/>
        <v>0% - 2%</v>
      </c>
      <c r="Z109" s="107" t="str">
        <f t="shared" si="25"/>
        <v>10</v>
      </c>
      <c r="AA109" s="111" t="s">
        <v>419</v>
      </c>
      <c r="AB109" s="111">
        <f t="shared" si="26"/>
        <v>4</v>
      </c>
      <c r="AC109" s="111" t="s">
        <v>424</v>
      </c>
      <c r="AD109" s="111">
        <f t="shared" si="27"/>
        <v>5</v>
      </c>
      <c r="AE109" s="111" t="s">
        <v>1342</v>
      </c>
      <c r="AF109" s="111">
        <f t="shared" si="28"/>
        <v>5</v>
      </c>
      <c r="AG109" s="111" t="s">
        <v>1344</v>
      </c>
      <c r="AH109" s="111">
        <f t="shared" si="29"/>
        <v>5</v>
      </c>
      <c r="AI109" s="107">
        <f t="shared" si="30"/>
        <v>7.9</v>
      </c>
      <c r="AJ109" s="247">
        <f>IFERROR(AVERAGEIFS(Tableau1[Note globale /10],Tableau1[Activités],Tableau1[[#This Row],[Activités]]),"")</f>
        <v>6.5307692307692315</v>
      </c>
      <c r="AK109" s="107" t="str">
        <f t="shared" si="31"/>
        <v>APPROUVE</v>
      </c>
      <c r="AL109" s="109"/>
      <c r="AM109" s="109"/>
      <c r="AN109" s="109"/>
      <c r="AO109" s="162"/>
    </row>
    <row r="110" spans="1:41" ht="14.25" customHeight="1" x14ac:dyDescent="0.25">
      <c r="A110" s="200">
        <v>108</v>
      </c>
      <c r="B110" s="218" t="s">
        <v>330</v>
      </c>
      <c r="C110" s="102" t="s">
        <v>330</v>
      </c>
      <c r="D110" s="103">
        <v>43038</v>
      </c>
      <c r="E110" s="103" t="str">
        <f>VLOOKUP(B110,'MISE A JOUR LISTE FOURNISSEURS'!D:E,2,0)</f>
        <v>Traitement Thermique</v>
      </c>
      <c r="F110" s="116" t="str">
        <f t="shared" si="17"/>
        <v>ALG</v>
      </c>
      <c r="G110" s="110" t="s">
        <v>332</v>
      </c>
      <c r="H110" s="104" t="s">
        <v>331</v>
      </c>
      <c r="I110" s="112" t="s">
        <v>79</v>
      </c>
      <c r="J110" s="204" t="s">
        <v>92</v>
      </c>
      <c r="K110" s="203">
        <v>44294</v>
      </c>
      <c r="L110" s="116" t="str">
        <f t="shared" si="18"/>
        <v>OUI</v>
      </c>
      <c r="M110" s="111" t="s">
        <v>884</v>
      </c>
      <c r="N110" s="105" t="str">
        <f t="shared" si="19"/>
        <v>oui</v>
      </c>
      <c r="O110" s="106" t="s">
        <v>333</v>
      </c>
      <c r="P110" s="105" t="str">
        <f t="shared" si="20"/>
        <v>oui</v>
      </c>
      <c r="Q110" s="107">
        <f>IFERROR(VLOOKUP(B110,Feuil1!A:B,2,0),"")</f>
        <v>1</v>
      </c>
      <c r="R110" s="107">
        <v>1</v>
      </c>
      <c r="S110" s="107" t="s">
        <v>435</v>
      </c>
      <c r="T110" s="128">
        <f t="shared" si="32"/>
        <v>1</v>
      </c>
      <c r="U110" s="108" t="str">
        <f t="shared" si="21"/>
        <v>&gt;40%</v>
      </c>
      <c r="V110" s="107" t="str">
        <f t="shared" si="22"/>
        <v>0</v>
      </c>
      <c r="W110" s="153"/>
      <c r="X110" s="128">
        <f t="shared" si="23"/>
        <v>0</v>
      </c>
      <c r="Y110" s="108" t="str">
        <f t="shared" si="24"/>
        <v>0% - 2%</v>
      </c>
      <c r="Z110" s="107" t="str">
        <f t="shared" si="25"/>
        <v>10</v>
      </c>
      <c r="AA110" s="111" t="s">
        <v>1342</v>
      </c>
      <c r="AB110" s="111">
        <f t="shared" si="26"/>
        <v>5</v>
      </c>
      <c r="AC110" s="111" t="s">
        <v>424</v>
      </c>
      <c r="AD110" s="111">
        <f t="shared" si="27"/>
        <v>5</v>
      </c>
      <c r="AE110" s="111" t="s">
        <v>1342</v>
      </c>
      <c r="AF110" s="111">
        <f t="shared" si="28"/>
        <v>5</v>
      </c>
      <c r="AG110" s="111" t="s">
        <v>1344</v>
      </c>
      <c r="AH110" s="111">
        <f t="shared" si="29"/>
        <v>5</v>
      </c>
      <c r="AI110" s="107">
        <f t="shared" si="30"/>
        <v>5</v>
      </c>
      <c r="AJ110" s="247">
        <f>IFERROR(AVERAGEIFS(Tableau1[Note globale /10],Tableau1[Activités],Tableau1[[#This Row],[Activités]]),"")</f>
        <v>4.9142857142857137</v>
      </c>
      <c r="AK110" s="107" t="str">
        <f t="shared" si="31"/>
        <v>SOUS RESERVE</v>
      </c>
      <c r="AL110" s="109" t="s">
        <v>1364</v>
      </c>
      <c r="AM110" s="109"/>
      <c r="AN110" s="109"/>
      <c r="AO110" s="161"/>
    </row>
    <row r="111" spans="1:41" ht="14.25" customHeight="1" x14ac:dyDescent="0.25">
      <c r="A111" s="200">
        <v>109</v>
      </c>
      <c r="B111" s="217" t="s">
        <v>676</v>
      </c>
      <c r="C111" s="102" t="s">
        <v>17</v>
      </c>
      <c r="D111" s="103">
        <v>39590</v>
      </c>
      <c r="E111" s="103" t="str">
        <f>VLOOKUP(B111,'MISE A JOUR LISTE FOURNISSEURS'!D:E,2,0)</f>
        <v>Traitement de Surface</v>
      </c>
      <c r="F111" s="116" t="str">
        <f t="shared" si="17"/>
        <v>ALG</v>
      </c>
      <c r="G111" s="110" t="s">
        <v>386</v>
      </c>
      <c r="H111" s="104"/>
      <c r="I111" s="112" t="s">
        <v>79</v>
      </c>
      <c r="J111" s="204" t="s">
        <v>346</v>
      </c>
      <c r="K111" s="203" t="s">
        <v>406</v>
      </c>
      <c r="L111" s="116" t="str">
        <f t="shared" si="18"/>
        <v>OUI</v>
      </c>
      <c r="M111" s="111" t="s">
        <v>886</v>
      </c>
      <c r="N111" s="105" t="str">
        <f t="shared" si="19"/>
        <v>oui</v>
      </c>
      <c r="O111" s="106" t="s">
        <v>333</v>
      </c>
      <c r="P111" s="105" t="str">
        <f t="shared" si="20"/>
        <v>oui</v>
      </c>
      <c r="Q111" s="107">
        <f>IFERROR(VLOOKUP(B111,Feuil1!A:B,2,0),"")</f>
        <v>7</v>
      </c>
      <c r="R111" s="107">
        <v>1</v>
      </c>
      <c r="S111" s="107" t="s">
        <v>435</v>
      </c>
      <c r="T111" s="128">
        <f t="shared" si="32"/>
        <v>0.14285714285714285</v>
      </c>
      <c r="U111" s="108" t="str">
        <f t="shared" si="21"/>
        <v>11% - 20%</v>
      </c>
      <c r="V111" s="107" t="str">
        <f t="shared" si="22"/>
        <v>6</v>
      </c>
      <c r="W111" s="153"/>
      <c r="X111" s="128">
        <f t="shared" si="23"/>
        <v>0</v>
      </c>
      <c r="Y111" s="108" t="str">
        <f t="shared" si="24"/>
        <v>0% - 2%</v>
      </c>
      <c r="Z111" s="107" t="str">
        <f t="shared" si="25"/>
        <v>10</v>
      </c>
      <c r="AA111" s="111" t="s">
        <v>418</v>
      </c>
      <c r="AB111" s="111">
        <f t="shared" si="26"/>
        <v>6</v>
      </c>
      <c r="AC111" s="111" t="s">
        <v>424</v>
      </c>
      <c r="AD111" s="111">
        <f t="shared" si="27"/>
        <v>5</v>
      </c>
      <c r="AE111" s="111" t="s">
        <v>1342</v>
      </c>
      <c r="AF111" s="111">
        <f t="shared" si="28"/>
        <v>5</v>
      </c>
      <c r="AG111" s="111" t="s">
        <v>1344</v>
      </c>
      <c r="AH111" s="111">
        <f t="shared" si="29"/>
        <v>5</v>
      </c>
      <c r="AI111" s="107">
        <f t="shared" si="30"/>
        <v>6.9</v>
      </c>
      <c r="AJ111" s="247">
        <f>IFERROR(AVERAGEIFS(Tableau1[Note globale /10],Tableau1[Activités],Tableau1[[#This Row],[Activités]]),"")</f>
        <v>4.9142857142857137</v>
      </c>
      <c r="AK111" s="107" t="str">
        <f t="shared" si="31"/>
        <v>APPROUVE</v>
      </c>
      <c r="AL111" s="109"/>
      <c r="AM111" s="109"/>
      <c r="AN111" s="109"/>
      <c r="AO111" s="161"/>
    </row>
    <row r="112" spans="1:41" hidden="1" x14ac:dyDescent="0.2">
      <c r="A112" s="200">
        <v>110</v>
      </c>
      <c r="B112" s="111" t="s">
        <v>680</v>
      </c>
      <c r="C112" s="111" t="s">
        <v>679</v>
      </c>
      <c r="D112" s="103">
        <v>39888</v>
      </c>
      <c r="E112" s="103" t="str">
        <f>VLOOKUP(B112,'MISE A JOUR LISTE FOURNISSEURS'!D:E,2,0)</f>
        <v>Fournitures industrielles</v>
      </c>
      <c r="F112" s="116" t="str">
        <f t="shared" si="17"/>
        <v>VU</v>
      </c>
      <c r="G112" s="111"/>
      <c r="H112" s="111"/>
      <c r="I112" s="112" t="s">
        <v>341</v>
      </c>
      <c r="J112" s="206"/>
      <c r="K112" s="208"/>
      <c r="L112" s="116" t="str">
        <f t="shared" si="18"/>
        <v>NON</v>
      </c>
      <c r="M112" s="112" t="s">
        <v>888</v>
      </c>
      <c r="N112" s="105" t="str">
        <f t="shared" si="19"/>
        <v>non</v>
      </c>
      <c r="O112" s="107"/>
      <c r="P112" s="105" t="str">
        <f t="shared" si="20"/>
        <v>non</v>
      </c>
      <c r="Q112" s="107" t="str">
        <f>IFERROR(VLOOKUP(B112,Feuil1!A:B,2,0),"")</f>
        <v/>
      </c>
      <c r="R112" s="107"/>
      <c r="S112" s="107"/>
      <c r="T112" s="128" t="str">
        <f t="shared" si="32"/>
        <v/>
      </c>
      <c r="U112" s="108" t="str">
        <f t="shared" si="21"/>
        <v>&gt;40%</v>
      </c>
      <c r="V112" s="107" t="str">
        <f t="shared" si="22"/>
        <v>0</v>
      </c>
      <c r="W112" s="153"/>
      <c r="X112" s="128" t="str">
        <f t="shared" si="23"/>
        <v/>
      </c>
      <c r="Y112" s="108" t="str">
        <f t="shared" si="24"/>
        <v>6% - 100%</v>
      </c>
      <c r="Z112" s="107" t="str">
        <f t="shared" si="25"/>
        <v/>
      </c>
      <c r="AA112" s="111"/>
      <c r="AB112" s="111" t="str">
        <f t="shared" si="26"/>
        <v/>
      </c>
      <c r="AC112" s="111"/>
      <c r="AD112" s="111" t="str">
        <f t="shared" si="27"/>
        <v/>
      </c>
      <c r="AE112" s="111"/>
      <c r="AF112" s="111" t="str">
        <f t="shared" si="28"/>
        <v/>
      </c>
      <c r="AG112" s="111"/>
      <c r="AH112" s="111" t="str">
        <f t="shared" si="29"/>
        <v/>
      </c>
      <c r="AI112" s="107" t="str">
        <f t="shared" si="30"/>
        <v/>
      </c>
      <c r="AJ112" s="247">
        <f>IFERROR(AVERAGEIFS(Tableau1[Note globale /10],Tableau1[Activités],Tableau1[[#This Row],[Activités]]),"")</f>
        <v>7.1857142857142851</v>
      </c>
      <c r="AK112" s="107" t="str">
        <f t="shared" si="31"/>
        <v/>
      </c>
      <c r="AL112" s="109"/>
      <c r="AM112" s="109"/>
      <c r="AN112" s="109"/>
      <c r="AO112" s="162"/>
    </row>
    <row r="113" spans="1:41" ht="15" x14ac:dyDescent="0.25">
      <c r="A113" s="200">
        <v>111</v>
      </c>
      <c r="B113" s="217" t="s">
        <v>682</v>
      </c>
      <c r="C113" s="102" t="s">
        <v>682</v>
      </c>
      <c r="D113" s="103">
        <v>42793</v>
      </c>
      <c r="E113" s="103" t="str">
        <f>VLOOKUP(B113,'MISE A JOUR LISTE FOURNISSEURS'!D:E,2,0)</f>
        <v>Peinture</v>
      </c>
      <c r="F113" s="116" t="str">
        <f t="shared" si="17"/>
        <v>ALG</v>
      </c>
      <c r="G113" s="110" t="s">
        <v>328</v>
      </c>
      <c r="H113" s="104"/>
      <c r="I113" s="112" t="s">
        <v>335</v>
      </c>
      <c r="J113" s="204"/>
      <c r="K113" s="207" t="s">
        <v>58</v>
      </c>
      <c r="L113" s="116" t="str">
        <f t="shared" si="18"/>
        <v>OUI</v>
      </c>
      <c r="M113" s="111" t="s">
        <v>887</v>
      </c>
      <c r="N113" s="105" t="str">
        <f t="shared" si="19"/>
        <v>oui</v>
      </c>
      <c r="O113" s="105" t="s">
        <v>333</v>
      </c>
      <c r="P113" s="105" t="str">
        <f t="shared" si="20"/>
        <v>oui</v>
      </c>
      <c r="Q113" s="107">
        <f>IFERROR(VLOOKUP(B113,Feuil1!A:B,2,0),"")</f>
        <v>5</v>
      </c>
      <c r="R113" s="107">
        <v>1</v>
      </c>
      <c r="S113" s="107" t="s">
        <v>436</v>
      </c>
      <c r="T113" s="128">
        <f t="shared" si="32"/>
        <v>0.2</v>
      </c>
      <c r="U113" s="108" t="str">
        <f t="shared" si="21"/>
        <v>11% - 20%</v>
      </c>
      <c r="V113" s="107" t="str">
        <f t="shared" si="22"/>
        <v>6</v>
      </c>
      <c r="W113" s="153"/>
      <c r="X113" s="128">
        <f t="shared" si="23"/>
        <v>0</v>
      </c>
      <c r="Y113" s="108" t="str">
        <f t="shared" si="24"/>
        <v>0% - 2%</v>
      </c>
      <c r="Z113" s="107" t="str">
        <f t="shared" si="25"/>
        <v>10</v>
      </c>
      <c r="AA113" s="111" t="s">
        <v>1342</v>
      </c>
      <c r="AB113" s="111">
        <f t="shared" si="26"/>
        <v>5</v>
      </c>
      <c r="AC113" s="111" t="s">
        <v>424</v>
      </c>
      <c r="AD113" s="111">
        <f t="shared" si="27"/>
        <v>5</v>
      </c>
      <c r="AE113" s="111" t="s">
        <v>1342</v>
      </c>
      <c r="AF113" s="111">
        <f t="shared" si="28"/>
        <v>5</v>
      </c>
      <c r="AG113" s="111" t="s">
        <v>903</v>
      </c>
      <c r="AH113" s="111">
        <f t="shared" si="29"/>
        <v>6</v>
      </c>
      <c r="AI113" s="107">
        <f t="shared" si="30"/>
        <v>6.9</v>
      </c>
      <c r="AJ113" s="247">
        <f>IFERROR(AVERAGEIFS(Tableau1[Note globale /10],Tableau1[Activités],Tableau1[[#This Row],[Activités]]),"")</f>
        <v>6.9</v>
      </c>
      <c r="AK113" s="107" t="str">
        <f t="shared" si="31"/>
        <v>APPROUVE</v>
      </c>
      <c r="AL113" s="109"/>
      <c r="AM113" s="109"/>
      <c r="AN113" s="109"/>
      <c r="AO113" s="161"/>
    </row>
    <row r="114" spans="1:41" hidden="1" x14ac:dyDescent="0.2">
      <c r="A114" s="200">
        <v>112</v>
      </c>
      <c r="B114" s="111" t="s">
        <v>684</v>
      </c>
      <c r="C114" s="111" t="s">
        <v>683</v>
      </c>
      <c r="D114" s="103">
        <v>36964</v>
      </c>
      <c r="E114" s="103" t="str">
        <f>VLOOKUP(B114,'MISE A JOUR LISTE FOURNISSEURS'!D:E,2,0)</f>
        <v/>
      </c>
      <c r="F114" s="116" t="str">
        <f t="shared" si="17"/>
        <v/>
      </c>
      <c r="G114" s="111"/>
      <c r="H114" s="111"/>
      <c r="I114" s="112"/>
      <c r="J114" s="206"/>
      <c r="K114" s="208"/>
      <c r="L114" s="116" t="str">
        <f t="shared" si="18"/>
        <v>NON</v>
      </c>
      <c r="M114" s="112" t="s">
        <v>888</v>
      </c>
      <c r="N114" s="105" t="str">
        <f t="shared" si="19"/>
        <v>non</v>
      </c>
      <c r="O114" s="107"/>
      <c r="P114" s="105" t="str">
        <f t="shared" si="20"/>
        <v>non</v>
      </c>
      <c r="Q114" s="107" t="str">
        <f>IFERROR(VLOOKUP(B114,Feuil1!A:B,2,0),"")</f>
        <v/>
      </c>
      <c r="R114" s="107"/>
      <c r="S114" s="107"/>
      <c r="T114" s="128" t="str">
        <f t="shared" si="32"/>
        <v/>
      </c>
      <c r="U114" s="108" t="str">
        <f t="shared" si="21"/>
        <v>&gt;40%</v>
      </c>
      <c r="V114" s="107" t="str">
        <f t="shared" si="22"/>
        <v>0</v>
      </c>
      <c r="W114" s="153"/>
      <c r="X114" s="128" t="str">
        <f t="shared" si="23"/>
        <v/>
      </c>
      <c r="Y114" s="108" t="str">
        <f t="shared" si="24"/>
        <v>6% - 100%</v>
      </c>
      <c r="Z114" s="107" t="str">
        <f t="shared" si="25"/>
        <v/>
      </c>
      <c r="AA114" s="111"/>
      <c r="AB114" s="111" t="str">
        <f t="shared" si="26"/>
        <v/>
      </c>
      <c r="AC114" s="111"/>
      <c r="AD114" s="111" t="str">
        <f t="shared" si="27"/>
        <v/>
      </c>
      <c r="AE114" s="111"/>
      <c r="AF114" s="111" t="str">
        <f t="shared" si="28"/>
        <v/>
      </c>
      <c r="AG114" s="111"/>
      <c r="AH114" s="111" t="str">
        <f t="shared" si="29"/>
        <v/>
      </c>
      <c r="AI114" s="107" t="str">
        <f t="shared" si="30"/>
        <v/>
      </c>
      <c r="AJ114" s="247" t="str">
        <f>IFERROR(AVERAGEIFS(Tableau1[Note globale /10],Tableau1[Activités],Tableau1[[#This Row],[Activités]]),"")</f>
        <v/>
      </c>
      <c r="AK114" s="107" t="str">
        <f t="shared" si="31"/>
        <v/>
      </c>
      <c r="AL114" s="109"/>
      <c r="AM114" s="109"/>
      <c r="AN114" s="109"/>
      <c r="AO114" s="162"/>
    </row>
    <row r="115" spans="1:41" hidden="1" x14ac:dyDescent="0.2">
      <c r="A115" s="200">
        <v>113</v>
      </c>
      <c r="B115" s="111" t="s">
        <v>689</v>
      </c>
      <c r="C115" s="111" t="s">
        <v>688</v>
      </c>
      <c r="D115" s="103">
        <v>38505</v>
      </c>
      <c r="E115" s="103" t="str">
        <f>VLOOKUP(B115,'MISE A JOUR LISTE FOURNISSEURS'!D:E,2,0)</f>
        <v>Fournitures industrielles</v>
      </c>
      <c r="F115" s="116" t="str">
        <f t="shared" si="17"/>
        <v>VU</v>
      </c>
      <c r="G115" s="111"/>
      <c r="H115" s="111"/>
      <c r="I115" s="112" t="s">
        <v>341</v>
      </c>
      <c r="J115" s="206"/>
      <c r="K115" s="208"/>
      <c r="L115" s="116" t="str">
        <f t="shared" si="18"/>
        <v>NON</v>
      </c>
      <c r="M115" s="112" t="s">
        <v>888</v>
      </c>
      <c r="N115" s="105" t="str">
        <f t="shared" si="19"/>
        <v>non</v>
      </c>
      <c r="O115" s="107"/>
      <c r="P115" s="105" t="str">
        <f t="shared" si="20"/>
        <v>non</v>
      </c>
      <c r="Q115" s="107" t="str">
        <f>IFERROR(VLOOKUP(B115,Feuil1!A:B,2,0),"")</f>
        <v/>
      </c>
      <c r="R115" s="107"/>
      <c r="S115" s="107"/>
      <c r="T115" s="128" t="str">
        <f t="shared" si="32"/>
        <v/>
      </c>
      <c r="U115" s="108" t="str">
        <f t="shared" si="21"/>
        <v>&gt;40%</v>
      </c>
      <c r="V115" s="107" t="str">
        <f t="shared" si="22"/>
        <v>0</v>
      </c>
      <c r="W115" s="153"/>
      <c r="X115" s="128" t="str">
        <f t="shared" si="23"/>
        <v/>
      </c>
      <c r="Y115" s="108" t="str">
        <f t="shared" si="24"/>
        <v>6% - 100%</v>
      </c>
      <c r="Z115" s="107" t="str">
        <f t="shared" si="25"/>
        <v/>
      </c>
      <c r="AA115" s="111"/>
      <c r="AB115" s="111" t="str">
        <f t="shared" si="26"/>
        <v/>
      </c>
      <c r="AC115" s="111"/>
      <c r="AD115" s="111" t="str">
        <f t="shared" si="27"/>
        <v/>
      </c>
      <c r="AE115" s="111"/>
      <c r="AF115" s="111" t="str">
        <f t="shared" si="28"/>
        <v/>
      </c>
      <c r="AG115" s="111"/>
      <c r="AH115" s="111" t="str">
        <f t="shared" si="29"/>
        <v/>
      </c>
      <c r="AI115" s="107" t="str">
        <f t="shared" si="30"/>
        <v/>
      </c>
      <c r="AJ115" s="247">
        <f>IFERROR(AVERAGEIFS(Tableau1[Note globale /10],Tableau1[Activités],Tableau1[[#This Row],[Activités]]),"")</f>
        <v>7.1857142857142851</v>
      </c>
      <c r="AK115" s="107" t="str">
        <f t="shared" si="31"/>
        <v/>
      </c>
      <c r="AL115" s="109"/>
      <c r="AM115" s="109"/>
      <c r="AN115" s="109"/>
      <c r="AO115" s="162"/>
    </row>
    <row r="116" spans="1:41" hidden="1" x14ac:dyDescent="0.2">
      <c r="A116" s="200">
        <v>114</v>
      </c>
      <c r="B116" s="111" t="s">
        <v>691</v>
      </c>
      <c r="C116" s="111" t="s">
        <v>690</v>
      </c>
      <c r="D116" s="103">
        <v>39784</v>
      </c>
      <c r="E116" s="103" t="str">
        <f>VLOOKUP(B116,'MISE A JOUR LISTE FOURNISSEURS'!D:E,2,0)</f>
        <v/>
      </c>
      <c r="F116" s="116" t="str">
        <f t="shared" si="17"/>
        <v/>
      </c>
      <c r="G116" s="111"/>
      <c r="H116" s="111"/>
      <c r="I116" s="112"/>
      <c r="J116" s="206"/>
      <c r="K116" s="208"/>
      <c r="L116" s="116" t="str">
        <f t="shared" si="18"/>
        <v>NON</v>
      </c>
      <c r="M116" s="112" t="s">
        <v>888</v>
      </c>
      <c r="N116" s="105" t="str">
        <f t="shared" si="19"/>
        <v>non</v>
      </c>
      <c r="O116" s="107"/>
      <c r="P116" s="105" t="str">
        <f t="shared" si="20"/>
        <v>non</v>
      </c>
      <c r="Q116" s="107" t="str">
        <f>IFERROR(VLOOKUP(B116,Feuil1!A:B,2,0),"")</f>
        <v/>
      </c>
      <c r="R116" s="107"/>
      <c r="S116" s="107"/>
      <c r="T116" s="128" t="str">
        <f t="shared" si="32"/>
        <v/>
      </c>
      <c r="U116" s="108" t="str">
        <f t="shared" si="21"/>
        <v>&gt;40%</v>
      </c>
      <c r="V116" s="107" t="str">
        <f t="shared" si="22"/>
        <v>0</v>
      </c>
      <c r="W116" s="153"/>
      <c r="X116" s="128" t="str">
        <f t="shared" si="23"/>
        <v/>
      </c>
      <c r="Y116" s="108" t="str">
        <f t="shared" si="24"/>
        <v>6% - 100%</v>
      </c>
      <c r="Z116" s="107" t="str">
        <f t="shared" si="25"/>
        <v/>
      </c>
      <c r="AA116" s="111"/>
      <c r="AB116" s="111" t="str">
        <f t="shared" si="26"/>
        <v/>
      </c>
      <c r="AC116" s="111"/>
      <c r="AD116" s="111" t="str">
        <f t="shared" si="27"/>
        <v/>
      </c>
      <c r="AE116" s="111"/>
      <c r="AF116" s="111" t="str">
        <f t="shared" si="28"/>
        <v/>
      </c>
      <c r="AG116" s="111"/>
      <c r="AH116" s="111" t="str">
        <f t="shared" si="29"/>
        <v/>
      </c>
      <c r="AI116" s="107" t="str">
        <f t="shared" si="30"/>
        <v/>
      </c>
      <c r="AJ116" s="247" t="str">
        <f>IFERROR(AVERAGEIFS(Tableau1[Note globale /10],Tableau1[Activités],Tableau1[[#This Row],[Activités]]),"")</f>
        <v/>
      </c>
      <c r="AK116" s="107" t="str">
        <f t="shared" si="31"/>
        <v/>
      </c>
      <c r="AL116" s="109"/>
      <c r="AM116" s="109"/>
      <c r="AN116" s="109"/>
      <c r="AO116" s="162"/>
    </row>
    <row r="117" spans="1:41" hidden="1" x14ac:dyDescent="0.2">
      <c r="A117" s="200">
        <v>115</v>
      </c>
      <c r="B117" s="111" t="s">
        <v>213</v>
      </c>
      <c r="C117" s="111" t="s">
        <v>692</v>
      </c>
      <c r="D117" s="103">
        <v>39625</v>
      </c>
      <c r="E117" s="103" t="str">
        <f>VLOOKUP(B117,'MISE A JOUR LISTE FOURNISSEURS'!D:E,2,0)</f>
        <v>Fournitures industrielles</v>
      </c>
      <c r="F117" s="116" t="str">
        <f t="shared" si="17"/>
        <v>VU</v>
      </c>
      <c r="G117" s="111"/>
      <c r="H117" s="111"/>
      <c r="I117" s="112" t="s">
        <v>341</v>
      </c>
      <c r="J117" s="206"/>
      <c r="K117" s="208"/>
      <c r="L117" s="116" t="str">
        <f t="shared" si="18"/>
        <v>NON</v>
      </c>
      <c r="M117" s="112" t="s">
        <v>888</v>
      </c>
      <c r="N117" s="105" t="str">
        <f t="shared" si="19"/>
        <v>non</v>
      </c>
      <c r="O117" s="107"/>
      <c r="P117" s="105" t="str">
        <f t="shared" si="20"/>
        <v>non</v>
      </c>
      <c r="Q117" s="107" t="str">
        <f>IFERROR(VLOOKUP(B117,Feuil1!A:B,2,0),"")</f>
        <v/>
      </c>
      <c r="R117" s="107"/>
      <c r="S117" s="107"/>
      <c r="T117" s="128" t="str">
        <f t="shared" si="32"/>
        <v/>
      </c>
      <c r="U117" s="108" t="str">
        <f t="shared" si="21"/>
        <v>&gt;40%</v>
      </c>
      <c r="V117" s="107" t="str">
        <f t="shared" si="22"/>
        <v>0</v>
      </c>
      <c r="W117" s="153"/>
      <c r="X117" s="128" t="str">
        <f t="shared" si="23"/>
        <v/>
      </c>
      <c r="Y117" s="108" t="str">
        <f t="shared" si="24"/>
        <v>6% - 100%</v>
      </c>
      <c r="Z117" s="107" t="str">
        <f t="shared" si="25"/>
        <v/>
      </c>
      <c r="AA117" s="111"/>
      <c r="AB117" s="111" t="str">
        <f t="shared" si="26"/>
        <v/>
      </c>
      <c r="AC117" s="111"/>
      <c r="AD117" s="111" t="str">
        <f t="shared" si="27"/>
        <v/>
      </c>
      <c r="AE117" s="111"/>
      <c r="AF117" s="111" t="str">
        <f t="shared" si="28"/>
        <v/>
      </c>
      <c r="AG117" s="111"/>
      <c r="AH117" s="111" t="str">
        <f t="shared" si="29"/>
        <v/>
      </c>
      <c r="AI117" s="107" t="str">
        <f t="shared" si="30"/>
        <v/>
      </c>
      <c r="AJ117" s="247">
        <f>IFERROR(AVERAGEIFS(Tableau1[Note globale /10],Tableau1[Activités],Tableau1[[#This Row],[Activités]]),"")</f>
        <v>7.1857142857142851</v>
      </c>
      <c r="AK117" s="107" t="str">
        <f t="shared" si="31"/>
        <v/>
      </c>
      <c r="AL117" s="109"/>
      <c r="AM117" s="109"/>
      <c r="AN117" s="109"/>
      <c r="AO117" s="162"/>
    </row>
    <row r="118" spans="1:41" ht="12.75" hidden="1" customHeight="1" x14ac:dyDescent="0.25">
      <c r="A118" s="200">
        <v>116</v>
      </c>
      <c r="B118" s="218" t="s">
        <v>214</v>
      </c>
      <c r="C118" s="102" t="s">
        <v>693</v>
      </c>
      <c r="D118" s="103">
        <v>40557</v>
      </c>
      <c r="E118" s="103" t="str">
        <f>VLOOKUP(B118,'MISE A JOUR LISTE FOURNISSEURS'!D:E,2,0)</f>
        <v>Outillage acier</v>
      </c>
      <c r="F118" s="116" t="str">
        <f t="shared" si="17"/>
        <v>VU</v>
      </c>
      <c r="G118" s="110"/>
      <c r="H118" s="104"/>
      <c r="I118" s="112" t="s">
        <v>341</v>
      </c>
      <c r="J118" s="204"/>
      <c r="K118" s="207"/>
      <c r="L118" s="116" t="str">
        <f t="shared" si="18"/>
        <v>NON</v>
      </c>
      <c r="M118" s="111" t="s">
        <v>885</v>
      </c>
      <c r="N118" s="105" t="str">
        <f t="shared" si="19"/>
        <v>non</v>
      </c>
      <c r="O118" s="106" t="s">
        <v>334</v>
      </c>
      <c r="P118" s="105" t="str">
        <f t="shared" si="20"/>
        <v>non</v>
      </c>
      <c r="Q118" s="107" t="str">
        <f>IFERROR(VLOOKUP(B118,Feuil1!A:B,2,0),"")</f>
        <v/>
      </c>
      <c r="R118" s="107"/>
      <c r="S118" s="107"/>
      <c r="T118" s="128" t="str">
        <f t="shared" si="32"/>
        <v/>
      </c>
      <c r="U118" s="108" t="str">
        <f t="shared" si="21"/>
        <v>&gt;40%</v>
      </c>
      <c r="V118" s="107" t="str">
        <f t="shared" si="22"/>
        <v>0</v>
      </c>
      <c r="W118" s="153"/>
      <c r="X118" s="128" t="str">
        <f t="shared" si="23"/>
        <v/>
      </c>
      <c r="Y118" s="108" t="str">
        <f t="shared" si="24"/>
        <v>6% - 100%</v>
      </c>
      <c r="Z118" s="107" t="str">
        <f t="shared" si="25"/>
        <v/>
      </c>
      <c r="AA118" s="111"/>
      <c r="AB118" s="111" t="str">
        <f t="shared" si="26"/>
        <v/>
      </c>
      <c r="AC118" s="111"/>
      <c r="AD118" s="111" t="str">
        <f t="shared" si="27"/>
        <v/>
      </c>
      <c r="AE118" s="111"/>
      <c r="AF118" s="111" t="str">
        <f t="shared" si="28"/>
        <v/>
      </c>
      <c r="AG118" s="111"/>
      <c r="AH118" s="111" t="str">
        <f t="shared" si="29"/>
        <v/>
      </c>
      <c r="AI118" s="107" t="str">
        <f t="shared" si="30"/>
        <v/>
      </c>
      <c r="AJ118" s="247">
        <f>IFERROR(AVERAGEIFS(Tableau1[Note globale /10],Tableau1[Activités],Tableau1[[#This Row],[Activités]]),"")</f>
        <v>7.1857142857142851</v>
      </c>
      <c r="AK118" s="107" t="str">
        <f t="shared" si="31"/>
        <v/>
      </c>
      <c r="AL118" s="109"/>
      <c r="AM118" s="109"/>
      <c r="AN118" s="109"/>
      <c r="AO118" s="161"/>
    </row>
    <row r="119" spans="1:41" ht="12.75" customHeight="1" x14ac:dyDescent="0.25">
      <c r="A119" s="200">
        <v>117</v>
      </c>
      <c r="B119" s="218" t="s">
        <v>99</v>
      </c>
      <c r="C119" s="102" t="s">
        <v>99</v>
      </c>
      <c r="D119" s="103">
        <v>38560</v>
      </c>
      <c r="E119" s="103" t="str">
        <f>VLOOKUP(B119,'MISE A JOUR LISTE FOURNISSEURS'!D:E,2,0)</f>
        <v>Ressorts</v>
      </c>
      <c r="F119" s="116" t="str">
        <f t="shared" si="17"/>
        <v>ALG</v>
      </c>
      <c r="G119" s="110" t="s">
        <v>100</v>
      </c>
      <c r="H119" s="104" t="s">
        <v>101</v>
      </c>
      <c r="I119" s="112" t="s">
        <v>343</v>
      </c>
      <c r="J119" s="204" t="s">
        <v>346</v>
      </c>
      <c r="K119" s="203">
        <v>44473</v>
      </c>
      <c r="L119" s="116" t="str">
        <f t="shared" si="18"/>
        <v>OUI</v>
      </c>
      <c r="M119" s="111" t="s">
        <v>884</v>
      </c>
      <c r="N119" s="105" t="str">
        <f t="shared" si="19"/>
        <v>non</v>
      </c>
      <c r="O119" s="107" t="s">
        <v>333</v>
      </c>
      <c r="P119" s="105" t="str">
        <f t="shared" si="20"/>
        <v>oui</v>
      </c>
      <c r="Q119" s="107">
        <f>IFERROR(VLOOKUP(B119,Feuil1!A:B,2,0),"")</f>
        <v>3</v>
      </c>
      <c r="R119" s="107">
        <v>1</v>
      </c>
      <c r="S119" s="107" t="s">
        <v>435</v>
      </c>
      <c r="T119" s="128">
        <f t="shared" si="32"/>
        <v>0.33333333333333331</v>
      </c>
      <c r="U119" s="108" t="str">
        <f t="shared" si="21"/>
        <v>31% - 40%</v>
      </c>
      <c r="V119" s="107" t="str">
        <f t="shared" si="22"/>
        <v>2</v>
      </c>
      <c r="W119" s="153"/>
      <c r="X119" s="128">
        <f t="shared" si="23"/>
        <v>0</v>
      </c>
      <c r="Y119" s="108" t="str">
        <f t="shared" si="24"/>
        <v>0% - 2%</v>
      </c>
      <c r="Z119" s="107" t="str">
        <f t="shared" si="25"/>
        <v>10</v>
      </c>
      <c r="AA119" s="111" t="s">
        <v>419</v>
      </c>
      <c r="AB119" s="111">
        <f t="shared" si="26"/>
        <v>4</v>
      </c>
      <c r="AC119" s="111" t="s">
        <v>424</v>
      </c>
      <c r="AD119" s="111">
        <f t="shared" si="27"/>
        <v>5</v>
      </c>
      <c r="AE119" s="111" t="s">
        <v>1342</v>
      </c>
      <c r="AF119" s="111">
        <f t="shared" si="28"/>
        <v>5</v>
      </c>
      <c r="AG119" s="111" t="s">
        <v>1344</v>
      </c>
      <c r="AH119" s="111">
        <f t="shared" si="29"/>
        <v>5</v>
      </c>
      <c r="AI119" s="107">
        <f t="shared" si="30"/>
        <v>5.5</v>
      </c>
      <c r="AJ119" s="247">
        <f>IFERROR(AVERAGEIFS(Tableau1[Note globale /10],Tableau1[Activités],Tableau1[[#This Row],[Activités]]),"")</f>
        <v>6.5307692307692315</v>
      </c>
      <c r="AK119" s="107" t="str">
        <f t="shared" si="31"/>
        <v>SOUS RESERVE</v>
      </c>
      <c r="AL119" s="109" t="s">
        <v>1352</v>
      </c>
      <c r="AM119" s="109"/>
      <c r="AN119" s="109"/>
      <c r="AO119" s="161"/>
    </row>
    <row r="120" spans="1:41" hidden="1" x14ac:dyDescent="0.2">
      <c r="A120" s="200">
        <v>118</v>
      </c>
      <c r="B120" s="111" t="s">
        <v>215</v>
      </c>
      <c r="C120" s="111" t="s">
        <v>695</v>
      </c>
      <c r="D120" s="103">
        <v>38552</v>
      </c>
      <c r="E120" s="103" t="str">
        <f>VLOOKUP(B120,'MISE A JOUR LISTE FOURNISSEURS'!D:E,2,0)</f>
        <v>Produits non ferreux</v>
      </c>
      <c r="F120" s="116" t="str">
        <f t="shared" si="17"/>
        <v>ALG</v>
      </c>
      <c r="G120" s="111"/>
      <c r="H120" s="111"/>
      <c r="I120" s="112" t="s">
        <v>336</v>
      </c>
      <c r="J120" s="206"/>
      <c r="K120" s="208"/>
      <c r="L120" s="116" t="str">
        <f t="shared" si="18"/>
        <v>NON</v>
      </c>
      <c r="M120" s="112" t="s">
        <v>888</v>
      </c>
      <c r="N120" s="105" t="str">
        <f t="shared" si="19"/>
        <v>non</v>
      </c>
      <c r="O120" s="107"/>
      <c r="P120" s="105" t="str">
        <f t="shared" si="20"/>
        <v>non</v>
      </c>
      <c r="Q120" s="107" t="str">
        <f>IFERROR(VLOOKUP(B120,Feuil1!A:B,2,0),"")</f>
        <v/>
      </c>
      <c r="R120" s="107"/>
      <c r="S120" s="107"/>
      <c r="T120" s="128" t="str">
        <f t="shared" si="32"/>
        <v/>
      </c>
      <c r="U120" s="108" t="str">
        <f t="shared" si="21"/>
        <v>&gt;40%</v>
      </c>
      <c r="V120" s="107" t="str">
        <f t="shared" si="22"/>
        <v>0</v>
      </c>
      <c r="W120" s="153"/>
      <c r="X120" s="128" t="str">
        <f t="shared" si="23"/>
        <v/>
      </c>
      <c r="Y120" s="108" t="str">
        <f t="shared" si="24"/>
        <v>6% - 100%</v>
      </c>
      <c r="Z120" s="107" t="str">
        <f t="shared" si="25"/>
        <v/>
      </c>
      <c r="AA120" s="111"/>
      <c r="AB120" s="111" t="str">
        <f t="shared" si="26"/>
        <v/>
      </c>
      <c r="AC120" s="111"/>
      <c r="AD120" s="111" t="str">
        <f t="shared" si="27"/>
        <v/>
      </c>
      <c r="AE120" s="111"/>
      <c r="AF120" s="111" t="str">
        <f t="shared" si="28"/>
        <v/>
      </c>
      <c r="AG120" s="111"/>
      <c r="AH120" s="111" t="str">
        <f t="shared" si="29"/>
        <v/>
      </c>
      <c r="AI120" s="107" t="str">
        <f t="shared" si="30"/>
        <v/>
      </c>
      <c r="AJ120" s="247">
        <f>IFERROR(AVERAGEIFS(Tableau1[Note globale /10],Tableau1[Activités],Tableau1[[#This Row],[Activités]]),"")</f>
        <v>7.6999999999999993</v>
      </c>
      <c r="AK120" s="107" t="str">
        <f t="shared" si="31"/>
        <v/>
      </c>
      <c r="AL120" s="109"/>
      <c r="AM120" s="109"/>
      <c r="AN120" s="109"/>
      <c r="AO120" s="162"/>
    </row>
    <row r="121" spans="1:41" hidden="1" x14ac:dyDescent="0.2">
      <c r="A121" s="200">
        <v>119</v>
      </c>
      <c r="B121" s="111" t="s">
        <v>216</v>
      </c>
      <c r="C121" s="111" t="s">
        <v>698</v>
      </c>
      <c r="D121" s="103">
        <v>41240</v>
      </c>
      <c r="E121" s="103" t="str">
        <f>VLOOKUP(B121,'MISE A JOUR LISTE FOURNISSEURS'!D:E,2,0)</f>
        <v/>
      </c>
      <c r="F121" s="116" t="str">
        <f t="shared" si="17"/>
        <v>FH</v>
      </c>
      <c r="G121" s="111"/>
      <c r="H121" s="111"/>
      <c r="I121" s="112" t="s">
        <v>337</v>
      </c>
      <c r="J121" s="206"/>
      <c r="K121" s="208"/>
      <c r="L121" s="116" t="str">
        <f t="shared" si="18"/>
        <v>NON</v>
      </c>
      <c r="M121" s="112" t="s">
        <v>888</v>
      </c>
      <c r="N121" s="105" t="str">
        <f t="shared" si="19"/>
        <v>non</v>
      </c>
      <c r="O121" s="107"/>
      <c r="P121" s="105" t="str">
        <f t="shared" si="20"/>
        <v>non</v>
      </c>
      <c r="Q121" s="107" t="str">
        <f>IFERROR(VLOOKUP(B121,Feuil1!A:B,2,0),"")</f>
        <v/>
      </c>
      <c r="R121" s="107"/>
      <c r="S121" s="107"/>
      <c r="T121" s="128" t="str">
        <f t="shared" si="32"/>
        <v/>
      </c>
      <c r="U121" s="108" t="str">
        <f t="shared" si="21"/>
        <v>&gt;40%</v>
      </c>
      <c r="V121" s="107" t="str">
        <f t="shared" si="22"/>
        <v>0</v>
      </c>
      <c r="W121" s="153"/>
      <c r="X121" s="128" t="str">
        <f t="shared" si="23"/>
        <v/>
      </c>
      <c r="Y121" s="108" t="str">
        <f t="shared" si="24"/>
        <v>6% - 100%</v>
      </c>
      <c r="Z121" s="107" t="str">
        <f t="shared" si="25"/>
        <v/>
      </c>
      <c r="AA121" s="111"/>
      <c r="AB121" s="111" t="str">
        <f t="shared" si="26"/>
        <v/>
      </c>
      <c r="AC121" s="111"/>
      <c r="AD121" s="111" t="str">
        <f t="shared" si="27"/>
        <v/>
      </c>
      <c r="AE121" s="111"/>
      <c r="AF121" s="111" t="str">
        <f t="shared" si="28"/>
        <v/>
      </c>
      <c r="AG121" s="111"/>
      <c r="AH121" s="111" t="str">
        <f t="shared" si="29"/>
        <v/>
      </c>
      <c r="AI121" s="107" t="str">
        <f t="shared" si="30"/>
        <v/>
      </c>
      <c r="AJ121" s="247" t="str">
        <f>IFERROR(AVERAGEIFS(Tableau1[Note globale /10],Tableau1[Activités],Tableau1[[#This Row],[Activités]]),"")</f>
        <v/>
      </c>
      <c r="AK121" s="107" t="str">
        <f t="shared" si="31"/>
        <v/>
      </c>
      <c r="AL121" s="109"/>
      <c r="AM121" s="109"/>
      <c r="AN121" s="109"/>
      <c r="AO121" s="162"/>
    </row>
    <row r="122" spans="1:41" ht="12.75" hidden="1" customHeight="1" x14ac:dyDescent="0.25">
      <c r="A122" s="200">
        <v>120</v>
      </c>
      <c r="B122" s="218" t="s">
        <v>32</v>
      </c>
      <c r="C122" s="102" t="s">
        <v>32</v>
      </c>
      <c r="D122" s="103">
        <v>38693</v>
      </c>
      <c r="E122" s="103" t="str">
        <f>VLOOKUP(B122,'MISE A JOUR LISTE FOURNISSEURS'!D:E,2,0)</f>
        <v>Fournitures industrielles</v>
      </c>
      <c r="F122" s="116" t="str">
        <f t="shared" si="17"/>
        <v>VU</v>
      </c>
      <c r="G122" s="110"/>
      <c r="H122" s="104"/>
      <c r="I122" s="112" t="s">
        <v>341</v>
      </c>
      <c r="J122" s="204"/>
      <c r="K122" s="207"/>
      <c r="L122" s="116" t="str">
        <f t="shared" si="18"/>
        <v>NON</v>
      </c>
      <c r="M122" s="111" t="s">
        <v>885</v>
      </c>
      <c r="N122" s="105" t="str">
        <f t="shared" si="19"/>
        <v>non</v>
      </c>
      <c r="O122" s="106" t="s">
        <v>333</v>
      </c>
      <c r="P122" s="105" t="str">
        <f t="shared" si="20"/>
        <v>non</v>
      </c>
      <c r="Q122" s="107"/>
      <c r="R122" s="107"/>
      <c r="S122" s="107" t="s">
        <v>435</v>
      </c>
      <c r="T122" s="128" t="str">
        <f t="shared" si="32"/>
        <v/>
      </c>
      <c r="U122" s="108" t="str">
        <f t="shared" si="21"/>
        <v>&gt;40%</v>
      </c>
      <c r="V122" s="107" t="str">
        <f t="shared" si="22"/>
        <v>0</v>
      </c>
      <c r="W122" s="153"/>
      <c r="X122" s="128" t="str">
        <f t="shared" si="23"/>
        <v/>
      </c>
      <c r="Y122" s="108" t="str">
        <f t="shared" si="24"/>
        <v>6% - 100%</v>
      </c>
      <c r="Z122" s="107" t="str">
        <f t="shared" si="25"/>
        <v/>
      </c>
      <c r="AA122" s="111"/>
      <c r="AB122" s="111" t="str">
        <f t="shared" si="26"/>
        <v/>
      </c>
      <c r="AC122" s="111"/>
      <c r="AD122" s="111" t="str">
        <f t="shared" si="27"/>
        <v/>
      </c>
      <c r="AE122" s="111"/>
      <c r="AF122" s="111" t="str">
        <f t="shared" si="28"/>
        <v/>
      </c>
      <c r="AG122" s="111"/>
      <c r="AH122" s="111" t="str">
        <f t="shared" si="29"/>
        <v/>
      </c>
      <c r="AI122" s="107" t="str">
        <f t="shared" si="30"/>
        <v/>
      </c>
      <c r="AJ122" s="247">
        <f>IFERROR(AVERAGEIFS(Tableau1[Note globale /10],Tableau1[Activités],Tableau1[[#This Row],[Activités]]),"")</f>
        <v>7.1857142857142851</v>
      </c>
      <c r="AK122" s="107" t="str">
        <f t="shared" si="31"/>
        <v/>
      </c>
      <c r="AL122" s="109"/>
      <c r="AM122" s="109"/>
      <c r="AN122" s="109"/>
      <c r="AO122" s="161"/>
    </row>
    <row r="123" spans="1:41" hidden="1" x14ac:dyDescent="0.2">
      <c r="A123" s="200">
        <v>121</v>
      </c>
      <c r="B123" s="111" t="s">
        <v>701</v>
      </c>
      <c r="C123" s="111" t="s">
        <v>700</v>
      </c>
      <c r="D123" s="103">
        <v>40868</v>
      </c>
      <c r="E123" s="103" t="str">
        <f>VLOOKUP(B123,'MISE A JOUR LISTE FOURNISSEURS'!D:E,2,0)</f>
        <v/>
      </c>
      <c r="F123" s="116" t="str">
        <f t="shared" si="17"/>
        <v>FH</v>
      </c>
      <c r="G123" s="111"/>
      <c r="H123" s="111"/>
      <c r="I123" s="112" t="s">
        <v>337</v>
      </c>
      <c r="J123" s="206"/>
      <c r="K123" s="208"/>
      <c r="L123" s="116" t="str">
        <f t="shared" si="18"/>
        <v>NON</v>
      </c>
      <c r="M123" s="112" t="s">
        <v>888</v>
      </c>
      <c r="N123" s="105" t="str">
        <f t="shared" si="19"/>
        <v>non</v>
      </c>
      <c r="O123" s="107"/>
      <c r="P123" s="105" t="str">
        <f t="shared" si="20"/>
        <v>non</v>
      </c>
      <c r="Q123" s="107" t="str">
        <f>IFERROR(VLOOKUP(B123,Feuil1!A:B,2,0),"")</f>
        <v/>
      </c>
      <c r="R123" s="107"/>
      <c r="S123" s="107"/>
      <c r="T123" s="128" t="str">
        <f t="shared" si="32"/>
        <v/>
      </c>
      <c r="U123" s="108" t="str">
        <f t="shared" si="21"/>
        <v>&gt;40%</v>
      </c>
      <c r="V123" s="107" t="str">
        <f t="shared" si="22"/>
        <v>0</v>
      </c>
      <c r="W123" s="153"/>
      <c r="X123" s="128" t="str">
        <f t="shared" si="23"/>
        <v/>
      </c>
      <c r="Y123" s="108" t="str">
        <f t="shared" si="24"/>
        <v>6% - 100%</v>
      </c>
      <c r="Z123" s="107" t="str">
        <f t="shared" si="25"/>
        <v/>
      </c>
      <c r="AA123" s="111"/>
      <c r="AB123" s="111" t="str">
        <f t="shared" si="26"/>
        <v/>
      </c>
      <c r="AC123" s="111"/>
      <c r="AD123" s="111" t="str">
        <f t="shared" si="27"/>
        <v/>
      </c>
      <c r="AE123" s="111"/>
      <c r="AF123" s="111" t="str">
        <f t="shared" si="28"/>
        <v/>
      </c>
      <c r="AG123" s="111"/>
      <c r="AH123" s="111" t="str">
        <f t="shared" si="29"/>
        <v/>
      </c>
      <c r="AI123" s="107" t="str">
        <f t="shared" si="30"/>
        <v/>
      </c>
      <c r="AJ123" s="247" t="str">
        <f>IFERROR(AVERAGEIFS(Tableau1[Note globale /10],Tableau1[Activités],Tableau1[[#This Row],[Activités]]),"")</f>
        <v/>
      </c>
      <c r="AK123" s="107" t="str">
        <f t="shared" si="31"/>
        <v/>
      </c>
      <c r="AL123" s="109"/>
      <c r="AM123" s="109"/>
      <c r="AN123" s="109"/>
      <c r="AO123" s="162"/>
    </row>
    <row r="124" spans="1:41" hidden="1" x14ac:dyDescent="0.2">
      <c r="A124" s="200">
        <v>122</v>
      </c>
      <c r="B124" s="111" t="s">
        <v>703</v>
      </c>
      <c r="C124" s="111" t="s">
        <v>702</v>
      </c>
      <c r="D124" s="103">
        <v>41520</v>
      </c>
      <c r="E124" s="103" t="str">
        <f>VLOOKUP(B124,'MISE A JOUR LISTE FOURNISSEURS'!D:E,2,0)</f>
        <v>Cablerie</v>
      </c>
      <c r="F124" s="116" t="str">
        <f t="shared" si="17"/>
        <v>ALG</v>
      </c>
      <c r="G124" s="111"/>
      <c r="H124" s="111"/>
      <c r="I124" s="112" t="s">
        <v>336</v>
      </c>
      <c r="J124" s="206"/>
      <c r="K124" s="208"/>
      <c r="L124" s="116" t="str">
        <f t="shared" si="18"/>
        <v>NON</v>
      </c>
      <c r="M124" s="111" t="s">
        <v>885</v>
      </c>
      <c r="N124" s="105" t="str">
        <f t="shared" si="19"/>
        <v>non</v>
      </c>
      <c r="O124" s="107"/>
      <c r="P124" s="105" t="str">
        <f t="shared" si="20"/>
        <v>non</v>
      </c>
      <c r="Q124" s="107"/>
      <c r="R124" s="107"/>
      <c r="S124" s="107" t="s">
        <v>435</v>
      </c>
      <c r="T124" s="128" t="str">
        <f t="shared" si="32"/>
        <v/>
      </c>
      <c r="U124" s="108" t="str">
        <f t="shared" si="21"/>
        <v>&gt;40%</v>
      </c>
      <c r="V124" s="107" t="str">
        <f t="shared" si="22"/>
        <v>0</v>
      </c>
      <c r="W124" s="153"/>
      <c r="X124" s="128" t="str">
        <f t="shared" si="23"/>
        <v/>
      </c>
      <c r="Y124" s="108" t="str">
        <f t="shared" si="24"/>
        <v>6% - 100%</v>
      </c>
      <c r="Z124" s="107" t="str">
        <f t="shared" si="25"/>
        <v/>
      </c>
      <c r="AA124" s="111"/>
      <c r="AB124" s="111" t="str">
        <f t="shared" si="26"/>
        <v/>
      </c>
      <c r="AC124" s="111"/>
      <c r="AD124" s="111" t="str">
        <f t="shared" si="27"/>
        <v/>
      </c>
      <c r="AE124" s="111"/>
      <c r="AF124" s="111" t="str">
        <f t="shared" si="28"/>
        <v/>
      </c>
      <c r="AG124" s="111"/>
      <c r="AH124" s="111" t="str">
        <f t="shared" si="29"/>
        <v/>
      </c>
      <c r="AI124" s="107" t="str">
        <f t="shared" si="30"/>
        <v/>
      </c>
      <c r="AJ124" s="247">
        <f>IFERROR(AVERAGEIFS(Tableau1[Note globale /10],Tableau1[Activités],Tableau1[[#This Row],[Activités]]),"")</f>
        <v>7.6999999999999993</v>
      </c>
      <c r="AK124" s="107" t="str">
        <f t="shared" si="31"/>
        <v/>
      </c>
      <c r="AL124" s="109"/>
      <c r="AM124" s="109"/>
      <c r="AN124" s="109"/>
      <c r="AO124" s="162"/>
    </row>
    <row r="125" spans="1:41" ht="12.75" hidden="1" customHeight="1" x14ac:dyDescent="0.25">
      <c r="A125" s="200">
        <v>123</v>
      </c>
      <c r="B125" s="218" t="s">
        <v>356</v>
      </c>
      <c r="C125" s="102" t="e">
        <v>#N/A</v>
      </c>
      <c r="D125" s="103" t="e">
        <v>#N/A</v>
      </c>
      <c r="E125" s="103" t="e">
        <f>VLOOKUP(B125,'MISE A JOUR LISTE FOURNISSEURS'!D:E,2,0)</f>
        <v>#N/A</v>
      </c>
      <c r="F125" s="116" t="str">
        <f t="shared" si="17"/>
        <v/>
      </c>
      <c r="G125" s="110"/>
      <c r="H125" s="104"/>
      <c r="I125" s="112"/>
      <c r="J125" s="204"/>
      <c r="K125" s="207" t="s">
        <v>357</v>
      </c>
      <c r="L125" s="116" t="str">
        <f t="shared" si="18"/>
        <v>NON</v>
      </c>
      <c r="M125" s="112" t="s">
        <v>888</v>
      </c>
      <c r="N125" s="105" t="str">
        <f t="shared" si="19"/>
        <v>non</v>
      </c>
      <c r="O125" s="106" t="s">
        <v>334</v>
      </c>
      <c r="P125" s="105" t="str">
        <f t="shared" si="20"/>
        <v>non</v>
      </c>
      <c r="Q125" s="107" t="str">
        <f>IFERROR(VLOOKUP(B125,Feuil1!A:B,2,0),"")</f>
        <v/>
      </c>
      <c r="R125" s="107"/>
      <c r="S125" s="107"/>
      <c r="T125" s="128" t="str">
        <f t="shared" si="32"/>
        <v/>
      </c>
      <c r="U125" s="108" t="str">
        <f t="shared" si="21"/>
        <v>&gt;40%</v>
      </c>
      <c r="V125" s="107" t="str">
        <f t="shared" si="22"/>
        <v>0</v>
      </c>
      <c r="W125" s="153"/>
      <c r="X125" s="128" t="str">
        <f t="shared" si="23"/>
        <v/>
      </c>
      <c r="Y125" s="108" t="str">
        <f t="shared" si="24"/>
        <v>6% - 100%</v>
      </c>
      <c r="Z125" s="107" t="str">
        <f t="shared" si="25"/>
        <v/>
      </c>
      <c r="AA125" s="111"/>
      <c r="AB125" s="111" t="str">
        <f t="shared" si="26"/>
        <v/>
      </c>
      <c r="AC125" s="111"/>
      <c r="AD125" s="111" t="str">
        <f t="shared" si="27"/>
        <v/>
      </c>
      <c r="AE125" s="111"/>
      <c r="AF125" s="111" t="str">
        <f t="shared" si="28"/>
        <v/>
      </c>
      <c r="AG125" s="111"/>
      <c r="AH125" s="111" t="str">
        <f t="shared" si="29"/>
        <v/>
      </c>
      <c r="AI125" s="107" t="str">
        <f t="shared" si="30"/>
        <v/>
      </c>
      <c r="AJ125" s="247" t="str">
        <f>IFERROR(AVERAGEIFS(Tableau1[Note globale /10],Tableau1[Activités],Tableau1[[#This Row],[Activités]]),"")</f>
        <v/>
      </c>
      <c r="AK125" s="107" t="str">
        <f t="shared" si="31"/>
        <v/>
      </c>
      <c r="AL125" s="109"/>
      <c r="AM125" s="109"/>
      <c r="AN125" s="109"/>
      <c r="AO125" s="161"/>
    </row>
    <row r="126" spans="1:41" ht="12.75" customHeight="1" x14ac:dyDescent="0.25">
      <c r="A126" s="200">
        <v>124</v>
      </c>
      <c r="B126" s="217" t="s">
        <v>707</v>
      </c>
      <c r="C126" s="102" t="s">
        <v>317</v>
      </c>
      <c r="D126" s="103">
        <v>41894</v>
      </c>
      <c r="E126" s="103" t="str">
        <f>VLOOKUP(B126,'MISE A JOUR LISTE FOURNISSEURS'!D:E,2,0)</f>
        <v>Traitement de Surface</v>
      </c>
      <c r="F126" s="116" t="str">
        <f t="shared" si="17"/>
        <v>ALG</v>
      </c>
      <c r="G126" s="110" t="s">
        <v>354</v>
      </c>
      <c r="H126" s="104" t="s">
        <v>392</v>
      </c>
      <c r="I126" s="112" t="s">
        <v>79</v>
      </c>
      <c r="J126" s="204" t="s">
        <v>346</v>
      </c>
      <c r="K126" s="203">
        <v>44184</v>
      </c>
      <c r="L126" s="116" t="str">
        <f t="shared" si="18"/>
        <v>OUI</v>
      </c>
      <c r="M126" s="111" t="s">
        <v>884</v>
      </c>
      <c r="N126" s="105" t="str">
        <f t="shared" si="19"/>
        <v>oui</v>
      </c>
      <c r="O126" s="106" t="s">
        <v>333</v>
      </c>
      <c r="P126" s="105" t="str">
        <f t="shared" si="20"/>
        <v>oui</v>
      </c>
      <c r="Q126" s="107">
        <f>IFERROR(VLOOKUP(B126,Feuil1!A:B,2,0),"")</f>
        <v>3</v>
      </c>
      <c r="R126" s="107">
        <v>1</v>
      </c>
      <c r="S126" s="107" t="s">
        <v>435</v>
      </c>
      <c r="T126" s="128">
        <f t="shared" si="32"/>
        <v>0.33333333333333331</v>
      </c>
      <c r="U126" s="108" t="str">
        <f t="shared" si="21"/>
        <v>31% - 40%</v>
      </c>
      <c r="V126" s="107" t="str">
        <f t="shared" si="22"/>
        <v>2</v>
      </c>
      <c r="W126" s="153">
        <v>1</v>
      </c>
      <c r="X126" s="128">
        <f t="shared" si="23"/>
        <v>0.33333333333333331</v>
      </c>
      <c r="Y126" s="108" t="str">
        <f t="shared" si="24"/>
        <v>6% - 100%</v>
      </c>
      <c r="Z126" s="107" t="str">
        <f t="shared" si="25"/>
        <v>0</v>
      </c>
      <c r="AA126" s="111" t="s">
        <v>419</v>
      </c>
      <c r="AB126" s="111">
        <f t="shared" si="26"/>
        <v>4</v>
      </c>
      <c r="AC126" s="111" t="s">
        <v>424</v>
      </c>
      <c r="AD126" s="111">
        <f t="shared" si="27"/>
        <v>5</v>
      </c>
      <c r="AE126" s="111" t="s">
        <v>427</v>
      </c>
      <c r="AF126" s="111">
        <f t="shared" si="28"/>
        <v>10</v>
      </c>
      <c r="AG126" s="111" t="s">
        <v>1344</v>
      </c>
      <c r="AH126" s="111">
        <f t="shared" si="29"/>
        <v>5</v>
      </c>
      <c r="AI126" s="107">
        <f t="shared" si="30"/>
        <v>3</v>
      </c>
      <c r="AJ126" s="247">
        <f>IFERROR(AVERAGEIFS(Tableau1[Note globale /10],Tableau1[Activités],Tableau1[[#This Row],[Activités]]),"")</f>
        <v>4.9142857142857137</v>
      </c>
      <c r="AK126" s="107" t="str">
        <f t="shared" si="31"/>
        <v>NON APPROUVE SAUF DEROGUE</v>
      </c>
      <c r="AL126" s="109" t="s">
        <v>1371</v>
      </c>
      <c r="AM126" s="109"/>
      <c r="AN126" s="109"/>
      <c r="AO126" s="161" t="s">
        <v>1363</v>
      </c>
    </row>
    <row r="127" spans="1:41" ht="12.75" customHeight="1" x14ac:dyDescent="0.25">
      <c r="A127" s="200">
        <v>125</v>
      </c>
      <c r="B127" s="217" t="s">
        <v>708</v>
      </c>
      <c r="C127" s="102" t="s">
        <v>708</v>
      </c>
      <c r="D127" s="103">
        <v>38902</v>
      </c>
      <c r="E127" s="103" t="str">
        <f>VLOOKUP(B127,'MISE A JOUR LISTE FOURNISSEURS'!D:E,2,0)</f>
        <v>Traitement de Surface</v>
      </c>
      <c r="F127" s="116" t="str">
        <f t="shared" si="17"/>
        <v>ALG</v>
      </c>
      <c r="G127" s="110" t="s">
        <v>116</v>
      </c>
      <c r="H127" s="104" t="s">
        <v>117</v>
      </c>
      <c r="I127" s="112" t="s">
        <v>79</v>
      </c>
      <c r="J127" s="204" t="s">
        <v>370</v>
      </c>
      <c r="K127" s="203">
        <v>44395</v>
      </c>
      <c r="L127" s="116" t="str">
        <f t="shared" si="18"/>
        <v>OUI</v>
      </c>
      <c r="M127" s="111" t="s">
        <v>887</v>
      </c>
      <c r="N127" s="105" t="str">
        <f t="shared" si="19"/>
        <v>oui</v>
      </c>
      <c r="O127" s="105" t="s">
        <v>333</v>
      </c>
      <c r="P127" s="105" t="str">
        <f t="shared" si="20"/>
        <v>oui</v>
      </c>
      <c r="Q127" s="107">
        <v>7</v>
      </c>
      <c r="R127" s="107">
        <v>2</v>
      </c>
      <c r="S127" s="107" t="s">
        <v>436</v>
      </c>
      <c r="T127" s="128">
        <f t="shared" si="32"/>
        <v>0.2857142857142857</v>
      </c>
      <c r="U127" s="108" t="str">
        <f t="shared" si="21"/>
        <v>21% - 30%</v>
      </c>
      <c r="V127" s="107" t="str">
        <f t="shared" si="22"/>
        <v>4</v>
      </c>
      <c r="W127" s="153"/>
      <c r="X127" s="128">
        <f t="shared" si="23"/>
        <v>0</v>
      </c>
      <c r="Y127" s="108" t="str">
        <f t="shared" si="24"/>
        <v>0% - 2%</v>
      </c>
      <c r="Z127" s="107" t="str">
        <f t="shared" si="25"/>
        <v>10</v>
      </c>
      <c r="AA127" s="111" t="s">
        <v>418</v>
      </c>
      <c r="AB127" s="111">
        <f t="shared" si="26"/>
        <v>6</v>
      </c>
      <c r="AC127" s="111" t="s">
        <v>423</v>
      </c>
      <c r="AD127" s="111">
        <f t="shared" si="27"/>
        <v>6</v>
      </c>
      <c r="AE127" s="111" t="s">
        <v>427</v>
      </c>
      <c r="AF127" s="111">
        <f t="shared" si="28"/>
        <v>10</v>
      </c>
      <c r="AG127" s="111" t="s">
        <v>1344</v>
      </c>
      <c r="AH127" s="111">
        <f t="shared" si="29"/>
        <v>5</v>
      </c>
      <c r="AI127" s="107">
        <f t="shared" si="30"/>
        <v>6.9</v>
      </c>
      <c r="AJ127" s="247">
        <f>IFERROR(AVERAGEIFS(Tableau1[Note globale /10],Tableau1[Activités],Tableau1[[#This Row],[Activités]]),"")</f>
        <v>4.9142857142857137</v>
      </c>
      <c r="AK127" s="107" t="str">
        <f t="shared" si="31"/>
        <v>APPROUVE</v>
      </c>
      <c r="AL127" s="109"/>
      <c r="AM127" s="109"/>
      <c r="AN127" s="109"/>
      <c r="AO127" s="161"/>
    </row>
    <row r="128" spans="1:41" ht="12.75" hidden="1" customHeight="1" x14ac:dyDescent="0.25">
      <c r="A128" s="200">
        <v>126</v>
      </c>
      <c r="B128" s="218" t="s">
        <v>217</v>
      </c>
      <c r="C128" s="102" t="e">
        <v>#N/A</v>
      </c>
      <c r="D128" s="103" t="e">
        <v>#N/A</v>
      </c>
      <c r="E128" s="103" t="e">
        <f>VLOOKUP(B128,'MISE A JOUR LISTE FOURNISSEURS'!D:E,2,0)</f>
        <v>#N/A</v>
      </c>
      <c r="F128" s="116" t="str">
        <f t="shared" si="17"/>
        <v>VU</v>
      </c>
      <c r="G128" s="110"/>
      <c r="H128" s="104"/>
      <c r="I128" s="112" t="s">
        <v>341</v>
      </c>
      <c r="J128" s="204"/>
      <c r="K128" s="207" t="s">
        <v>229</v>
      </c>
      <c r="L128" s="116" t="str">
        <f t="shared" si="18"/>
        <v>NON</v>
      </c>
      <c r="M128" s="112" t="s">
        <v>888</v>
      </c>
      <c r="N128" s="105" t="str">
        <f t="shared" si="19"/>
        <v>non</v>
      </c>
      <c r="O128" s="106" t="s">
        <v>334</v>
      </c>
      <c r="P128" s="105" t="str">
        <f t="shared" si="20"/>
        <v>non</v>
      </c>
      <c r="Q128" s="107" t="str">
        <f>IFERROR(VLOOKUP(B128,Feuil1!A:B,2,0),"")</f>
        <v/>
      </c>
      <c r="R128" s="107"/>
      <c r="S128" s="107"/>
      <c r="T128" s="128" t="str">
        <f t="shared" si="32"/>
        <v/>
      </c>
      <c r="U128" s="108" t="str">
        <f t="shared" si="21"/>
        <v>&gt;40%</v>
      </c>
      <c r="V128" s="107" t="str">
        <f t="shared" si="22"/>
        <v>0</v>
      </c>
      <c r="W128" s="153"/>
      <c r="X128" s="128" t="str">
        <f t="shared" si="23"/>
        <v/>
      </c>
      <c r="Y128" s="108" t="str">
        <f t="shared" si="24"/>
        <v>6% - 100%</v>
      </c>
      <c r="Z128" s="107" t="str">
        <f t="shared" si="25"/>
        <v/>
      </c>
      <c r="AA128" s="111"/>
      <c r="AB128" s="111" t="str">
        <f t="shared" si="26"/>
        <v/>
      </c>
      <c r="AC128" s="111"/>
      <c r="AD128" s="111" t="str">
        <f t="shared" si="27"/>
        <v/>
      </c>
      <c r="AE128" s="111"/>
      <c r="AF128" s="111" t="str">
        <f t="shared" si="28"/>
        <v/>
      </c>
      <c r="AG128" s="111"/>
      <c r="AH128" s="111" t="str">
        <f t="shared" si="29"/>
        <v/>
      </c>
      <c r="AI128" s="107" t="str">
        <f t="shared" si="30"/>
        <v/>
      </c>
      <c r="AJ128" s="247">
        <f>IFERROR(AVERAGEIFS(Tableau1[Note globale /10],Tableau1[Activités],Tableau1[[#This Row],[Activités]]),"")</f>
        <v>7.1857142857142851</v>
      </c>
      <c r="AK128" s="107" t="str">
        <f t="shared" si="31"/>
        <v/>
      </c>
      <c r="AL128" s="109"/>
      <c r="AM128" s="109"/>
      <c r="AN128" s="109"/>
      <c r="AO128" s="161"/>
    </row>
    <row r="129" spans="1:41" ht="12.75" customHeight="1" x14ac:dyDescent="0.25">
      <c r="A129" s="200">
        <v>127</v>
      </c>
      <c r="B129" s="218" t="s">
        <v>287</v>
      </c>
      <c r="C129" s="102" t="s">
        <v>709</v>
      </c>
      <c r="D129" s="103">
        <v>36993</v>
      </c>
      <c r="E129" s="103" t="str">
        <f>VLOOKUP(B129,'MISE A JOUR LISTE FOURNISSEURS'!D:E,2,0)</f>
        <v>Refendage</v>
      </c>
      <c r="F129" s="116" t="str">
        <f t="shared" si="17"/>
        <v>ALG</v>
      </c>
      <c r="G129" s="75" t="s">
        <v>899</v>
      </c>
      <c r="H129" s="104" t="s">
        <v>900</v>
      </c>
      <c r="I129" s="112" t="s">
        <v>336</v>
      </c>
      <c r="J129" s="204" t="s">
        <v>346</v>
      </c>
      <c r="K129" s="203" t="s">
        <v>393</v>
      </c>
      <c r="L129" s="116" t="str">
        <f t="shared" si="18"/>
        <v>OUI</v>
      </c>
      <c r="M129" s="111" t="s">
        <v>887</v>
      </c>
      <c r="N129" s="105" t="str">
        <f t="shared" si="19"/>
        <v>oui</v>
      </c>
      <c r="O129" s="106" t="s">
        <v>334</v>
      </c>
      <c r="P129" s="105" t="str">
        <f t="shared" si="20"/>
        <v>oui</v>
      </c>
      <c r="Q129" s="107">
        <v>13</v>
      </c>
      <c r="R129" s="107">
        <v>3</v>
      </c>
      <c r="S129" s="107" t="s">
        <v>435</v>
      </c>
      <c r="T129" s="128">
        <f t="shared" si="32"/>
        <v>0.23076923076923078</v>
      </c>
      <c r="U129" s="108" t="str">
        <f t="shared" si="21"/>
        <v>21% - 30%</v>
      </c>
      <c r="V129" s="107" t="str">
        <f t="shared" si="22"/>
        <v>4</v>
      </c>
      <c r="W129" s="153"/>
      <c r="X129" s="128">
        <f t="shared" si="23"/>
        <v>0</v>
      </c>
      <c r="Y129" s="108" t="str">
        <f t="shared" si="24"/>
        <v>0% - 2%</v>
      </c>
      <c r="Z129" s="107" t="str">
        <f t="shared" si="25"/>
        <v>10</v>
      </c>
      <c r="AA129" s="111" t="s">
        <v>418</v>
      </c>
      <c r="AB129" s="111">
        <f t="shared" si="26"/>
        <v>6</v>
      </c>
      <c r="AC129" s="111" t="s">
        <v>422</v>
      </c>
      <c r="AD129" s="111">
        <f t="shared" si="27"/>
        <v>10</v>
      </c>
      <c r="AE129" s="111" t="s">
        <v>418</v>
      </c>
      <c r="AF129" s="111">
        <f t="shared" si="28"/>
        <v>6</v>
      </c>
      <c r="AG129" s="111" t="s">
        <v>902</v>
      </c>
      <c r="AH129" s="111">
        <f t="shared" si="29"/>
        <v>10</v>
      </c>
      <c r="AI129" s="107">
        <f t="shared" si="30"/>
        <v>7.4</v>
      </c>
      <c r="AJ129" s="247">
        <f>IFERROR(AVERAGEIFS(Tableau1[Note globale /10],Tableau1[Activités],Tableau1[[#This Row],[Activités]]),"")</f>
        <v>7.6999999999999993</v>
      </c>
      <c r="AK129" s="107" t="str">
        <f t="shared" si="31"/>
        <v>APPROUVE</v>
      </c>
      <c r="AL129" s="109"/>
      <c r="AM129" s="109"/>
      <c r="AN129" s="109"/>
      <c r="AO129" s="161"/>
    </row>
    <row r="130" spans="1:41" hidden="1" x14ac:dyDescent="0.2">
      <c r="A130" s="200">
        <v>128</v>
      </c>
      <c r="B130" s="111" t="s">
        <v>713</v>
      </c>
      <c r="C130" s="111" t="s">
        <v>712</v>
      </c>
      <c r="D130" s="103">
        <v>37001</v>
      </c>
      <c r="E130" s="103" t="str">
        <f>VLOOKUP(B130,'MISE A JOUR LISTE FOURNISSEURS'!D:E,2,0)</f>
        <v>Produits synthétiques</v>
      </c>
      <c r="F130" s="116" t="str">
        <f t="shared" si="17"/>
        <v>ALG</v>
      </c>
      <c r="G130" s="111"/>
      <c r="H130" s="111"/>
      <c r="I130" s="112" t="s">
        <v>336</v>
      </c>
      <c r="J130" s="206"/>
      <c r="K130" s="208"/>
      <c r="L130" s="116" t="str">
        <f t="shared" si="18"/>
        <v>NON</v>
      </c>
      <c r="M130" s="112" t="s">
        <v>888</v>
      </c>
      <c r="N130" s="105" t="str">
        <f t="shared" si="19"/>
        <v>non</v>
      </c>
      <c r="O130" s="107"/>
      <c r="P130" s="105" t="str">
        <f t="shared" si="20"/>
        <v>non</v>
      </c>
      <c r="Q130" s="107" t="str">
        <f>IFERROR(VLOOKUP(B130,Feuil1!A:B,2,0),"")</f>
        <v/>
      </c>
      <c r="R130" s="107"/>
      <c r="S130" s="107"/>
      <c r="T130" s="128" t="str">
        <f t="shared" si="32"/>
        <v/>
      </c>
      <c r="U130" s="108" t="str">
        <f t="shared" si="21"/>
        <v>&gt;40%</v>
      </c>
      <c r="V130" s="107" t="str">
        <f t="shared" si="22"/>
        <v>0</v>
      </c>
      <c r="W130" s="153"/>
      <c r="X130" s="128" t="str">
        <f t="shared" si="23"/>
        <v/>
      </c>
      <c r="Y130" s="108" t="str">
        <f t="shared" si="24"/>
        <v>6% - 100%</v>
      </c>
      <c r="Z130" s="107" t="str">
        <f t="shared" si="25"/>
        <v/>
      </c>
      <c r="AA130" s="111"/>
      <c r="AB130" s="111" t="str">
        <f t="shared" si="26"/>
        <v/>
      </c>
      <c r="AC130" s="111"/>
      <c r="AD130" s="111" t="str">
        <f t="shared" si="27"/>
        <v/>
      </c>
      <c r="AE130" s="111"/>
      <c r="AF130" s="111" t="str">
        <f t="shared" si="28"/>
        <v/>
      </c>
      <c r="AG130" s="111"/>
      <c r="AH130" s="111" t="str">
        <f t="shared" si="29"/>
        <v/>
      </c>
      <c r="AI130" s="107" t="str">
        <f t="shared" si="30"/>
        <v/>
      </c>
      <c r="AJ130" s="247">
        <f>IFERROR(AVERAGEIFS(Tableau1[Note globale /10],Tableau1[Activités],Tableau1[[#This Row],[Activités]]),"")</f>
        <v>7.6999999999999993</v>
      </c>
      <c r="AK130" s="107" t="str">
        <f t="shared" si="31"/>
        <v/>
      </c>
      <c r="AL130" s="109"/>
      <c r="AM130" s="109"/>
      <c r="AN130" s="109"/>
      <c r="AO130" s="162"/>
    </row>
    <row r="131" spans="1:41" ht="12.75" customHeight="1" x14ac:dyDescent="0.25">
      <c r="A131" s="200">
        <v>129</v>
      </c>
      <c r="B131" s="218" t="s">
        <v>367</v>
      </c>
      <c r="C131" s="102" t="s">
        <v>716</v>
      </c>
      <c r="D131" s="103">
        <v>36993</v>
      </c>
      <c r="E131" s="103" t="str">
        <f>VLOOKUP(B131,'MISE A JOUR LISTE FOURNISSEURS'!D:E,2,0)</f>
        <v>Produits non ferreux</v>
      </c>
      <c r="F131" s="116" t="str">
        <f t="shared" ref="F131:F194" si="33">IF(OR(I131="Matières premières",I131="Prestation mécanique",I131="Composants",I131="Traitement de surface",I131="Traitement thermique",I131="Peinture"),"ALG",IF(OR(I131="Consommables de production",I131="Consommables de bureau"),"VU",IF(I131="Métrologie","FH","")))</f>
        <v>ALG</v>
      </c>
      <c r="G131" s="137"/>
      <c r="H131" s="104"/>
      <c r="I131" s="112" t="s">
        <v>336</v>
      </c>
      <c r="J131" s="204" t="s">
        <v>370</v>
      </c>
      <c r="K131" s="203">
        <v>44580</v>
      </c>
      <c r="L131" s="116" t="str">
        <f t="shared" ref="L131:L194" si="34">IF(Q131="","NON","OUI")</f>
        <v>OUI</v>
      </c>
      <c r="M131" s="111" t="s">
        <v>884</v>
      </c>
      <c r="N131" s="105" t="str">
        <f t="shared" ref="N131:N194" si="35">IF(AND(OR(L131="OUI",L131="NOUVEAU FOURNISSEUR"),OR(I131="Matières premières",I131="Traitement de surface",I131="Traitement Thermique",I131="Métrologie",I131="Peinture")),"oui","non")</f>
        <v>oui</v>
      </c>
      <c r="O131" s="106" t="s">
        <v>333</v>
      </c>
      <c r="P131" s="105" t="str">
        <f t="shared" ref="P131:P194" si="36">IF(AND(OR(N131="oui",O131="oui"),Q131&lt;&gt;0),"oui","non")</f>
        <v>oui</v>
      </c>
      <c r="Q131" s="107">
        <f>IFERROR(VLOOKUP(B131,Feuil1!A:B,2,0),"")</f>
        <v>1</v>
      </c>
      <c r="R131" s="107">
        <v>0</v>
      </c>
      <c r="S131" s="107" t="s">
        <v>435</v>
      </c>
      <c r="T131" s="128">
        <f t="shared" si="32"/>
        <v>0</v>
      </c>
      <c r="U131" s="108" t="str">
        <f t="shared" ref="U131:U194" si="37">IF(AND(T131&gt;=0%,T131&lt;=5%),"0% - 5%",IF(AND(T131&gt;=6%,T131&lt;=10%),"6% - 10%",IF(AND(T131&gt;=11%,T131&lt;=20%),"11% - 20%",IF(AND(T131&gt;=21%,T131&lt;=30%),"21% - 30%",IF(AND(T131&gt;=31%,T131&lt;=40%),"31% - 40%","&gt;40%")))))</f>
        <v>0% - 5%</v>
      </c>
      <c r="V131" s="107" t="str">
        <f t="shared" ref="V131:V194" si="38">IF(U131="0% - 5%","10",IF(U131="6% - 10%","8",IF(U131="11% - 20%","6",IF(U131="21% - 30%","4",IF(U131="31% - 40%","2",IF(U131="&gt;40%","0"))))))</f>
        <v>10</v>
      </c>
      <c r="W131" s="153"/>
      <c r="X131" s="128">
        <f t="shared" ref="X131:X194" si="39">IFERROR(IF(Q131&gt;=1,(W131/Q131),""),"")</f>
        <v>0</v>
      </c>
      <c r="Y131" s="108" t="str">
        <f t="shared" ref="Y131:Y194" si="40">IF(AND(X131&lt;=2%),"0% - 2%",IF(AND(X131&gt;=3%,X131&lt;=5%),"3% - 5%","6% - 100%"))</f>
        <v>0% - 2%</v>
      </c>
      <c r="Z131" s="107" t="str">
        <f t="shared" ref="Z131:Z194" si="41">IF(X131="","",IF(Y131="0% - 2%","10",IF(Y131="3% - 5%","5","0")))</f>
        <v>10</v>
      </c>
      <c r="AA131" s="111" t="s">
        <v>419</v>
      </c>
      <c r="AB131" s="111">
        <f t="shared" ref="AB131:AB194" si="42">IF(AA131="TOUJOURS",10,IF(AA131="REGULIEREMENT",6,IF(AA131="PARFOIS",5,IF(AA131="RAREMENT",4,IF(AA131="JAMAIS",0,"")))))</f>
        <v>4</v>
      </c>
      <c r="AC131" s="111" t="s">
        <v>424</v>
      </c>
      <c r="AD131" s="111">
        <f t="shared" ref="AD131:AD194" si="43">IF(AC131="TRES BON PRIX",10,IF(AC131="BON PRIX",6,IF(AC131="PRIX MOYEN",5,IF(AC131="PRIX CHER",4,IF(AC131="TROP CHER",0,"")))))</f>
        <v>5</v>
      </c>
      <c r="AE131" s="111" t="s">
        <v>418</v>
      </c>
      <c r="AF131" s="111">
        <f t="shared" ref="AF131:AF194" si="44">IF(AE131="TOUJOURS",10,IF(AE131="REGULIEREMENT",6,IF(AE131="PARFOIS",5,IF(AE131="RAREMENT",4,IF(AE131="JAMAIS",0,"")))))</f>
        <v>6</v>
      </c>
      <c r="AG131" s="111" t="s">
        <v>1344</v>
      </c>
      <c r="AH131" s="111">
        <f t="shared" ref="AH131:AH194" si="45">IF(AG131="PROACTIF",10,IF(AG131="RAPIDE",6,IF(AG131="NORMAL",5,IF(AG131="LENTE",4,IF(AG131="AUCUNE",0,"")))))</f>
        <v>5</v>
      </c>
      <c r="AI131" s="107">
        <f t="shared" ref="AI131:AI194" si="46">IFERROR((V131*0.3)+(Z131*0.3)+(AB131*0.1)+(AD131*0.1)+(AF131*0.1)+(AH131*0.1),"")</f>
        <v>8</v>
      </c>
      <c r="AJ131" s="247">
        <f>IFERROR(AVERAGEIFS(Tableau1[Note globale /10],Tableau1[Activités],Tableau1[[#This Row],[Activités]]),"")</f>
        <v>7.6999999999999993</v>
      </c>
      <c r="AK131" s="107" t="str">
        <f t="shared" ref="AK131:AK194" si="47">IF(AI131&lt;=3.33,"NON APPROUVE SAUF DEROGUE",IF(AND(AI131&gt;=3.34,AI131&lt;=6.66),"SOUS RESERVE",IF(AND(AI131&gt;=6.67,AI131&lt;=10),"APPROUVE","")))</f>
        <v>APPROUVE</v>
      </c>
      <c r="AL131" s="109"/>
      <c r="AM131" s="109"/>
      <c r="AN131" s="109"/>
      <c r="AO131" s="161"/>
    </row>
    <row r="132" spans="1:41" ht="12.75" hidden="1" customHeight="1" x14ac:dyDescent="0.25">
      <c r="A132" s="200">
        <v>130</v>
      </c>
      <c r="B132" s="218" t="s">
        <v>391</v>
      </c>
      <c r="C132" s="102" t="s">
        <v>391</v>
      </c>
      <c r="D132" s="103">
        <v>43146</v>
      </c>
      <c r="E132" s="103" t="str">
        <f>VLOOKUP(B132,'MISE A JOUR LISTE FOURNISSEURS'!D:E,2,0)</f>
        <v/>
      </c>
      <c r="F132" s="116" t="str">
        <f t="shared" si="33"/>
        <v>ALG</v>
      </c>
      <c r="G132" s="137"/>
      <c r="H132" s="104"/>
      <c r="I132" s="112" t="s">
        <v>52</v>
      </c>
      <c r="J132" s="204" t="s">
        <v>92</v>
      </c>
      <c r="K132" s="203"/>
      <c r="L132" s="116" t="str">
        <f t="shared" si="34"/>
        <v>NON</v>
      </c>
      <c r="M132" s="111" t="s">
        <v>885</v>
      </c>
      <c r="N132" s="105" t="str">
        <f t="shared" si="35"/>
        <v>non</v>
      </c>
      <c r="O132" s="106" t="s">
        <v>333</v>
      </c>
      <c r="P132" s="105" t="str">
        <f t="shared" si="36"/>
        <v>oui</v>
      </c>
      <c r="Q132" s="107" t="str">
        <f>IFERROR(VLOOKUP(B132,Feuil1!A:B,2,0),"")</f>
        <v/>
      </c>
      <c r="R132" s="107"/>
      <c r="S132" s="107"/>
      <c r="T132" s="128" t="str">
        <f t="shared" si="32"/>
        <v/>
      </c>
      <c r="U132" s="108" t="str">
        <f t="shared" si="37"/>
        <v>&gt;40%</v>
      </c>
      <c r="V132" s="107" t="str">
        <f t="shared" si="38"/>
        <v>0</v>
      </c>
      <c r="W132" s="153"/>
      <c r="X132" s="128" t="str">
        <f t="shared" si="39"/>
        <v/>
      </c>
      <c r="Y132" s="108" t="str">
        <f t="shared" si="40"/>
        <v>6% - 100%</v>
      </c>
      <c r="Z132" s="107" t="str">
        <f t="shared" si="41"/>
        <v/>
      </c>
      <c r="AA132" s="111"/>
      <c r="AB132" s="111" t="str">
        <f t="shared" si="42"/>
        <v/>
      </c>
      <c r="AC132" s="111"/>
      <c r="AD132" s="111" t="str">
        <f t="shared" si="43"/>
        <v/>
      </c>
      <c r="AE132" s="111"/>
      <c r="AF132" s="111" t="str">
        <f t="shared" si="44"/>
        <v/>
      </c>
      <c r="AG132" s="111"/>
      <c r="AH132" s="111" t="str">
        <f t="shared" si="45"/>
        <v/>
      </c>
      <c r="AI132" s="107" t="str">
        <f t="shared" si="46"/>
        <v/>
      </c>
      <c r="AJ132" s="247">
        <f>IFERROR(AVERAGEIFS(Tableau1[Note globale /10],Tableau1[Activités],Tableau1[[#This Row],[Activités]]),"")</f>
        <v>6.25</v>
      </c>
      <c r="AK132" s="107" t="str">
        <f t="shared" si="47"/>
        <v/>
      </c>
      <c r="AL132" s="109"/>
      <c r="AM132" s="109"/>
      <c r="AN132" s="109"/>
      <c r="AO132" s="161"/>
    </row>
    <row r="133" spans="1:41" x14ac:dyDescent="0.2">
      <c r="A133" s="200">
        <v>131</v>
      </c>
      <c r="B133" s="111" t="s">
        <v>719</v>
      </c>
      <c r="C133" s="111" t="s">
        <v>718</v>
      </c>
      <c r="D133" s="103">
        <v>43574</v>
      </c>
      <c r="E133" s="103" t="str">
        <f>VLOOKUP(B133,'MISE A JOUR LISTE FOURNISSEURS'!D:E,2,0)</f>
        <v>Refendage</v>
      </c>
      <c r="F133" s="116" t="str">
        <f t="shared" si="33"/>
        <v>ALG</v>
      </c>
      <c r="G133" s="111"/>
      <c r="H133" s="111"/>
      <c r="I133" s="112" t="s">
        <v>336</v>
      </c>
      <c r="J133" s="206"/>
      <c r="K133" s="208"/>
      <c r="L133" s="116" t="str">
        <f t="shared" si="34"/>
        <v>OUI</v>
      </c>
      <c r="M133" s="111" t="s">
        <v>885</v>
      </c>
      <c r="N133" s="105" t="str">
        <f t="shared" si="35"/>
        <v>oui</v>
      </c>
      <c r="O133" s="107"/>
      <c r="P133" s="105" t="str">
        <f t="shared" si="36"/>
        <v>oui</v>
      </c>
      <c r="Q133" s="107">
        <f>IFERROR(VLOOKUP(B133,Feuil1!A:B,2,0),"")</f>
        <v>1</v>
      </c>
      <c r="R133" s="107">
        <v>1</v>
      </c>
      <c r="S133" s="107" t="s">
        <v>435</v>
      </c>
      <c r="T133" s="128">
        <f t="shared" si="32"/>
        <v>1</v>
      </c>
      <c r="U133" s="108" t="str">
        <f t="shared" si="37"/>
        <v>&gt;40%</v>
      </c>
      <c r="V133" s="107" t="str">
        <f t="shared" si="38"/>
        <v>0</v>
      </c>
      <c r="W133" s="153"/>
      <c r="X133" s="128">
        <f t="shared" si="39"/>
        <v>0</v>
      </c>
      <c r="Y133" s="108" t="str">
        <f t="shared" si="40"/>
        <v>0% - 2%</v>
      </c>
      <c r="Z133" s="107" t="str">
        <f t="shared" si="41"/>
        <v>10</v>
      </c>
      <c r="AA133" s="111" t="s">
        <v>1342</v>
      </c>
      <c r="AB133" s="111">
        <f t="shared" si="42"/>
        <v>5</v>
      </c>
      <c r="AC133" s="111" t="s">
        <v>424</v>
      </c>
      <c r="AD133" s="111">
        <f t="shared" si="43"/>
        <v>5</v>
      </c>
      <c r="AE133" s="111" t="s">
        <v>1342</v>
      </c>
      <c r="AF133" s="111">
        <f t="shared" si="44"/>
        <v>5</v>
      </c>
      <c r="AG133" s="111" t="s">
        <v>1344</v>
      </c>
      <c r="AH133" s="111">
        <f t="shared" si="45"/>
        <v>5</v>
      </c>
      <c r="AI133" s="107">
        <f t="shared" si="46"/>
        <v>5</v>
      </c>
      <c r="AJ133" s="247">
        <f>IFERROR(AVERAGEIFS(Tableau1[Note globale /10],Tableau1[Activités],Tableau1[[#This Row],[Activités]]),"")</f>
        <v>7.6999999999999993</v>
      </c>
      <c r="AK133" s="107" t="str">
        <f t="shared" si="47"/>
        <v>SOUS RESERVE</v>
      </c>
      <c r="AL133" s="109" t="s">
        <v>1364</v>
      </c>
      <c r="AM133" s="109"/>
      <c r="AN133" s="109"/>
      <c r="AO133" s="162"/>
    </row>
    <row r="134" spans="1:41" hidden="1" x14ac:dyDescent="0.2">
      <c r="A134" s="200">
        <v>132</v>
      </c>
      <c r="B134" s="111" t="s">
        <v>720</v>
      </c>
      <c r="C134" s="111" t="s">
        <v>720</v>
      </c>
      <c r="D134" s="103">
        <v>39716</v>
      </c>
      <c r="E134" s="103" t="str">
        <f>VLOOKUP(B134,'MISE A JOUR LISTE FOURNISSEURS'!D:E,2,0)</f>
        <v/>
      </c>
      <c r="F134" s="116" t="str">
        <f t="shared" si="33"/>
        <v/>
      </c>
      <c r="G134" s="111"/>
      <c r="H134" s="111"/>
      <c r="I134" s="112"/>
      <c r="J134" s="206"/>
      <c r="K134" s="208"/>
      <c r="L134" s="116" t="str">
        <f t="shared" si="34"/>
        <v>NON</v>
      </c>
      <c r="M134" s="112" t="s">
        <v>888</v>
      </c>
      <c r="N134" s="105" t="str">
        <f t="shared" si="35"/>
        <v>non</v>
      </c>
      <c r="O134" s="107"/>
      <c r="P134" s="105" t="str">
        <f t="shared" si="36"/>
        <v>non</v>
      </c>
      <c r="Q134" s="107" t="str">
        <f>IFERROR(VLOOKUP(B134,Feuil1!A:B,2,0),"")</f>
        <v/>
      </c>
      <c r="R134" s="107"/>
      <c r="S134" s="107"/>
      <c r="T134" s="128" t="str">
        <f t="shared" si="32"/>
        <v/>
      </c>
      <c r="U134" s="108" t="str">
        <f t="shared" si="37"/>
        <v>&gt;40%</v>
      </c>
      <c r="V134" s="107" t="str">
        <f t="shared" si="38"/>
        <v>0</v>
      </c>
      <c r="W134" s="153"/>
      <c r="X134" s="128" t="str">
        <f t="shared" si="39"/>
        <v/>
      </c>
      <c r="Y134" s="108" t="str">
        <f t="shared" si="40"/>
        <v>6% - 100%</v>
      </c>
      <c r="Z134" s="107" t="str">
        <f t="shared" si="41"/>
        <v/>
      </c>
      <c r="AA134" s="111"/>
      <c r="AB134" s="111" t="str">
        <f t="shared" si="42"/>
        <v/>
      </c>
      <c r="AC134" s="111"/>
      <c r="AD134" s="111" t="str">
        <f t="shared" si="43"/>
        <v/>
      </c>
      <c r="AE134" s="111"/>
      <c r="AF134" s="111" t="str">
        <f t="shared" si="44"/>
        <v/>
      </c>
      <c r="AG134" s="111"/>
      <c r="AH134" s="111" t="str">
        <f t="shared" si="45"/>
        <v/>
      </c>
      <c r="AI134" s="107" t="str">
        <f t="shared" si="46"/>
        <v/>
      </c>
      <c r="AJ134" s="247" t="str">
        <f>IFERROR(AVERAGEIFS(Tableau1[Note globale /10],Tableau1[Activités],Tableau1[[#This Row],[Activités]]),"")</f>
        <v/>
      </c>
      <c r="AK134" s="107" t="str">
        <f t="shared" si="47"/>
        <v/>
      </c>
      <c r="AL134" s="109"/>
      <c r="AM134" s="109"/>
      <c r="AN134" s="109"/>
      <c r="AO134" s="162"/>
    </row>
    <row r="135" spans="1:41" hidden="1" x14ac:dyDescent="0.2">
      <c r="A135" s="200">
        <v>133</v>
      </c>
      <c r="B135" s="111" t="s">
        <v>722</v>
      </c>
      <c r="C135" s="111" t="s">
        <v>721</v>
      </c>
      <c r="D135" s="103">
        <v>36993</v>
      </c>
      <c r="E135" s="103" t="str">
        <f>VLOOKUP(B135,'MISE A JOUR LISTE FOURNISSEURS'!D:E,2,0)</f>
        <v>Fournitures industrielles</v>
      </c>
      <c r="F135" s="116" t="str">
        <f t="shared" si="33"/>
        <v>VU</v>
      </c>
      <c r="G135" s="111"/>
      <c r="H135" s="111"/>
      <c r="I135" s="112" t="s">
        <v>341</v>
      </c>
      <c r="J135" s="206"/>
      <c r="K135" s="208"/>
      <c r="L135" s="116" t="str">
        <f t="shared" si="34"/>
        <v>NON</v>
      </c>
      <c r="M135" s="112" t="s">
        <v>888</v>
      </c>
      <c r="N135" s="105" t="str">
        <f t="shared" si="35"/>
        <v>non</v>
      </c>
      <c r="O135" s="107"/>
      <c r="P135" s="105" t="str">
        <f t="shared" si="36"/>
        <v>non</v>
      </c>
      <c r="Q135" s="107" t="str">
        <f>IFERROR(VLOOKUP(B135,Feuil1!A:B,2,0),"")</f>
        <v/>
      </c>
      <c r="R135" s="107"/>
      <c r="S135" s="107"/>
      <c r="T135" s="128" t="str">
        <f t="shared" si="32"/>
        <v/>
      </c>
      <c r="U135" s="108" t="str">
        <f t="shared" si="37"/>
        <v>&gt;40%</v>
      </c>
      <c r="V135" s="107" t="str">
        <f t="shared" si="38"/>
        <v>0</v>
      </c>
      <c r="W135" s="153"/>
      <c r="X135" s="128" t="str">
        <f t="shared" si="39"/>
        <v/>
      </c>
      <c r="Y135" s="108" t="str">
        <f t="shared" si="40"/>
        <v>6% - 100%</v>
      </c>
      <c r="Z135" s="107" t="str">
        <f t="shared" si="41"/>
        <v/>
      </c>
      <c r="AA135" s="111"/>
      <c r="AB135" s="111" t="str">
        <f t="shared" si="42"/>
        <v/>
      </c>
      <c r="AC135" s="111"/>
      <c r="AD135" s="111" t="str">
        <f t="shared" si="43"/>
        <v/>
      </c>
      <c r="AE135" s="111"/>
      <c r="AF135" s="111" t="str">
        <f t="shared" si="44"/>
        <v/>
      </c>
      <c r="AG135" s="111"/>
      <c r="AH135" s="111" t="str">
        <f t="shared" si="45"/>
        <v/>
      </c>
      <c r="AI135" s="107" t="str">
        <f t="shared" si="46"/>
        <v/>
      </c>
      <c r="AJ135" s="247">
        <f>IFERROR(AVERAGEIFS(Tableau1[Note globale /10],Tableau1[Activités],Tableau1[[#This Row],[Activités]]),"")</f>
        <v>7.1857142857142851</v>
      </c>
      <c r="AK135" s="107" t="str">
        <f t="shared" si="47"/>
        <v/>
      </c>
      <c r="AL135" s="109"/>
      <c r="AM135" s="109"/>
      <c r="AN135" s="109"/>
      <c r="AO135" s="162"/>
    </row>
    <row r="136" spans="1:41" hidden="1" x14ac:dyDescent="0.2">
      <c r="A136" s="200">
        <v>134</v>
      </c>
      <c r="B136" s="111" t="s">
        <v>725</v>
      </c>
      <c r="C136" s="111" t="s">
        <v>724</v>
      </c>
      <c r="D136" s="103">
        <v>42726</v>
      </c>
      <c r="E136" s="103" t="str">
        <f>VLOOKUP(B136,'MISE A JOUR LISTE FOURNISSEURS'!D:E,2,0)</f>
        <v/>
      </c>
      <c r="F136" s="116" t="str">
        <f t="shared" si="33"/>
        <v/>
      </c>
      <c r="G136" s="111"/>
      <c r="H136" s="111"/>
      <c r="I136" s="112"/>
      <c r="J136" s="206"/>
      <c r="K136" s="208"/>
      <c r="L136" s="116" t="str">
        <f t="shared" si="34"/>
        <v>NON</v>
      </c>
      <c r="M136" s="112" t="s">
        <v>888</v>
      </c>
      <c r="N136" s="105" t="str">
        <f t="shared" si="35"/>
        <v>non</v>
      </c>
      <c r="O136" s="107"/>
      <c r="P136" s="105" t="str">
        <f t="shared" si="36"/>
        <v>non</v>
      </c>
      <c r="Q136" s="107" t="str">
        <f>IFERROR(VLOOKUP(B136,Feuil1!A:B,2,0),"")</f>
        <v/>
      </c>
      <c r="R136" s="107"/>
      <c r="S136" s="107"/>
      <c r="T136" s="128" t="str">
        <f t="shared" si="32"/>
        <v/>
      </c>
      <c r="U136" s="108" t="str">
        <f t="shared" si="37"/>
        <v>&gt;40%</v>
      </c>
      <c r="V136" s="107" t="str">
        <f t="shared" si="38"/>
        <v>0</v>
      </c>
      <c r="W136" s="153"/>
      <c r="X136" s="128" t="str">
        <f t="shared" si="39"/>
        <v/>
      </c>
      <c r="Y136" s="108" t="str">
        <f t="shared" si="40"/>
        <v>6% - 100%</v>
      </c>
      <c r="Z136" s="107" t="str">
        <f t="shared" si="41"/>
        <v/>
      </c>
      <c r="AA136" s="111"/>
      <c r="AB136" s="111" t="str">
        <f t="shared" si="42"/>
        <v/>
      </c>
      <c r="AC136" s="111"/>
      <c r="AD136" s="111" t="str">
        <f t="shared" si="43"/>
        <v/>
      </c>
      <c r="AE136" s="111"/>
      <c r="AF136" s="111" t="str">
        <f t="shared" si="44"/>
        <v/>
      </c>
      <c r="AG136" s="111"/>
      <c r="AH136" s="111" t="str">
        <f t="shared" si="45"/>
        <v/>
      </c>
      <c r="AI136" s="107" t="str">
        <f t="shared" si="46"/>
        <v/>
      </c>
      <c r="AJ136" s="247" t="str">
        <f>IFERROR(AVERAGEIFS(Tableau1[Note globale /10],Tableau1[Activités],Tableau1[[#This Row],[Activités]]),"")</f>
        <v/>
      </c>
      <c r="AK136" s="107" t="str">
        <f t="shared" si="47"/>
        <v/>
      </c>
      <c r="AL136" s="109"/>
      <c r="AM136" s="109"/>
      <c r="AN136" s="109"/>
      <c r="AO136" s="162"/>
    </row>
    <row r="137" spans="1:41" x14ac:dyDescent="0.2">
      <c r="A137" s="200">
        <v>135</v>
      </c>
      <c r="B137" s="217" t="s">
        <v>727</v>
      </c>
      <c r="C137" s="102" t="s">
        <v>726</v>
      </c>
      <c r="D137" s="103">
        <v>36061</v>
      </c>
      <c r="E137" s="103" t="str">
        <f>VLOOKUP(B137,'MISE A JOUR LISTE FOURNISSEURS'!D:E,2,0)</f>
        <v>Fournitures industrielles</v>
      </c>
      <c r="F137" s="116" t="str">
        <f t="shared" si="33"/>
        <v>VU</v>
      </c>
      <c r="G137" s="104"/>
      <c r="H137" s="104"/>
      <c r="I137" s="112" t="s">
        <v>341</v>
      </c>
      <c r="J137" s="204"/>
      <c r="K137" s="207"/>
      <c r="L137" s="116" t="str">
        <f t="shared" si="34"/>
        <v>OUI</v>
      </c>
      <c r="M137" s="111" t="s">
        <v>885</v>
      </c>
      <c r="N137" s="105" t="str">
        <f t="shared" si="35"/>
        <v>non</v>
      </c>
      <c r="O137" s="106" t="s">
        <v>334</v>
      </c>
      <c r="P137" s="105" t="str">
        <f t="shared" si="36"/>
        <v>non</v>
      </c>
      <c r="Q137" s="107">
        <v>1</v>
      </c>
      <c r="R137" s="107">
        <v>1</v>
      </c>
      <c r="S137" s="107" t="s">
        <v>435</v>
      </c>
      <c r="T137" s="128">
        <f t="shared" si="32"/>
        <v>1</v>
      </c>
      <c r="U137" s="108" t="str">
        <f t="shared" si="37"/>
        <v>&gt;40%</v>
      </c>
      <c r="V137" s="107" t="str">
        <f t="shared" si="38"/>
        <v>0</v>
      </c>
      <c r="W137" s="153"/>
      <c r="X137" s="128">
        <f t="shared" si="39"/>
        <v>0</v>
      </c>
      <c r="Y137" s="108" t="str">
        <f t="shared" si="40"/>
        <v>0% - 2%</v>
      </c>
      <c r="Z137" s="107" t="str">
        <f t="shared" si="41"/>
        <v>10</v>
      </c>
      <c r="AA137" s="111" t="s">
        <v>1342</v>
      </c>
      <c r="AB137" s="111">
        <f t="shared" si="42"/>
        <v>5</v>
      </c>
      <c r="AC137" s="111" t="s">
        <v>424</v>
      </c>
      <c r="AD137" s="111">
        <f t="shared" si="43"/>
        <v>5</v>
      </c>
      <c r="AE137" s="111" t="s">
        <v>1342</v>
      </c>
      <c r="AF137" s="111">
        <f t="shared" si="44"/>
        <v>5</v>
      </c>
      <c r="AG137" s="111" t="s">
        <v>1344</v>
      </c>
      <c r="AH137" s="111">
        <f t="shared" si="45"/>
        <v>5</v>
      </c>
      <c r="AI137" s="107">
        <f t="shared" si="46"/>
        <v>5</v>
      </c>
      <c r="AJ137" s="247">
        <f>IFERROR(AVERAGEIFS(Tableau1[Note globale /10],Tableau1[Activités],Tableau1[[#This Row],[Activités]]),"")</f>
        <v>7.1857142857142851</v>
      </c>
      <c r="AK137" s="107" t="str">
        <f t="shared" si="47"/>
        <v>SOUS RESERVE</v>
      </c>
      <c r="AL137" s="109" t="s">
        <v>1352</v>
      </c>
      <c r="AM137" s="109"/>
      <c r="AN137" s="109"/>
      <c r="AO137" s="161"/>
    </row>
    <row r="138" spans="1:41" hidden="1" x14ac:dyDescent="0.2">
      <c r="A138" s="200">
        <v>136</v>
      </c>
      <c r="B138" s="111" t="s">
        <v>729</v>
      </c>
      <c r="C138" s="111" t="s">
        <v>729</v>
      </c>
      <c r="D138" s="103">
        <v>40472</v>
      </c>
      <c r="E138" s="103" t="str">
        <f>VLOOKUP(B138,'MISE A JOUR LISTE FOURNISSEURS'!D:E,2,0)</f>
        <v>Découpe laser</v>
      </c>
      <c r="F138" s="116" t="str">
        <f t="shared" si="33"/>
        <v>ALG</v>
      </c>
      <c r="G138" s="111"/>
      <c r="H138" s="111"/>
      <c r="I138" s="112" t="s">
        <v>338</v>
      </c>
      <c r="J138" s="206"/>
      <c r="K138" s="208"/>
      <c r="L138" s="116" t="str">
        <f t="shared" si="34"/>
        <v>NON</v>
      </c>
      <c r="M138" s="112" t="s">
        <v>888</v>
      </c>
      <c r="N138" s="105" t="str">
        <f t="shared" si="35"/>
        <v>non</v>
      </c>
      <c r="O138" s="107"/>
      <c r="P138" s="105" t="str">
        <f t="shared" si="36"/>
        <v>non</v>
      </c>
      <c r="Q138" s="107" t="str">
        <f>IFERROR(VLOOKUP(B138,Feuil1!A:B,2,0),"")</f>
        <v/>
      </c>
      <c r="R138" s="107"/>
      <c r="S138" s="107"/>
      <c r="T138" s="128" t="str">
        <f t="shared" si="32"/>
        <v/>
      </c>
      <c r="U138" s="108" t="str">
        <f t="shared" si="37"/>
        <v>&gt;40%</v>
      </c>
      <c r="V138" s="107" t="str">
        <f t="shared" si="38"/>
        <v>0</v>
      </c>
      <c r="W138" s="153"/>
      <c r="X138" s="128" t="str">
        <f t="shared" si="39"/>
        <v/>
      </c>
      <c r="Y138" s="108" t="str">
        <f t="shared" si="40"/>
        <v>6% - 100%</v>
      </c>
      <c r="Z138" s="107" t="str">
        <f t="shared" si="41"/>
        <v/>
      </c>
      <c r="AA138" s="111"/>
      <c r="AB138" s="111" t="str">
        <f t="shared" si="42"/>
        <v/>
      </c>
      <c r="AC138" s="111"/>
      <c r="AD138" s="111" t="str">
        <f t="shared" si="43"/>
        <v/>
      </c>
      <c r="AE138" s="111"/>
      <c r="AF138" s="111" t="str">
        <f t="shared" si="44"/>
        <v/>
      </c>
      <c r="AG138" s="111"/>
      <c r="AH138" s="111" t="str">
        <f t="shared" si="45"/>
        <v/>
      </c>
      <c r="AI138" s="107" t="str">
        <f t="shared" si="46"/>
        <v/>
      </c>
      <c r="AJ138" s="247">
        <f>IFERROR(AVERAGEIFS(Tableau1[Note globale /10],Tableau1[Activités],Tableau1[[#This Row],[Activités]]),"")</f>
        <v>6.8285714285714283</v>
      </c>
      <c r="AK138" s="107" t="str">
        <f t="shared" si="47"/>
        <v/>
      </c>
      <c r="AL138" s="109"/>
      <c r="AM138" s="109"/>
      <c r="AN138" s="109"/>
      <c r="AO138" s="162"/>
    </row>
    <row r="139" spans="1:41" hidden="1" x14ac:dyDescent="0.2">
      <c r="A139" s="200">
        <v>137</v>
      </c>
      <c r="B139" s="111" t="s">
        <v>730</v>
      </c>
      <c r="C139" s="111" t="s">
        <v>730</v>
      </c>
      <c r="D139" s="103">
        <v>41718</v>
      </c>
      <c r="E139" s="103" t="str">
        <f>VLOOKUP(B139,'MISE A JOUR LISTE FOURNISSEURS'!D:E,2,0)</f>
        <v>Fournitures industrielles</v>
      </c>
      <c r="F139" s="116" t="str">
        <f t="shared" si="33"/>
        <v>VU</v>
      </c>
      <c r="G139" s="111"/>
      <c r="H139" s="111"/>
      <c r="I139" s="112" t="s">
        <v>342</v>
      </c>
      <c r="J139" s="206"/>
      <c r="K139" s="208"/>
      <c r="L139" s="116" t="str">
        <f t="shared" si="34"/>
        <v>NON</v>
      </c>
      <c r="M139" s="111" t="s">
        <v>885</v>
      </c>
      <c r="N139" s="105" t="str">
        <f t="shared" si="35"/>
        <v>non</v>
      </c>
      <c r="O139" s="107"/>
      <c r="P139" s="105" t="str">
        <f t="shared" si="36"/>
        <v>non</v>
      </c>
      <c r="Q139" s="107" t="str">
        <f>IFERROR(VLOOKUP(B139,Feuil1!A:B,2,0),"")</f>
        <v/>
      </c>
      <c r="R139" s="107"/>
      <c r="S139" s="107"/>
      <c r="T139" s="128" t="str">
        <f t="shared" si="32"/>
        <v/>
      </c>
      <c r="U139" s="108" t="str">
        <f t="shared" si="37"/>
        <v>&gt;40%</v>
      </c>
      <c r="V139" s="107" t="str">
        <f t="shared" si="38"/>
        <v>0</v>
      </c>
      <c r="W139" s="153"/>
      <c r="X139" s="128" t="str">
        <f t="shared" si="39"/>
        <v/>
      </c>
      <c r="Y139" s="108" t="str">
        <f t="shared" si="40"/>
        <v>6% - 100%</v>
      </c>
      <c r="Z139" s="107" t="str">
        <f t="shared" si="41"/>
        <v/>
      </c>
      <c r="AA139" s="111"/>
      <c r="AB139" s="111" t="str">
        <f t="shared" si="42"/>
        <v/>
      </c>
      <c r="AC139" s="111"/>
      <c r="AD139" s="111" t="str">
        <f t="shared" si="43"/>
        <v/>
      </c>
      <c r="AE139" s="111"/>
      <c r="AF139" s="111" t="str">
        <f t="shared" si="44"/>
        <v/>
      </c>
      <c r="AG139" s="111"/>
      <c r="AH139" s="111" t="str">
        <f t="shared" si="45"/>
        <v/>
      </c>
      <c r="AI139" s="107" t="str">
        <f t="shared" si="46"/>
        <v/>
      </c>
      <c r="AJ139" s="247">
        <f>IFERROR(AVERAGEIFS(Tableau1[Note globale /10],Tableau1[Activités],Tableau1[[#This Row],[Activités]]),"")</f>
        <v>5</v>
      </c>
      <c r="AK139" s="107" t="str">
        <f t="shared" si="47"/>
        <v/>
      </c>
      <c r="AL139" s="109"/>
      <c r="AM139" s="109"/>
      <c r="AN139" s="109"/>
      <c r="AO139" s="162"/>
    </row>
    <row r="140" spans="1:41" hidden="1" x14ac:dyDescent="0.2">
      <c r="A140" s="200">
        <v>138</v>
      </c>
      <c r="B140" s="111" t="s">
        <v>733</v>
      </c>
      <c r="C140" s="111" t="s">
        <v>732</v>
      </c>
      <c r="D140" s="103">
        <v>39434</v>
      </c>
      <c r="E140" s="103" t="str">
        <f>VLOOKUP(B140,'MISE A JOUR LISTE FOURNISSEURS'!D:E,2,0)</f>
        <v>Peinture</v>
      </c>
      <c r="F140" s="116" t="str">
        <f t="shared" si="33"/>
        <v>ALG</v>
      </c>
      <c r="G140" s="111"/>
      <c r="H140" s="111"/>
      <c r="I140" s="112" t="s">
        <v>335</v>
      </c>
      <c r="J140" s="206"/>
      <c r="K140" s="208"/>
      <c r="L140" s="116" t="str">
        <f t="shared" si="34"/>
        <v>NON</v>
      </c>
      <c r="M140" s="112" t="s">
        <v>888</v>
      </c>
      <c r="N140" s="105" t="str">
        <f t="shared" si="35"/>
        <v>non</v>
      </c>
      <c r="O140" s="107"/>
      <c r="P140" s="105" t="str">
        <f t="shared" si="36"/>
        <v>non</v>
      </c>
      <c r="Q140" s="107" t="str">
        <f>IFERROR(VLOOKUP(B140,Feuil1!A:B,2,0),"")</f>
        <v/>
      </c>
      <c r="R140" s="107"/>
      <c r="S140" s="107"/>
      <c r="T140" s="128" t="str">
        <f t="shared" si="32"/>
        <v/>
      </c>
      <c r="U140" s="108" t="str">
        <f t="shared" si="37"/>
        <v>&gt;40%</v>
      </c>
      <c r="V140" s="107" t="str">
        <f t="shared" si="38"/>
        <v>0</v>
      </c>
      <c r="W140" s="153"/>
      <c r="X140" s="128" t="str">
        <f t="shared" si="39"/>
        <v/>
      </c>
      <c r="Y140" s="108" t="str">
        <f t="shared" si="40"/>
        <v>6% - 100%</v>
      </c>
      <c r="Z140" s="107" t="str">
        <f t="shared" si="41"/>
        <v/>
      </c>
      <c r="AA140" s="111"/>
      <c r="AB140" s="111" t="str">
        <f t="shared" si="42"/>
        <v/>
      </c>
      <c r="AC140" s="111"/>
      <c r="AD140" s="111" t="str">
        <f t="shared" si="43"/>
        <v/>
      </c>
      <c r="AE140" s="111"/>
      <c r="AF140" s="111" t="str">
        <f t="shared" si="44"/>
        <v/>
      </c>
      <c r="AG140" s="111"/>
      <c r="AH140" s="111" t="str">
        <f t="shared" si="45"/>
        <v/>
      </c>
      <c r="AI140" s="107" t="str">
        <f t="shared" si="46"/>
        <v/>
      </c>
      <c r="AJ140" s="247">
        <f>IFERROR(AVERAGEIFS(Tableau1[Note globale /10],Tableau1[Activités],Tableau1[[#This Row],[Activités]]),"")</f>
        <v>6.9</v>
      </c>
      <c r="AK140" s="107" t="str">
        <f t="shared" si="47"/>
        <v/>
      </c>
      <c r="AL140" s="109"/>
      <c r="AM140" s="109"/>
      <c r="AN140" s="109"/>
      <c r="AO140" s="162"/>
    </row>
    <row r="141" spans="1:41" hidden="1" x14ac:dyDescent="0.2">
      <c r="A141" s="200">
        <v>139</v>
      </c>
      <c r="B141" s="217" t="s">
        <v>735</v>
      </c>
      <c r="C141" s="102" t="s">
        <v>734</v>
      </c>
      <c r="D141" s="103">
        <v>38517</v>
      </c>
      <c r="E141" s="103" t="str">
        <f>VLOOKUP(B141,'MISE A JOUR LISTE FOURNISSEURS'!D:E,2,0)</f>
        <v>Outillage</v>
      </c>
      <c r="F141" s="116" t="str">
        <f t="shared" si="33"/>
        <v>ALG</v>
      </c>
      <c r="G141" s="104"/>
      <c r="H141" s="104"/>
      <c r="I141" s="112" t="s">
        <v>338</v>
      </c>
      <c r="J141" s="204"/>
      <c r="K141" s="207"/>
      <c r="L141" s="116" t="str">
        <f t="shared" si="34"/>
        <v>NON</v>
      </c>
      <c r="M141" s="111" t="s">
        <v>885</v>
      </c>
      <c r="N141" s="105" t="str">
        <f t="shared" si="35"/>
        <v>non</v>
      </c>
      <c r="O141" s="106" t="s">
        <v>334</v>
      </c>
      <c r="P141" s="105" t="str">
        <f t="shared" si="36"/>
        <v>non</v>
      </c>
      <c r="Q141" s="107"/>
      <c r="R141" s="107"/>
      <c r="S141" s="107" t="s">
        <v>435</v>
      </c>
      <c r="T141" s="128" t="str">
        <f t="shared" si="32"/>
        <v/>
      </c>
      <c r="U141" s="108" t="str">
        <f t="shared" si="37"/>
        <v>&gt;40%</v>
      </c>
      <c r="V141" s="107" t="str">
        <f t="shared" si="38"/>
        <v>0</v>
      </c>
      <c r="W141" s="153"/>
      <c r="X141" s="128" t="str">
        <f t="shared" si="39"/>
        <v/>
      </c>
      <c r="Y141" s="108" t="str">
        <f t="shared" si="40"/>
        <v>6% - 100%</v>
      </c>
      <c r="Z141" s="107" t="str">
        <f t="shared" si="41"/>
        <v/>
      </c>
      <c r="AA141" s="111"/>
      <c r="AB141" s="111" t="str">
        <f t="shared" si="42"/>
        <v/>
      </c>
      <c r="AC141" s="111"/>
      <c r="AD141" s="111" t="str">
        <f t="shared" si="43"/>
        <v/>
      </c>
      <c r="AE141" s="111"/>
      <c r="AF141" s="111" t="str">
        <f t="shared" si="44"/>
        <v/>
      </c>
      <c r="AG141" s="111"/>
      <c r="AH141" s="111" t="str">
        <f t="shared" si="45"/>
        <v/>
      </c>
      <c r="AI141" s="107" t="str">
        <f t="shared" si="46"/>
        <v/>
      </c>
      <c r="AJ141" s="247">
        <f>IFERROR(AVERAGEIFS(Tableau1[Note globale /10],Tableau1[Activités],Tableau1[[#This Row],[Activités]]),"")</f>
        <v>6.8285714285714283</v>
      </c>
      <c r="AK141" s="107" t="str">
        <f t="shared" si="47"/>
        <v/>
      </c>
      <c r="AL141" s="109"/>
      <c r="AM141" s="109"/>
      <c r="AN141" s="109"/>
      <c r="AO141" s="161"/>
    </row>
    <row r="142" spans="1:41" x14ac:dyDescent="0.2">
      <c r="A142" s="200">
        <v>140</v>
      </c>
      <c r="B142" s="111" t="s">
        <v>736</v>
      </c>
      <c r="C142" s="111" t="s">
        <v>736</v>
      </c>
      <c r="D142" s="103">
        <v>36062</v>
      </c>
      <c r="E142" s="103" t="str">
        <f>VLOOKUP(B142,'MISE A JOUR LISTE FOURNISSEURS'!D:E,2,0)</f>
        <v>Fournitures industrielles</v>
      </c>
      <c r="F142" s="116" t="str">
        <f t="shared" si="33"/>
        <v>VU</v>
      </c>
      <c r="G142" s="111"/>
      <c r="H142" s="111"/>
      <c r="I142" s="112" t="s">
        <v>341</v>
      </c>
      <c r="J142" s="206"/>
      <c r="K142" s="208"/>
      <c r="L142" s="116" t="str">
        <f t="shared" si="34"/>
        <v>OUI</v>
      </c>
      <c r="M142" s="111" t="s">
        <v>884</v>
      </c>
      <c r="N142" s="105" t="str">
        <f t="shared" si="35"/>
        <v>non</v>
      </c>
      <c r="O142" s="107"/>
      <c r="P142" s="105" t="str">
        <f t="shared" si="36"/>
        <v>non</v>
      </c>
      <c r="Q142" s="107">
        <v>1</v>
      </c>
      <c r="R142" s="107">
        <v>0</v>
      </c>
      <c r="S142" s="107" t="s">
        <v>436</v>
      </c>
      <c r="T142" s="128">
        <f t="shared" si="32"/>
        <v>0</v>
      </c>
      <c r="U142" s="108" t="str">
        <f t="shared" si="37"/>
        <v>0% - 5%</v>
      </c>
      <c r="V142" s="107" t="str">
        <f t="shared" si="38"/>
        <v>10</v>
      </c>
      <c r="W142" s="153"/>
      <c r="X142" s="128">
        <f t="shared" si="39"/>
        <v>0</v>
      </c>
      <c r="Y142" s="108" t="str">
        <f t="shared" si="40"/>
        <v>0% - 2%</v>
      </c>
      <c r="Z142" s="107" t="str">
        <f t="shared" si="41"/>
        <v>10</v>
      </c>
      <c r="AA142" s="111" t="s">
        <v>1342</v>
      </c>
      <c r="AB142" s="111">
        <f t="shared" si="42"/>
        <v>5</v>
      </c>
      <c r="AC142" s="111" t="s">
        <v>424</v>
      </c>
      <c r="AD142" s="111">
        <f t="shared" si="43"/>
        <v>5</v>
      </c>
      <c r="AE142" s="111" t="s">
        <v>1342</v>
      </c>
      <c r="AF142" s="111">
        <f t="shared" si="44"/>
        <v>5</v>
      </c>
      <c r="AG142" s="111" t="s">
        <v>1344</v>
      </c>
      <c r="AH142" s="111">
        <f t="shared" si="45"/>
        <v>5</v>
      </c>
      <c r="AI142" s="107">
        <f t="shared" si="46"/>
        <v>8</v>
      </c>
      <c r="AJ142" s="247">
        <f>IFERROR(AVERAGEIFS(Tableau1[Note globale /10],Tableau1[Activités],Tableau1[[#This Row],[Activités]]),"")</f>
        <v>7.1857142857142851</v>
      </c>
      <c r="AK142" s="107" t="str">
        <f t="shared" si="47"/>
        <v>APPROUVE</v>
      </c>
      <c r="AL142" s="109"/>
      <c r="AM142" s="109"/>
      <c r="AN142" s="109"/>
      <c r="AO142" s="162"/>
    </row>
    <row r="143" spans="1:41" ht="12.75" hidden="1" customHeight="1" x14ac:dyDescent="0.25">
      <c r="A143" s="200">
        <v>141</v>
      </c>
      <c r="B143" s="217" t="s">
        <v>738</v>
      </c>
      <c r="C143" s="102" t="s">
        <v>388</v>
      </c>
      <c r="D143" s="103">
        <v>41369</v>
      </c>
      <c r="E143" s="103" t="str">
        <f>VLOOKUP(B143,'MISE A JOUR LISTE FOURNISSEURS'!D:E,2,0)</f>
        <v>Produits ferreux</v>
      </c>
      <c r="F143" s="116" t="str">
        <f t="shared" si="33"/>
        <v>ALG</v>
      </c>
      <c r="G143" s="110"/>
      <c r="H143" s="104"/>
      <c r="I143" s="112" t="s">
        <v>336</v>
      </c>
      <c r="J143" s="204"/>
      <c r="K143" s="203"/>
      <c r="L143" s="116" t="str">
        <f t="shared" si="34"/>
        <v>NON</v>
      </c>
      <c r="M143" s="111" t="s">
        <v>884</v>
      </c>
      <c r="N143" s="105" t="str">
        <f t="shared" si="35"/>
        <v>non</v>
      </c>
      <c r="O143" s="106" t="s">
        <v>333</v>
      </c>
      <c r="P143" s="105" t="str">
        <f t="shared" si="36"/>
        <v>oui</v>
      </c>
      <c r="Q143" s="107" t="str">
        <f>IFERROR(VLOOKUP(B143,Feuil1!A:B,2,0),"")</f>
        <v/>
      </c>
      <c r="R143" s="107"/>
      <c r="S143" s="107"/>
      <c r="T143" s="128" t="str">
        <f t="shared" si="32"/>
        <v/>
      </c>
      <c r="U143" s="108" t="str">
        <f t="shared" si="37"/>
        <v>&gt;40%</v>
      </c>
      <c r="V143" s="107" t="str">
        <f t="shared" si="38"/>
        <v>0</v>
      </c>
      <c r="W143" s="153"/>
      <c r="X143" s="128" t="str">
        <f t="shared" si="39"/>
        <v/>
      </c>
      <c r="Y143" s="108" t="str">
        <f t="shared" si="40"/>
        <v>6% - 100%</v>
      </c>
      <c r="Z143" s="107" t="str">
        <f t="shared" si="41"/>
        <v/>
      </c>
      <c r="AA143" s="111"/>
      <c r="AB143" s="111" t="str">
        <f t="shared" si="42"/>
        <v/>
      </c>
      <c r="AC143" s="111"/>
      <c r="AD143" s="111" t="str">
        <f t="shared" si="43"/>
        <v/>
      </c>
      <c r="AE143" s="111"/>
      <c r="AF143" s="111" t="str">
        <f t="shared" si="44"/>
        <v/>
      </c>
      <c r="AG143" s="111"/>
      <c r="AH143" s="111" t="str">
        <f t="shared" si="45"/>
        <v/>
      </c>
      <c r="AI143" s="107" t="str">
        <f t="shared" si="46"/>
        <v/>
      </c>
      <c r="AJ143" s="247">
        <f>IFERROR(AVERAGEIFS(Tableau1[Note globale /10],Tableau1[Activités],Tableau1[[#This Row],[Activités]]),"")</f>
        <v>7.6999999999999993</v>
      </c>
      <c r="AK143" s="107" t="str">
        <f t="shared" si="47"/>
        <v/>
      </c>
      <c r="AL143" s="109"/>
      <c r="AM143" s="109"/>
      <c r="AN143" s="109"/>
      <c r="AO143" s="161"/>
    </row>
    <row r="144" spans="1:41" hidden="1" x14ac:dyDescent="0.2">
      <c r="A144" s="200">
        <v>142</v>
      </c>
      <c r="B144" s="111" t="s">
        <v>740</v>
      </c>
      <c r="C144" s="111" t="s">
        <v>739</v>
      </c>
      <c r="D144" s="103">
        <v>40680</v>
      </c>
      <c r="E144" s="103" t="str">
        <f>VLOOKUP(B144,'MISE A JOUR LISTE FOURNISSEURS'!D:E,2,0)</f>
        <v>Découpe laser</v>
      </c>
      <c r="F144" s="116" t="str">
        <f t="shared" si="33"/>
        <v>ALG</v>
      </c>
      <c r="G144" s="111"/>
      <c r="H144" s="111"/>
      <c r="I144" s="112" t="s">
        <v>338</v>
      </c>
      <c r="J144" s="206"/>
      <c r="K144" s="208"/>
      <c r="L144" s="116" t="str">
        <f t="shared" si="34"/>
        <v>NON</v>
      </c>
      <c r="M144" s="112" t="s">
        <v>888</v>
      </c>
      <c r="N144" s="105" t="str">
        <f t="shared" si="35"/>
        <v>non</v>
      </c>
      <c r="O144" s="107"/>
      <c r="P144" s="105" t="str">
        <f t="shared" si="36"/>
        <v>non</v>
      </c>
      <c r="Q144" s="107" t="str">
        <f>IFERROR(VLOOKUP(B144,Feuil1!A:B,2,0),"")</f>
        <v/>
      </c>
      <c r="R144" s="107"/>
      <c r="S144" s="107"/>
      <c r="T144" s="128" t="str">
        <f t="shared" si="32"/>
        <v/>
      </c>
      <c r="U144" s="108" t="str">
        <f t="shared" si="37"/>
        <v>&gt;40%</v>
      </c>
      <c r="V144" s="107" t="str">
        <f t="shared" si="38"/>
        <v>0</v>
      </c>
      <c r="W144" s="153"/>
      <c r="X144" s="128" t="str">
        <f t="shared" si="39"/>
        <v/>
      </c>
      <c r="Y144" s="108" t="str">
        <f t="shared" si="40"/>
        <v>6% - 100%</v>
      </c>
      <c r="Z144" s="107" t="str">
        <f t="shared" si="41"/>
        <v/>
      </c>
      <c r="AA144" s="111"/>
      <c r="AB144" s="111" t="str">
        <f t="shared" si="42"/>
        <v/>
      </c>
      <c r="AC144" s="111"/>
      <c r="AD144" s="111" t="str">
        <f t="shared" si="43"/>
        <v/>
      </c>
      <c r="AE144" s="111"/>
      <c r="AF144" s="111" t="str">
        <f t="shared" si="44"/>
        <v/>
      </c>
      <c r="AG144" s="111"/>
      <c r="AH144" s="111" t="str">
        <f t="shared" si="45"/>
        <v/>
      </c>
      <c r="AI144" s="107" t="str">
        <f t="shared" si="46"/>
        <v/>
      </c>
      <c r="AJ144" s="247">
        <f>IFERROR(AVERAGEIFS(Tableau1[Note globale /10],Tableau1[Activités],Tableau1[[#This Row],[Activités]]),"")</f>
        <v>6.8285714285714283</v>
      </c>
      <c r="AK144" s="107" t="str">
        <f t="shared" si="47"/>
        <v/>
      </c>
      <c r="AL144" s="109"/>
      <c r="AM144" s="109"/>
      <c r="AN144" s="109"/>
      <c r="AO144" s="162"/>
    </row>
    <row r="145" spans="1:41" ht="12.75" hidden="1" customHeight="1" x14ac:dyDescent="0.2">
      <c r="A145" s="200">
        <v>143</v>
      </c>
      <c r="B145" s="111" t="s">
        <v>741</v>
      </c>
      <c r="C145" s="111" t="s">
        <v>741</v>
      </c>
      <c r="D145" s="103">
        <v>40000</v>
      </c>
      <c r="E145" s="103" t="str">
        <f>VLOOKUP(B145,'MISE A JOUR LISTE FOURNISSEURS'!D:E,2,0)</f>
        <v>Palettes</v>
      </c>
      <c r="F145" s="116" t="str">
        <f t="shared" si="33"/>
        <v>VU</v>
      </c>
      <c r="G145" s="111"/>
      <c r="H145" s="111"/>
      <c r="I145" s="112" t="s">
        <v>341</v>
      </c>
      <c r="J145" s="206"/>
      <c r="K145" s="208"/>
      <c r="L145" s="116" t="str">
        <f t="shared" si="34"/>
        <v>NON</v>
      </c>
      <c r="M145" s="111" t="s">
        <v>885</v>
      </c>
      <c r="N145" s="105" t="str">
        <f t="shared" si="35"/>
        <v>non</v>
      </c>
      <c r="O145" s="107"/>
      <c r="P145" s="105" t="str">
        <f t="shared" si="36"/>
        <v>non</v>
      </c>
      <c r="Q145" s="107"/>
      <c r="R145" s="107"/>
      <c r="S145" s="107" t="s">
        <v>435</v>
      </c>
      <c r="T145" s="128" t="str">
        <f t="shared" si="32"/>
        <v/>
      </c>
      <c r="U145" s="108" t="str">
        <f t="shared" si="37"/>
        <v>&gt;40%</v>
      </c>
      <c r="V145" s="107" t="str">
        <f t="shared" si="38"/>
        <v>0</v>
      </c>
      <c r="W145" s="153"/>
      <c r="X145" s="128" t="str">
        <f t="shared" si="39"/>
        <v/>
      </c>
      <c r="Y145" s="108" t="str">
        <f t="shared" si="40"/>
        <v>6% - 100%</v>
      </c>
      <c r="Z145" s="107" t="str">
        <f t="shared" si="41"/>
        <v/>
      </c>
      <c r="AA145" s="111"/>
      <c r="AB145" s="111" t="str">
        <f t="shared" si="42"/>
        <v/>
      </c>
      <c r="AC145" s="111"/>
      <c r="AD145" s="111" t="str">
        <f t="shared" si="43"/>
        <v/>
      </c>
      <c r="AE145" s="111"/>
      <c r="AF145" s="111" t="str">
        <f t="shared" si="44"/>
        <v/>
      </c>
      <c r="AG145" s="111"/>
      <c r="AH145" s="111" t="str">
        <f t="shared" si="45"/>
        <v/>
      </c>
      <c r="AI145" s="107" t="str">
        <f t="shared" si="46"/>
        <v/>
      </c>
      <c r="AJ145" s="247">
        <f>IFERROR(AVERAGEIFS(Tableau1[Note globale /10],Tableau1[Activités],Tableau1[[#This Row],[Activités]]),"")</f>
        <v>7.1857142857142851</v>
      </c>
      <c r="AK145" s="107" t="str">
        <f t="shared" si="47"/>
        <v/>
      </c>
      <c r="AL145" s="109"/>
      <c r="AM145" s="109"/>
      <c r="AN145" s="109"/>
      <c r="AO145" s="162"/>
    </row>
    <row r="146" spans="1:41" hidden="1" x14ac:dyDescent="0.2">
      <c r="A146" s="200">
        <v>144</v>
      </c>
      <c r="B146" s="217" t="s">
        <v>743</v>
      </c>
      <c r="C146" s="102" t="s">
        <v>742</v>
      </c>
      <c r="D146" s="103">
        <v>40630</v>
      </c>
      <c r="E146" s="103" t="str">
        <f>VLOOKUP(B146,'MISE A JOUR LISTE FOURNISSEURS'!D:E,2,0)</f>
        <v>Produits synthétiques</v>
      </c>
      <c r="F146" s="116" t="str">
        <f t="shared" si="33"/>
        <v>ALG</v>
      </c>
      <c r="G146" s="104"/>
      <c r="H146" s="104"/>
      <c r="I146" s="112" t="s">
        <v>336</v>
      </c>
      <c r="J146" s="204"/>
      <c r="K146" s="207"/>
      <c r="L146" s="116" t="str">
        <f t="shared" si="34"/>
        <v>NON</v>
      </c>
      <c r="M146" s="111" t="s">
        <v>885</v>
      </c>
      <c r="N146" s="105" t="str">
        <f t="shared" si="35"/>
        <v>non</v>
      </c>
      <c r="O146" s="106" t="s">
        <v>334</v>
      </c>
      <c r="P146" s="105" t="str">
        <f t="shared" si="36"/>
        <v>non</v>
      </c>
      <c r="Q146" s="107" t="str">
        <f>IFERROR(VLOOKUP(B146,Feuil1!A:B,2,0),"")</f>
        <v/>
      </c>
      <c r="R146" s="107"/>
      <c r="S146" s="107"/>
      <c r="T146" s="128" t="str">
        <f t="shared" si="32"/>
        <v/>
      </c>
      <c r="U146" s="108" t="str">
        <f t="shared" si="37"/>
        <v>&gt;40%</v>
      </c>
      <c r="V146" s="107" t="str">
        <f t="shared" si="38"/>
        <v>0</v>
      </c>
      <c r="W146" s="153"/>
      <c r="X146" s="128" t="str">
        <f t="shared" si="39"/>
        <v/>
      </c>
      <c r="Y146" s="108" t="str">
        <f t="shared" si="40"/>
        <v>6% - 100%</v>
      </c>
      <c r="Z146" s="107" t="str">
        <f t="shared" si="41"/>
        <v/>
      </c>
      <c r="AA146" s="111"/>
      <c r="AB146" s="111" t="str">
        <f t="shared" si="42"/>
        <v/>
      </c>
      <c r="AC146" s="111"/>
      <c r="AD146" s="111" t="str">
        <f t="shared" si="43"/>
        <v/>
      </c>
      <c r="AE146" s="111"/>
      <c r="AF146" s="111" t="str">
        <f t="shared" si="44"/>
        <v/>
      </c>
      <c r="AG146" s="111"/>
      <c r="AH146" s="111" t="str">
        <f t="shared" si="45"/>
        <v/>
      </c>
      <c r="AI146" s="107" t="str">
        <f t="shared" si="46"/>
        <v/>
      </c>
      <c r="AJ146" s="247">
        <f>IFERROR(AVERAGEIFS(Tableau1[Note globale /10],Tableau1[Activités],Tableau1[[#This Row],[Activités]]),"")</f>
        <v>7.6999999999999993</v>
      </c>
      <c r="AK146" s="107" t="str">
        <f t="shared" si="47"/>
        <v/>
      </c>
      <c r="AL146" s="109"/>
      <c r="AM146" s="109"/>
      <c r="AN146" s="109"/>
      <c r="AO146" s="161"/>
    </row>
    <row r="147" spans="1:41" ht="12.75" customHeight="1" x14ac:dyDescent="0.25">
      <c r="A147" s="200">
        <v>145</v>
      </c>
      <c r="B147" s="218" t="s">
        <v>175</v>
      </c>
      <c r="C147" s="102" t="s">
        <v>744</v>
      </c>
      <c r="D147" s="103">
        <v>39730</v>
      </c>
      <c r="E147" s="103" t="str">
        <f>VLOOKUP(B147,'MISE A JOUR LISTE FOURNISSEURS'!D:E,2,0)</f>
        <v>Traitement de Surface</v>
      </c>
      <c r="F147" s="116" t="str">
        <f t="shared" si="33"/>
        <v>ALG</v>
      </c>
      <c r="G147" s="110" t="s">
        <v>176</v>
      </c>
      <c r="H147" s="104" t="s">
        <v>177</v>
      </c>
      <c r="I147" s="112" t="s">
        <v>79</v>
      </c>
      <c r="J147" s="204" t="s">
        <v>358</v>
      </c>
      <c r="K147" s="203">
        <v>44384</v>
      </c>
      <c r="L147" s="116" t="str">
        <f t="shared" si="34"/>
        <v>OUI</v>
      </c>
      <c r="M147" s="111" t="s">
        <v>884</v>
      </c>
      <c r="N147" s="105" t="str">
        <f t="shared" si="35"/>
        <v>oui</v>
      </c>
      <c r="O147" s="106" t="s">
        <v>333</v>
      </c>
      <c r="P147" s="105" t="str">
        <f t="shared" si="36"/>
        <v>oui</v>
      </c>
      <c r="Q147" s="107">
        <f>IFERROR(VLOOKUP(B147,Feuil1!A:B,2,0),"")</f>
        <v>1</v>
      </c>
      <c r="R147" s="107">
        <v>1</v>
      </c>
      <c r="S147" s="107" t="s">
        <v>435</v>
      </c>
      <c r="T147" s="128">
        <f t="shared" si="32"/>
        <v>1</v>
      </c>
      <c r="U147" s="108" t="str">
        <f t="shared" si="37"/>
        <v>&gt;40%</v>
      </c>
      <c r="V147" s="107" t="str">
        <f t="shared" si="38"/>
        <v>0</v>
      </c>
      <c r="W147" s="153">
        <v>1</v>
      </c>
      <c r="X147" s="128">
        <f t="shared" si="39"/>
        <v>1</v>
      </c>
      <c r="Y147" s="108" t="str">
        <f t="shared" si="40"/>
        <v>6% - 100%</v>
      </c>
      <c r="Z147" s="107" t="str">
        <f t="shared" si="41"/>
        <v>0</v>
      </c>
      <c r="AA147" s="111" t="s">
        <v>1342</v>
      </c>
      <c r="AB147" s="111">
        <f t="shared" si="42"/>
        <v>5</v>
      </c>
      <c r="AC147" s="111" t="s">
        <v>423</v>
      </c>
      <c r="AD147" s="111">
        <f t="shared" si="43"/>
        <v>6</v>
      </c>
      <c r="AE147" s="111" t="s">
        <v>1342</v>
      </c>
      <c r="AF147" s="111">
        <f t="shared" si="44"/>
        <v>5</v>
      </c>
      <c r="AG147" s="111" t="s">
        <v>1344</v>
      </c>
      <c r="AH147" s="111">
        <f t="shared" si="45"/>
        <v>5</v>
      </c>
      <c r="AI147" s="107">
        <f t="shared" si="46"/>
        <v>2.1</v>
      </c>
      <c r="AJ147" s="247">
        <f>IFERROR(AVERAGEIFS(Tableau1[Note globale /10],Tableau1[Activités],Tableau1[[#This Row],[Activités]]),"")</f>
        <v>4.9142857142857137</v>
      </c>
      <c r="AK147" s="107" t="str">
        <f t="shared" si="47"/>
        <v>NON APPROUVE SAUF DEROGUE</v>
      </c>
      <c r="AL147" s="109" t="s">
        <v>1352</v>
      </c>
      <c r="AM147" s="109"/>
      <c r="AN147" s="109"/>
      <c r="AO147" s="161" t="s">
        <v>1351</v>
      </c>
    </row>
    <row r="148" spans="1:41" hidden="1" x14ac:dyDescent="0.2">
      <c r="A148" s="200">
        <v>146</v>
      </c>
      <c r="B148" s="111" t="s">
        <v>747</v>
      </c>
      <c r="C148" s="111" t="s">
        <v>746</v>
      </c>
      <c r="D148" s="103">
        <v>36062</v>
      </c>
      <c r="E148" s="103" t="str">
        <f>VLOOKUP(B148,'MISE A JOUR LISTE FOURNISSEURS'!D:E,2,0)</f>
        <v/>
      </c>
      <c r="F148" s="116" t="str">
        <f t="shared" si="33"/>
        <v/>
      </c>
      <c r="G148" s="111"/>
      <c r="H148" s="111"/>
      <c r="I148" s="112"/>
      <c r="J148" s="206"/>
      <c r="K148" s="208"/>
      <c r="L148" s="116" t="str">
        <f t="shared" si="34"/>
        <v>NON</v>
      </c>
      <c r="M148" s="112" t="s">
        <v>888</v>
      </c>
      <c r="N148" s="105" t="str">
        <f t="shared" si="35"/>
        <v>non</v>
      </c>
      <c r="O148" s="107"/>
      <c r="P148" s="105" t="str">
        <f t="shared" si="36"/>
        <v>non</v>
      </c>
      <c r="Q148" s="107" t="str">
        <f>IFERROR(VLOOKUP(B148,Feuil1!A:B,2,0),"")</f>
        <v/>
      </c>
      <c r="R148" s="107"/>
      <c r="S148" s="107"/>
      <c r="T148" s="128" t="str">
        <f t="shared" si="32"/>
        <v/>
      </c>
      <c r="U148" s="108" t="str">
        <f t="shared" si="37"/>
        <v>&gt;40%</v>
      </c>
      <c r="V148" s="107" t="str">
        <f t="shared" si="38"/>
        <v>0</v>
      </c>
      <c r="W148" s="153"/>
      <c r="X148" s="128" t="str">
        <f t="shared" si="39"/>
        <v/>
      </c>
      <c r="Y148" s="108" t="str">
        <f t="shared" si="40"/>
        <v>6% - 100%</v>
      </c>
      <c r="Z148" s="107" t="str">
        <f t="shared" si="41"/>
        <v/>
      </c>
      <c r="AA148" s="111"/>
      <c r="AB148" s="111" t="str">
        <f t="shared" si="42"/>
        <v/>
      </c>
      <c r="AC148" s="111"/>
      <c r="AD148" s="111" t="str">
        <f t="shared" si="43"/>
        <v/>
      </c>
      <c r="AE148" s="111"/>
      <c r="AF148" s="111" t="str">
        <f t="shared" si="44"/>
        <v/>
      </c>
      <c r="AG148" s="111"/>
      <c r="AH148" s="111" t="str">
        <f t="shared" si="45"/>
        <v/>
      </c>
      <c r="AI148" s="107" t="str">
        <f t="shared" si="46"/>
        <v/>
      </c>
      <c r="AJ148" s="247" t="str">
        <f>IFERROR(AVERAGEIFS(Tableau1[Note globale /10],Tableau1[Activités],Tableau1[[#This Row],[Activités]]),"")</f>
        <v/>
      </c>
      <c r="AK148" s="107" t="str">
        <f t="shared" si="47"/>
        <v/>
      </c>
      <c r="AL148" s="109"/>
      <c r="AM148" s="109"/>
      <c r="AN148" s="109"/>
      <c r="AO148" s="162"/>
    </row>
    <row r="149" spans="1:41" ht="12.75" customHeight="1" x14ac:dyDescent="0.25">
      <c r="A149" s="200">
        <v>147</v>
      </c>
      <c r="B149" s="218" t="s">
        <v>349</v>
      </c>
      <c r="C149" s="102" t="s">
        <v>349</v>
      </c>
      <c r="D149" s="103">
        <v>36061</v>
      </c>
      <c r="E149" s="103" t="str">
        <f>VLOOKUP(B149,'MISE A JOUR LISTE FOURNISSEURS'!D:E,2,0)</f>
        <v>Traitement de Surface</v>
      </c>
      <c r="F149" s="116" t="str">
        <f t="shared" si="33"/>
        <v>ALG</v>
      </c>
      <c r="G149" s="110" t="s">
        <v>48</v>
      </c>
      <c r="H149" s="104" t="s">
        <v>49</v>
      </c>
      <c r="I149" s="112" t="s">
        <v>79</v>
      </c>
      <c r="J149" s="205" t="s">
        <v>358</v>
      </c>
      <c r="K149" s="203">
        <v>44029</v>
      </c>
      <c r="L149" s="116" t="str">
        <f t="shared" si="34"/>
        <v>OUI</v>
      </c>
      <c r="M149" s="111" t="s">
        <v>887</v>
      </c>
      <c r="N149" s="105" t="str">
        <f t="shared" si="35"/>
        <v>oui</v>
      </c>
      <c r="O149" s="105" t="s">
        <v>334</v>
      </c>
      <c r="P149" s="105" t="str">
        <f t="shared" si="36"/>
        <v>oui</v>
      </c>
      <c r="Q149" s="107">
        <v>69</v>
      </c>
      <c r="R149" s="107">
        <v>4</v>
      </c>
      <c r="S149" s="107" t="s">
        <v>436</v>
      </c>
      <c r="T149" s="128">
        <f t="shared" si="32"/>
        <v>5.7971014492753624E-2</v>
      </c>
      <c r="U149" s="108" t="str">
        <f t="shared" si="37"/>
        <v>&gt;40%</v>
      </c>
      <c r="V149" s="107" t="str">
        <f t="shared" si="38"/>
        <v>0</v>
      </c>
      <c r="W149" s="153">
        <v>1</v>
      </c>
      <c r="X149" s="128">
        <f t="shared" si="39"/>
        <v>1.4492753623188406E-2</v>
      </c>
      <c r="Y149" s="108" t="str">
        <f t="shared" si="40"/>
        <v>0% - 2%</v>
      </c>
      <c r="Z149" s="107" t="str">
        <f t="shared" si="41"/>
        <v>10</v>
      </c>
      <c r="AA149" s="111" t="s">
        <v>427</v>
      </c>
      <c r="AB149" s="111">
        <f t="shared" si="42"/>
        <v>10</v>
      </c>
      <c r="AC149" s="111" t="s">
        <v>422</v>
      </c>
      <c r="AD149" s="111">
        <f t="shared" si="43"/>
        <v>10</v>
      </c>
      <c r="AE149" s="111" t="s">
        <v>420</v>
      </c>
      <c r="AF149" s="111">
        <f t="shared" si="44"/>
        <v>0</v>
      </c>
      <c r="AG149" s="111" t="s">
        <v>903</v>
      </c>
      <c r="AH149" s="111">
        <f t="shared" si="45"/>
        <v>6</v>
      </c>
      <c r="AI149" s="107">
        <f t="shared" si="46"/>
        <v>5.6</v>
      </c>
      <c r="AJ149" s="247">
        <f>IFERROR(AVERAGEIFS(Tableau1[Note globale /10],Tableau1[Activités],Tableau1[[#This Row],[Activités]]),"")</f>
        <v>4.9142857142857137</v>
      </c>
      <c r="AK149" s="107" t="str">
        <f t="shared" si="47"/>
        <v>SOUS RESERVE</v>
      </c>
      <c r="AL149" s="109" t="s">
        <v>1367</v>
      </c>
      <c r="AM149" s="109"/>
      <c r="AN149" s="109"/>
      <c r="AO149" s="161"/>
    </row>
    <row r="150" spans="1:41" ht="12.75" customHeight="1" x14ac:dyDescent="0.25">
      <c r="A150" s="200">
        <v>148</v>
      </c>
      <c r="B150" s="217" t="s">
        <v>750</v>
      </c>
      <c r="C150" s="102" t="s">
        <v>30</v>
      </c>
      <c r="D150" s="103">
        <v>36062</v>
      </c>
      <c r="E150" s="103" t="str">
        <f>VLOOKUP(B150,'MISE A JOUR LISTE FOURNISSEURS'!D:E,2,0)</f>
        <v>Outillage acier</v>
      </c>
      <c r="F150" s="116" t="str">
        <f t="shared" si="33"/>
        <v>VU</v>
      </c>
      <c r="G150" s="110"/>
      <c r="H150" s="104"/>
      <c r="I150" s="112" t="s">
        <v>341</v>
      </c>
      <c r="J150" s="204"/>
      <c r="K150" s="207"/>
      <c r="L150" s="116" t="str">
        <f t="shared" si="34"/>
        <v>OUI</v>
      </c>
      <c r="M150" s="111" t="s">
        <v>884</v>
      </c>
      <c r="N150" s="105" t="str">
        <f t="shared" si="35"/>
        <v>non</v>
      </c>
      <c r="O150" s="106" t="s">
        <v>334</v>
      </c>
      <c r="P150" s="105" t="str">
        <f t="shared" si="36"/>
        <v>non</v>
      </c>
      <c r="Q150" s="107">
        <v>3</v>
      </c>
      <c r="R150" s="107">
        <v>1</v>
      </c>
      <c r="S150" s="107" t="s">
        <v>435</v>
      </c>
      <c r="T150" s="128">
        <f t="shared" si="32"/>
        <v>0.33333333333333331</v>
      </c>
      <c r="U150" s="108" t="str">
        <f t="shared" si="37"/>
        <v>31% - 40%</v>
      </c>
      <c r="V150" s="107" t="str">
        <f t="shared" si="38"/>
        <v>2</v>
      </c>
      <c r="W150" s="153"/>
      <c r="X150" s="128">
        <f t="shared" si="39"/>
        <v>0</v>
      </c>
      <c r="Y150" s="108" t="str">
        <f t="shared" si="40"/>
        <v>0% - 2%</v>
      </c>
      <c r="Z150" s="107" t="str">
        <f t="shared" si="41"/>
        <v>10</v>
      </c>
      <c r="AA150" s="111" t="s">
        <v>1342</v>
      </c>
      <c r="AB150" s="111">
        <f t="shared" si="42"/>
        <v>5</v>
      </c>
      <c r="AC150" s="111" t="s">
        <v>424</v>
      </c>
      <c r="AD150" s="111">
        <f t="shared" si="43"/>
        <v>5</v>
      </c>
      <c r="AE150" s="111" t="s">
        <v>1342</v>
      </c>
      <c r="AF150" s="111">
        <f t="shared" si="44"/>
        <v>5</v>
      </c>
      <c r="AG150" s="111" t="s">
        <v>1344</v>
      </c>
      <c r="AH150" s="111">
        <f t="shared" si="45"/>
        <v>5</v>
      </c>
      <c r="AI150" s="107">
        <f t="shared" si="46"/>
        <v>5.6</v>
      </c>
      <c r="AJ150" s="247">
        <f>IFERROR(AVERAGEIFS(Tableau1[Note globale /10],Tableau1[Activités],Tableau1[[#This Row],[Activités]]),"")</f>
        <v>7.1857142857142851</v>
      </c>
      <c r="AK150" s="107" t="str">
        <f t="shared" si="47"/>
        <v>SOUS RESERVE</v>
      </c>
      <c r="AL150" s="109" t="s">
        <v>1352</v>
      </c>
      <c r="AM150" s="109"/>
      <c r="AN150" s="109"/>
      <c r="AO150" s="161"/>
    </row>
    <row r="151" spans="1:41" ht="12.75" customHeight="1" x14ac:dyDescent="0.25">
      <c r="A151" s="200">
        <v>149</v>
      </c>
      <c r="B151" s="217" t="s">
        <v>752</v>
      </c>
      <c r="C151" s="102" t="s">
        <v>752</v>
      </c>
      <c r="D151" s="103">
        <v>42741</v>
      </c>
      <c r="E151" s="103" t="str">
        <f>VLOOKUP(B151,'MISE A JOUR LISTE FOURNISSEURS'!D:E,2,0)</f>
        <v>Traitement de Surface</v>
      </c>
      <c r="F151" s="116" t="str">
        <f t="shared" si="33"/>
        <v>ALG</v>
      </c>
      <c r="G151" s="110"/>
      <c r="H151" s="104"/>
      <c r="I151" s="112" t="s">
        <v>79</v>
      </c>
      <c r="J151" s="204"/>
      <c r="K151" s="207"/>
      <c r="L151" s="116" t="str">
        <f t="shared" si="34"/>
        <v>OUI</v>
      </c>
      <c r="M151" s="111" t="s">
        <v>886</v>
      </c>
      <c r="N151" s="105" t="str">
        <f t="shared" si="35"/>
        <v>oui</v>
      </c>
      <c r="O151" s="105" t="s">
        <v>334</v>
      </c>
      <c r="P151" s="105" t="str">
        <f t="shared" si="36"/>
        <v>oui</v>
      </c>
      <c r="Q151" s="107">
        <v>2</v>
      </c>
      <c r="R151" s="107">
        <v>2</v>
      </c>
      <c r="S151" s="107" t="s">
        <v>435</v>
      </c>
      <c r="T151" s="128">
        <f t="shared" ref="T151:T214" si="48">IFERROR(R151/Q151,"")</f>
        <v>1</v>
      </c>
      <c r="U151" s="108" t="str">
        <f t="shared" si="37"/>
        <v>&gt;40%</v>
      </c>
      <c r="V151" s="107" t="str">
        <f t="shared" si="38"/>
        <v>0</v>
      </c>
      <c r="W151" s="153"/>
      <c r="X151" s="128">
        <f t="shared" si="39"/>
        <v>0</v>
      </c>
      <c r="Y151" s="108" t="str">
        <f t="shared" si="40"/>
        <v>0% - 2%</v>
      </c>
      <c r="Z151" s="107" t="str">
        <f t="shared" si="41"/>
        <v>10</v>
      </c>
      <c r="AA151" s="111" t="s">
        <v>420</v>
      </c>
      <c r="AB151" s="111">
        <f t="shared" si="42"/>
        <v>0</v>
      </c>
      <c r="AC151" s="111" t="s">
        <v>423</v>
      </c>
      <c r="AD151" s="111">
        <f t="shared" si="43"/>
        <v>6</v>
      </c>
      <c r="AE151" s="111" t="s">
        <v>420</v>
      </c>
      <c r="AF151" s="111">
        <f t="shared" si="44"/>
        <v>0</v>
      </c>
      <c r="AG151" s="111" t="s">
        <v>904</v>
      </c>
      <c r="AH151" s="111">
        <f t="shared" si="45"/>
        <v>4</v>
      </c>
      <c r="AI151" s="107">
        <f t="shared" si="46"/>
        <v>4</v>
      </c>
      <c r="AJ151" s="247">
        <f>IFERROR(AVERAGEIFS(Tableau1[Note globale /10],Tableau1[Activités],Tableau1[[#This Row],[Activités]]),"")</f>
        <v>4.9142857142857137</v>
      </c>
      <c r="AK151" s="107" t="str">
        <f t="shared" si="47"/>
        <v>SOUS RESERVE</v>
      </c>
      <c r="AL151" s="109" t="s">
        <v>1352</v>
      </c>
      <c r="AM151" s="109"/>
      <c r="AN151" s="109"/>
      <c r="AO151" s="161" t="s">
        <v>1351</v>
      </c>
    </row>
    <row r="152" spans="1:41" hidden="1" x14ac:dyDescent="0.2">
      <c r="A152" s="200">
        <v>150</v>
      </c>
      <c r="B152" s="111" t="s">
        <v>753</v>
      </c>
      <c r="C152" s="111" t="s">
        <v>753</v>
      </c>
      <c r="D152" s="103">
        <v>36958</v>
      </c>
      <c r="E152" s="103" t="str">
        <f>VLOOKUP(B152,'MISE A JOUR LISTE FOURNISSEURS'!D:E,2,0)</f>
        <v>Cartonnage</v>
      </c>
      <c r="F152" s="116" t="str">
        <f t="shared" si="33"/>
        <v>VU</v>
      </c>
      <c r="G152" s="111"/>
      <c r="H152" s="111"/>
      <c r="I152" s="112" t="s">
        <v>341</v>
      </c>
      <c r="J152" s="206"/>
      <c r="K152" s="208"/>
      <c r="L152" s="116" t="str">
        <f t="shared" si="34"/>
        <v>NON</v>
      </c>
      <c r="M152" s="112" t="s">
        <v>888</v>
      </c>
      <c r="N152" s="105" t="str">
        <f t="shared" si="35"/>
        <v>non</v>
      </c>
      <c r="O152" s="107"/>
      <c r="P152" s="105" t="str">
        <f t="shared" si="36"/>
        <v>non</v>
      </c>
      <c r="Q152" s="107" t="str">
        <f>IFERROR(VLOOKUP(B152,Feuil1!A:B,2,0),"")</f>
        <v/>
      </c>
      <c r="R152" s="107"/>
      <c r="S152" s="107"/>
      <c r="T152" s="128" t="str">
        <f t="shared" si="48"/>
        <v/>
      </c>
      <c r="U152" s="108" t="str">
        <f t="shared" si="37"/>
        <v>&gt;40%</v>
      </c>
      <c r="V152" s="107" t="str">
        <f t="shared" si="38"/>
        <v>0</v>
      </c>
      <c r="W152" s="153"/>
      <c r="X152" s="128" t="str">
        <f t="shared" si="39"/>
        <v/>
      </c>
      <c r="Y152" s="108" t="str">
        <f t="shared" si="40"/>
        <v>6% - 100%</v>
      </c>
      <c r="Z152" s="107" t="str">
        <f t="shared" si="41"/>
        <v/>
      </c>
      <c r="AA152" s="111"/>
      <c r="AB152" s="111" t="str">
        <f t="shared" si="42"/>
        <v/>
      </c>
      <c r="AC152" s="111"/>
      <c r="AD152" s="111" t="str">
        <f t="shared" si="43"/>
        <v/>
      </c>
      <c r="AE152" s="111"/>
      <c r="AF152" s="111" t="str">
        <f t="shared" si="44"/>
        <v/>
      </c>
      <c r="AG152" s="111"/>
      <c r="AH152" s="111" t="str">
        <f t="shared" si="45"/>
        <v/>
      </c>
      <c r="AI152" s="107" t="str">
        <f t="shared" si="46"/>
        <v/>
      </c>
      <c r="AJ152" s="247">
        <f>IFERROR(AVERAGEIFS(Tableau1[Note globale /10],Tableau1[Activités],Tableau1[[#This Row],[Activités]]),"")</f>
        <v>7.1857142857142851</v>
      </c>
      <c r="AK152" s="107" t="str">
        <f t="shared" si="47"/>
        <v/>
      </c>
      <c r="AL152" s="109"/>
      <c r="AM152" s="109"/>
      <c r="AN152" s="109"/>
      <c r="AO152" s="162"/>
    </row>
    <row r="153" spans="1:41" hidden="1" x14ac:dyDescent="0.2">
      <c r="A153" s="200">
        <v>151</v>
      </c>
      <c r="B153" s="111" t="s">
        <v>756</v>
      </c>
      <c r="C153" s="111" t="s">
        <v>755</v>
      </c>
      <c r="D153" s="103">
        <v>40074</v>
      </c>
      <c r="E153" s="103" t="str">
        <f>VLOOKUP(B153,'MISE A JOUR LISTE FOURNISSEURS'!D:E,2,0)</f>
        <v/>
      </c>
      <c r="F153" s="116" t="str">
        <f t="shared" si="33"/>
        <v/>
      </c>
      <c r="G153" s="111"/>
      <c r="H153" s="111"/>
      <c r="I153" s="112"/>
      <c r="J153" s="206"/>
      <c r="K153" s="208"/>
      <c r="L153" s="116" t="str">
        <f t="shared" si="34"/>
        <v>NON</v>
      </c>
      <c r="M153" s="112" t="s">
        <v>888</v>
      </c>
      <c r="N153" s="105" t="str">
        <f t="shared" si="35"/>
        <v>non</v>
      </c>
      <c r="O153" s="107"/>
      <c r="P153" s="105" t="str">
        <f t="shared" si="36"/>
        <v>non</v>
      </c>
      <c r="Q153" s="107" t="str">
        <f>IFERROR(VLOOKUP(B153,Feuil1!A:B,2,0),"")</f>
        <v/>
      </c>
      <c r="R153" s="107"/>
      <c r="S153" s="107"/>
      <c r="T153" s="128" t="str">
        <f t="shared" si="48"/>
        <v/>
      </c>
      <c r="U153" s="108" t="str">
        <f t="shared" si="37"/>
        <v>&gt;40%</v>
      </c>
      <c r="V153" s="107" t="str">
        <f t="shared" si="38"/>
        <v>0</v>
      </c>
      <c r="W153" s="153"/>
      <c r="X153" s="128" t="str">
        <f t="shared" si="39"/>
        <v/>
      </c>
      <c r="Y153" s="108" t="str">
        <f t="shared" si="40"/>
        <v>6% - 100%</v>
      </c>
      <c r="Z153" s="107" t="str">
        <f t="shared" si="41"/>
        <v/>
      </c>
      <c r="AA153" s="111"/>
      <c r="AB153" s="111" t="str">
        <f t="shared" si="42"/>
        <v/>
      </c>
      <c r="AC153" s="111"/>
      <c r="AD153" s="111" t="str">
        <f t="shared" si="43"/>
        <v/>
      </c>
      <c r="AE153" s="111"/>
      <c r="AF153" s="111" t="str">
        <f t="shared" si="44"/>
        <v/>
      </c>
      <c r="AG153" s="111"/>
      <c r="AH153" s="111" t="str">
        <f t="shared" si="45"/>
        <v/>
      </c>
      <c r="AI153" s="107" t="str">
        <f t="shared" si="46"/>
        <v/>
      </c>
      <c r="AJ153" s="247" t="str">
        <f>IFERROR(AVERAGEIFS(Tableau1[Note globale /10],Tableau1[Activités],Tableau1[[#This Row],[Activités]]),"")</f>
        <v/>
      </c>
      <c r="AK153" s="107" t="str">
        <f t="shared" si="47"/>
        <v/>
      </c>
      <c r="AL153" s="109"/>
      <c r="AM153" s="109"/>
      <c r="AN153" s="109"/>
      <c r="AO153" s="162"/>
    </row>
    <row r="154" spans="1:41" ht="12.75" customHeight="1" x14ac:dyDescent="0.2">
      <c r="A154" s="200">
        <v>152</v>
      </c>
      <c r="B154" s="111" t="s">
        <v>757</v>
      </c>
      <c r="C154" s="111" t="s">
        <v>757</v>
      </c>
      <c r="D154" s="103">
        <v>43388</v>
      </c>
      <c r="E154" s="103" t="str">
        <f>VLOOKUP(B154,'MISE A JOUR LISTE FOURNISSEURS'!D:E,2,0)</f>
        <v>Ressorts</v>
      </c>
      <c r="F154" s="116" t="str">
        <f t="shared" si="33"/>
        <v>ALG</v>
      </c>
      <c r="G154" s="111"/>
      <c r="H154" s="111"/>
      <c r="I154" s="112" t="s">
        <v>343</v>
      </c>
      <c r="J154" s="206"/>
      <c r="K154" s="208"/>
      <c r="L154" s="116" t="str">
        <f t="shared" si="34"/>
        <v>OUI</v>
      </c>
      <c r="M154" s="111" t="s">
        <v>886</v>
      </c>
      <c r="N154" s="105" t="str">
        <f t="shared" si="35"/>
        <v>non</v>
      </c>
      <c r="O154" s="107" t="s">
        <v>333</v>
      </c>
      <c r="P154" s="105" t="str">
        <f t="shared" si="36"/>
        <v>oui</v>
      </c>
      <c r="Q154" s="107">
        <v>7</v>
      </c>
      <c r="R154" s="107">
        <v>4</v>
      </c>
      <c r="S154" s="107" t="s">
        <v>435</v>
      </c>
      <c r="T154" s="128">
        <f t="shared" si="48"/>
        <v>0.5714285714285714</v>
      </c>
      <c r="U154" s="108" t="str">
        <f t="shared" si="37"/>
        <v>&gt;40%</v>
      </c>
      <c r="V154" s="107" t="str">
        <f t="shared" si="38"/>
        <v>0</v>
      </c>
      <c r="W154" s="153">
        <v>1</v>
      </c>
      <c r="X154" s="128">
        <f t="shared" si="39"/>
        <v>0.14285714285714285</v>
      </c>
      <c r="Y154" s="108" t="str">
        <f t="shared" si="40"/>
        <v>6% - 100%</v>
      </c>
      <c r="Z154" s="107" t="str">
        <f t="shared" si="41"/>
        <v>0</v>
      </c>
      <c r="AA154" s="111" t="s">
        <v>419</v>
      </c>
      <c r="AB154" s="111">
        <f t="shared" si="42"/>
        <v>4</v>
      </c>
      <c r="AC154" s="111" t="s">
        <v>424</v>
      </c>
      <c r="AD154" s="111">
        <f t="shared" si="43"/>
        <v>5</v>
      </c>
      <c r="AE154" s="111" t="s">
        <v>1342</v>
      </c>
      <c r="AF154" s="111">
        <f t="shared" si="44"/>
        <v>5</v>
      </c>
      <c r="AG154" s="111" t="s">
        <v>1344</v>
      </c>
      <c r="AH154" s="111">
        <f t="shared" si="45"/>
        <v>5</v>
      </c>
      <c r="AI154" s="107">
        <f t="shared" si="46"/>
        <v>1.9</v>
      </c>
      <c r="AJ154" s="247">
        <f>IFERROR(AVERAGEIFS(Tableau1[Note globale /10],Tableau1[Activités],Tableau1[[#This Row],[Activités]]),"")</f>
        <v>6.5307692307692315</v>
      </c>
      <c r="AK154" s="107" t="str">
        <f t="shared" si="47"/>
        <v>NON APPROUVE SAUF DEROGUE</v>
      </c>
      <c r="AL154" s="109" t="s">
        <v>1349</v>
      </c>
      <c r="AM154" s="192">
        <v>43617</v>
      </c>
      <c r="AN154" s="109"/>
      <c r="AO154" s="162" t="s">
        <v>1350</v>
      </c>
    </row>
    <row r="155" spans="1:41" hidden="1" x14ac:dyDescent="0.2">
      <c r="A155" s="200">
        <v>153</v>
      </c>
      <c r="B155" s="111" t="s">
        <v>759</v>
      </c>
      <c r="C155" s="111" t="s">
        <v>758</v>
      </c>
      <c r="D155" s="103">
        <v>40927</v>
      </c>
      <c r="E155" s="103" t="str">
        <f>VLOOKUP(B155,'MISE A JOUR LISTE FOURNISSEURS'!D:E,2,0)</f>
        <v>Ressorts</v>
      </c>
      <c r="F155" s="116" t="str">
        <f t="shared" si="33"/>
        <v>ALG</v>
      </c>
      <c r="G155" s="111"/>
      <c r="H155" s="111"/>
      <c r="I155" s="112" t="s">
        <v>343</v>
      </c>
      <c r="J155" s="206"/>
      <c r="K155" s="208"/>
      <c r="L155" s="116" t="str">
        <f t="shared" si="34"/>
        <v>NON</v>
      </c>
      <c r="M155" s="112" t="s">
        <v>888</v>
      </c>
      <c r="N155" s="105" t="str">
        <f t="shared" si="35"/>
        <v>non</v>
      </c>
      <c r="O155" s="107"/>
      <c r="P155" s="105" t="str">
        <f t="shared" si="36"/>
        <v>non</v>
      </c>
      <c r="Q155" s="107" t="str">
        <f>IFERROR(VLOOKUP(B155,Feuil1!A:B,2,0),"")</f>
        <v/>
      </c>
      <c r="R155" s="107"/>
      <c r="S155" s="107"/>
      <c r="T155" s="128" t="str">
        <f t="shared" si="48"/>
        <v/>
      </c>
      <c r="U155" s="108" t="str">
        <f t="shared" si="37"/>
        <v>&gt;40%</v>
      </c>
      <c r="V155" s="107" t="str">
        <f t="shared" si="38"/>
        <v>0</v>
      </c>
      <c r="W155" s="153"/>
      <c r="X155" s="128" t="str">
        <f t="shared" si="39"/>
        <v/>
      </c>
      <c r="Y155" s="108" t="str">
        <f t="shared" si="40"/>
        <v>6% - 100%</v>
      </c>
      <c r="Z155" s="107" t="str">
        <f t="shared" si="41"/>
        <v/>
      </c>
      <c r="AA155" s="111"/>
      <c r="AB155" s="111" t="str">
        <f t="shared" si="42"/>
        <v/>
      </c>
      <c r="AC155" s="111"/>
      <c r="AD155" s="111" t="str">
        <f t="shared" si="43"/>
        <v/>
      </c>
      <c r="AE155" s="111"/>
      <c r="AF155" s="111" t="str">
        <f t="shared" si="44"/>
        <v/>
      </c>
      <c r="AG155" s="111"/>
      <c r="AH155" s="111" t="str">
        <f t="shared" si="45"/>
        <v/>
      </c>
      <c r="AI155" s="107" t="str">
        <f t="shared" si="46"/>
        <v/>
      </c>
      <c r="AJ155" s="247">
        <f>IFERROR(AVERAGEIFS(Tableau1[Note globale /10],Tableau1[Activités],Tableau1[[#This Row],[Activités]]),"")</f>
        <v>6.5307692307692315</v>
      </c>
      <c r="AK155" s="107" t="str">
        <f t="shared" si="47"/>
        <v/>
      </c>
      <c r="AL155" s="109"/>
      <c r="AM155" s="109"/>
      <c r="AN155" s="109"/>
      <c r="AO155" s="162"/>
    </row>
    <row r="156" spans="1:41" ht="12.75" customHeight="1" x14ac:dyDescent="0.25">
      <c r="A156" s="200">
        <v>154</v>
      </c>
      <c r="B156" s="218" t="s">
        <v>29</v>
      </c>
      <c r="C156" s="102" t="s">
        <v>29</v>
      </c>
      <c r="D156" s="103">
        <v>39945</v>
      </c>
      <c r="E156" s="103" t="str">
        <f>VLOOKUP(B156,'MISE A JOUR LISTE FOURNISSEURS'!D:E,2,0)</f>
        <v>Traitement de Surface</v>
      </c>
      <c r="F156" s="116" t="str">
        <f t="shared" si="33"/>
        <v>ALG</v>
      </c>
      <c r="G156" s="110" t="s">
        <v>107</v>
      </c>
      <c r="H156" s="104" t="s">
        <v>108</v>
      </c>
      <c r="I156" s="112" t="s">
        <v>79</v>
      </c>
      <c r="J156" s="204" t="s">
        <v>92</v>
      </c>
      <c r="K156" s="203">
        <v>44040</v>
      </c>
      <c r="L156" s="116" t="str">
        <f t="shared" si="34"/>
        <v>OUI</v>
      </c>
      <c r="M156" s="111" t="s">
        <v>887</v>
      </c>
      <c r="N156" s="105" t="str">
        <f t="shared" si="35"/>
        <v>oui</v>
      </c>
      <c r="O156" s="105" t="s">
        <v>333</v>
      </c>
      <c r="P156" s="105" t="str">
        <f t="shared" si="36"/>
        <v>oui</v>
      </c>
      <c r="Q156" s="107">
        <v>16</v>
      </c>
      <c r="R156" s="107">
        <v>4</v>
      </c>
      <c r="S156" s="107" t="s">
        <v>435</v>
      </c>
      <c r="T156" s="128">
        <f t="shared" si="48"/>
        <v>0.25</v>
      </c>
      <c r="U156" s="108" t="str">
        <f t="shared" si="37"/>
        <v>21% - 30%</v>
      </c>
      <c r="V156" s="107" t="str">
        <f t="shared" si="38"/>
        <v>4</v>
      </c>
      <c r="W156" s="153"/>
      <c r="X156" s="128">
        <f t="shared" si="39"/>
        <v>0</v>
      </c>
      <c r="Y156" s="108" t="str">
        <f t="shared" si="40"/>
        <v>0% - 2%</v>
      </c>
      <c r="Z156" s="107" t="str">
        <f t="shared" si="41"/>
        <v>10</v>
      </c>
      <c r="AA156" s="111" t="s">
        <v>419</v>
      </c>
      <c r="AB156" s="111">
        <f t="shared" si="42"/>
        <v>4</v>
      </c>
      <c r="AC156" s="111" t="s">
        <v>426</v>
      </c>
      <c r="AD156" s="111">
        <f t="shared" si="43"/>
        <v>0</v>
      </c>
      <c r="AE156" s="111" t="s">
        <v>427</v>
      </c>
      <c r="AF156" s="111">
        <f t="shared" si="44"/>
        <v>10</v>
      </c>
      <c r="AG156" s="111" t="s">
        <v>1344</v>
      </c>
      <c r="AH156" s="111">
        <f t="shared" si="45"/>
        <v>5</v>
      </c>
      <c r="AI156" s="107">
        <f t="shared" si="46"/>
        <v>6.1000000000000005</v>
      </c>
      <c r="AJ156" s="247">
        <f>IFERROR(AVERAGEIFS(Tableau1[Note globale /10],Tableau1[Activités],Tableau1[[#This Row],[Activités]]),"")</f>
        <v>4.9142857142857137</v>
      </c>
      <c r="AK156" s="107" t="str">
        <f t="shared" si="47"/>
        <v>SOUS RESERVE</v>
      </c>
      <c r="AL156" s="109" t="s">
        <v>1352</v>
      </c>
      <c r="AM156" s="109"/>
      <c r="AN156" s="109"/>
      <c r="AO156" s="161" t="s">
        <v>1363</v>
      </c>
    </row>
    <row r="157" spans="1:41" ht="12.75" hidden="1" customHeight="1" x14ac:dyDescent="0.25">
      <c r="A157" s="200">
        <v>155</v>
      </c>
      <c r="B157" s="218" t="s">
        <v>155</v>
      </c>
      <c r="C157" s="102" t="s">
        <v>155</v>
      </c>
      <c r="D157" s="103">
        <v>39391</v>
      </c>
      <c r="E157" s="103" t="str">
        <f>VLOOKUP(B157,'MISE A JOUR LISTE FOURNISSEURS'!D:E,2,0)</f>
        <v>Fournitures industrielles</v>
      </c>
      <c r="F157" s="116" t="str">
        <f t="shared" si="33"/>
        <v>VU</v>
      </c>
      <c r="G157" s="110"/>
      <c r="H157" s="104"/>
      <c r="I157" s="112" t="s">
        <v>341</v>
      </c>
      <c r="J157" s="204"/>
      <c r="K157" s="207"/>
      <c r="L157" s="116" t="str">
        <f t="shared" si="34"/>
        <v>NON</v>
      </c>
      <c r="M157" s="111" t="s">
        <v>885</v>
      </c>
      <c r="N157" s="105" t="str">
        <f t="shared" si="35"/>
        <v>non</v>
      </c>
      <c r="O157" s="106" t="s">
        <v>334</v>
      </c>
      <c r="P157" s="105" t="str">
        <f t="shared" si="36"/>
        <v>non</v>
      </c>
      <c r="Q157" s="107"/>
      <c r="R157" s="107"/>
      <c r="S157" s="107" t="s">
        <v>435</v>
      </c>
      <c r="T157" s="128" t="str">
        <f t="shared" si="48"/>
        <v/>
      </c>
      <c r="U157" s="108" t="str">
        <f t="shared" si="37"/>
        <v>&gt;40%</v>
      </c>
      <c r="V157" s="107" t="str">
        <f t="shared" si="38"/>
        <v>0</v>
      </c>
      <c r="W157" s="153"/>
      <c r="X157" s="128" t="str">
        <f t="shared" si="39"/>
        <v/>
      </c>
      <c r="Y157" s="108" t="str">
        <f t="shared" si="40"/>
        <v>6% - 100%</v>
      </c>
      <c r="Z157" s="107" t="str">
        <f t="shared" si="41"/>
        <v/>
      </c>
      <c r="AA157" s="111"/>
      <c r="AB157" s="111" t="str">
        <f t="shared" si="42"/>
        <v/>
      </c>
      <c r="AC157" s="111"/>
      <c r="AD157" s="111" t="str">
        <f t="shared" si="43"/>
        <v/>
      </c>
      <c r="AE157" s="111"/>
      <c r="AF157" s="111" t="str">
        <f t="shared" si="44"/>
        <v/>
      </c>
      <c r="AG157" s="111"/>
      <c r="AH157" s="111" t="str">
        <f t="shared" si="45"/>
        <v/>
      </c>
      <c r="AI157" s="107" t="str">
        <f t="shared" si="46"/>
        <v/>
      </c>
      <c r="AJ157" s="247">
        <f>IFERROR(AVERAGEIFS(Tableau1[Note globale /10],Tableau1[Activités],Tableau1[[#This Row],[Activités]]),"")</f>
        <v>7.1857142857142851</v>
      </c>
      <c r="AK157" s="107" t="str">
        <f t="shared" si="47"/>
        <v/>
      </c>
      <c r="AL157" s="109"/>
      <c r="AM157" s="109"/>
      <c r="AN157" s="109"/>
      <c r="AO157" s="161"/>
    </row>
    <row r="158" spans="1:41" hidden="1" x14ac:dyDescent="0.2">
      <c r="A158" s="200">
        <v>156</v>
      </c>
      <c r="B158" s="111" t="s">
        <v>762</v>
      </c>
      <c r="C158" s="111" t="s">
        <v>761</v>
      </c>
      <c r="D158" s="103">
        <v>40836</v>
      </c>
      <c r="E158" s="103" t="str">
        <f>VLOOKUP(B158,'MISE A JOUR LISTE FOURNISSEURS'!D:E,2,0)</f>
        <v/>
      </c>
      <c r="F158" s="116" t="str">
        <f t="shared" si="33"/>
        <v/>
      </c>
      <c r="G158" s="111"/>
      <c r="H158" s="111"/>
      <c r="I158" s="112"/>
      <c r="J158" s="206"/>
      <c r="K158" s="208"/>
      <c r="L158" s="116" t="str">
        <f t="shared" si="34"/>
        <v>NON</v>
      </c>
      <c r="M158" s="112" t="s">
        <v>888</v>
      </c>
      <c r="N158" s="105" t="str">
        <f t="shared" si="35"/>
        <v>non</v>
      </c>
      <c r="O158" s="107"/>
      <c r="P158" s="105" t="str">
        <f t="shared" si="36"/>
        <v>non</v>
      </c>
      <c r="Q158" s="107" t="str">
        <f>IFERROR(VLOOKUP(B158,Feuil1!A:B,2,0),"")</f>
        <v/>
      </c>
      <c r="R158" s="107"/>
      <c r="S158" s="107"/>
      <c r="T158" s="128" t="str">
        <f t="shared" si="48"/>
        <v/>
      </c>
      <c r="U158" s="108" t="str">
        <f t="shared" si="37"/>
        <v>&gt;40%</v>
      </c>
      <c r="V158" s="107" t="str">
        <f t="shared" si="38"/>
        <v>0</v>
      </c>
      <c r="W158" s="153"/>
      <c r="X158" s="128" t="str">
        <f t="shared" si="39"/>
        <v/>
      </c>
      <c r="Y158" s="108" t="str">
        <f t="shared" si="40"/>
        <v>6% - 100%</v>
      </c>
      <c r="Z158" s="107" t="str">
        <f t="shared" si="41"/>
        <v/>
      </c>
      <c r="AA158" s="111"/>
      <c r="AB158" s="111" t="str">
        <f t="shared" si="42"/>
        <v/>
      </c>
      <c r="AC158" s="111"/>
      <c r="AD158" s="111" t="str">
        <f t="shared" si="43"/>
        <v/>
      </c>
      <c r="AE158" s="111"/>
      <c r="AF158" s="111" t="str">
        <f t="shared" si="44"/>
        <v/>
      </c>
      <c r="AG158" s="111"/>
      <c r="AH158" s="111" t="str">
        <f t="shared" si="45"/>
        <v/>
      </c>
      <c r="AI158" s="107" t="str">
        <f t="shared" si="46"/>
        <v/>
      </c>
      <c r="AJ158" s="247" t="str">
        <f>IFERROR(AVERAGEIFS(Tableau1[Note globale /10],Tableau1[Activités],Tableau1[[#This Row],[Activités]]),"")</f>
        <v/>
      </c>
      <c r="AK158" s="107" t="str">
        <f t="shared" si="47"/>
        <v/>
      </c>
      <c r="AL158" s="109"/>
      <c r="AM158" s="109"/>
      <c r="AN158" s="109"/>
      <c r="AO158" s="162"/>
    </row>
    <row r="159" spans="1:41" ht="12.75" customHeight="1" x14ac:dyDescent="0.25">
      <c r="A159" s="200">
        <v>157</v>
      </c>
      <c r="B159" s="218" t="s">
        <v>261</v>
      </c>
      <c r="C159" s="102" t="s">
        <v>261</v>
      </c>
      <c r="D159" s="103">
        <v>41753</v>
      </c>
      <c r="E159" s="103" t="str">
        <f>VLOOKUP(B159,'MISE A JOUR LISTE FOURNISSEURS'!D:E,2,0)</f>
        <v>Fournitures industrielles</v>
      </c>
      <c r="F159" s="116" t="str">
        <f t="shared" si="33"/>
        <v>VU</v>
      </c>
      <c r="G159" s="110"/>
      <c r="H159" s="104"/>
      <c r="I159" s="112" t="s">
        <v>341</v>
      </c>
      <c r="J159" s="204"/>
      <c r="K159" s="207"/>
      <c r="L159" s="116" t="str">
        <f t="shared" si="34"/>
        <v>OUI</v>
      </c>
      <c r="M159" s="111" t="s">
        <v>884</v>
      </c>
      <c r="N159" s="105" t="str">
        <f t="shared" si="35"/>
        <v>non</v>
      </c>
      <c r="O159" s="106" t="s">
        <v>334</v>
      </c>
      <c r="P159" s="105" t="str">
        <f t="shared" si="36"/>
        <v>non</v>
      </c>
      <c r="Q159" s="107">
        <v>2</v>
      </c>
      <c r="R159" s="107">
        <v>2</v>
      </c>
      <c r="S159" s="107" t="s">
        <v>435</v>
      </c>
      <c r="T159" s="128">
        <f t="shared" si="48"/>
        <v>1</v>
      </c>
      <c r="U159" s="108" t="str">
        <f t="shared" si="37"/>
        <v>&gt;40%</v>
      </c>
      <c r="V159" s="107" t="str">
        <f t="shared" si="38"/>
        <v>0</v>
      </c>
      <c r="W159" s="153"/>
      <c r="X159" s="128">
        <f t="shared" si="39"/>
        <v>0</v>
      </c>
      <c r="Y159" s="108" t="str">
        <f t="shared" si="40"/>
        <v>0% - 2%</v>
      </c>
      <c r="Z159" s="107" t="str">
        <f t="shared" si="41"/>
        <v>10</v>
      </c>
      <c r="AA159" s="111" t="s">
        <v>1342</v>
      </c>
      <c r="AB159" s="111">
        <f t="shared" si="42"/>
        <v>5</v>
      </c>
      <c r="AC159" s="111" t="s">
        <v>424</v>
      </c>
      <c r="AD159" s="111">
        <f t="shared" si="43"/>
        <v>5</v>
      </c>
      <c r="AE159" s="111" t="s">
        <v>1342</v>
      </c>
      <c r="AF159" s="111">
        <f t="shared" si="44"/>
        <v>5</v>
      </c>
      <c r="AG159" s="111" t="s">
        <v>1344</v>
      </c>
      <c r="AH159" s="111">
        <f t="shared" si="45"/>
        <v>5</v>
      </c>
      <c r="AI159" s="107">
        <f t="shared" si="46"/>
        <v>5</v>
      </c>
      <c r="AJ159" s="247">
        <f>IFERROR(AVERAGEIFS(Tableau1[Note globale /10],Tableau1[Activités],Tableau1[[#This Row],[Activités]]),"")</f>
        <v>7.1857142857142851</v>
      </c>
      <c r="AK159" s="107" t="str">
        <f t="shared" si="47"/>
        <v>SOUS RESERVE</v>
      </c>
      <c r="AL159" s="109" t="s">
        <v>1352</v>
      </c>
      <c r="AM159" s="109"/>
      <c r="AN159" s="109"/>
      <c r="AO159" s="161"/>
    </row>
    <row r="160" spans="1:41" hidden="1" x14ac:dyDescent="0.2">
      <c r="A160" s="200">
        <v>158</v>
      </c>
      <c r="B160" s="111" t="s">
        <v>764</v>
      </c>
      <c r="C160" s="111" t="s">
        <v>763</v>
      </c>
      <c r="D160" s="103">
        <v>40700</v>
      </c>
      <c r="E160" s="103" t="str">
        <f>VLOOKUP(B160,'MISE A JOUR LISTE FOURNISSEURS'!D:E,2,0)</f>
        <v>Fournitures industrielles</v>
      </c>
      <c r="F160" s="116" t="str">
        <f t="shared" si="33"/>
        <v>VU</v>
      </c>
      <c r="G160" s="111"/>
      <c r="H160" s="111"/>
      <c r="I160" s="112" t="s">
        <v>341</v>
      </c>
      <c r="J160" s="206"/>
      <c r="K160" s="208"/>
      <c r="L160" s="116" t="str">
        <f t="shared" si="34"/>
        <v>NON</v>
      </c>
      <c r="M160" s="112" t="s">
        <v>888</v>
      </c>
      <c r="N160" s="105" t="str">
        <f t="shared" si="35"/>
        <v>non</v>
      </c>
      <c r="O160" s="107"/>
      <c r="P160" s="105" t="str">
        <f t="shared" si="36"/>
        <v>non</v>
      </c>
      <c r="Q160" s="107" t="str">
        <f>IFERROR(VLOOKUP(B160,Feuil1!A:B,2,0),"")</f>
        <v/>
      </c>
      <c r="R160" s="107"/>
      <c r="S160" s="107"/>
      <c r="T160" s="128" t="str">
        <f t="shared" si="48"/>
        <v/>
      </c>
      <c r="U160" s="108" t="str">
        <f t="shared" si="37"/>
        <v>&gt;40%</v>
      </c>
      <c r="V160" s="107" t="str">
        <f t="shared" si="38"/>
        <v>0</v>
      </c>
      <c r="W160" s="153"/>
      <c r="X160" s="128" t="str">
        <f t="shared" si="39"/>
        <v/>
      </c>
      <c r="Y160" s="108" t="str">
        <f t="shared" si="40"/>
        <v>6% - 100%</v>
      </c>
      <c r="Z160" s="107" t="str">
        <f t="shared" si="41"/>
        <v/>
      </c>
      <c r="AA160" s="111"/>
      <c r="AB160" s="111" t="str">
        <f t="shared" si="42"/>
        <v/>
      </c>
      <c r="AC160" s="111"/>
      <c r="AD160" s="111" t="str">
        <f t="shared" si="43"/>
        <v/>
      </c>
      <c r="AE160" s="111"/>
      <c r="AF160" s="111" t="str">
        <f t="shared" si="44"/>
        <v/>
      </c>
      <c r="AG160" s="111"/>
      <c r="AH160" s="111" t="str">
        <f t="shared" si="45"/>
        <v/>
      </c>
      <c r="AI160" s="107" t="str">
        <f t="shared" si="46"/>
        <v/>
      </c>
      <c r="AJ160" s="247">
        <f>IFERROR(AVERAGEIFS(Tableau1[Note globale /10],Tableau1[Activités],Tableau1[[#This Row],[Activités]]),"")</f>
        <v>7.1857142857142851</v>
      </c>
      <c r="AK160" s="107" t="str">
        <f t="shared" si="47"/>
        <v/>
      </c>
      <c r="AL160" s="109"/>
      <c r="AM160" s="109"/>
      <c r="AN160" s="109"/>
      <c r="AO160" s="162"/>
    </row>
    <row r="161" spans="1:41" ht="12.75" hidden="1" customHeight="1" x14ac:dyDescent="0.25">
      <c r="A161" s="200">
        <v>159</v>
      </c>
      <c r="B161" s="217" t="s">
        <v>766</v>
      </c>
      <c r="C161" s="102" t="s">
        <v>156</v>
      </c>
      <c r="D161" s="103">
        <v>39574</v>
      </c>
      <c r="E161" s="103" t="str">
        <f>VLOOKUP(B161,'MISE A JOUR LISTE FOURNISSEURS'!D:E,2,0)</f>
        <v>Fournitures industrielles</v>
      </c>
      <c r="F161" s="116" t="str">
        <f t="shared" si="33"/>
        <v>VU</v>
      </c>
      <c r="G161" s="110"/>
      <c r="H161" s="104"/>
      <c r="I161" s="112" t="s">
        <v>341</v>
      </c>
      <c r="J161" s="204"/>
      <c r="K161" s="207"/>
      <c r="L161" s="116" t="str">
        <f t="shared" si="34"/>
        <v>NON</v>
      </c>
      <c r="M161" s="111" t="s">
        <v>885</v>
      </c>
      <c r="N161" s="105" t="str">
        <f t="shared" si="35"/>
        <v>non</v>
      </c>
      <c r="O161" s="106" t="s">
        <v>334</v>
      </c>
      <c r="P161" s="105" t="str">
        <f t="shared" si="36"/>
        <v>non</v>
      </c>
      <c r="Q161" s="107" t="str">
        <f>IFERROR(VLOOKUP(B161,Feuil1!A:B,2,0),"")</f>
        <v/>
      </c>
      <c r="R161" s="107"/>
      <c r="S161" s="107"/>
      <c r="T161" s="128" t="str">
        <f t="shared" si="48"/>
        <v/>
      </c>
      <c r="U161" s="108" t="str">
        <f t="shared" si="37"/>
        <v>&gt;40%</v>
      </c>
      <c r="V161" s="107" t="str">
        <f t="shared" si="38"/>
        <v>0</v>
      </c>
      <c r="W161" s="153"/>
      <c r="X161" s="128" t="str">
        <f t="shared" si="39"/>
        <v/>
      </c>
      <c r="Y161" s="108" t="str">
        <f t="shared" si="40"/>
        <v>6% - 100%</v>
      </c>
      <c r="Z161" s="107" t="str">
        <f t="shared" si="41"/>
        <v/>
      </c>
      <c r="AA161" s="111"/>
      <c r="AB161" s="111" t="str">
        <f t="shared" si="42"/>
        <v/>
      </c>
      <c r="AC161" s="111"/>
      <c r="AD161" s="111" t="str">
        <f t="shared" si="43"/>
        <v/>
      </c>
      <c r="AE161" s="111"/>
      <c r="AF161" s="111" t="str">
        <f t="shared" si="44"/>
        <v/>
      </c>
      <c r="AG161" s="111"/>
      <c r="AH161" s="111" t="str">
        <f t="shared" si="45"/>
        <v/>
      </c>
      <c r="AI161" s="107" t="str">
        <f t="shared" si="46"/>
        <v/>
      </c>
      <c r="AJ161" s="247">
        <f>IFERROR(AVERAGEIFS(Tableau1[Note globale /10],Tableau1[Activités],Tableau1[[#This Row],[Activités]]),"")</f>
        <v>7.1857142857142851</v>
      </c>
      <c r="AK161" s="107" t="str">
        <f t="shared" si="47"/>
        <v/>
      </c>
      <c r="AL161" s="109"/>
      <c r="AM161" s="109"/>
      <c r="AN161" s="109"/>
      <c r="AO161" s="165"/>
    </row>
    <row r="162" spans="1:41" ht="12.75" hidden="1" customHeight="1" x14ac:dyDescent="0.2">
      <c r="A162" s="200">
        <v>160</v>
      </c>
      <c r="B162" s="111" t="s">
        <v>776</v>
      </c>
      <c r="C162" s="111" t="s">
        <v>775</v>
      </c>
      <c r="D162" s="103">
        <v>43487</v>
      </c>
      <c r="E162" s="103" t="str">
        <f>VLOOKUP(B162,'MISE A JOUR LISTE FOURNISSEURS'!D:E,2,0)</f>
        <v>Quincaillerie</v>
      </c>
      <c r="F162" s="116" t="str">
        <f t="shared" si="33"/>
        <v>ALG</v>
      </c>
      <c r="G162" s="111"/>
      <c r="H162" s="111"/>
      <c r="I162" s="112" t="s">
        <v>343</v>
      </c>
      <c r="J162" s="206"/>
      <c r="K162" s="208"/>
      <c r="L162" s="116" t="str">
        <f t="shared" si="34"/>
        <v>NON</v>
      </c>
      <c r="M162" s="111" t="s">
        <v>885</v>
      </c>
      <c r="N162" s="105" t="str">
        <f t="shared" si="35"/>
        <v>non</v>
      </c>
      <c r="O162" s="107"/>
      <c r="P162" s="105" t="str">
        <f t="shared" si="36"/>
        <v>non</v>
      </c>
      <c r="Q162" s="107"/>
      <c r="R162" s="107"/>
      <c r="S162" s="107" t="s">
        <v>435</v>
      </c>
      <c r="T162" s="128" t="str">
        <f t="shared" si="48"/>
        <v/>
      </c>
      <c r="U162" s="108" t="str">
        <f t="shared" si="37"/>
        <v>&gt;40%</v>
      </c>
      <c r="V162" s="107" t="str">
        <f t="shared" si="38"/>
        <v>0</v>
      </c>
      <c r="W162" s="153"/>
      <c r="X162" s="128" t="str">
        <f t="shared" si="39"/>
        <v/>
      </c>
      <c r="Y162" s="108" t="str">
        <f t="shared" si="40"/>
        <v>6% - 100%</v>
      </c>
      <c r="Z162" s="107" t="str">
        <f t="shared" si="41"/>
        <v/>
      </c>
      <c r="AA162" s="111"/>
      <c r="AB162" s="111" t="str">
        <f t="shared" si="42"/>
        <v/>
      </c>
      <c r="AC162" s="111"/>
      <c r="AD162" s="111" t="str">
        <f t="shared" si="43"/>
        <v/>
      </c>
      <c r="AE162" s="111"/>
      <c r="AF162" s="111" t="str">
        <f t="shared" si="44"/>
        <v/>
      </c>
      <c r="AG162" s="111"/>
      <c r="AH162" s="111" t="str">
        <f t="shared" si="45"/>
        <v/>
      </c>
      <c r="AI162" s="107" t="str">
        <f t="shared" si="46"/>
        <v/>
      </c>
      <c r="AJ162" s="247">
        <f>IFERROR(AVERAGEIFS(Tableau1[Note globale /10],Tableau1[Activités],Tableau1[[#This Row],[Activités]]),"")</f>
        <v>6.5307692307692315</v>
      </c>
      <c r="AK162" s="107" t="str">
        <f t="shared" si="47"/>
        <v/>
      </c>
      <c r="AL162" s="109"/>
      <c r="AM162" s="109"/>
      <c r="AN162" s="109"/>
      <c r="AO162" s="162"/>
    </row>
    <row r="163" spans="1:41" hidden="1" x14ac:dyDescent="0.2">
      <c r="A163" s="200">
        <v>161</v>
      </c>
      <c r="B163" s="111" t="s">
        <v>781</v>
      </c>
      <c r="C163" s="111" t="s">
        <v>780</v>
      </c>
      <c r="D163" s="103">
        <v>43606</v>
      </c>
      <c r="E163" s="103" t="str">
        <f>VLOOKUP(B163,'MISE A JOUR LISTE FOURNISSEURS'!D:E,2,0)</f>
        <v>Traitement de Surface</v>
      </c>
      <c r="F163" s="116" t="str">
        <f t="shared" si="33"/>
        <v>ALG</v>
      </c>
      <c r="G163" s="111"/>
      <c r="H163" s="111"/>
      <c r="I163" s="112" t="s">
        <v>79</v>
      </c>
      <c r="J163" s="206"/>
      <c r="K163" s="208"/>
      <c r="L163" s="116" t="str">
        <f t="shared" si="34"/>
        <v>NON</v>
      </c>
      <c r="M163" s="112" t="s">
        <v>888</v>
      </c>
      <c r="N163" s="105" t="str">
        <f t="shared" si="35"/>
        <v>non</v>
      </c>
      <c r="O163" s="107"/>
      <c r="P163" s="105" t="str">
        <f t="shared" si="36"/>
        <v>non</v>
      </c>
      <c r="Q163" s="107" t="str">
        <f>IFERROR(VLOOKUP(B163,Feuil1!A:B,2,0),"")</f>
        <v/>
      </c>
      <c r="R163" s="107"/>
      <c r="S163" s="107"/>
      <c r="T163" s="128" t="str">
        <f t="shared" si="48"/>
        <v/>
      </c>
      <c r="U163" s="108" t="str">
        <f t="shared" si="37"/>
        <v>&gt;40%</v>
      </c>
      <c r="V163" s="107" t="str">
        <f t="shared" si="38"/>
        <v>0</v>
      </c>
      <c r="W163" s="153"/>
      <c r="X163" s="128" t="str">
        <f t="shared" si="39"/>
        <v/>
      </c>
      <c r="Y163" s="108" t="str">
        <f t="shared" si="40"/>
        <v>6% - 100%</v>
      </c>
      <c r="Z163" s="107" t="str">
        <f t="shared" si="41"/>
        <v/>
      </c>
      <c r="AA163" s="111"/>
      <c r="AB163" s="111" t="str">
        <f t="shared" si="42"/>
        <v/>
      </c>
      <c r="AC163" s="111"/>
      <c r="AD163" s="111" t="str">
        <f t="shared" si="43"/>
        <v/>
      </c>
      <c r="AE163" s="111"/>
      <c r="AF163" s="111" t="str">
        <f t="shared" si="44"/>
        <v/>
      </c>
      <c r="AG163" s="111"/>
      <c r="AH163" s="111" t="str">
        <f t="shared" si="45"/>
        <v/>
      </c>
      <c r="AI163" s="107" t="str">
        <f t="shared" si="46"/>
        <v/>
      </c>
      <c r="AJ163" s="247">
        <f>IFERROR(AVERAGEIFS(Tableau1[Note globale /10],Tableau1[Activités],Tableau1[[#This Row],[Activités]]),"")</f>
        <v>4.9142857142857137</v>
      </c>
      <c r="AK163" s="107" t="str">
        <f t="shared" si="47"/>
        <v/>
      </c>
      <c r="AL163" s="109"/>
      <c r="AM163" s="109"/>
      <c r="AN163" s="109"/>
      <c r="AO163" s="162"/>
    </row>
    <row r="164" spans="1:41" hidden="1" x14ac:dyDescent="0.2">
      <c r="A164" s="200">
        <v>162</v>
      </c>
      <c r="B164" s="111" t="s">
        <v>769</v>
      </c>
      <c r="C164" s="111" t="s">
        <v>768</v>
      </c>
      <c r="D164" s="103">
        <v>38617</v>
      </c>
      <c r="E164" s="103" t="str">
        <f>VLOOKUP(B164,'MISE A JOUR LISTE FOURNISSEURS'!D:E,2,0)</f>
        <v/>
      </c>
      <c r="F164" s="116" t="str">
        <f t="shared" si="33"/>
        <v/>
      </c>
      <c r="G164" s="111"/>
      <c r="H164" s="111"/>
      <c r="I164" s="112"/>
      <c r="J164" s="206"/>
      <c r="K164" s="208"/>
      <c r="L164" s="116" t="str">
        <f t="shared" si="34"/>
        <v>NON</v>
      </c>
      <c r="M164" s="112" t="s">
        <v>888</v>
      </c>
      <c r="N164" s="105" t="str">
        <f t="shared" si="35"/>
        <v>non</v>
      </c>
      <c r="O164" s="107"/>
      <c r="P164" s="105" t="str">
        <f t="shared" si="36"/>
        <v>non</v>
      </c>
      <c r="Q164" s="107" t="str">
        <f>IFERROR(VLOOKUP(B164,Feuil1!A:B,2,0),"")</f>
        <v/>
      </c>
      <c r="R164" s="107"/>
      <c r="S164" s="107"/>
      <c r="T164" s="128" t="str">
        <f t="shared" si="48"/>
        <v/>
      </c>
      <c r="U164" s="108" t="str">
        <f t="shared" si="37"/>
        <v>&gt;40%</v>
      </c>
      <c r="V164" s="107" t="str">
        <f t="shared" si="38"/>
        <v>0</v>
      </c>
      <c r="W164" s="153"/>
      <c r="X164" s="128" t="str">
        <f t="shared" si="39"/>
        <v/>
      </c>
      <c r="Y164" s="108" t="str">
        <f t="shared" si="40"/>
        <v>6% - 100%</v>
      </c>
      <c r="Z164" s="107" t="str">
        <f t="shared" si="41"/>
        <v/>
      </c>
      <c r="AA164" s="111"/>
      <c r="AB164" s="111" t="str">
        <f t="shared" si="42"/>
        <v/>
      </c>
      <c r="AC164" s="111"/>
      <c r="AD164" s="111" t="str">
        <f t="shared" si="43"/>
        <v/>
      </c>
      <c r="AE164" s="111"/>
      <c r="AF164" s="111" t="str">
        <f t="shared" si="44"/>
        <v/>
      </c>
      <c r="AG164" s="111"/>
      <c r="AH164" s="111" t="str">
        <f t="shared" si="45"/>
        <v/>
      </c>
      <c r="AI164" s="107" t="str">
        <f t="shared" si="46"/>
        <v/>
      </c>
      <c r="AJ164" s="247" t="str">
        <f>IFERROR(AVERAGEIFS(Tableau1[Note globale /10],Tableau1[Activités],Tableau1[[#This Row],[Activités]]),"")</f>
        <v/>
      </c>
      <c r="AK164" s="107" t="str">
        <f t="shared" si="47"/>
        <v/>
      </c>
      <c r="AL164" s="109"/>
      <c r="AM164" s="109"/>
      <c r="AN164" s="109"/>
      <c r="AO164" s="162"/>
    </row>
    <row r="165" spans="1:41" ht="12.75" customHeight="1" x14ac:dyDescent="0.25">
      <c r="A165" s="200">
        <v>163</v>
      </c>
      <c r="B165" s="218" t="s">
        <v>219</v>
      </c>
      <c r="C165" s="102" t="s">
        <v>771</v>
      </c>
      <c r="D165" s="103">
        <v>36957</v>
      </c>
      <c r="E165" s="103" t="str">
        <f>VLOOKUP(B165,'MISE A JOUR LISTE FOURNISSEURS'!D:E,2,0)</f>
        <v>Cartonnage</v>
      </c>
      <c r="F165" s="116" t="str">
        <f t="shared" si="33"/>
        <v>VU</v>
      </c>
      <c r="G165" s="110"/>
      <c r="H165" s="104"/>
      <c r="I165" s="112" t="s">
        <v>341</v>
      </c>
      <c r="J165" s="204"/>
      <c r="K165" s="207"/>
      <c r="L165" s="116" t="str">
        <f t="shared" si="34"/>
        <v>OUI</v>
      </c>
      <c r="M165" s="111" t="s">
        <v>884</v>
      </c>
      <c r="N165" s="105" t="str">
        <f t="shared" si="35"/>
        <v>non</v>
      </c>
      <c r="O165" s="106" t="s">
        <v>334</v>
      </c>
      <c r="P165" s="105" t="str">
        <f t="shared" si="36"/>
        <v>non</v>
      </c>
      <c r="Q165" s="107">
        <v>1</v>
      </c>
      <c r="R165" s="107">
        <v>0</v>
      </c>
      <c r="S165" s="107" t="s">
        <v>436</v>
      </c>
      <c r="T165" s="128">
        <f t="shared" si="48"/>
        <v>0</v>
      </c>
      <c r="U165" s="108" t="str">
        <f t="shared" si="37"/>
        <v>0% - 5%</v>
      </c>
      <c r="V165" s="107" t="str">
        <f t="shared" si="38"/>
        <v>10</v>
      </c>
      <c r="W165" s="153"/>
      <c r="X165" s="128">
        <f t="shared" si="39"/>
        <v>0</v>
      </c>
      <c r="Y165" s="108" t="str">
        <f t="shared" si="40"/>
        <v>0% - 2%</v>
      </c>
      <c r="Z165" s="107" t="str">
        <f t="shared" si="41"/>
        <v>10</v>
      </c>
      <c r="AA165" s="111" t="s">
        <v>1342</v>
      </c>
      <c r="AB165" s="111">
        <f t="shared" si="42"/>
        <v>5</v>
      </c>
      <c r="AC165" s="111" t="s">
        <v>424</v>
      </c>
      <c r="AD165" s="111">
        <f t="shared" si="43"/>
        <v>5</v>
      </c>
      <c r="AE165" s="111" t="s">
        <v>1342</v>
      </c>
      <c r="AF165" s="111">
        <f t="shared" si="44"/>
        <v>5</v>
      </c>
      <c r="AG165" s="111" t="s">
        <v>1344</v>
      </c>
      <c r="AH165" s="111">
        <f t="shared" si="45"/>
        <v>5</v>
      </c>
      <c r="AI165" s="107">
        <f t="shared" si="46"/>
        <v>8</v>
      </c>
      <c r="AJ165" s="247">
        <f>IFERROR(AVERAGEIFS(Tableau1[Note globale /10],Tableau1[Activités],Tableau1[[#This Row],[Activités]]),"")</f>
        <v>7.1857142857142851</v>
      </c>
      <c r="AK165" s="107" t="str">
        <f t="shared" si="47"/>
        <v>APPROUVE</v>
      </c>
      <c r="AL165" s="109"/>
      <c r="AM165" s="109"/>
      <c r="AN165" s="109"/>
      <c r="AO165" s="161"/>
    </row>
    <row r="166" spans="1:41" ht="12.75" hidden="1" customHeight="1" x14ac:dyDescent="0.25">
      <c r="A166" s="200">
        <v>164</v>
      </c>
      <c r="B166" s="218" t="s">
        <v>18</v>
      </c>
      <c r="C166" s="102" t="s">
        <v>773</v>
      </c>
      <c r="D166" s="103">
        <v>39834</v>
      </c>
      <c r="E166" s="103" t="str">
        <f>VLOOKUP(B166,'MISE A JOUR LISTE FOURNISSEURS'!D:E,2,0)</f>
        <v>Découpe emboutissage</v>
      </c>
      <c r="F166" s="116" t="str">
        <f t="shared" si="33"/>
        <v>ALG</v>
      </c>
      <c r="G166" s="110"/>
      <c r="H166" s="104"/>
      <c r="I166" s="112" t="s">
        <v>343</v>
      </c>
      <c r="J166" s="204"/>
      <c r="K166" s="207" t="s">
        <v>323</v>
      </c>
      <c r="L166" s="116" t="str">
        <f t="shared" si="34"/>
        <v>NON</v>
      </c>
      <c r="M166" s="111" t="s">
        <v>885</v>
      </c>
      <c r="N166" s="105" t="str">
        <f t="shared" si="35"/>
        <v>non</v>
      </c>
      <c r="O166" s="106" t="s">
        <v>334</v>
      </c>
      <c r="P166" s="105" t="str">
        <f t="shared" si="36"/>
        <v>non</v>
      </c>
      <c r="Q166" s="107"/>
      <c r="R166" s="107"/>
      <c r="S166" s="107" t="s">
        <v>435</v>
      </c>
      <c r="T166" s="128" t="str">
        <f t="shared" si="48"/>
        <v/>
      </c>
      <c r="U166" s="108" t="str">
        <f t="shared" si="37"/>
        <v>&gt;40%</v>
      </c>
      <c r="V166" s="107" t="str">
        <f t="shared" si="38"/>
        <v>0</v>
      </c>
      <c r="W166" s="153"/>
      <c r="X166" s="128" t="str">
        <f t="shared" si="39"/>
        <v/>
      </c>
      <c r="Y166" s="108" t="str">
        <f t="shared" si="40"/>
        <v>6% - 100%</v>
      </c>
      <c r="Z166" s="107" t="str">
        <f t="shared" si="41"/>
        <v/>
      </c>
      <c r="AA166" s="111"/>
      <c r="AB166" s="111" t="str">
        <f t="shared" si="42"/>
        <v/>
      </c>
      <c r="AC166" s="111"/>
      <c r="AD166" s="111" t="str">
        <f t="shared" si="43"/>
        <v/>
      </c>
      <c r="AE166" s="111"/>
      <c r="AF166" s="111" t="str">
        <f t="shared" si="44"/>
        <v/>
      </c>
      <c r="AG166" s="111"/>
      <c r="AH166" s="111" t="str">
        <f t="shared" si="45"/>
        <v/>
      </c>
      <c r="AI166" s="107" t="str">
        <f t="shared" si="46"/>
        <v/>
      </c>
      <c r="AJ166" s="247">
        <f>IFERROR(AVERAGEIFS(Tableau1[Note globale /10],Tableau1[Activités],Tableau1[[#This Row],[Activités]]),"")</f>
        <v>6.5307692307692315</v>
      </c>
      <c r="AK166" s="107" t="str">
        <f t="shared" si="47"/>
        <v/>
      </c>
      <c r="AL166" s="109"/>
      <c r="AM166" s="109"/>
      <c r="AN166" s="109"/>
      <c r="AO166" s="161"/>
    </row>
    <row r="167" spans="1:41" ht="12.75" hidden="1" customHeight="1" x14ac:dyDescent="0.25">
      <c r="A167" s="200">
        <v>165</v>
      </c>
      <c r="B167" s="218" t="s">
        <v>19</v>
      </c>
      <c r="C167" s="102" t="s">
        <v>774</v>
      </c>
      <c r="D167" s="103">
        <v>39582</v>
      </c>
      <c r="E167" s="103" t="str">
        <f>VLOOKUP(B167,'MISE A JOUR LISTE FOURNISSEURS'!D:E,2,0)</f>
        <v>Produits ferreux</v>
      </c>
      <c r="F167" s="116" t="str">
        <f t="shared" si="33"/>
        <v>ALG</v>
      </c>
      <c r="G167" s="110" t="s">
        <v>191</v>
      </c>
      <c r="H167" s="104" t="s">
        <v>192</v>
      </c>
      <c r="I167" s="112" t="s">
        <v>336</v>
      </c>
      <c r="J167" s="204" t="s">
        <v>58</v>
      </c>
      <c r="K167" s="207"/>
      <c r="L167" s="116" t="str">
        <f t="shared" si="34"/>
        <v>NON</v>
      </c>
      <c r="M167" s="111" t="s">
        <v>885</v>
      </c>
      <c r="N167" s="105" t="str">
        <f t="shared" si="35"/>
        <v>non</v>
      </c>
      <c r="O167" s="106" t="s">
        <v>334</v>
      </c>
      <c r="P167" s="105" t="str">
        <f t="shared" si="36"/>
        <v>non</v>
      </c>
      <c r="Q167" s="107" t="str">
        <f>IFERROR(VLOOKUP(B167,Feuil1!A:B,2,0),"")</f>
        <v/>
      </c>
      <c r="R167" s="107"/>
      <c r="S167" s="107"/>
      <c r="T167" s="128" t="str">
        <f t="shared" si="48"/>
        <v/>
      </c>
      <c r="U167" s="108" t="str">
        <f t="shared" si="37"/>
        <v>&gt;40%</v>
      </c>
      <c r="V167" s="107" t="str">
        <f t="shared" si="38"/>
        <v>0</v>
      </c>
      <c r="W167" s="153"/>
      <c r="X167" s="128" t="str">
        <f t="shared" si="39"/>
        <v/>
      </c>
      <c r="Y167" s="108" t="str">
        <f t="shared" si="40"/>
        <v>6% - 100%</v>
      </c>
      <c r="Z167" s="107" t="str">
        <f t="shared" si="41"/>
        <v/>
      </c>
      <c r="AA167" s="111"/>
      <c r="AB167" s="111" t="str">
        <f t="shared" si="42"/>
        <v/>
      </c>
      <c r="AC167" s="111"/>
      <c r="AD167" s="111" t="str">
        <f t="shared" si="43"/>
        <v/>
      </c>
      <c r="AE167" s="111"/>
      <c r="AF167" s="111" t="str">
        <f t="shared" si="44"/>
        <v/>
      </c>
      <c r="AG167" s="111"/>
      <c r="AH167" s="111" t="str">
        <f t="shared" si="45"/>
        <v/>
      </c>
      <c r="AI167" s="107" t="str">
        <f t="shared" si="46"/>
        <v/>
      </c>
      <c r="AJ167" s="247">
        <f>IFERROR(AVERAGEIFS(Tableau1[Note globale /10],Tableau1[Activités],Tableau1[[#This Row],[Activités]]),"")</f>
        <v>7.6999999999999993</v>
      </c>
      <c r="AK167" s="107" t="str">
        <f t="shared" si="47"/>
        <v/>
      </c>
      <c r="AL167" s="109"/>
      <c r="AM167" s="109"/>
      <c r="AN167" s="109"/>
      <c r="AO167" s="161"/>
    </row>
    <row r="168" spans="1:41" hidden="1" x14ac:dyDescent="0.2">
      <c r="A168" s="200">
        <v>166</v>
      </c>
      <c r="B168" s="111" t="s">
        <v>779</v>
      </c>
      <c r="C168" s="111" t="s">
        <v>778</v>
      </c>
      <c r="D168" s="103">
        <v>39650</v>
      </c>
      <c r="E168" s="103" t="str">
        <f>VLOOKUP(B168,'MISE A JOUR LISTE FOURNISSEURS'!D:E,2,0)</f>
        <v/>
      </c>
      <c r="F168" s="116" t="str">
        <f t="shared" si="33"/>
        <v/>
      </c>
      <c r="G168" s="111"/>
      <c r="H168" s="111"/>
      <c r="I168" s="112"/>
      <c r="J168" s="206"/>
      <c r="K168" s="208"/>
      <c r="L168" s="116" t="str">
        <f t="shared" si="34"/>
        <v>NON</v>
      </c>
      <c r="M168" s="112" t="s">
        <v>888</v>
      </c>
      <c r="N168" s="105" t="str">
        <f t="shared" si="35"/>
        <v>non</v>
      </c>
      <c r="O168" s="107"/>
      <c r="P168" s="105" t="str">
        <f t="shared" si="36"/>
        <v>non</v>
      </c>
      <c r="Q168" s="107" t="str">
        <f>IFERROR(VLOOKUP(B168,Feuil1!A:B,2,0),"")</f>
        <v/>
      </c>
      <c r="R168" s="107"/>
      <c r="S168" s="107"/>
      <c r="T168" s="128" t="str">
        <f t="shared" si="48"/>
        <v/>
      </c>
      <c r="U168" s="108" t="str">
        <f t="shared" si="37"/>
        <v>&gt;40%</v>
      </c>
      <c r="V168" s="107" t="str">
        <f t="shared" si="38"/>
        <v>0</v>
      </c>
      <c r="W168" s="153"/>
      <c r="X168" s="128" t="str">
        <f t="shared" si="39"/>
        <v/>
      </c>
      <c r="Y168" s="108" t="str">
        <f t="shared" si="40"/>
        <v>6% - 100%</v>
      </c>
      <c r="Z168" s="107" t="str">
        <f t="shared" si="41"/>
        <v/>
      </c>
      <c r="AA168" s="111"/>
      <c r="AB168" s="111" t="str">
        <f t="shared" si="42"/>
        <v/>
      </c>
      <c r="AC168" s="111"/>
      <c r="AD168" s="111" t="str">
        <f t="shared" si="43"/>
        <v/>
      </c>
      <c r="AE168" s="111"/>
      <c r="AF168" s="111" t="str">
        <f t="shared" si="44"/>
        <v/>
      </c>
      <c r="AG168" s="111"/>
      <c r="AH168" s="111" t="str">
        <f t="shared" si="45"/>
        <v/>
      </c>
      <c r="AI168" s="107" t="str">
        <f t="shared" si="46"/>
        <v/>
      </c>
      <c r="AJ168" s="247" t="str">
        <f>IFERROR(AVERAGEIFS(Tableau1[Note globale /10],Tableau1[Activités],Tableau1[[#This Row],[Activités]]),"")</f>
        <v/>
      </c>
      <c r="AK168" s="107" t="str">
        <f t="shared" si="47"/>
        <v/>
      </c>
      <c r="AL168" s="109"/>
      <c r="AM168" s="109"/>
      <c r="AN168" s="109"/>
      <c r="AO168" s="162"/>
    </row>
    <row r="169" spans="1:41" x14ac:dyDescent="0.2">
      <c r="A169" s="200">
        <v>167</v>
      </c>
      <c r="B169" s="111" t="s">
        <v>783</v>
      </c>
      <c r="C169" s="111" t="s">
        <v>782</v>
      </c>
      <c r="D169" s="103">
        <v>38874</v>
      </c>
      <c r="E169" s="103" t="str">
        <f>VLOOKUP(B169,'MISE A JOUR LISTE FOURNISSEURS'!D:E,2,0)</f>
        <v>Cartonnage</v>
      </c>
      <c r="F169" s="116" t="str">
        <f t="shared" si="33"/>
        <v>VU</v>
      </c>
      <c r="G169" s="111"/>
      <c r="H169" s="111"/>
      <c r="I169" s="112" t="s">
        <v>341</v>
      </c>
      <c r="J169" s="206"/>
      <c r="K169" s="208"/>
      <c r="L169" s="116" t="str">
        <f t="shared" si="34"/>
        <v>OUI</v>
      </c>
      <c r="M169" s="111" t="s">
        <v>884</v>
      </c>
      <c r="N169" s="105" t="str">
        <f t="shared" si="35"/>
        <v>non</v>
      </c>
      <c r="O169" s="107"/>
      <c r="P169" s="105" t="str">
        <f t="shared" si="36"/>
        <v>non</v>
      </c>
      <c r="Q169" s="107">
        <f>IFERROR(VLOOKUP(B169,Feuil1!A:B,2,0),"")</f>
        <v>4</v>
      </c>
      <c r="R169" s="107">
        <v>0</v>
      </c>
      <c r="S169" s="107" t="s">
        <v>435</v>
      </c>
      <c r="T169" s="128">
        <f t="shared" si="48"/>
        <v>0</v>
      </c>
      <c r="U169" s="108" t="str">
        <f t="shared" si="37"/>
        <v>0% - 5%</v>
      </c>
      <c r="V169" s="107" t="str">
        <f t="shared" si="38"/>
        <v>10</v>
      </c>
      <c r="W169" s="153"/>
      <c r="X169" s="128">
        <f t="shared" si="39"/>
        <v>0</v>
      </c>
      <c r="Y169" s="108" t="str">
        <f t="shared" si="40"/>
        <v>0% - 2%</v>
      </c>
      <c r="Z169" s="107" t="str">
        <f t="shared" si="41"/>
        <v>10</v>
      </c>
      <c r="AA169" s="111" t="s">
        <v>1342</v>
      </c>
      <c r="AB169" s="111">
        <f t="shared" si="42"/>
        <v>5</v>
      </c>
      <c r="AC169" s="111" t="s">
        <v>424</v>
      </c>
      <c r="AD169" s="111">
        <f t="shared" si="43"/>
        <v>5</v>
      </c>
      <c r="AE169" s="111" t="s">
        <v>1342</v>
      </c>
      <c r="AF169" s="111">
        <f t="shared" si="44"/>
        <v>5</v>
      </c>
      <c r="AG169" s="111" t="s">
        <v>1344</v>
      </c>
      <c r="AH169" s="111">
        <f t="shared" si="45"/>
        <v>5</v>
      </c>
      <c r="AI169" s="107">
        <f t="shared" si="46"/>
        <v>8</v>
      </c>
      <c r="AJ169" s="247">
        <f>IFERROR(AVERAGEIFS(Tableau1[Note globale /10],Tableau1[Activités],Tableau1[[#This Row],[Activités]]),"")</f>
        <v>7.1857142857142851</v>
      </c>
      <c r="AK169" s="107" t="str">
        <f t="shared" si="47"/>
        <v>APPROUVE</v>
      </c>
      <c r="AL169" s="109"/>
      <c r="AM169" s="109"/>
      <c r="AN169" s="109"/>
      <c r="AO169" s="162"/>
    </row>
    <row r="170" spans="1:41" hidden="1" x14ac:dyDescent="0.2">
      <c r="A170" s="200">
        <v>168</v>
      </c>
      <c r="B170" s="111" t="s">
        <v>785</v>
      </c>
      <c r="C170" s="111" t="s">
        <v>784</v>
      </c>
      <c r="D170" s="103">
        <v>40668</v>
      </c>
      <c r="E170" s="103" t="str">
        <f>VLOOKUP(B170,'MISE A JOUR LISTE FOURNISSEURS'!D:E,2,0)</f>
        <v/>
      </c>
      <c r="F170" s="116" t="str">
        <f t="shared" si="33"/>
        <v/>
      </c>
      <c r="G170" s="111"/>
      <c r="H170" s="111"/>
      <c r="I170" s="112"/>
      <c r="J170" s="206"/>
      <c r="K170" s="208"/>
      <c r="L170" s="116" t="str">
        <f t="shared" si="34"/>
        <v>NON</v>
      </c>
      <c r="M170" s="112" t="s">
        <v>888</v>
      </c>
      <c r="N170" s="105" t="str">
        <f t="shared" si="35"/>
        <v>non</v>
      </c>
      <c r="O170" s="107"/>
      <c r="P170" s="105" t="str">
        <f t="shared" si="36"/>
        <v>non</v>
      </c>
      <c r="Q170" s="107" t="str">
        <f>IFERROR(VLOOKUP(B170,Feuil1!A:B,2,0),"")</f>
        <v/>
      </c>
      <c r="R170" s="107"/>
      <c r="S170" s="107"/>
      <c r="T170" s="128" t="str">
        <f t="shared" si="48"/>
        <v/>
      </c>
      <c r="U170" s="108" t="str">
        <f t="shared" si="37"/>
        <v>&gt;40%</v>
      </c>
      <c r="V170" s="107" t="str">
        <f t="shared" si="38"/>
        <v>0</v>
      </c>
      <c r="W170" s="153"/>
      <c r="X170" s="128" t="str">
        <f t="shared" si="39"/>
        <v/>
      </c>
      <c r="Y170" s="108" t="str">
        <f t="shared" si="40"/>
        <v>6% - 100%</v>
      </c>
      <c r="Z170" s="107" t="str">
        <f t="shared" si="41"/>
        <v/>
      </c>
      <c r="AA170" s="111"/>
      <c r="AB170" s="111" t="str">
        <f t="shared" si="42"/>
        <v/>
      </c>
      <c r="AC170" s="111"/>
      <c r="AD170" s="111" t="str">
        <f t="shared" si="43"/>
        <v/>
      </c>
      <c r="AE170" s="111"/>
      <c r="AF170" s="111" t="str">
        <f t="shared" si="44"/>
        <v/>
      </c>
      <c r="AG170" s="111"/>
      <c r="AH170" s="111" t="str">
        <f t="shared" si="45"/>
        <v/>
      </c>
      <c r="AI170" s="107" t="str">
        <f t="shared" si="46"/>
        <v/>
      </c>
      <c r="AJ170" s="247" t="str">
        <f>IFERROR(AVERAGEIFS(Tableau1[Note globale /10],Tableau1[Activités],Tableau1[[#This Row],[Activités]]),"")</f>
        <v/>
      </c>
      <c r="AK170" s="107" t="str">
        <f t="shared" si="47"/>
        <v/>
      </c>
      <c r="AL170" s="109"/>
      <c r="AM170" s="109"/>
      <c r="AN170" s="109"/>
      <c r="AO170" s="162"/>
    </row>
    <row r="171" spans="1:41" ht="12.75" hidden="1" customHeight="1" x14ac:dyDescent="0.25">
      <c r="A171" s="200">
        <v>169</v>
      </c>
      <c r="B171" s="218" t="s">
        <v>220</v>
      </c>
      <c r="C171" s="102" t="s">
        <v>787</v>
      </c>
      <c r="D171" s="103">
        <v>38511</v>
      </c>
      <c r="E171" s="103" t="str">
        <f>VLOOKUP(B171,'MISE A JOUR LISTE FOURNISSEURS'!D:E,2,0)</f>
        <v>Fournitures industrielles</v>
      </c>
      <c r="F171" s="116" t="str">
        <f t="shared" si="33"/>
        <v>VU</v>
      </c>
      <c r="G171" s="110"/>
      <c r="H171" s="104"/>
      <c r="I171" s="112" t="s">
        <v>341</v>
      </c>
      <c r="J171" s="204"/>
      <c r="K171" s="207"/>
      <c r="L171" s="116" t="str">
        <f t="shared" si="34"/>
        <v>NON</v>
      </c>
      <c r="M171" s="111" t="s">
        <v>884</v>
      </c>
      <c r="N171" s="105" t="str">
        <f t="shared" si="35"/>
        <v>non</v>
      </c>
      <c r="O171" s="106" t="s">
        <v>334</v>
      </c>
      <c r="P171" s="105" t="str">
        <f t="shared" si="36"/>
        <v>non</v>
      </c>
      <c r="Q171" s="107" t="str">
        <f>IFERROR(VLOOKUP(B171,Feuil1!A:B,2,0),"")</f>
        <v/>
      </c>
      <c r="R171" s="107"/>
      <c r="S171" s="107"/>
      <c r="T171" s="128" t="str">
        <f t="shared" si="48"/>
        <v/>
      </c>
      <c r="U171" s="108" t="str">
        <f t="shared" si="37"/>
        <v>&gt;40%</v>
      </c>
      <c r="V171" s="107" t="str">
        <f t="shared" si="38"/>
        <v>0</v>
      </c>
      <c r="W171" s="153"/>
      <c r="X171" s="128" t="str">
        <f t="shared" si="39"/>
        <v/>
      </c>
      <c r="Y171" s="108" t="str">
        <f t="shared" si="40"/>
        <v>6% - 100%</v>
      </c>
      <c r="Z171" s="107" t="str">
        <f t="shared" si="41"/>
        <v/>
      </c>
      <c r="AA171" s="111"/>
      <c r="AB171" s="111" t="str">
        <f t="shared" si="42"/>
        <v/>
      </c>
      <c r="AC171" s="111"/>
      <c r="AD171" s="111" t="str">
        <f t="shared" si="43"/>
        <v/>
      </c>
      <c r="AE171" s="111"/>
      <c r="AF171" s="111" t="str">
        <f t="shared" si="44"/>
        <v/>
      </c>
      <c r="AG171" s="111"/>
      <c r="AH171" s="111" t="str">
        <f t="shared" si="45"/>
        <v/>
      </c>
      <c r="AI171" s="107" t="str">
        <f t="shared" si="46"/>
        <v/>
      </c>
      <c r="AJ171" s="247">
        <f>IFERROR(AVERAGEIFS(Tableau1[Note globale /10],Tableau1[Activités],Tableau1[[#This Row],[Activités]]),"")</f>
        <v>7.1857142857142851</v>
      </c>
      <c r="AK171" s="107" t="str">
        <f t="shared" si="47"/>
        <v/>
      </c>
      <c r="AL171" s="109"/>
      <c r="AM171" s="109"/>
      <c r="AN171" s="109"/>
      <c r="AO171" s="165"/>
    </row>
    <row r="172" spans="1:41" hidden="1" x14ac:dyDescent="0.2">
      <c r="A172" s="200">
        <v>170</v>
      </c>
      <c r="B172" s="111" t="s">
        <v>790</v>
      </c>
      <c r="C172" s="111" t="s">
        <v>789</v>
      </c>
      <c r="D172" s="103">
        <v>42713</v>
      </c>
      <c r="E172" s="103" t="str">
        <f>VLOOKUP(B172,'MISE A JOUR LISTE FOURNISSEURS'!D:E,2,0)</f>
        <v/>
      </c>
      <c r="F172" s="116" t="str">
        <f t="shared" si="33"/>
        <v/>
      </c>
      <c r="G172" s="111"/>
      <c r="H172" s="111"/>
      <c r="I172" s="112"/>
      <c r="J172" s="206"/>
      <c r="K172" s="208"/>
      <c r="L172" s="116" t="str">
        <f t="shared" si="34"/>
        <v>NON</v>
      </c>
      <c r="M172" s="112" t="s">
        <v>888</v>
      </c>
      <c r="N172" s="105" t="str">
        <f t="shared" si="35"/>
        <v>non</v>
      </c>
      <c r="O172" s="107"/>
      <c r="P172" s="105" t="str">
        <f t="shared" si="36"/>
        <v>non</v>
      </c>
      <c r="Q172" s="107" t="str">
        <f>IFERROR(VLOOKUP(B172,Feuil1!A:B,2,0),"")</f>
        <v/>
      </c>
      <c r="R172" s="107"/>
      <c r="S172" s="107"/>
      <c r="T172" s="128" t="str">
        <f t="shared" si="48"/>
        <v/>
      </c>
      <c r="U172" s="108" t="str">
        <f t="shared" si="37"/>
        <v>&gt;40%</v>
      </c>
      <c r="V172" s="107" t="str">
        <f t="shared" si="38"/>
        <v>0</v>
      </c>
      <c r="W172" s="153"/>
      <c r="X172" s="128" t="str">
        <f t="shared" si="39"/>
        <v/>
      </c>
      <c r="Y172" s="108" t="str">
        <f t="shared" si="40"/>
        <v>6% - 100%</v>
      </c>
      <c r="Z172" s="107" t="str">
        <f t="shared" si="41"/>
        <v/>
      </c>
      <c r="AA172" s="111"/>
      <c r="AB172" s="111" t="str">
        <f t="shared" si="42"/>
        <v/>
      </c>
      <c r="AC172" s="111"/>
      <c r="AD172" s="111" t="str">
        <f t="shared" si="43"/>
        <v/>
      </c>
      <c r="AE172" s="111"/>
      <c r="AF172" s="111" t="str">
        <f t="shared" si="44"/>
        <v/>
      </c>
      <c r="AG172" s="111"/>
      <c r="AH172" s="111" t="str">
        <f t="shared" si="45"/>
        <v/>
      </c>
      <c r="AI172" s="107" t="str">
        <f t="shared" si="46"/>
        <v/>
      </c>
      <c r="AJ172" s="247" t="str">
        <f>IFERROR(AVERAGEIFS(Tableau1[Note globale /10],Tableau1[Activités],Tableau1[[#This Row],[Activités]]),"")</f>
        <v/>
      </c>
      <c r="AK172" s="107" t="str">
        <f t="shared" si="47"/>
        <v/>
      </c>
      <c r="AL172" s="109"/>
      <c r="AM172" s="109"/>
      <c r="AN172" s="109"/>
      <c r="AO172" s="162"/>
    </row>
    <row r="173" spans="1:41" x14ac:dyDescent="0.2">
      <c r="A173" s="200">
        <v>171</v>
      </c>
      <c r="B173" s="111" t="s">
        <v>791</v>
      </c>
      <c r="C173" s="111" t="s">
        <v>791</v>
      </c>
      <c r="D173" s="103">
        <v>40599</v>
      </c>
      <c r="E173" s="103" t="str">
        <f>VLOOKUP(B173,'MISE A JOUR LISTE FOURNISSEURS'!D:E,2,0)</f>
        <v>Fournitures industrielles</v>
      </c>
      <c r="F173" s="116" t="str">
        <f t="shared" si="33"/>
        <v>ALG</v>
      </c>
      <c r="G173" s="111"/>
      <c r="H173" s="111"/>
      <c r="I173" s="112" t="s">
        <v>343</v>
      </c>
      <c r="J173" s="206"/>
      <c r="K173" s="208"/>
      <c r="L173" s="116" t="str">
        <f t="shared" si="34"/>
        <v>OUI</v>
      </c>
      <c r="M173" s="111" t="s">
        <v>885</v>
      </c>
      <c r="N173" s="105" t="str">
        <f t="shared" si="35"/>
        <v>non</v>
      </c>
      <c r="O173" s="107"/>
      <c r="P173" s="105" t="str">
        <f t="shared" si="36"/>
        <v>non</v>
      </c>
      <c r="Q173" s="107">
        <f>IFERROR(VLOOKUP(B173,Feuil1!A:B,2,0),"")</f>
        <v>1</v>
      </c>
      <c r="R173" s="107">
        <v>0</v>
      </c>
      <c r="S173" s="107" t="s">
        <v>435</v>
      </c>
      <c r="T173" s="128">
        <f t="shared" si="48"/>
        <v>0</v>
      </c>
      <c r="U173" s="108" t="str">
        <f t="shared" si="37"/>
        <v>0% - 5%</v>
      </c>
      <c r="V173" s="107" t="str">
        <f t="shared" si="38"/>
        <v>10</v>
      </c>
      <c r="W173" s="153"/>
      <c r="X173" s="128">
        <f t="shared" si="39"/>
        <v>0</v>
      </c>
      <c r="Y173" s="108" t="str">
        <f t="shared" si="40"/>
        <v>0% - 2%</v>
      </c>
      <c r="Z173" s="107" t="str">
        <f t="shared" si="41"/>
        <v>10</v>
      </c>
      <c r="AA173" s="111" t="s">
        <v>419</v>
      </c>
      <c r="AB173" s="111">
        <f t="shared" si="42"/>
        <v>4</v>
      </c>
      <c r="AC173" s="111" t="s">
        <v>424</v>
      </c>
      <c r="AD173" s="111">
        <f t="shared" si="43"/>
        <v>5</v>
      </c>
      <c r="AE173" s="111" t="s">
        <v>1342</v>
      </c>
      <c r="AF173" s="111">
        <f t="shared" si="44"/>
        <v>5</v>
      </c>
      <c r="AG173" s="111" t="s">
        <v>1344</v>
      </c>
      <c r="AH173" s="111">
        <f t="shared" si="45"/>
        <v>5</v>
      </c>
      <c r="AI173" s="107">
        <f t="shared" si="46"/>
        <v>7.9</v>
      </c>
      <c r="AJ173" s="247">
        <f>IFERROR(AVERAGEIFS(Tableau1[Note globale /10],Tableau1[Activités],Tableau1[[#This Row],[Activités]]),"")</f>
        <v>6.5307692307692315</v>
      </c>
      <c r="AK173" s="107" t="str">
        <f t="shared" si="47"/>
        <v>APPROUVE</v>
      </c>
      <c r="AL173" s="109"/>
      <c r="AM173" s="109"/>
      <c r="AN173" s="109"/>
      <c r="AO173" s="162"/>
    </row>
    <row r="174" spans="1:41" hidden="1" x14ac:dyDescent="0.2">
      <c r="A174" s="200">
        <v>172</v>
      </c>
      <c r="B174" s="111" t="s">
        <v>794</v>
      </c>
      <c r="C174" s="111" t="s">
        <v>793</v>
      </c>
      <c r="D174" s="103">
        <v>41107</v>
      </c>
      <c r="E174" s="103" t="str">
        <f>VLOOKUP(B174,'MISE A JOUR LISTE FOURNISSEURS'!D:E,2,0)</f>
        <v>Produits non ferreux</v>
      </c>
      <c r="F174" s="116" t="str">
        <f t="shared" si="33"/>
        <v>ALG</v>
      </c>
      <c r="G174" s="111"/>
      <c r="H174" s="111"/>
      <c r="I174" s="112" t="s">
        <v>336</v>
      </c>
      <c r="J174" s="206"/>
      <c r="K174" s="208"/>
      <c r="L174" s="116" t="str">
        <f t="shared" si="34"/>
        <v>NON</v>
      </c>
      <c r="M174" s="111" t="s">
        <v>885</v>
      </c>
      <c r="N174" s="105" t="str">
        <f t="shared" si="35"/>
        <v>non</v>
      </c>
      <c r="O174" s="107"/>
      <c r="P174" s="105" t="str">
        <f t="shared" si="36"/>
        <v>non</v>
      </c>
      <c r="Q174" s="107" t="str">
        <f>IFERROR(VLOOKUP(B174,Feuil1!A:B,2,0),"")</f>
        <v/>
      </c>
      <c r="R174" s="107"/>
      <c r="S174" s="107"/>
      <c r="T174" s="128" t="str">
        <f t="shared" si="48"/>
        <v/>
      </c>
      <c r="U174" s="108" t="str">
        <f t="shared" si="37"/>
        <v>&gt;40%</v>
      </c>
      <c r="V174" s="107" t="str">
        <f t="shared" si="38"/>
        <v>0</v>
      </c>
      <c r="W174" s="153"/>
      <c r="X174" s="128" t="str">
        <f t="shared" si="39"/>
        <v/>
      </c>
      <c r="Y174" s="108" t="str">
        <f t="shared" si="40"/>
        <v>6% - 100%</v>
      </c>
      <c r="Z174" s="107" t="str">
        <f t="shared" si="41"/>
        <v/>
      </c>
      <c r="AA174" s="111"/>
      <c r="AB174" s="111" t="str">
        <f t="shared" si="42"/>
        <v/>
      </c>
      <c r="AC174" s="111"/>
      <c r="AD174" s="111" t="str">
        <f t="shared" si="43"/>
        <v/>
      </c>
      <c r="AE174" s="111"/>
      <c r="AF174" s="111" t="str">
        <f t="shared" si="44"/>
        <v/>
      </c>
      <c r="AG174" s="111"/>
      <c r="AH174" s="111" t="str">
        <f t="shared" si="45"/>
        <v/>
      </c>
      <c r="AI174" s="107" t="str">
        <f t="shared" si="46"/>
        <v/>
      </c>
      <c r="AJ174" s="247">
        <f>IFERROR(AVERAGEIFS(Tableau1[Note globale /10],Tableau1[Activités],Tableau1[[#This Row],[Activités]]),"")</f>
        <v>7.6999999999999993</v>
      </c>
      <c r="AK174" s="107" t="str">
        <f t="shared" si="47"/>
        <v/>
      </c>
      <c r="AL174" s="109"/>
      <c r="AM174" s="109"/>
      <c r="AN174" s="109"/>
      <c r="AO174" s="162"/>
    </row>
    <row r="175" spans="1:41" hidden="1" x14ac:dyDescent="0.2">
      <c r="A175" s="200">
        <v>173</v>
      </c>
      <c r="B175" s="111" t="s">
        <v>795</v>
      </c>
      <c r="C175" s="111" t="s">
        <v>795</v>
      </c>
      <c r="D175" s="103">
        <v>42633</v>
      </c>
      <c r="E175" s="103" t="str">
        <f>VLOOKUP(B175,'MISE A JOUR LISTE FOURNISSEURS'!D:E,2,0)</f>
        <v>Traitement de Surface</v>
      </c>
      <c r="F175" s="116" t="str">
        <f t="shared" si="33"/>
        <v>ALG</v>
      </c>
      <c r="G175" s="111"/>
      <c r="H175" s="111"/>
      <c r="I175" s="112" t="s">
        <v>79</v>
      </c>
      <c r="J175" s="206"/>
      <c r="K175" s="208"/>
      <c r="L175" s="116" t="str">
        <f t="shared" si="34"/>
        <v>NON</v>
      </c>
      <c r="M175" s="112" t="s">
        <v>888</v>
      </c>
      <c r="N175" s="105" t="str">
        <f t="shared" si="35"/>
        <v>non</v>
      </c>
      <c r="O175" s="107"/>
      <c r="P175" s="105" t="str">
        <f t="shared" si="36"/>
        <v>non</v>
      </c>
      <c r="Q175" s="107" t="str">
        <f>IFERROR(VLOOKUP(B175,Feuil1!A:B,2,0),"")</f>
        <v/>
      </c>
      <c r="R175" s="107"/>
      <c r="S175" s="107"/>
      <c r="T175" s="128" t="str">
        <f t="shared" si="48"/>
        <v/>
      </c>
      <c r="U175" s="108" t="str">
        <f t="shared" si="37"/>
        <v>&gt;40%</v>
      </c>
      <c r="V175" s="107" t="str">
        <f t="shared" si="38"/>
        <v>0</v>
      </c>
      <c r="W175" s="153"/>
      <c r="X175" s="128" t="str">
        <f t="shared" si="39"/>
        <v/>
      </c>
      <c r="Y175" s="108" t="str">
        <f t="shared" si="40"/>
        <v>6% - 100%</v>
      </c>
      <c r="Z175" s="107" t="str">
        <f t="shared" si="41"/>
        <v/>
      </c>
      <c r="AA175" s="111"/>
      <c r="AB175" s="111" t="str">
        <f t="shared" si="42"/>
        <v/>
      </c>
      <c r="AC175" s="111"/>
      <c r="AD175" s="111" t="str">
        <f t="shared" si="43"/>
        <v/>
      </c>
      <c r="AE175" s="111"/>
      <c r="AF175" s="111" t="str">
        <f t="shared" si="44"/>
        <v/>
      </c>
      <c r="AG175" s="111"/>
      <c r="AH175" s="111" t="str">
        <f t="shared" si="45"/>
        <v/>
      </c>
      <c r="AI175" s="107" t="str">
        <f t="shared" si="46"/>
        <v/>
      </c>
      <c r="AJ175" s="247">
        <f>IFERROR(AVERAGEIFS(Tableau1[Note globale /10],Tableau1[Activités],Tableau1[[#This Row],[Activités]]),"")</f>
        <v>4.9142857142857137</v>
      </c>
      <c r="AK175" s="107" t="str">
        <f t="shared" si="47"/>
        <v/>
      </c>
      <c r="AL175" s="109"/>
      <c r="AM175" s="109"/>
      <c r="AN175" s="109"/>
      <c r="AO175" s="162"/>
    </row>
    <row r="176" spans="1:41" ht="12.75" customHeight="1" x14ac:dyDescent="0.2">
      <c r="A176" s="200">
        <v>174</v>
      </c>
      <c r="B176" s="111" t="s">
        <v>796</v>
      </c>
      <c r="C176" s="111" t="s">
        <v>796</v>
      </c>
      <c r="D176" s="103">
        <v>36062</v>
      </c>
      <c r="E176" s="103" t="str">
        <f>VLOOKUP(B176,'MISE A JOUR LISTE FOURNISSEURS'!D:E,2,0)</f>
        <v>Découpe emboutissage</v>
      </c>
      <c r="F176" s="116" t="str">
        <f t="shared" si="33"/>
        <v>ALG</v>
      </c>
      <c r="G176" s="111"/>
      <c r="H176" s="111"/>
      <c r="I176" s="112" t="s">
        <v>343</v>
      </c>
      <c r="J176" s="206"/>
      <c r="K176" s="208"/>
      <c r="L176" s="116" t="str">
        <f t="shared" si="34"/>
        <v>OUI</v>
      </c>
      <c r="M176" s="111" t="s">
        <v>885</v>
      </c>
      <c r="N176" s="105" t="str">
        <f t="shared" si="35"/>
        <v>non</v>
      </c>
      <c r="O176" s="107"/>
      <c r="P176" s="105" t="str">
        <f t="shared" si="36"/>
        <v>non</v>
      </c>
      <c r="Q176" s="107">
        <f>IFERROR(VLOOKUP(B176,Feuil1!A:B,2,0),"")</f>
        <v>1</v>
      </c>
      <c r="R176" s="107">
        <v>0</v>
      </c>
      <c r="S176" s="107" t="s">
        <v>435</v>
      </c>
      <c r="T176" s="128">
        <f t="shared" si="48"/>
        <v>0</v>
      </c>
      <c r="U176" s="108" t="str">
        <f t="shared" si="37"/>
        <v>0% - 5%</v>
      </c>
      <c r="V176" s="107" t="str">
        <f t="shared" si="38"/>
        <v>10</v>
      </c>
      <c r="W176" s="153"/>
      <c r="X176" s="128">
        <f t="shared" si="39"/>
        <v>0</v>
      </c>
      <c r="Y176" s="108" t="str">
        <f t="shared" si="40"/>
        <v>0% - 2%</v>
      </c>
      <c r="Z176" s="107" t="str">
        <f t="shared" si="41"/>
        <v>10</v>
      </c>
      <c r="AA176" s="111" t="s">
        <v>419</v>
      </c>
      <c r="AB176" s="111">
        <f t="shared" si="42"/>
        <v>4</v>
      </c>
      <c r="AC176" s="111" t="s">
        <v>424</v>
      </c>
      <c r="AD176" s="111">
        <f t="shared" si="43"/>
        <v>5</v>
      </c>
      <c r="AE176" s="111" t="s">
        <v>1342</v>
      </c>
      <c r="AF176" s="111">
        <f t="shared" si="44"/>
        <v>5</v>
      </c>
      <c r="AG176" s="111" t="s">
        <v>1344</v>
      </c>
      <c r="AH176" s="111">
        <f t="shared" si="45"/>
        <v>5</v>
      </c>
      <c r="AI176" s="107">
        <f t="shared" si="46"/>
        <v>7.9</v>
      </c>
      <c r="AJ176" s="247">
        <f>IFERROR(AVERAGEIFS(Tableau1[Note globale /10],Tableau1[Activités],Tableau1[[#This Row],[Activités]]),"")</f>
        <v>6.5307692307692315</v>
      </c>
      <c r="AK176" s="107" t="str">
        <f t="shared" si="47"/>
        <v>APPROUVE</v>
      </c>
      <c r="AL176" s="109"/>
      <c r="AM176" s="109"/>
      <c r="AN176" s="109"/>
      <c r="AO176" s="162"/>
    </row>
    <row r="177" spans="1:42" ht="12.75" customHeight="1" x14ac:dyDescent="0.25">
      <c r="A177" s="200">
        <v>175</v>
      </c>
      <c r="B177" s="218" t="s">
        <v>148</v>
      </c>
      <c r="C177" s="102" t="s">
        <v>148</v>
      </c>
      <c r="D177" s="103">
        <v>40094</v>
      </c>
      <c r="E177" s="103" t="str">
        <f>VLOOKUP(B177,'MISE A JOUR LISTE FOURNISSEURS'!D:E,2,0)</f>
        <v>Cartonnage</v>
      </c>
      <c r="F177" s="116" t="str">
        <f t="shared" si="33"/>
        <v>VU</v>
      </c>
      <c r="G177" s="110"/>
      <c r="H177" s="104"/>
      <c r="I177" s="112" t="s">
        <v>341</v>
      </c>
      <c r="J177" s="204"/>
      <c r="K177" s="207"/>
      <c r="L177" s="116" t="str">
        <f t="shared" si="34"/>
        <v>OUI</v>
      </c>
      <c r="M177" s="111" t="s">
        <v>884</v>
      </c>
      <c r="N177" s="105" t="str">
        <f t="shared" si="35"/>
        <v>non</v>
      </c>
      <c r="O177" s="105" t="s">
        <v>334</v>
      </c>
      <c r="P177" s="105" t="str">
        <f t="shared" si="36"/>
        <v>non</v>
      </c>
      <c r="Q177" s="107">
        <f>IFERROR(VLOOKUP(B177,Feuil1!A:B,2,0),"")</f>
        <v>3</v>
      </c>
      <c r="R177" s="107">
        <v>0</v>
      </c>
      <c r="S177" s="107" t="s">
        <v>435</v>
      </c>
      <c r="T177" s="128">
        <f t="shared" si="48"/>
        <v>0</v>
      </c>
      <c r="U177" s="108" t="str">
        <f t="shared" si="37"/>
        <v>0% - 5%</v>
      </c>
      <c r="V177" s="107" t="str">
        <f t="shared" si="38"/>
        <v>10</v>
      </c>
      <c r="W177" s="153"/>
      <c r="X177" s="128">
        <f t="shared" si="39"/>
        <v>0</v>
      </c>
      <c r="Y177" s="108" t="str">
        <f t="shared" si="40"/>
        <v>0% - 2%</v>
      </c>
      <c r="Z177" s="107" t="str">
        <f t="shared" si="41"/>
        <v>10</v>
      </c>
      <c r="AA177" s="111" t="s">
        <v>1342</v>
      </c>
      <c r="AB177" s="111">
        <f t="shared" si="42"/>
        <v>5</v>
      </c>
      <c r="AC177" s="111" t="s">
        <v>424</v>
      </c>
      <c r="AD177" s="111">
        <f t="shared" si="43"/>
        <v>5</v>
      </c>
      <c r="AE177" s="111" t="s">
        <v>1342</v>
      </c>
      <c r="AF177" s="111">
        <f t="shared" si="44"/>
        <v>5</v>
      </c>
      <c r="AG177" s="111" t="s">
        <v>1344</v>
      </c>
      <c r="AH177" s="111">
        <f t="shared" si="45"/>
        <v>5</v>
      </c>
      <c r="AI177" s="107">
        <f t="shared" si="46"/>
        <v>8</v>
      </c>
      <c r="AJ177" s="247">
        <f>IFERROR(AVERAGEIFS(Tableau1[Note globale /10],Tableau1[Activités],Tableau1[[#This Row],[Activités]]),"")</f>
        <v>7.1857142857142851</v>
      </c>
      <c r="AK177" s="107" t="str">
        <f t="shared" si="47"/>
        <v>APPROUVE</v>
      </c>
      <c r="AL177" s="109"/>
      <c r="AM177" s="109"/>
      <c r="AN177" s="109"/>
      <c r="AO177" s="161"/>
      <c r="AP177" s="17"/>
    </row>
    <row r="178" spans="1:42" hidden="1" x14ac:dyDescent="0.2">
      <c r="A178" s="200">
        <v>176</v>
      </c>
      <c r="B178" s="111" t="s">
        <v>798</v>
      </c>
      <c r="C178" s="111" t="s">
        <v>798</v>
      </c>
      <c r="D178" s="103">
        <v>40856</v>
      </c>
      <c r="E178" s="103" t="str">
        <f>VLOOKUP(B178,'MISE A JOUR LISTE FOURNISSEURS'!D:E,2,0)</f>
        <v>Traitement de Surface</v>
      </c>
      <c r="F178" s="116" t="str">
        <f t="shared" si="33"/>
        <v>ALG</v>
      </c>
      <c r="G178" s="111"/>
      <c r="H178" s="111"/>
      <c r="I178" s="112" t="s">
        <v>79</v>
      </c>
      <c r="J178" s="206"/>
      <c r="K178" s="208"/>
      <c r="L178" s="116" t="str">
        <f t="shared" si="34"/>
        <v>NON</v>
      </c>
      <c r="M178" s="112" t="s">
        <v>888</v>
      </c>
      <c r="N178" s="105" t="str">
        <f t="shared" si="35"/>
        <v>non</v>
      </c>
      <c r="O178" s="107"/>
      <c r="P178" s="105" t="str">
        <f t="shared" si="36"/>
        <v>non</v>
      </c>
      <c r="Q178" s="107" t="str">
        <f>IFERROR(VLOOKUP(B178,Feuil1!A:B,2,0),"")</f>
        <v/>
      </c>
      <c r="R178" s="107"/>
      <c r="S178" s="107"/>
      <c r="T178" s="128" t="str">
        <f t="shared" si="48"/>
        <v/>
      </c>
      <c r="U178" s="108" t="str">
        <f t="shared" si="37"/>
        <v>&gt;40%</v>
      </c>
      <c r="V178" s="107" t="str">
        <f t="shared" si="38"/>
        <v>0</v>
      </c>
      <c r="W178" s="153"/>
      <c r="X178" s="128" t="str">
        <f t="shared" si="39"/>
        <v/>
      </c>
      <c r="Y178" s="108" t="str">
        <f t="shared" si="40"/>
        <v>6% - 100%</v>
      </c>
      <c r="Z178" s="107" t="str">
        <f t="shared" si="41"/>
        <v/>
      </c>
      <c r="AA178" s="111"/>
      <c r="AB178" s="111" t="str">
        <f t="shared" si="42"/>
        <v/>
      </c>
      <c r="AC178" s="111"/>
      <c r="AD178" s="111" t="str">
        <f t="shared" si="43"/>
        <v/>
      </c>
      <c r="AE178" s="111"/>
      <c r="AF178" s="111" t="str">
        <f t="shared" si="44"/>
        <v/>
      </c>
      <c r="AG178" s="111"/>
      <c r="AH178" s="111" t="str">
        <f t="shared" si="45"/>
        <v/>
      </c>
      <c r="AI178" s="107" t="str">
        <f t="shared" si="46"/>
        <v/>
      </c>
      <c r="AJ178" s="247">
        <f>IFERROR(AVERAGEIFS(Tableau1[Note globale /10],Tableau1[Activités],Tableau1[[#This Row],[Activités]]),"")</f>
        <v>4.9142857142857137</v>
      </c>
      <c r="AK178" s="107" t="str">
        <f t="shared" si="47"/>
        <v/>
      </c>
      <c r="AL178" s="109"/>
      <c r="AM178" s="109"/>
      <c r="AN178" s="109"/>
      <c r="AO178" s="162"/>
    </row>
    <row r="179" spans="1:42" hidden="1" x14ac:dyDescent="0.2">
      <c r="A179" s="200">
        <v>177</v>
      </c>
      <c r="B179" s="111" t="s">
        <v>799</v>
      </c>
      <c r="C179" s="111" t="s">
        <v>376</v>
      </c>
      <c r="D179" s="103">
        <v>42710</v>
      </c>
      <c r="E179" s="103" t="str">
        <f>VLOOKUP(B179,'MISE A JOUR LISTE FOURNISSEURS'!D:E,2,0)</f>
        <v>Traitement de Surface</v>
      </c>
      <c r="F179" s="116" t="str">
        <f t="shared" si="33"/>
        <v>ALG</v>
      </c>
      <c r="G179" s="111"/>
      <c r="H179" s="111"/>
      <c r="I179" s="112" t="s">
        <v>79</v>
      </c>
      <c r="J179" s="206"/>
      <c r="K179" s="208"/>
      <c r="L179" s="116" t="str">
        <f t="shared" si="34"/>
        <v>NON</v>
      </c>
      <c r="M179" s="112" t="s">
        <v>888</v>
      </c>
      <c r="N179" s="105" t="str">
        <f t="shared" si="35"/>
        <v>non</v>
      </c>
      <c r="O179" s="107"/>
      <c r="P179" s="105" t="str">
        <f t="shared" si="36"/>
        <v>non</v>
      </c>
      <c r="Q179" s="107" t="str">
        <f>IFERROR(VLOOKUP(B179,Feuil1!A:B,2,0),"")</f>
        <v/>
      </c>
      <c r="R179" s="107"/>
      <c r="S179" s="107"/>
      <c r="T179" s="128" t="str">
        <f t="shared" si="48"/>
        <v/>
      </c>
      <c r="U179" s="108" t="str">
        <f t="shared" si="37"/>
        <v>&gt;40%</v>
      </c>
      <c r="V179" s="107" t="str">
        <f t="shared" si="38"/>
        <v>0</v>
      </c>
      <c r="W179" s="153"/>
      <c r="X179" s="128" t="str">
        <f t="shared" si="39"/>
        <v/>
      </c>
      <c r="Y179" s="108" t="str">
        <f t="shared" si="40"/>
        <v>6% - 100%</v>
      </c>
      <c r="Z179" s="107" t="str">
        <f t="shared" si="41"/>
        <v/>
      </c>
      <c r="AA179" s="111"/>
      <c r="AB179" s="111" t="str">
        <f t="shared" si="42"/>
        <v/>
      </c>
      <c r="AC179" s="111"/>
      <c r="AD179" s="111" t="str">
        <f t="shared" si="43"/>
        <v/>
      </c>
      <c r="AE179" s="111"/>
      <c r="AF179" s="111" t="str">
        <f t="shared" si="44"/>
        <v/>
      </c>
      <c r="AG179" s="111"/>
      <c r="AH179" s="111" t="str">
        <f t="shared" si="45"/>
        <v/>
      </c>
      <c r="AI179" s="107" t="str">
        <f t="shared" si="46"/>
        <v/>
      </c>
      <c r="AJ179" s="247">
        <f>IFERROR(AVERAGEIFS(Tableau1[Note globale /10],Tableau1[Activités],Tableau1[[#This Row],[Activités]]),"")</f>
        <v>4.9142857142857137</v>
      </c>
      <c r="AK179" s="107" t="str">
        <f t="shared" si="47"/>
        <v/>
      </c>
      <c r="AL179" s="109"/>
      <c r="AM179" s="109"/>
      <c r="AN179" s="109"/>
      <c r="AO179" s="162"/>
    </row>
    <row r="180" spans="1:42" ht="12.75" customHeight="1" x14ac:dyDescent="0.25">
      <c r="A180" s="200">
        <v>178</v>
      </c>
      <c r="B180" s="217" t="s">
        <v>800</v>
      </c>
      <c r="C180" s="102" t="s">
        <v>20</v>
      </c>
      <c r="D180" s="103">
        <v>39898</v>
      </c>
      <c r="E180" s="103" t="str">
        <f>VLOOKUP(B180,'MISE A JOUR LISTE FOURNISSEURS'!D:E,2,0)</f>
        <v>Décolletage</v>
      </c>
      <c r="F180" s="116" t="str">
        <f t="shared" si="33"/>
        <v>ALG</v>
      </c>
      <c r="G180" s="110" t="s">
        <v>179</v>
      </c>
      <c r="H180" s="104" t="s">
        <v>181</v>
      </c>
      <c r="I180" s="112" t="s">
        <v>343</v>
      </c>
      <c r="J180" s="204" t="s">
        <v>358</v>
      </c>
      <c r="K180" s="203">
        <v>43786</v>
      </c>
      <c r="L180" s="116" t="str">
        <f t="shared" si="34"/>
        <v>OUI</v>
      </c>
      <c r="M180" s="111" t="s">
        <v>884</v>
      </c>
      <c r="N180" s="105" t="str">
        <f t="shared" si="35"/>
        <v>non</v>
      </c>
      <c r="O180" s="106" t="s">
        <v>333</v>
      </c>
      <c r="P180" s="105" t="str">
        <f t="shared" si="36"/>
        <v>oui</v>
      </c>
      <c r="Q180" s="107">
        <v>2</v>
      </c>
      <c r="R180" s="107">
        <v>1</v>
      </c>
      <c r="S180" s="107" t="s">
        <v>435</v>
      </c>
      <c r="T180" s="128">
        <f t="shared" si="48"/>
        <v>0.5</v>
      </c>
      <c r="U180" s="108" t="str">
        <f t="shared" si="37"/>
        <v>&gt;40%</v>
      </c>
      <c r="V180" s="107" t="str">
        <f t="shared" si="38"/>
        <v>0</v>
      </c>
      <c r="W180" s="153"/>
      <c r="X180" s="128">
        <f t="shared" si="39"/>
        <v>0</v>
      </c>
      <c r="Y180" s="108" t="str">
        <f t="shared" si="40"/>
        <v>0% - 2%</v>
      </c>
      <c r="Z180" s="107" t="str">
        <f t="shared" si="41"/>
        <v>10</v>
      </c>
      <c r="AA180" s="111" t="s">
        <v>419</v>
      </c>
      <c r="AB180" s="111">
        <f t="shared" si="42"/>
        <v>4</v>
      </c>
      <c r="AC180" s="111" t="s">
        <v>424</v>
      </c>
      <c r="AD180" s="111">
        <f t="shared" si="43"/>
        <v>5</v>
      </c>
      <c r="AE180" s="111" t="s">
        <v>1342</v>
      </c>
      <c r="AF180" s="111">
        <f t="shared" si="44"/>
        <v>5</v>
      </c>
      <c r="AG180" s="111" t="s">
        <v>1344</v>
      </c>
      <c r="AH180" s="111">
        <f t="shared" si="45"/>
        <v>5</v>
      </c>
      <c r="AI180" s="107">
        <f t="shared" si="46"/>
        <v>4.9000000000000004</v>
      </c>
      <c r="AJ180" s="247">
        <f>IFERROR(AVERAGEIFS(Tableau1[Note globale /10],Tableau1[Activités],Tableau1[[#This Row],[Activités]]),"")</f>
        <v>6.5307692307692315</v>
      </c>
      <c r="AK180" s="107" t="str">
        <f t="shared" si="47"/>
        <v>SOUS RESERVE</v>
      </c>
      <c r="AL180" s="109" t="s">
        <v>1366</v>
      </c>
      <c r="AM180" s="109"/>
      <c r="AN180" s="109"/>
      <c r="AO180" s="161"/>
    </row>
    <row r="181" spans="1:42" hidden="1" x14ac:dyDescent="0.2">
      <c r="A181" s="200">
        <v>179</v>
      </c>
      <c r="B181" s="111" t="s">
        <v>801</v>
      </c>
      <c r="C181" s="111" t="s">
        <v>801</v>
      </c>
      <c r="D181" s="103">
        <v>36062</v>
      </c>
      <c r="E181" s="103" t="str">
        <f>VLOOKUP(B181,'MISE A JOUR LISTE FOURNISSEURS'!D:E,2,0)</f>
        <v>Fournitures industrielles</v>
      </c>
      <c r="F181" s="116" t="str">
        <f t="shared" si="33"/>
        <v>VU</v>
      </c>
      <c r="G181" s="111"/>
      <c r="H181" s="111"/>
      <c r="I181" s="112" t="s">
        <v>341</v>
      </c>
      <c r="J181" s="206"/>
      <c r="K181" s="208"/>
      <c r="L181" s="116" t="str">
        <f t="shared" si="34"/>
        <v>NON</v>
      </c>
      <c r="M181" s="112" t="s">
        <v>888</v>
      </c>
      <c r="N181" s="105" t="str">
        <f t="shared" si="35"/>
        <v>non</v>
      </c>
      <c r="O181" s="107"/>
      <c r="P181" s="105" t="str">
        <f t="shared" si="36"/>
        <v>non</v>
      </c>
      <c r="Q181" s="107" t="str">
        <f>IFERROR(VLOOKUP(B181,Feuil1!A:B,2,0),"")</f>
        <v/>
      </c>
      <c r="R181" s="107"/>
      <c r="S181" s="107"/>
      <c r="T181" s="128" t="str">
        <f t="shared" si="48"/>
        <v/>
      </c>
      <c r="U181" s="108" t="str">
        <f t="shared" si="37"/>
        <v>&gt;40%</v>
      </c>
      <c r="V181" s="107" t="str">
        <f t="shared" si="38"/>
        <v>0</v>
      </c>
      <c r="W181" s="153"/>
      <c r="X181" s="128" t="str">
        <f t="shared" si="39"/>
        <v/>
      </c>
      <c r="Y181" s="108" t="str">
        <f t="shared" si="40"/>
        <v>6% - 100%</v>
      </c>
      <c r="Z181" s="107" t="str">
        <f t="shared" si="41"/>
        <v/>
      </c>
      <c r="AA181" s="111"/>
      <c r="AB181" s="111" t="str">
        <f t="shared" si="42"/>
        <v/>
      </c>
      <c r="AC181" s="111"/>
      <c r="AD181" s="111" t="str">
        <f t="shared" si="43"/>
        <v/>
      </c>
      <c r="AE181" s="111"/>
      <c r="AF181" s="111" t="str">
        <f t="shared" si="44"/>
        <v/>
      </c>
      <c r="AG181" s="111"/>
      <c r="AH181" s="111" t="str">
        <f t="shared" si="45"/>
        <v/>
      </c>
      <c r="AI181" s="107" t="str">
        <f t="shared" si="46"/>
        <v/>
      </c>
      <c r="AJ181" s="247">
        <f>IFERROR(AVERAGEIFS(Tableau1[Note globale /10],Tableau1[Activités],Tableau1[[#This Row],[Activités]]),"")</f>
        <v>7.1857142857142851</v>
      </c>
      <c r="AK181" s="107" t="str">
        <f t="shared" si="47"/>
        <v/>
      </c>
      <c r="AL181" s="109"/>
      <c r="AM181" s="109"/>
      <c r="AN181" s="109"/>
      <c r="AO181" s="162"/>
    </row>
    <row r="182" spans="1:42" hidden="1" x14ac:dyDescent="0.2">
      <c r="A182" s="200">
        <v>180</v>
      </c>
      <c r="B182" s="111" t="s">
        <v>803</v>
      </c>
      <c r="C182" s="111" t="s">
        <v>803</v>
      </c>
      <c r="D182" s="103">
        <v>39554</v>
      </c>
      <c r="E182" s="103" t="str">
        <f>VLOOKUP(B182,'MISE A JOUR LISTE FOURNISSEURS'!D:E,2,0)</f>
        <v/>
      </c>
      <c r="F182" s="116" t="str">
        <f t="shared" si="33"/>
        <v/>
      </c>
      <c r="G182" s="111"/>
      <c r="H182" s="111"/>
      <c r="I182" s="112"/>
      <c r="J182" s="206"/>
      <c r="K182" s="208"/>
      <c r="L182" s="116" t="str">
        <f t="shared" si="34"/>
        <v>NON</v>
      </c>
      <c r="M182" s="112" t="s">
        <v>888</v>
      </c>
      <c r="N182" s="105" t="str">
        <f t="shared" si="35"/>
        <v>non</v>
      </c>
      <c r="O182" s="107"/>
      <c r="P182" s="105" t="str">
        <f t="shared" si="36"/>
        <v>non</v>
      </c>
      <c r="Q182" s="107" t="str">
        <f>IFERROR(VLOOKUP(B182,Feuil1!A:B,2,0),"")</f>
        <v/>
      </c>
      <c r="R182" s="107"/>
      <c r="S182" s="107"/>
      <c r="T182" s="128" t="str">
        <f t="shared" si="48"/>
        <v/>
      </c>
      <c r="U182" s="108" t="str">
        <f t="shared" si="37"/>
        <v>&gt;40%</v>
      </c>
      <c r="V182" s="107" t="str">
        <f t="shared" si="38"/>
        <v>0</v>
      </c>
      <c r="W182" s="153"/>
      <c r="X182" s="128" t="str">
        <f t="shared" si="39"/>
        <v/>
      </c>
      <c r="Y182" s="108" t="str">
        <f t="shared" si="40"/>
        <v>6% - 100%</v>
      </c>
      <c r="Z182" s="107" t="str">
        <f t="shared" si="41"/>
        <v/>
      </c>
      <c r="AA182" s="111"/>
      <c r="AB182" s="111" t="str">
        <f t="shared" si="42"/>
        <v/>
      </c>
      <c r="AC182" s="111"/>
      <c r="AD182" s="111" t="str">
        <f t="shared" si="43"/>
        <v/>
      </c>
      <c r="AE182" s="111"/>
      <c r="AF182" s="111" t="str">
        <f t="shared" si="44"/>
        <v/>
      </c>
      <c r="AG182" s="111"/>
      <c r="AH182" s="111" t="str">
        <f t="shared" si="45"/>
        <v/>
      </c>
      <c r="AI182" s="107" t="str">
        <f t="shared" si="46"/>
        <v/>
      </c>
      <c r="AJ182" s="247" t="str">
        <f>IFERROR(AVERAGEIFS(Tableau1[Note globale /10],Tableau1[Activités],Tableau1[[#This Row],[Activités]]),"")</f>
        <v/>
      </c>
      <c r="AK182" s="107" t="str">
        <f t="shared" si="47"/>
        <v/>
      </c>
      <c r="AL182" s="109"/>
      <c r="AM182" s="109"/>
      <c r="AN182" s="109"/>
      <c r="AO182" s="162"/>
    </row>
    <row r="183" spans="1:42" ht="12.75" customHeight="1" x14ac:dyDescent="0.25">
      <c r="A183" s="200">
        <v>181</v>
      </c>
      <c r="B183" s="217" t="s">
        <v>805</v>
      </c>
      <c r="C183" s="102" t="s">
        <v>805</v>
      </c>
      <c r="D183" s="103">
        <v>40553</v>
      </c>
      <c r="E183" s="103" t="str">
        <f>VLOOKUP(B183,'MISE A JOUR LISTE FOURNISSEURS'!D:E,2,0)</f>
        <v>Traitement de Surface</v>
      </c>
      <c r="F183" s="116" t="str">
        <f t="shared" si="33"/>
        <v>ALG</v>
      </c>
      <c r="G183" s="110" t="s">
        <v>171</v>
      </c>
      <c r="H183" s="104" t="s">
        <v>172</v>
      </c>
      <c r="I183" s="112" t="s">
        <v>79</v>
      </c>
      <c r="J183" s="204" t="s">
        <v>352</v>
      </c>
      <c r="K183" s="203">
        <v>44453</v>
      </c>
      <c r="L183" s="116" t="str">
        <f t="shared" si="34"/>
        <v>OUI</v>
      </c>
      <c r="M183" s="111" t="s">
        <v>887</v>
      </c>
      <c r="N183" s="105" t="str">
        <f t="shared" si="35"/>
        <v>oui</v>
      </c>
      <c r="O183" s="106" t="s">
        <v>334</v>
      </c>
      <c r="P183" s="105" t="str">
        <f t="shared" si="36"/>
        <v>oui</v>
      </c>
      <c r="Q183" s="107">
        <v>1</v>
      </c>
      <c r="R183" s="107">
        <v>1</v>
      </c>
      <c r="S183" s="107" t="s">
        <v>436</v>
      </c>
      <c r="T183" s="128">
        <f t="shared" si="48"/>
        <v>1</v>
      </c>
      <c r="U183" s="108" t="str">
        <f t="shared" si="37"/>
        <v>&gt;40%</v>
      </c>
      <c r="V183" s="107" t="str">
        <f t="shared" si="38"/>
        <v>0</v>
      </c>
      <c r="W183" s="153"/>
      <c r="X183" s="128">
        <f t="shared" si="39"/>
        <v>0</v>
      </c>
      <c r="Y183" s="108" t="str">
        <f t="shared" si="40"/>
        <v>0% - 2%</v>
      </c>
      <c r="Z183" s="107" t="str">
        <f t="shared" si="41"/>
        <v>10</v>
      </c>
      <c r="AA183" s="111" t="s">
        <v>1342</v>
      </c>
      <c r="AB183" s="111">
        <f t="shared" si="42"/>
        <v>5</v>
      </c>
      <c r="AC183" s="111" t="s">
        <v>423</v>
      </c>
      <c r="AD183" s="111">
        <f t="shared" si="43"/>
        <v>6</v>
      </c>
      <c r="AE183" s="111" t="s">
        <v>1342</v>
      </c>
      <c r="AF183" s="111">
        <f t="shared" si="44"/>
        <v>5</v>
      </c>
      <c r="AG183" s="111" t="s">
        <v>1344</v>
      </c>
      <c r="AH183" s="111">
        <f t="shared" si="45"/>
        <v>5</v>
      </c>
      <c r="AI183" s="107">
        <f t="shared" si="46"/>
        <v>5.0999999999999996</v>
      </c>
      <c r="AJ183" s="247">
        <f>IFERROR(AVERAGEIFS(Tableau1[Note globale /10],Tableau1[Activités],Tableau1[[#This Row],[Activités]]),"")</f>
        <v>4.9142857142857137</v>
      </c>
      <c r="AK183" s="107" t="str">
        <f t="shared" si="47"/>
        <v>SOUS RESERVE</v>
      </c>
      <c r="AL183" s="109" t="s">
        <v>1364</v>
      </c>
      <c r="AM183" s="109"/>
      <c r="AN183" s="109"/>
      <c r="AO183" s="161" t="s">
        <v>1351</v>
      </c>
    </row>
    <row r="184" spans="1:42" ht="12.75" hidden="1" customHeight="1" x14ac:dyDescent="0.25">
      <c r="A184" s="200">
        <v>182</v>
      </c>
      <c r="B184" s="217" t="s">
        <v>807</v>
      </c>
      <c r="C184" s="102" t="s">
        <v>806</v>
      </c>
      <c r="D184" s="103">
        <v>41172</v>
      </c>
      <c r="E184" s="103" t="str">
        <f>VLOOKUP(B184,'MISE A JOUR LISTE FOURNISSEURS'!D:E,2,0)</f>
        <v>Produits synthétiques</v>
      </c>
      <c r="F184" s="116" t="str">
        <f t="shared" si="33"/>
        <v>VU</v>
      </c>
      <c r="G184" s="110"/>
      <c r="H184" s="104"/>
      <c r="I184" s="112" t="s">
        <v>341</v>
      </c>
      <c r="J184" s="204"/>
      <c r="K184" s="207"/>
      <c r="L184" s="116" t="str">
        <f t="shared" si="34"/>
        <v>NON</v>
      </c>
      <c r="M184" s="112" t="s">
        <v>888</v>
      </c>
      <c r="N184" s="105" t="str">
        <f t="shared" si="35"/>
        <v>non</v>
      </c>
      <c r="O184" s="106" t="s">
        <v>334</v>
      </c>
      <c r="P184" s="105" t="str">
        <f t="shared" si="36"/>
        <v>non</v>
      </c>
      <c r="Q184" s="107" t="str">
        <f>IFERROR(VLOOKUP(B184,Feuil1!A:B,2,0),"")</f>
        <v/>
      </c>
      <c r="R184" s="107"/>
      <c r="S184" s="107"/>
      <c r="T184" s="128" t="str">
        <f t="shared" si="48"/>
        <v/>
      </c>
      <c r="U184" s="108" t="str">
        <f t="shared" si="37"/>
        <v>&gt;40%</v>
      </c>
      <c r="V184" s="107" t="str">
        <f t="shared" si="38"/>
        <v>0</v>
      </c>
      <c r="W184" s="153"/>
      <c r="X184" s="128" t="str">
        <f t="shared" si="39"/>
        <v/>
      </c>
      <c r="Y184" s="108" t="str">
        <f t="shared" si="40"/>
        <v>6% - 100%</v>
      </c>
      <c r="Z184" s="107" t="str">
        <f t="shared" si="41"/>
        <v/>
      </c>
      <c r="AA184" s="111"/>
      <c r="AB184" s="111" t="str">
        <f t="shared" si="42"/>
        <v/>
      </c>
      <c r="AC184" s="111"/>
      <c r="AD184" s="111" t="str">
        <f t="shared" si="43"/>
        <v/>
      </c>
      <c r="AE184" s="111"/>
      <c r="AF184" s="111" t="str">
        <f t="shared" si="44"/>
        <v/>
      </c>
      <c r="AG184" s="111"/>
      <c r="AH184" s="111" t="str">
        <f t="shared" si="45"/>
        <v/>
      </c>
      <c r="AI184" s="107" t="str">
        <f t="shared" si="46"/>
        <v/>
      </c>
      <c r="AJ184" s="247">
        <f>IFERROR(AVERAGEIFS(Tableau1[Note globale /10],Tableau1[Activités],Tableau1[[#This Row],[Activités]]),"")</f>
        <v>7.1857142857142851</v>
      </c>
      <c r="AK184" s="107" t="str">
        <f t="shared" si="47"/>
        <v/>
      </c>
      <c r="AL184" s="109"/>
      <c r="AM184" s="109"/>
      <c r="AN184" s="109"/>
      <c r="AO184" s="161"/>
    </row>
    <row r="185" spans="1:42" ht="12.75" hidden="1" customHeight="1" x14ac:dyDescent="0.25">
      <c r="A185" s="200">
        <v>183</v>
      </c>
      <c r="B185" s="218" t="s">
        <v>21</v>
      </c>
      <c r="C185" s="102" t="s">
        <v>21</v>
      </c>
      <c r="D185" s="103">
        <v>36062</v>
      </c>
      <c r="E185" s="103" t="str">
        <f>VLOOKUP(B185,'MISE A JOUR LISTE FOURNISSEURS'!D:E,2,0)</f>
        <v>Refendage</v>
      </c>
      <c r="F185" s="116" t="str">
        <f t="shared" si="33"/>
        <v>ALG</v>
      </c>
      <c r="G185" s="110" t="s">
        <v>151</v>
      </c>
      <c r="H185" s="104" t="s">
        <v>152</v>
      </c>
      <c r="I185" s="112" t="s">
        <v>336</v>
      </c>
      <c r="J185" s="204"/>
      <c r="K185" s="207" t="s">
        <v>275</v>
      </c>
      <c r="L185" s="116" t="str">
        <f t="shared" si="34"/>
        <v>NON</v>
      </c>
      <c r="M185" s="111" t="s">
        <v>885</v>
      </c>
      <c r="N185" s="105" t="str">
        <f t="shared" si="35"/>
        <v>non</v>
      </c>
      <c r="O185" s="106" t="s">
        <v>334</v>
      </c>
      <c r="P185" s="105" t="str">
        <f t="shared" si="36"/>
        <v>non</v>
      </c>
      <c r="Q185" s="107" t="str">
        <f>IFERROR(VLOOKUP(B185,Feuil1!A:B,2,0),"")</f>
        <v/>
      </c>
      <c r="R185" s="107"/>
      <c r="S185" s="107"/>
      <c r="T185" s="128" t="str">
        <f t="shared" si="48"/>
        <v/>
      </c>
      <c r="U185" s="108" t="str">
        <f t="shared" si="37"/>
        <v>&gt;40%</v>
      </c>
      <c r="V185" s="107" t="str">
        <f t="shared" si="38"/>
        <v>0</v>
      </c>
      <c r="W185" s="153"/>
      <c r="X185" s="128" t="str">
        <f t="shared" si="39"/>
        <v/>
      </c>
      <c r="Y185" s="108" t="str">
        <f t="shared" si="40"/>
        <v>6% - 100%</v>
      </c>
      <c r="Z185" s="107" t="str">
        <f t="shared" si="41"/>
        <v/>
      </c>
      <c r="AA185" s="111"/>
      <c r="AB185" s="111" t="str">
        <f t="shared" si="42"/>
        <v/>
      </c>
      <c r="AC185" s="111"/>
      <c r="AD185" s="111" t="str">
        <f t="shared" si="43"/>
        <v/>
      </c>
      <c r="AE185" s="111"/>
      <c r="AF185" s="111" t="str">
        <f t="shared" si="44"/>
        <v/>
      </c>
      <c r="AG185" s="111"/>
      <c r="AH185" s="111" t="str">
        <f t="shared" si="45"/>
        <v/>
      </c>
      <c r="AI185" s="107" t="str">
        <f t="shared" si="46"/>
        <v/>
      </c>
      <c r="AJ185" s="247">
        <f>IFERROR(AVERAGEIFS(Tableau1[Note globale /10],Tableau1[Activités],Tableau1[[#This Row],[Activités]]),"")</f>
        <v>7.6999999999999993</v>
      </c>
      <c r="AK185" s="107" t="str">
        <f t="shared" si="47"/>
        <v/>
      </c>
      <c r="AL185" s="109"/>
      <c r="AM185" s="109"/>
      <c r="AN185" s="109"/>
      <c r="AO185" s="161"/>
    </row>
    <row r="186" spans="1:42" x14ac:dyDescent="0.2">
      <c r="A186" s="200">
        <v>184</v>
      </c>
      <c r="B186" s="111" t="s">
        <v>809</v>
      </c>
      <c r="C186" s="111" t="s">
        <v>809</v>
      </c>
      <c r="D186" s="103">
        <v>42821</v>
      </c>
      <c r="E186" s="103" t="str">
        <f>VLOOKUP(B186,'MISE A JOUR LISTE FOURNISSEURS'!D:E,2,0)</f>
        <v>Découpe emboutissage</v>
      </c>
      <c r="F186" s="116" t="str">
        <f t="shared" si="33"/>
        <v>ALG</v>
      </c>
      <c r="G186" s="111"/>
      <c r="H186" s="111"/>
      <c r="I186" s="112" t="s">
        <v>338</v>
      </c>
      <c r="J186" s="206" t="s">
        <v>358</v>
      </c>
      <c r="K186" s="212">
        <v>44104</v>
      </c>
      <c r="L186" s="116" t="str">
        <f t="shared" si="34"/>
        <v>OUI</v>
      </c>
      <c r="M186" s="111" t="s">
        <v>885</v>
      </c>
      <c r="N186" s="105" t="str">
        <f t="shared" si="35"/>
        <v>non</v>
      </c>
      <c r="O186" s="107" t="s">
        <v>333</v>
      </c>
      <c r="P186" s="105" t="str">
        <f t="shared" si="36"/>
        <v>oui</v>
      </c>
      <c r="Q186" s="107">
        <v>1</v>
      </c>
      <c r="R186" s="107">
        <v>0</v>
      </c>
      <c r="S186" s="107" t="s">
        <v>436</v>
      </c>
      <c r="T186" s="128">
        <f t="shared" si="48"/>
        <v>0</v>
      </c>
      <c r="U186" s="108" t="str">
        <f t="shared" si="37"/>
        <v>0% - 5%</v>
      </c>
      <c r="V186" s="107" t="str">
        <f t="shared" si="38"/>
        <v>10</v>
      </c>
      <c r="W186" s="153"/>
      <c r="X186" s="128">
        <f t="shared" si="39"/>
        <v>0</v>
      </c>
      <c r="Y186" s="108" t="str">
        <f t="shared" si="40"/>
        <v>0% - 2%</v>
      </c>
      <c r="Z186" s="107" t="str">
        <f t="shared" si="41"/>
        <v>10</v>
      </c>
      <c r="AA186" s="111" t="s">
        <v>418</v>
      </c>
      <c r="AB186" s="111">
        <f t="shared" si="42"/>
        <v>6</v>
      </c>
      <c r="AC186" s="111" t="s">
        <v>424</v>
      </c>
      <c r="AD186" s="111">
        <f t="shared" si="43"/>
        <v>5</v>
      </c>
      <c r="AE186" s="111" t="s">
        <v>427</v>
      </c>
      <c r="AF186" s="111">
        <f t="shared" si="44"/>
        <v>10</v>
      </c>
      <c r="AG186" s="111" t="s">
        <v>1344</v>
      </c>
      <c r="AH186" s="111">
        <f t="shared" si="45"/>
        <v>5</v>
      </c>
      <c r="AI186" s="107">
        <f t="shared" si="46"/>
        <v>8.6</v>
      </c>
      <c r="AJ186" s="247">
        <f>IFERROR(AVERAGEIFS(Tableau1[Note globale /10],Tableau1[Activités],Tableau1[[#This Row],[Activités]]),"")</f>
        <v>6.8285714285714283</v>
      </c>
      <c r="AK186" s="107" t="str">
        <f t="shared" si="47"/>
        <v>APPROUVE</v>
      </c>
      <c r="AL186" s="109"/>
      <c r="AM186" s="109"/>
      <c r="AN186" s="109"/>
      <c r="AO186" s="162"/>
    </row>
    <row r="187" spans="1:42" hidden="1" x14ac:dyDescent="0.2">
      <c r="A187" s="200">
        <v>185</v>
      </c>
      <c r="B187" s="111" t="s">
        <v>810</v>
      </c>
      <c r="C187" s="111" t="s">
        <v>810</v>
      </c>
      <c r="D187" s="103">
        <v>41583</v>
      </c>
      <c r="E187" s="103" t="str">
        <f>VLOOKUP(B187,'MISE A JOUR LISTE FOURNISSEURS'!D:E,2,0)</f>
        <v>Fournitures industrielles</v>
      </c>
      <c r="F187" s="116" t="str">
        <f t="shared" si="33"/>
        <v>VU</v>
      </c>
      <c r="G187" s="111"/>
      <c r="H187" s="111"/>
      <c r="I187" s="112" t="s">
        <v>341</v>
      </c>
      <c r="J187" s="206"/>
      <c r="K187" s="208"/>
      <c r="L187" s="116" t="str">
        <f t="shared" si="34"/>
        <v>NON</v>
      </c>
      <c r="M187" s="112" t="s">
        <v>888</v>
      </c>
      <c r="N187" s="105" t="str">
        <f t="shared" si="35"/>
        <v>non</v>
      </c>
      <c r="O187" s="107"/>
      <c r="P187" s="105" t="str">
        <f t="shared" si="36"/>
        <v>non</v>
      </c>
      <c r="Q187" s="107" t="str">
        <f>IFERROR(VLOOKUP(B187,Feuil1!A:B,2,0),"")</f>
        <v/>
      </c>
      <c r="R187" s="107"/>
      <c r="S187" s="107"/>
      <c r="T187" s="128" t="str">
        <f t="shared" si="48"/>
        <v/>
      </c>
      <c r="U187" s="108" t="str">
        <f t="shared" si="37"/>
        <v>&gt;40%</v>
      </c>
      <c r="V187" s="107" t="str">
        <f t="shared" si="38"/>
        <v>0</v>
      </c>
      <c r="W187" s="153"/>
      <c r="X187" s="128" t="str">
        <f t="shared" si="39"/>
        <v/>
      </c>
      <c r="Y187" s="108" t="str">
        <f t="shared" si="40"/>
        <v>6% - 100%</v>
      </c>
      <c r="Z187" s="107" t="str">
        <f t="shared" si="41"/>
        <v/>
      </c>
      <c r="AA187" s="111"/>
      <c r="AB187" s="111" t="str">
        <f t="shared" si="42"/>
        <v/>
      </c>
      <c r="AC187" s="111"/>
      <c r="AD187" s="111" t="str">
        <f t="shared" si="43"/>
        <v/>
      </c>
      <c r="AE187" s="111"/>
      <c r="AF187" s="111" t="str">
        <f t="shared" si="44"/>
        <v/>
      </c>
      <c r="AG187" s="111"/>
      <c r="AH187" s="111" t="str">
        <f t="shared" si="45"/>
        <v/>
      </c>
      <c r="AI187" s="107" t="str">
        <f t="shared" si="46"/>
        <v/>
      </c>
      <c r="AJ187" s="247">
        <f>IFERROR(AVERAGEIFS(Tableau1[Note globale /10],Tableau1[Activités],Tableau1[[#This Row],[Activités]]),"")</f>
        <v>7.1857142857142851</v>
      </c>
      <c r="AK187" s="107" t="str">
        <f t="shared" si="47"/>
        <v/>
      </c>
      <c r="AL187" s="109"/>
      <c r="AM187" s="109"/>
      <c r="AN187" s="109"/>
      <c r="AO187" s="162"/>
    </row>
    <row r="188" spans="1:42" hidden="1" x14ac:dyDescent="0.2">
      <c r="A188" s="200">
        <v>186</v>
      </c>
      <c r="B188" s="111" t="s">
        <v>812</v>
      </c>
      <c r="C188" s="111" t="s">
        <v>812</v>
      </c>
      <c r="D188" s="103">
        <v>41974</v>
      </c>
      <c r="E188" s="103" t="str">
        <f>VLOOKUP(B188,'MISE A JOUR LISTE FOURNISSEURS'!D:E,2,0)</f>
        <v>Cintrage</v>
      </c>
      <c r="F188" s="116" t="str">
        <f t="shared" si="33"/>
        <v>ALG</v>
      </c>
      <c r="G188" s="111"/>
      <c r="H188" s="111"/>
      <c r="I188" s="112" t="s">
        <v>338</v>
      </c>
      <c r="J188" s="206"/>
      <c r="K188" s="208"/>
      <c r="L188" s="116" t="str">
        <f t="shared" si="34"/>
        <v>NON</v>
      </c>
      <c r="M188" s="112" t="s">
        <v>888</v>
      </c>
      <c r="N188" s="105" t="str">
        <f t="shared" si="35"/>
        <v>non</v>
      </c>
      <c r="O188" s="107"/>
      <c r="P188" s="105" t="str">
        <f t="shared" si="36"/>
        <v>non</v>
      </c>
      <c r="Q188" s="107" t="str">
        <f>IFERROR(VLOOKUP(B188,Feuil1!A:B,2,0),"")</f>
        <v/>
      </c>
      <c r="R188" s="107"/>
      <c r="S188" s="107"/>
      <c r="T188" s="128" t="str">
        <f t="shared" si="48"/>
        <v/>
      </c>
      <c r="U188" s="108" t="str">
        <f t="shared" si="37"/>
        <v>&gt;40%</v>
      </c>
      <c r="V188" s="107" t="str">
        <f t="shared" si="38"/>
        <v>0</v>
      </c>
      <c r="W188" s="153"/>
      <c r="X188" s="128" t="str">
        <f t="shared" si="39"/>
        <v/>
      </c>
      <c r="Y188" s="108" t="str">
        <f t="shared" si="40"/>
        <v>6% - 100%</v>
      </c>
      <c r="Z188" s="107" t="str">
        <f t="shared" si="41"/>
        <v/>
      </c>
      <c r="AA188" s="111"/>
      <c r="AB188" s="111" t="str">
        <f t="shared" si="42"/>
        <v/>
      </c>
      <c r="AC188" s="111"/>
      <c r="AD188" s="111" t="str">
        <f t="shared" si="43"/>
        <v/>
      </c>
      <c r="AE188" s="111"/>
      <c r="AF188" s="111" t="str">
        <f t="shared" si="44"/>
        <v/>
      </c>
      <c r="AG188" s="111"/>
      <c r="AH188" s="111" t="str">
        <f t="shared" si="45"/>
        <v/>
      </c>
      <c r="AI188" s="107" t="str">
        <f t="shared" si="46"/>
        <v/>
      </c>
      <c r="AJ188" s="247">
        <f>IFERROR(AVERAGEIFS(Tableau1[Note globale /10],Tableau1[Activités],Tableau1[[#This Row],[Activités]]),"")</f>
        <v>6.8285714285714283</v>
      </c>
      <c r="AK188" s="107" t="str">
        <f t="shared" si="47"/>
        <v/>
      </c>
      <c r="AL188" s="109"/>
      <c r="AM188" s="109"/>
      <c r="AN188" s="109"/>
      <c r="AO188" s="162"/>
    </row>
    <row r="189" spans="1:42" hidden="1" x14ac:dyDescent="0.2">
      <c r="A189" s="200">
        <v>187</v>
      </c>
      <c r="B189" s="111" t="s">
        <v>813</v>
      </c>
      <c r="C189" s="111" t="s">
        <v>813</v>
      </c>
      <c r="D189" s="103">
        <v>36062</v>
      </c>
      <c r="E189" s="103" t="str">
        <f>VLOOKUP(B189,'MISE A JOUR LISTE FOURNISSEURS'!D:E,2,0)</f>
        <v/>
      </c>
      <c r="F189" s="116" t="str">
        <f t="shared" si="33"/>
        <v/>
      </c>
      <c r="G189" s="111"/>
      <c r="H189" s="111"/>
      <c r="I189" s="112"/>
      <c r="J189" s="206"/>
      <c r="K189" s="208"/>
      <c r="L189" s="116" t="str">
        <f t="shared" si="34"/>
        <v>NON</v>
      </c>
      <c r="M189" s="112" t="s">
        <v>888</v>
      </c>
      <c r="N189" s="105" t="str">
        <f t="shared" si="35"/>
        <v>non</v>
      </c>
      <c r="O189" s="107"/>
      <c r="P189" s="105" t="str">
        <f t="shared" si="36"/>
        <v>non</v>
      </c>
      <c r="Q189" s="107" t="str">
        <f>IFERROR(VLOOKUP(B189,Feuil1!A:B,2,0),"")</f>
        <v/>
      </c>
      <c r="R189" s="107"/>
      <c r="S189" s="107"/>
      <c r="T189" s="128" t="str">
        <f t="shared" si="48"/>
        <v/>
      </c>
      <c r="U189" s="108" t="str">
        <f t="shared" si="37"/>
        <v>&gt;40%</v>
      </c>
      <c r="V189" s="107" t="str">
        <f t="shared" si="38"/>
        <v>0</v>
      </c>
      <c r="W189" s="153"/>
      <c r="X189" s="128" t="str">
        <f t="shared" si="39"/>
        <v/>
      </c>
      <c r="Y189" s="108" t="str">
        <f t="shared" si="40"/>
        <v>6% - 100%</v>
      </c>
      <c r="Z189" s="107" t="str">
        <f t="shared" si="41"/>
        <v/>
      </c>
      <c r="AA189" s="111"/>
      <c r="AB189" s="111" t="str">
        <f t="shared" si="42"/>
        <v/>
      </c>
      <c r="AC189" s="111"/>
      <c r="AD189" s="111" t="str">
        <f t="shared" si="43"/>
        <v/>
      </c>
      <c r="AE189" s="111"/>
      <c r="AF189" s="111" t="str">
        <f t="shared" si="44"/>
        <v/>
      </c>
      <c r="AG189" s="111"/>
      <c r="AH189" s="111" t="str">
        <f t="shared" si="45"/>
        <v/>
      </c>
      <c r="AI189" s="107" t="str">
        <f t="shared" si="46"/>
        <v/>
      </c>
      <c r="AJ189" s="247" t="str">
        <f>IFERROR(AVERAGEIFS(Tableau1[Note globale /10],Tableau1[Activités],Tableau1[[#This Row],[Activités]]),"")</f>
        <v/>
      </c>
      <c r="AK189" s="107" t="str">
        <f t="shared" si="47"/>
        <v/>
      </c>
      <c r="AL189" s="109"/>
      <c r="AM189" s="109"/>
      <c r="AN189" s="109"/>
      <c r="AO189" s="162"/>
    </row>
    <row r="190" spans="1:42" ht="12.75" hidden="1" customHeight="1" x14ac:dyDescent="0.25">
      <c r="A190" s="200">
        <v>188</v>
      </c>
      <c r="B190" s="217" t="s">
        <v>816</v>
      </c>
      <c r="C190" s="102" t="s">
        <v>815</v>
      </c>
      <c r="D190" s="103">
        <v>36993</v>
      </c>
      <c r="E190" s="103" t="str">
        <f>VLOOKUP(B190,'MISE A JOUR LISTE FOURNISSEURS'!D:E,2,0)</f>
        <v>Gravure</v>
      </c>
      <c r="F190" s="116" t="str">
        <f t="shared" si="33"/>
        <v>ALG</v>
      </c>
      <c r="G190" s="110" t="s">
        <v>121</v>
      </c>
      <c r="H190" s="104" t="s">
        <v>122</v>
      </c>
      <c r="I190" s="112" t="s">
        <v>338</v>
      </c>
      <c r="J190" s="204"/>
      <c r="K190" s="207"/>
      <c r="L190" s="116" t="str">
        <f t="shared" si="34"/>
        <v>NON</v>
      </c>
      <c r="M190" s="111" t="s">
        <v>884</v>
      </c>
      <c r="N190" s="105" t="str">
        <f t="shared" si="35"/>
        <v>non</v>
      </c>
      <c r="O190" s="106" t="s">
        <v>333</v>
      </c>
      <c r="P190" s="105" t="str">
        <f t="shared" si="36"/>
        <v>oui</v>
      </c>
      <c r="Q190" s="107" t="str">
        <f>IFERROR(VLOOKUP(B190,Feuil1!A:B,2,0),"")</f>
        <v/>
      </c>
      <c r="R190" s="107"/>
      <c r="S190" s="107"/>
      <c r="T190" s="128" t="str">
        <f t="shared" si="48"/>
        <v/>
      </c>
      <c r="U190" s="108" t="str">
        <f t="shared" si="37"/>
        <v>&gt;40%</v>
      </c>
      <c r="V190" s="107" t="str">
        <f t="shared" si="38"/>
        <v>0</v>
      </c>
      <c r="W190" s="153"/>
      <c r="X190" s="128" t="str">
        <f t="shared" si="39"/>
        <v/>
      </c>
      <c r="Y190" s="108" t="str">
        <f t="shared" si="40"/>
        <v>6% - 100%</v>
      </c>
      <c r="Z190" s="107" t="str">
        <f t="shared" si="41"/>
        <v/>
      </c>
      <c r="AA190" s="111"/>
      <c r="AB190" s="111" t="str">
        <f t="shared" si="42"/>
        <v/>
      </c>
      <c r="AC190" s="111"/>
      <c r="AD190" s="111" t="str">
        <f t="shared" si="43"/>
        <v/>
      </c>
      <c r="AE190" s="111"/>
      <c r="AF190" s="111" t="str">
        <f t="shared" si="44"/>
        <v/>
      </c>
      <c r="AG190" s="111"/>
      <c r="AH190" s="111" t="str">
        <f t="shared" si="45"/>
        <v/>
      </c>
      <c r="AI190" s="107" t="str">
        <f t="shared" si="46"/>
        <v/>
      </c>
      <c r="AJ190" s="247">
        <f>IFERROR(AVERAGEIFS(Tableau1[Note globale /10],Tableau1[Activités],Tableau1[[#This Row],[Activités]]),"")</f>
        <v>6.8285714285714283</v>
      </c>
      <c r="AK190" s="107" t="str">
        <f t="shared" si="47"/>
        <v/>
      </c>
      <c r="AL190" s="109"/>
      <c r="AM190" s="109"/>
      <c r="AN190" s="109"/>
      <c r="AO190" s="161"/>
    </row>
    <row r="191" spans="1:42" hidden="1" x14ac:dyDescent="0.2">
      <c r="A191" s="200">
        <v>189</v>
      </c>
      <c r="B191" s="111" t="s">
        <v>820</v>
      </c>
      <c r="C191" s="111" t="s">
        <v>819</v>
      </c>
      <c r="D191" s="103">
        <v>41003</v>
      </c>
      <c r="E191" s="103" t="str">
        <f>VLOOKUP(B191,'MISE A JOUR LISTE FOURNISSEURS'!D:E,2,0)</f>
        <v>Peinture</v>
      </c>
      <c r="F191" s="116" t="str">
        <f t="shared" si="33"/>
        <v>ALG</v>
      </c>
      <c r="G191" s="111"/>
      <c r="H191" s="111"/>
      <c r="I191" s="112" t="s">
        <v>335</v>
      </c>
      <c r="J191" s="206"/>
      <c r="K191" s="208"/>
      <c r="L191" s="116" t="str">
        <f t="shared" si="34"/>
        <v>NON</v>
      </c>
      <c r="M191" s="112" t="s">
        <v>888</v>
      </c>
      <c r="N191" s="105" t="str">
        <f t="shared" si="35"/>
        <v>non</v>
      </c>
      <c r="O191" s="107"/>
      <c r="P191" s="105" t="str">
        <f t="shared" si="36"/>
        <v>non</v>
      </c>
      <c r="Q191" s="107" t="str">
        <f>IFERROR(VLOOKUP(B191,Feuil1!A:B,2,0),"")</f>
        <v/>
      </c>
      <c r="R191" s="107"/>
      <c r="S191" s="107"/>
      <c r="T191" s="128" t="str">
        <f t="shared" si="48"/>
        <v/>
      </c>
      <c r="U191" s="108" t="str">
        <f t="shared" si="37"/>
        <v>&gt;40%</v>
      </c>
      <c r="V191" s="107" t="str">
        <f t="shared" si="38"/>
        <v>0</v>
      </c>
      <c r="W191" s="153"/>
      <c r="X191" s="128" t="str">
        <f t="shared" si="39"/>
        <v/>
      </c>
      <c r="Y191" s="108" t="str">
        <f t="shared" si="40"/>
        <v>6% - 100%</v>
      </c>
      <c r="Z191" s="107" t="str">
        <f t="shared" si="41"/>
        <v/>
      </c>
      <c r="AA191" s="111"/>
      <c r="AB191" s="111" t="str">
        <f t="shared" si="42"/>
        <v/>
      </c>
      <c r="AC191" s="111"/>
      <c r="AD191" s="111" t="str">
        <f t="shared" si="43"/>
        <v/>
      </c>
      <c r="AE191" s="111"/>
      <c r="AF191" s="111" t="str">
        <f t="shared" si="44"/>
        <v/>
      </c>
      <c r="AG191" s="111"/>
      <c r="AH191" s="111" t="str">
        <f t="shared" si="45"/>
        <v/>
      </c>
      <c r="AI191" s="107" t="str">
        <f t="shared" si="46"/>
        <v/>
      </c>
      <c r="AJ191" s="247">
        <f>IFERROR(AVERAGEIFS(Tableau1[Note globale /10],Tableau1[Activités],Tableau1[[#This Row],[Activités]]),"")</f>
        <v>6.9</v>
      </c>
      <c r="AK191" s="107" t="str">
        <f t="shared" si="47"/>
        <v/>
      </c>
      <c r="AL191" s="109"/>
      <c r="AM191" s="109"/>
      <c r="AN191" s="109"/>
      <c r="AO191" s="162"/>
    </row>
    <row r="192" spans="1:42" ht="13.5" hidden="1" customHeight="1" x14ac:dyDescent="0.2">
      <c r="A192" s="200">
        <v>190</v>
      </c>
      <c r="B192" s="218" t="s">
        <v>22</v>
      </c>
      <c r="C192" s="102" t="s">
        <v>22</v>
      </c>
      <c r="D192" s="103">
        <v>37013</v>
      </c>
      <c r="E192" s="103" t="str">
        <f>VLOOKUP(B192,'MISE A JOUR LISTE FOURNISSEURS'!D:E,2,0)</f>
        <v>Traitement de Surface</v>
      </c>
      <c r="F192" s="116" t="str">
        <f t="shared" si="33"/>
        <v>ALG</v>
      </c>
      <c r="G192" s="104"/>
      <c r="H192" s="104"/>
      <c r="I192" s="112" t="s">
        <v>79</v>
      </c>
      <c r="J192" s="204"/>
      <c r="K192" s="207"/>
      <c r="L192" s="116" t="str">
        <f t="shared" si="34"/>
        <v>NON</v>
      </c>
      <c r="M192" s="112" t="s">
        <v>888</v>
      </c>
      <c r="N192" s="105" t="str">
        <f t="shared" si="35"/>
        <v>non</v>
      </c>
      <c r="O192" s="106" t="s">
        <v>333</v>
      </c>
      <c r="P192" s="105" t="str">
        <f t="shared" si="36"/>
        <v>oui</v>
      </c>
      <c r="Q192" s="107" t="str">
        <f>IFERROR(VLOOKUP(B192,Feuil1!A:B,2,0),"")</f>
        <v/>
      </c>
      <c r="R192" s="107"/>
      <c r="S192" s="107"/>
      <c r="T192" s="128" t="str">
        <f t="shared" si="48"/>
        <v/>
      </c>
      <c r="U192" s="108" t="str">
        <f t="shared" si="37"/>
        <v>&gt;40%</v>
      </c>
      <c r="V192" s="107" t="str">
        <f t="shared" si="38"/>
        <v>0</v>
      </c>
      <c r="W192" s="153"/>
      <c r="X192" s="128" t="str">
        <f t="shared" si="39"/>
        <v/>
      </c>
      <c r="Y192" s="108" t="str">
        <f t="shared" si="40"/>
        <v>6% - 100%</v>
      </c>
      <c r="Z192" s="107" t="str">
        <f t="shared" si="41"/>
        <v/>
      </c>
      <c r="AA192" s="111"/>
      <c r="AB192" s="111" t="str">
        <f t="shared" si="42"/>
        <v/>
      </c>
      <c r="AC192" s="111"/>
      <c r="AD192" s="111" t="str">
        <f t="shared" si="43"/>
        <v/>
      </c>
      <c r="AE192" s="111"/>
      <c r="AF192" s="111" t="str">
        <f t="shared" si="44"/>
        <v/>
      </c>
      <c r="AG192" s="111"/>
      <c r="AH192" s="111" t="str">
        <f t="shared" si="45"/>
        <v/>
      </c>
      <c r="AI192" s="107" t="str">
        <f t="shared" si="46"/>
        <v/>
      </c>
      <c r="AJ192" s="247">
        <f>IFERROR(AVERAGEIFS(Tableau1[Note globale /10],Tableau1[Activités],Tableau1[[#This Row],[Activités]]),"")</f>
        <v>4.9142857142857137</v>
      </c>
      <c r="AK192" s="107" t="str">
        <f t="shared" si="47"/>
        <v/>
      </c>
      <c r="AL192" s="109"/>
      <c r="AM192" s="109"/>
      <c r="AN192" s="109"/>
      <c r="AO192" s="166"/>
    </row>
    <row r="193" spans="1:41" hidden="1" x14ac:dyDescent="0.2">
      <c r="A193" s="200">
        <v>191</v>
      </c>
      <c r="B193" s="111" t="s">
        <v>823</v>
      </c>
      <c r="C193" s="111" t="s">
        <v>822</v>
      </c>
      <c r="D193" s="103">
        <v>36958</v>
      </c>
      <c r="E193" s="103" t="str">
        <f>VLOOKUP(B193,'MISE A JOUR LISTE FOURNISSEURS'!D:E,2,0)</f>
        <v>Produits synthétiques</v>
      </c>
      <c r="F193" s="116" t="str">
        <f t="shared" si="33"/>
        <v>ALG</v>
      </c>
      <c r="G193" s="111"/>
      <c r="H193" s="111"/>
      <c r="I193" s="112" t="s">
        <v>336</v>
      </c>
      <c r="J193" s="206"/>
      <c r="K193" s="208"/>
      <c r="L193" s="116" t="str">
        <f t="shared" si="34"/>
        <v>NON</v>
      </c>
      <c r="M193" s="111" t="s">
        <v>885</v>
      </c>
      <c r="N193" s="105" t="str">
        <f t="shared" si="35"/>
        <v>non</v>
      </c>
      <c r="O193" s="107"/>
      <c r="P193" s="105" t="str">
        <f t="shared" si="36"/>
        <v>non</v>
      </c>
      <c r="Q193" s="107" t="str">
        <f>IFERROR(VLOOKUP(B193,Feuil1!A:B,2,0),"")</f>
        <v/>
      </c>
      <c r="R193" s="107"/>
      <c r="S193" s="107"/>
      <c r="T193" s="128" t="str">
        <f t="shared" si="48"/>
        <v/>
      </c>
      <c r="U193" s="108" t="str">
        <f t="shared" si="37"/>
        <v>&gt;40%</v>
      </c>
      <c r="V193" s="107" t="str">
        <f t="shared" si="38"/>
        <v>0</v>
      </c>
      <c r="W193" s="153"/>
      <c r="X193" s="128" t="str">
        <f t="shared" si="39"/>
        <v/>
      </c>
      <c r="Y193" s="108" t="str">
        <f t="shared" si="40"/>
        <v>6% - 100%</v>
      </c>
      <c r="Z193" s="107" t="str">
        <f t="shared" si="41"/>
        <v/>
      </c>
      <c r="AA193" s="111"/>
      <c r="AB193" s="111" t="str">
        <f t="shared" si="42"/>
        <v/>
      </c>
      <c r="AC193" s="111"/>
      <c r="AD193" s="111" t="str">
        <f t="shared" si="43"/>
        <v/>
      </c>
      <c r="AE193" s="111"/>
      <c r="AF193" s="111" t="str">
        <f t="shared" si="44"/>
        <v/>
      </c>
      <c r="AG193" s="111"/>
      <c r="AH193" s="111" t="str">
        <f t="shared" si="45"/>
        <v/>
      </c>
      <c r="AI193" s="107" t="str">
        <f t="shared" si="46"/>
        <v/>
      </c>
      <c r="AJ193" s="247">
        <f>IFERROR(AVERAGEIFS(Tableau1[Note globale /10],Tableau1[Activités],Tableau1[[#This Row],[Activités]]),"")</f>
        <v>7.6999999999999993</v>
      </c>
      <c r="AK193" s="107" t="str">
        <f t="shared" si="47"/>
        <v/>
      </c>
      <c r="AL193" s="109"/>
      <c r="AM193" s="109"/>
      <c r="AN193" s="109"/>
      <c r="AO193" s="162"/>
    </row>
    <row r="194" spans="1:41" hidden="1" x14ac:dyDescent="0.2">
      <c r="A194" s="200">
        <v>192</v>
      </c>
      <c r="B194" s="111" t="s">
        <v>826</v>
      </c>
      <c r="C194" s="111" t="s">
        <v>825</v>
      </c>
      <c r="D194" s="103">
        <v>36993</v>
      </c>
      <c r="E194" s="103" t="str">
        <f>VLOOKUP(B194,'MISE A JOUR LISTE FOURNISSEURS'!D:E,2,0)</f>
        <v/>
      </c>
      <c r="F194" s="116" t="str">
        <f t="shared" si="33"/>
        <v/>
      </c>
      <c r="G194" s="111"/>
      <c r="H194" s="111"/>
      <c r="I194" s="112"/>
      <c r="J194" s="206"/>
      <c r="K194" s="208"/>
      <c r="L194" s="116" t="str">
        <f t="shared" si="34"/>
        <v>NON</v>
      </c>
      <c r="M194" s="112" t="s">
        <v>888</v>
      </c>
      <c r="N194" s="105" t="str">
        <f t="shared" si="35"/>
        <v>non</v>
      </c>
      <c r="O194" s="107"/>
      <c r="P194" s="105" t="str">
        <f t="shared" si="36"/>
        <v>non</v>
      </c>
      <c r="Q194" s="107" t="str">
        <f>IFERROR(VLOOKUP(B194,Feuil1!A:B,2,0),"")</f>
        <v/>
      </c>
      <c r="R194" s="107"/>
      <c r="S194" s="107"/>
      <c r="T194" s="128" t="str">
        <f t="shared" si="48"/>
        <v/>
      </c>
      <c r="U194" s="108" t="str">
        <f t="shared" si="37"/>
        <v>&gt;40%</v>
      </c>
      <c r="V194" s="107" t="str">
        <f t="shared" si="38"/>
        <v>0</v>
      </c>
      <c r="W194" s="153"/>
      <c r="X194" s="128" t="str">
        <f t="shared" si="39"/>
        <v/>
      </c>
      <c r="Y194" s="108" t="str">
        <f t="shared" si="40"/>
        <v>6% - 100%</v>
      </c>
      <c r="Z194" s="107" t="str">
        <f t="shared" si="41"/>
        <v/>
      </c>
      <c r="AA194" s="111"/>
      <c r="AB194" s="111" t="str">
        <f t="shared" si="42"/>
        <v/>
      </c>
      <c r="AC194" s="111"/>
      <c r="AD194" s="111" t="str">
        <f t="shared" si="43"/>
        <v/>
      </c>
      <c r="AE194" s="111"/>
      <c r="AF194" s="111" t="str">
        <f t="shared" si="44"/>
        <v/>
      </c>
      <c r="AG194" s="111"/>
      <c r="AH194" s="111" t="str">
        <f t="shared" si="45"/>
        <v/>
      </c>
      <c r="AI194" s="107" t="str">
        <f t="shared" si="46"/>
        <v/>
      </c>
      <c r="AJ194" s="247" t="str">
        <f>IFERROR(AVERAGEIFS(Tableau1[Note globale /10],Tableau1[Activités],Tableau1[[#This Row],[Activités]]),"")</f>
        <v/>
      </c>
      <c r="AK194" s="107" t="str">
        <f t="shared" si="47"/>
        <v/>
      </c>
      <c r="AL194" s="109"/>
      <c r="AM194" s="109"/>
      <c r="AN194" s="109"/>
      <c r="AO194" s="162"/>
    </row>
    <row r="195" spans="1:41" hidden="1" x14ac:dyDescent="0.2">
      <c r="A195" s="200">
        <v>193</v>
      </c>
      <c r="B195" s="111" t="s">
        <v>828</v>
      </c>
      <c r="C195" s="111" t="s">
        <v>828</v>
      </c>
      <c r="D195" s="103">
        <v>38498</v>
      </c>
      <c r="E195" s="103" t="str">
        <f>VLOOKUP(B195,'MISE A JOUR LISTE FOURNISSEURS'!D:E,2,0)</f>
        <v>Produits synthétiques</v>
      </c>
      <c r="F195" s="116" t="str">
        <f t="shared" ref="F195:F224" si="49">IF(OR(I195="Matières premières",I195="Prestation mécanique",I195="Composants",I195="Traitement de surface",I195="Traitement thermique",I195="Peinture"),"ALG",IF(OR(I195="Consommables de production",I195="Consommables de bureau"),"VU",IF(I195="Métrologie","FH","")))</f>
        <v>ALG</v>
      </c>
      <c r="G195" s="111"/>
      <c r="H195" s="111"/>
      <c r="I195" s="112" t="s">
        <v>336</v>
      </c>
      <c r="J195" s="206"/>
      <c r="K195" s="208"/>
      <c r="L195" s="116" t="str">
        <f t="shared" ref="L195:L224" si="50">IF(Q195="","NON","OUI")</f>
        <v>NON</v>
      </c>
      <c r="M195" s="112" t="s">
        <v>888</v>
      </c>
      <c r="N195" s="105" t="str">
        <f t="shared" ref="N195:N224" si="51">IF(AND(OR(L195="OUI",L195="NOUVEAU FOURNISSEUR"),OR(I195="Matières premières",I195="Traitement de surface",I195="Traitement Thermique",I195="Métrologie",I195="Peinture")),"oui","non")</f>
        <v>non</v>
      </c>
      <c r="O195" s="107"/>
      <c r="P195" s="105" t="str">
        <f t="shared" ref="P195:P224" si="52">IF(AND(OR(N195="oui",O195="oui"),Q195&lt;&gt;0),"oui","non")</f>
        <v>non</v>
      </c>
      <c r="Q195" s="107" t="str">
        <f>IFERROR(VLOOKUP(B195,Feuil1!A:B,2,0),"")</f>
        <v/>
      </c>
      <c r="R195" s="107"/>
      <c r="S195" s="107"/>
      <c r="T195" s="128" t="str">
        <f t="shared" si="48"/>
        <v/>
      </c>
      <c r="U195" s="108" t="str">
        <f t="shared" ref="U195:U224" si="53">IF(AND(T195&gt;=0%,T195&lt;=5%),"0% - 5%",IF(AND(T195&gt;=6%,T195&lt;=10%),"6% - 10%",IF(AND(T195&gt;=11%,T195&lt;=20%),"11% - 20%",IF(AND(T195&gt;=21%,T195&lt;=30%),"21% - 30%",IF(AND(T195&gt;=31%,T195&lt;=40%),"31% - 40%","&gt;40%")))))</f>
        <v>&gt;40%</v>
      </c>
      <c r="V195" s="107" t="str">
        <f t="shared" ref="V195:V224" si="54">IF(U195="0% - 5%","10",IF(U195="6% - 10%","8",IF(U195="11% - 20%","6",IF(U195="21% - 30%","4",IF(U195="31% - 40%","2",IF(U195="&gt;40%","0"))))))</f>
        <v>0</v>
      </c>
      <c r="W195" s="153"/>
      <c r="X195" s="128" t="str">
        <f t="shared" ref="X195:X224" si="55">IFERROR(IF(Q195&gt;=1,(W195/Q195),""),"")</f>
        <v/>
      </c>
      <c r="Y195" s="108" t="str">
        <f t="shared" ref="Y195:Y224" si="56">IF(AND(X195&lt;=2%),"0% - 2%",IF(AND(X195&gt;=3%,X195&lt;=5%),"3% - 5%","6% - 100%"))</f>
        <v>6% - 100%</v>
      </c>
      <c r="Z195" s="107" t="str">
        <f t="shared" ref="Z195:Z224" si="57">IF(X195="","",IF(Y195="0% - 2%","10",IF(Y195="3% - 5%","5","0")))</f>
        <v/>
      </c>
      <c r="AA195" s="111"/>
      <c r="AB195" s="111" t="str">
        <f t="shared" ref="AB195:AB224" si="58">IF(AA195="TOUJOURS",10,IF(AA195="REGULIEREMENT",6,IF(AA195="PARFOIS",5,IF(AA195="RAREMENT",4,IF(AA195="JAMAIS",0,"")))))</f>
        <v/>
      </c>
      <c r="AC195" s="111"/>
      <c r="AD195" s="111" t="str">
        <f t="shared" ref="AD195:AD224" si="59">IF(AC195="TRES BON PRIX",10,IF(AC195="BON PRIX",6,IF(AC195="PRIX MOYEN",5,IF(AC195="PRIX CHER",4,IF(AC195="TROP CHER",0,"")))))</f>
        <v/>
      </c>
      <c r="AE195" s="111"/>
      <c r="AF195" s="111" t="str">
        <f t="shared" ref="AF195:AF224" si="60">IF(AE195="TOUJOURS",10,IF(AE195="REGULIEREMENT",6,IF(AE195="PARFOIS",5,IF(AE195="RAREMENT",4,IF(AE195="JAMAIS",0,"")))))</f>
        <v/>
      </c>
      <c r="AG195" s="111"/>
      <c r="AH195" s="111" t="str">
        <f t="shared" ref="AH195:AH224" si="61">IF(AG195="PROACTIF",10,IF(AG195="RAPIDE",6,IF(AG195="NORMAL",5,IF(AG195="LENTE",4,IF(AG195="AUCUNE",0,"")))))</f>
        <v/>
      </c>
      <c r="AI195" s="107" t="str">
        <f t="shared" ref="AI195:AI224" si="62">IFERROR((V195*0.3)+(Z195*0.3)+(AB195*0.1)+(AD195*0.1)+(AF195*0.1)+(AH195*0.1),"")</f>
        <v/>
      </c>
      <c r="AJ195" s="247">
        <f>IFERROR(AVERAGEIFS(Tableau1[Note globale /10],Tableau1[Activités],Tableau1[[#This Row],[Activités]]),"")</f>
        <v>7.6999999999999993</v>
      </c>
      <c r="AK195" s="107" t="str">
        <f t="shared" ref="AK195:AK224" si="63">IF(AI195&lt;=3.33,"NON APPROUVE SAUF DEROGUE",IF(AND(AI195&gt;=3.34,AI195&lt;=6.66),"SOUS RESERVE",IF(AND(AI195&gt;=6.67,AI195&lt;=10),"APPROUVE","")))</f>
        <v/>
      </c>
      <c r="AL195" s="109"/>
      <c r="AM195" s="109"/>
      <c r="AN195" s="109"/>
      <c r="AO195" s="162"/>
    </row>
    <row r="196" spans="1:41" hidden="1" x14ac:dyDescent="0.2">
      <c r="A196" s="200">
        <v>194</v>
      </c>
      <c r="B196" s="111" t="s">
        <v>831</v>
      </c>
      <c r="C196" s="111" t="s">
        <v>830</v>
      </c>
      <c r="D196" s="103">
        <v>36993</v>
      </c>
      <c r="E196" s="103" t="str">
        <f>VLOOKUP(B196,'MISE A JOUR LISTE FOURNISSEURS'!D:E,2,0)</f>
        <v>Produits synthétiques</v>
      </c>
      <c r="F196" s="116" t="str">
        <f t="shared" si="49"/>
        <v>ALG</v>
      </c>
      <c r="G196" s="111"/>
      <c r="H196" s="111"/>
      <c r="I196" s="112" t="s">
        <v>336</v>
      </c>
      <c r="J196" s="206"/>
      <c r="K196" s="208"/>
      <c r="L196" s="116" t="str">
        <f t="shared" si="50"/>
        <v>NON</v>
      </c>
      <c r="M196" s="112" t="s">
        <v>888</v>
      </c>
      <c r="N196" s="105" t="str">
        <f t="shared" si="51"/>
        <v>non</v>
      </c>
      <c r="O196" s="107"/>
      <c r="P196" s="105" t="str">
        <f t="shared" si="52"/>
        <v>non</v>
      </c>
      <c r="Q196" s="107" t="str">
        <f>IFERROR(VLOOKUP(B196,Feuil1!A:B,2,0),"")</f>
        <v/>
      </c>
      <c r="R196" s="107"/>
      <c r="S196" s="107"/>
      <c r="T196" s="128" t="str">
        <f t="shared" si="48"/>
        <v/>
      </c>
      <c r="U196" s="108" t="str">
        <f t="shared" si="53"/>
        <v>&gt;40%</v>
      </c>
      <c r="V196" s="107" t="str">
        <f t="shared" si="54"/>
        <v>0</v>
      </c>
      <c r="W196" s="153"/>
      <c r="X196" s="128" t="str">
        <f t="shared" si="55"/>
        <v/>
      </c>
      <c r="Y196" s="108" t="str">
        <f t="shared" si="56"/>
        <v>6% - 100%</v>
      </c>
      <c r="Z196" s="107" t="str">
        <f t="shared" si="57"/>
        <v/>
      </c>
      <c r="AA196" s="111"/>
      <c r="AB196" s="111" t="str">
        <f t="shared" si="58"/>
        <v/>
      </c>
      <c r="AC196" s="111"/>
      <c r="AD196" s="111" t="str">
        <f t="shared" si="59"/>
        <v/>
      </c>
      <c r="AE196" s="111"/>
      <c r="AF196" s="111" t="str">
        <f t="shared" si="60"/>
        <v/>
      </c>
      <c r="AG196" s="111"/>
      <c r="AH196" s="111" t="str">
        <f t="shared" si="61"/>
        <v/>
      </c>
      <c r="AI196" s="107" t="str">
        <f t="shared" si="62"/>
        <v/>
      </c>
      <c r="AJ196" s="247">
        <f>IFERROR(AVERAGEIFS(Tableau1[Note globale /10],Tableau1[Activités],Tableau1[[#This Row],[Activités]]),"")</f>
        <v>7.6999999999999993</v>
      </c>
      <c r="AK196" s="107" t="str">
        <f t="shared" si="63"/>
        <v/>
      </c>
      <c r="AL196" s="109"/>
      <c r="AM196" s="109"/>
      <c r="AN196" s="109"/>
      <c r="AO196" s="162"/>
    </row>
    <row r="197" spans="1:41" hidden="1" x14ac:dyDescent="0.2">
      <c r="A197" s="200">
        <v>195</v>
      </c>
      <c r="B197" s="111" t="s">
        <v>834</v>
      </c>
      <c r="C197" s="111" t="s">
        <v>833</v>
      </c>
      <c r="D197" s="103">
        <v>39988</v>
      </c>
      <c r="E197" s="103" t="str">
        <f>VLOOKUP(B197,'MISE A JOUR LISTE FOURNISSEURS'!D:E,2,0)</f>
        <v>Refendage</v>
      </c>
      <c r="F197" s="116" t="str">
        <f t="shared" si="49"/>
        <v>ALG</v>
      </c>
      <c r="G197" s="111"/>
      <c r="H197" s="111"/>
      <c r="I197" s="112" t="s">
        <v>336</v>
      </c>
      <c r="J197" s="206"/>
      <c r="K197" s="208"/>
      <c r="L197" s="116" t="str">
        <f t="shared" si="50"/>
        <v>NON</v>
      </c>
      <c r="M197" s="111" t="s">
        <v>885</v>
      </c>
      <c r="N197" s="105" t="str">
        <f t="shared" si="51"/>
        <v>non</v>
      </c>
      <c r="O197" s="107"/>
      <c r="P197" s="105" t="str">
        <f t="shared" si="52"/>
        <v>non</v>
      </c>
      <c r="Q197" s="107" t="str">
        <f>IFERROR(VLOOKUP(B197,Feuil1!A:B,2,0),"")</f>
        <v/>
      </c>
      <c r="R197" s="107"/>
      <c r="S197" s="107"/>
      <c r="T197" s="128" t="str">
        <f t="shared" si="48"/>
        <v/>
      </c>
      <c r="U197" s="108" t="str">
        <f t="shared" si="53"/>
        <v>&gt;40%</v>
      </c>
      <c r="V197" s="107" t="str">
        <f t="shared" si="54"/>
        <v>0</v>
      </c>
      <c r="W197" s="153"/>
      <c r="X197" s="128" t="str">
        <f t="shared" si="55"/>
        <v/>
      </c>
      <c r="Y197" s="108" t="str">
        <f t="shared" si="56"/>
        <v>6% - 100%</v>
      </c>
      <c r="Z197" s="107" t="str">
        <f t="shared" si="57"/>
        <v/>
      </c>
      <c r="AA197" s="111"/>
      <c r="AB197" s="111" t="str">
        <f t="shared" si="58"/>
        <v/>
      </c>
      <c r="AC197" s="111"/>
      <c r="AD197" s="111" t="str">
        <f t="shared" si="59"/>
        <v/>
      </c>
      <c r="AE197" s="111"/>
      <c r="AF197" s="111" t="str">
        <f t="shared" si="60"/>
        <v/>
      </c>
      <c r="AG197" s="111"/>
      <c r="AH197" s="111" t="str">
        <f t="shared" si="61"/>
        <v/>
      </c>
      <c r="AI197" s="107" t="str">
        <f t="shared" si="62"/>
        <v/>
      </c>
      <c r="AJ197" s="247">
        <f>IFERROR(AVERAGEIFS(Tableau1[Note globale /10],Tableau1[Activités],Tableau1[[#This Row],[Activités]]),"")</f>
        <v>7.6999999999999993</v>
      </c>
      <c r="AK197" s="107" t="str">
        <f t="shared" si="63"/>
        <v/>
      </c>
      <c r="AL197" s="109"/>
      <c r="AM197" s="109"/>
      <c r="AN197" s="109"/>
      <c r="AO197" s="162"/>
    </row>
    <row r="198" spans="1:41" hidden="1" x14ac:dyDescent="0.2">
      <c r="A198" s="200">
        <v>196</v>
      </c>
      <c r="B198" s="218" t="s">
        <v>23</v>
      </c>
      <c r="C198" s="102" t="s">
        <v>835</v>
      </c>
      <c r="D198" s="103">
        <v>38909</v>
      </c>
      <c r="E198" s="103" t="str">
        <f>VLOOKUP(B198,'MISE A JOUR LISTE FOURNISSEURS'!D:E,2,0)</f>
        <v>Refendage</v>
      </c>
      <c r="F198" s="116" t="str">
        <f t="shared" si="49"/>
        <v>ALG</v>
      </c>
      <c r="G198" s="104"/>
      <c r="H198" s="104"/>
      <c r="I198" s="112" t="s">
        <v>336</v>
      </c>
      <c r="J198" s="204"/>
      <c r="K198" s="207"/>
      <c r="L198" s="116" t="str">
        <f t="shared" si="50"/>
        <v>NON</v>
      </c>
      <c r="M198" s="112" t="s">
        <v>888</v>
      </c>
      <c r="N198" s="105" t="str">
        <f t="shared" si="51"/>
        <v>non</v>
      </c>
      <c r="O198" s="106" t="s">
        <v>333</v>
      </c>
      <c r="P198" s="105" t="str">
        <f t="shared" si="52"/>
        <v>oui</v>
      </c>
      <c r="Q198" s="107" t="str">
        <f>IFERROR(VLOOKUP(B198,Feuil1!A:B,2,0),"")</f>
        <v/>
      </c>
      <c r="R198" s="107"/>
      <c r="S198" s="107"/>
      <c r="T198" s="128" t="str">
        <f t="shared" si="48"/>
        <v/>
      </c>
      <c r="U198" s="108" t="str">
        <f t="shared" si="53"/>
        <v>&gt;40%</v>
      </c>
      <c r="V198" s="107" t="str">
        <f t="shared" si="54"/>
        <v>0</v>
      </c>
      <c r="W198" s="153"/>
      <c r="X198" s="128" t="str">
        <f t="shared" si="55"/>
        <v/>
      </c>
      <c r="Y198" s="108" t="str">
        <f t="shared" si="56"/>
        <v>6% - 100%</v>
      </c>
      <c r="Z198" s="107" t="str">
        <f t="shared" si="57"/>
        <v/>
      </c>
      <c r="AA198" s="111"/>
      <c r="AB198" s="111" t="str">
        <f t="shared" si="58"/>
        <v/>
      </c>
      <c r="AC198" s="111"/>
      <c r="AD198" s="111" t="str">
        <f t="shared" si="59"/>
        <v/>
      </c>
      <c r="AE198" s="111"/>
      <c r="AF198" s="111" t="str">
        <f t="shared" si="60"/>
        <v/>
      </c>
      <c r="AG198" s="111"/>
      <c r="AH198" s="111" t="str">
        <f t="shared" si="61"/>
        <v/>
      </c>
      <c r="AI198" s="107" t="str">
        <f t="shared" si="62"/>
        <v/>
      </c>
      <c r="AJ198" s="247">
        <f>IFERROR(AVERAGEIFS(Tableau1[Note globale /10],Tableau1[Activités],Tableau1[[#This Row],[Activités]]),"")</f>
        <v>7.6999999999999993</v>
      </c>
      <c r="AK198" s="107" t="str">
        <f t="shared" si="63"/>
        <v/>
      </c>
      <c r="AL198" s="109"/>
      <c r="AM198" s="109"/>
      <c r="AN198" s="109"/>
      <c r="AO198" s="161"/>
    </row>
    <row r="199" spans="1:41" hidden="1" x14ac:dyDescent="0.2">
      <c r="A199" s="200">
        <v>197</v>
      </c>
      <c r="B199" s="111" t="s">
        <v>837</v>
      </c>
      <c r="C199" s="111" t="s">
        <v>837</v>
      </c>
      <c r="D199" s="103">
        <v>39651</v>
      </c>
      <c r="E199" s="103" t="str">
        <f>VLOOKUP(B199,'MISE A JOUR LISTE FOURNISSEURS'!D:E,2,0)</f>
        <v/>
      </c>
      <c r="F199" s="116" t="str">
        <f t="shared" si="49"/>
        <v/>
      </c>
      <c r="G199" s="111"/>
      <c r="H199" s="111"/>
      <c r="I199" s="112"/>
      <c r="J199" s="206"/>
      <c r="K199" s="208"/>
      <c r="L199" s="116" t="str">
        <f t="shared" si="50"/>
        <v>NON</v>
      </c>
      <c r="M199" s="112" t="s">
        <v>888</v>
      </c>
      <c r="N199" s="105" t="str">
        <f t="shared" si="51"/>
        <v>non</v>
      </c>
      <c r="O199" s="107"/>
      <c r="P199" s="105" t="str">
        <f t="shared" si="52"/>
        <v>non</v>
      </c>
      <c r="Q199" s="107" t="str">
        <f>IFERROR(VLOOKUP(B199,Feuil1!A:B,2,0),"")</f>
        <v/>
      </c>
      <c r="R199" s="107"/>
      <c r="S199" s="107"/>
      <c r="T199" s="128" t="str">
        <f t="shared" si="48"/>
        <v/>
      </c>
      <c r="U199" s="108" t="str">
        <f t="shared" si="53"/>
        <v>&gt;40%</v>
      </c>
      <c r="V199" s="107" t="str">
        <f t="shared" si="54"/>
        <v>0</v>
      </c>
      <c r="W199" s="153"/>
      <c r="X199" s="128" t="str">
        <f t="shared" si="55"/>
        <v/>
      </c>
      <c r="Y199" s="108" t="str">
        <f t="shared" si="56"/>
        <v>6% - 100%</v>
      </c>
      <c r="Z199" s="107" t="str">
        <f t="shared" si="57"/>
        <v/>
      </c>
      <c r="AA199" s="111"/>
      <c r="AB199" s="111" t="str">
        <f t="shared" si="58"/>
        <v/>
      </c>
      <c r="AC199" s="111"/>
      <c r="AD199" s="111" t="str">
        <f t="shared" si="59"/>
        <v/>
      </c>
      <c r="AE199" s="111"/>
      <c r="AF199" s="111" t="str">
        <f t="shared" si="60"/>
        <v/>
      </c>
      <c r="AG199" s="111"/>
      <c r="AH199" s="111" t="str">
        <f t="shared" si="61"/>
        <v/>
      </c>
      <c r="AI199" s="107" t="str">
        <f t="shared" si="62"/>
        <v/>
      </c>
      <c r="AJ199" s="247" t="str">
        <f>IFERROR(AVERAGEIFS(Tableau1[Note globale /10],Tableau1[Activités],Tableau1[[#This Row],[Activités]]),"")</f>
        <v/>
      </c>
      <c r="AK199" s="107" t="str">
        <f t="shared" si="63"/>
        <v/>
      </c>
      <c r="AL199" s="109"/>
      <c r="AM199" s="109"/>
      <c r="AN199" s="109"/>
      <c r="AO199" s="162"/>
    </row>
    <row r="200" spans="1:41" hidden="1" x14ac:dyDescent="0.2">
      <c r="A200" s="200">
        <v>198</v>
      </c>
      <c r="B200" s="111" t="s">
        <v>838</v>
      </c>
      <c r="C200" s="111" t="s">
        <v>838</v>
      </c>
      <c r="D200" s="103">
        <v>38784</v>
      </c>
      <c r="E200" s="103" t="str">
        <f>VLOOKUP(B200,'MISE A JOUR LISTE FOURNISSEURS'!D:E,2,0)</f>
        <v/>
      </c>
      <c r="F200" s="116" t="str">
        <f t="shared" si="49"/>
        <v/>
      </c>
      <c r="G200" s="111"/>
      <c r="H200" s="111"/>
      <c r="I200" s="112"/>
      <c r="J200" s="206"/>
      <c r="K200" s="208"/>
      <c r="L200" s="116" t="str">
        <f t="shared" si="50"/>
        <v>NON</v>
      </c>
      <c r="M200" s="112" t="s">
        <v>888</v>
      </c>
      <c r="N200" s="105" t="str">
        <f t="shared" si="51"/>
        <v>non</v>
      </c>
      <c r="O200" s="107"/>
      <c r="P200" s="105" t="str">
        <f t="shared" si="52"/>
        <v>non</v>
      </c>
      <c r="Q200" s="107" t="str">
        <f>IFERROR(VLOOKUP(B200,Feuil1!A:B,2,0),"")</f>
        <v/>
      </c>
      <c r="R200" s="107"/>
      <c r="S200" s="107"/>
      <c r="T200" s="128" t="str">
        <f t="shared" si="48"/>
        <v/>
      </c>
      <c r="U200" s="108" t="str">
        <f t="shared" si="53"/>
        <v>&gt;40%</v>
      </c>
      <c r="V200" s="107" t="str">
        <f t="shared" si="54"/>
        <v>0</v>
      </c>
      <c r="W200" s="153"/>
      <c r="X200" s="128" t="str">
        <f t="shared" si="55"/>
        <v/>
      </c>
      <c r="Y200" s="108" t="str">
        <f t="shared" si="56"/>
        <v>6% - 100%</v>
      </c>
      <c r="Z200" s="107" t="str">
        <f t="shared" si="57"/>
        <v/>
      </c>
      <c r="AA200" s="111"/>
      <c r="AB200" s="111" t="str">
        <f t="shared" si="58"/>
        <v/>
      </c>
      <c r="AC200" s="111"/>
      <c r="AD200" s="111" t="str">
        <f t="shared" si="59"/>
        <v/>
      </c>
      <c r="AE200" s="111"/>
      <c r="AF200" s="111" t="str">
        <f t="shared" si="60"/>
        <v/>
      </c>
      <c r="AG200" s="111"/>
      <c r="AH200" s="111" t="str">
        <f t="shared" si="61"/>
        <v/>
      </c>
      <c r="AI200" s="107" t="str">
        <f t="shared" si="62"/>
        <v/>
      </c>
      <c r="AJ200" s="247" t="str">
        <f>IFERROR(AVERAGEIFS(Tableau1[Note globale /10],Tableau1[Activités],Tableau1[[#This Row],[Activités]]),"")</f>
        <v/>
      </c>
      <c r="AK200" s="107" t="str">
        <f t="shared" si="63"/>
        <v/>
      </c>
      <c r="AL200" s="109"/>
      <c r="AM200" s="109"/>
      <c r="AN200" s="109"/>
      <c r="AO200" s="162"/>
    </row>
    <row r="201" spans="1:41" ht="12.75" customHeight="1" x14ac:dyDescent="0.2">
      <c r="A201" s="200">
        <v>199</v>
      </c>
      <c r="B201" s="217" t="s">
        <v>841</v>
      </c>
      <c r="C201" s="102" t="s">
        <v>840</v>
      </c>
      <c r="D201" s="103">
        <v>36993</v>
      </c>
      <c r="E201" s="103" t="str">
        <f>VLOOKUP(B201,'MISE A JOUR LISTE FOURNISSEURS'!D:E,2,0)</f>
        <v>Produits non ferreux</v>
      </c>
      <c r="F201" s="116" t="str">
        <f t="shared" si="49"/>
        <v>ALG</v>
      </c>
      <c r="G201" s="104"/>
      <c r="H201" s="104"/>
      <c r="I201" s="112" t="s">
        <v>336</v>
      </c>
      <c r="J201" s="204"/>
      <c r="K201" s="203">
        <v>44248</v>
      </c>
      <c r="L201" s="116" t="str">
        <f t="shared" si="50"/>
        <v>OUI</v>
      </c>
      <c r="M201" s="111" t="s">
        <v>886</v>
      </c>
      <c r="N201" s="105" t="str">
        <f t="shared" si="51"/>
        <v>oui</v>
      </c>
      <c r="O201" s="106" t="s">
        <v>334</v>
      </c>
      <c r="P201" s="105" t="str">
        <f t="shared" si="52"/>
        <v>oui</v>
      </c>
      <c r="Q201" s="107">
        <f>IFERROR(VLOOKUP(B201,Feuil1!A:B,2,0),"")</f>
        <v>5</v>
      </c>
      <c r="R201" s="107">
        <v>1</v>
      </c>
      <c r="S201" s="107" t="s">
        <v>435</v>
      </c>
      <c r="T201" s="128">
        <f t="shared" si="48"/>
        <v>0.2</v>
      </c>
      <c r="U201" s="108" t="str">
        <f t="shared" si="53"/>
        <v>11% - 20%</v>
      </c>
      <c r="V201" s="107" t="str">
        <f t="shared" si="54"/>
        <v>6</v>
      </c>
      <c r="W201" s="153"/>
      <c r="X201" s="128">
        <f t="shared" si="55"/>
        <v>0</v>
      </c>
      <c r="Y201" s="108" t="str">
        <f t="shared" si="56"/>
        <v>0% - 2%</v>
      </c>
      <c r="Z201" s="107" t="str">
        <f t="shared" si="57"/>
        <v>10</v>
      </c>
      <c r="AA201" s="111" t="s">
        <v>418</v>
      </c>
      <c r="AB201" s="111">
        <f t="shared" si="58"/>
        <v>6</v>
      </c>
      <c r="AC201" s="111" t="s">
        <v>423</v>
      </c>
      <c r="AD201" s="111">
        <f t="shared" si="59"/>
        <v>6</v>
      </c>
      <c r="AE201" s="111" t="s">
        <v>418</v>
      </c>
      <c r="AF201" s="111">
        <f t="shared" si="60"/>
        <v>6</v>
      </c>
      <c r="AG201" s="111" t="s">
        <v>1344</v>
      </c>
      <c r="AH201" s="111">
        <f t="shared" si="61"/>
        <v>5</v>
      </c>
      <c r="AI201" s="107">
        <f t="shared" si="62"/>
        <v>7.1</v>
      </c>
      <c r="AJ201" s="247">
        <f>IFERROR(AVERAGEIFS(Tableau1[Note globale /10],Tableau1[Activités],Tableau1[[#This Row],[Activités]]),"")</f>
        <v>7.6999999999999993</v>
      </c>
      <c r="AK201" s="107" t="str">
        <f t="shared" si="63"/>
        <v>APPROUVE</v>
      </c>
      <c r="AL201" s="109"/>
      <c r="AM201" s="109"/>
      <c r="AN201" s="109"/>
      <c r="AO201" s="161"/>
    </row>
    <row r="202" spans="1:41" x14ac:dyDescent="0.2">
      <c r="A202" s="200">
        <v>200</v>
      </c>
      <c r="B202" s="218" t="s">
        <v>408</v>
      </c>
      <c r="C202" s="102" t="s">
        <v>408</v>
      </c>
      <c r="D202" s="103">
        <v>43277</v>
      </c>
      <c r="E202" s="103" t="str">
        <f>VLOOKUP(B202,'MISE A JOUR LISTE FOURNISSEURS'!D:E,2,0)</f>
        <v>Traitement Thermique</v>
      </c>
      <c r="F202" s="116" t="str">
        <f t="shared" si="49"/>
        <v>ALG</v>
      </c>
      <c r="G202" s="104"/>
      <c r="H202" s="104"/>
      <c r="I202" s="112" t="s">
        <v>52</v>
      </c>
      <c r="J202" s="204"/>
      <c r="K202" s="203"/>
      <c r="L202" s="116" t="str">
        <f t="shared" si="50"/>
        <v>OUI</v>
      </c>
      <c r="M202" s="111" t="s">
        <v>887</v>
      </c>
      <c r="N202" s="105" t="str">
        <f t="shared" si="51"/>
        <v>oui</v>
      </c>
      <c r="O202" s="106" t="s">
        <v>334</v>
      </c>
      <c r="P202" s="105" t="str">
        <f t="shared" si="52"/>
        <v>oui</v>
      </c>
      <c r="Q202" s="107">
        <v>19</v>
      </c>
      <c r="R202" s="107">
        <v>1</v>
      </c>
      <c r="S202" s="107" t="s">
        <v>436</v>
      </c>
      <c r="T202" s="128">
        <f t="shared" si="48"/>
        <v>5.2631578947368418E-2</v>
      </c>
      <c r="U202" s="108" t="str">
        <f t="shared" si="53"/>
        <v>&gt;40%</v>
      </c>
      <c r="V202" s="107" t="str">
        <f t="shared" si="54"/>
        <v>0</v>
      </c>
      <c r="W202" s="153"/>
      <c r="X202" s="128">
        <f t="shared" si="55"/>
        <v>0</v>
      </c>
      <c r="Y202" s="108" t="str">
        <f t="shared" si="56"/>
        <v>0% - 2%</v>
      </c>
      <c r="Z202" s="107" t="str">
        <f t="shared" si="57"/>
        <v>10</v>
      </c>
      <c r="AA202" s="111" t="s">
        <v>427</v>
      </c>
      <c r="AB202" s="111">
        <f t="shared" si="58"/>
        <v>10</v>
      </c>
      <c r="AC202" s="111" t="s">
        <v>423</v>
      </c>
      <c r="AD202" s="111">
        <f t="shared" si="59"/>
        <v>6</v>
      </c>
      <c r="AE202" s="111" t="s">
        <v>427</v>
      </c>
      <c r="AF202" s="111">
        <f t="shared" si="60"/>
        <v>10</v>
      </c>
      <c r="AG202" s="111" t="s">
        <v>903</v>
      </c>
      <c r="AH202" s="111">
        <f t="shared" si="61"/>
        <v>6</v>
      </c>
      <c r="AI202" s="107">
        <f t="shared" si="62"/>
        <v>6.1999999999999993</v>
      </c>
      <c r="AJ202" s="247">
        <f>IFERROR(AVERAGEIFS(Tableau1[Note globale /10],Tableau1[Activités],Tableau1[[#This Row],[Activités]]),"")</f>
        <v>6.25</v>
      </c>
      <c r="AK202" s="107" t="str">
        <f t="shared" si="63"/>
        <v>SOUS RESERVE</v>
      </c>
      <c r="AL202" s="109" t="s">
        <v>1367</v>
      </c>
      <c r="AM202" s="109"/>
      <c r="AN202" s="109"/>
      <c r="AO202" s="161"/>
    </row>
    <row r="203" spans="1:41" hidden="1" x14ac:dyDescent="0.2">
      <c r="A203" s="200">
        <v>201</v>
      </c>
      <c r="B203" s="217" t="s">
        <v>843</v>
      </c>
      <c r="C203" s="102" t="s">
        <v>843</v>
      </c>
      <c r="D203" s="103">
        <v>36971</v>
      </c>
      <c r="E203" s="103" t="str">
        <f>VLOOKUP(B203,'MISE A JOUR LISTE FOURNISSEURS'!D:E,2,0)</f>
        <v/>
      </c>
      <c r="F203" s="116" t="str">
        <f t="shared" si="49"/>
        <v>ALG</v>
      </c>
      <c r="G203" s="104"/>
      <c r="H203" s="104" t="s">
        <v>125</v>
      </c>
      <c r="I203" s="112" t="s">
        <v>52</v>
      </c>
      <c r="J203" s="204"/>
      <c r="K203" s="207"/>
      <c r="L203" s="116" t="str">
        <f t="shared" si="50"/>
        <v>NON</v>
      </c>
      <c r="M203" s="112" t="s">
        <v>888</v>
      </c>
      <c r="N203" s="105" t="str">
        <f t="shared" si="51"/>
        <v>non</v>
      </c>
      <c r="O203" s="106" t="s">
        <v>334</v>
      </c>
      <c r="P203" s="105" t="str">
        <f t="shared" si="52"/>
        <v>non</v>
      </c>
      <c r="Q203" s="107" t="str">
        <f>IFERROR(VLOOKUP(B203,Feuil1!A:B,2,0),"")</f>
        <v/>
      </c>
      <c r="R203" s="107"/>
      <c r="S203" s="107"/>
      <c r="T203" s="128" t="str">
        <f t="shared" si="48"/>
        <v/>
      </c>
      <c r="U203" s="108" t="str">
        <f t="shared" si="53"/>
        <v>&gt;40%</v>
      </c>
      <c r="V203" s="107" t="str">
        <f t="shared" si="54"/>
        <v>0</v>
      </c>
      <c r="W203" s="153"/>
      <c r="X203" s="128" t="str">
        <f t="shared" si="55"/>
        <v/>
      </c>
      <c r="Y203" s="108" t="str">
        <f t="shared" si="56"/>
        <v>6% - 100%</v>
      </c>
      <c r="Z203" s="107" t="str">
        <f t="shared" si="57"/>
        <v/>
      </c>
      <c r="AA203" s="111"/>
      <c r="AB203" s="111" t="str">
        <f t="shared" si="58"/>
        <v/>
      </c>
      <c r="AC203" s="111"/>
      <c r="AD203" s="111" t="str">
        <f t="shared" si="59"/>
        <v/>
      </c>
      <c r="AE203" s="111"/>
      <c r="AF203" s="111" t="str">
        <f t="shared" si="60"/>
        <v/>
      </c>
      <c r="AG203" s="111"/>
      <c r="AH203" s="111" t="str">
        <f t="shared" si="61"/>
        <v/>
      </c>
      <c r="AI203" s="107" t="str">
        <f t="shared" si="62"/>
        <v/>
      </c>
      <c r="AJ203" s="247">
        <f>IFERROR(AVERAGEIFS(Tableau1[Note globale /10],Tableau1[Activités],Tableau1[[#This Row],[Activités]]),"")</f>
        <v>6.25</v>
      </c>
      <c r="AK203" s="107" t="str">
        <f t="shared" si="63"/>
        <v/>
      </c>
      <c r="AL203" s="109"/>
      <c r="AM203" s="109"/>
      <c r="AN203" s="109"/>
      <c r="AO203" s="161"/>
    </row>
    <row r="204" spans="1:41" x14ac:dyDescent="0.2">
      <c r="A204" s="200">
        <v>202</v>
      </c>
      <c r="B204" s="217" t="s">
        <v>846</v>
      </c>
      <c r="C204" s="102" t="s">
        <v>845</v>
      </c>
      <c r="D204" s="103">
        <v>39140</v>
      </c>
      <c r="E204" s="103" t="str">
        <f>VLOOKUP(B204,'MISE A JOUR LISTE FOURNISSEURS'!D:E,2,0)</f>
        <v>Produits non ferreux</v>
      </c>
      <c r="F204" s="116" t="str">
        <f t="shared" si="49"/>
        <v>ALG</v>
      </c>
      <c r="G204" s="104"/>
      <c r="H204" s="104"/>
      <c r="I204" s="112" t="s">
        <v>336</v>
      </c>
      <c r="J204" s="204" t="s">
        <v>358</v>
      </c>
      <c r="K204" s="203">
        <v>44543</v>
      </c>
      <c r="L204" s="116" t="str">
        <f t="shared" si="50"/>
        <v>OUI</v>
      </c>
      <c r="M204" s="111" t="s">
        <v>885</v>
      </c>
      <c r="N204" s="105" t="str">
        <f t="shared" si="51"/>
        <v>oui</v>
      </c>
      <c r="O204" s="106" t="s">
        <v>334</v>
      </c>
      <c r="P204" s="105" t="str">
        <f t="shared" si="52"/>
        <v>oui</v>
      </c>
      <c r="Q204" s="107">
        <f>IFERROR(VLOOKUP(B204,Feuil1!A:B,2,0),"")</f>
        <v>1</v>
      </c>
      <c r="R204" s="107">
        <v>0</v>
      </c>
      <c r="S204" s="107" t="s">
        <v>435</v>
      </c>
      <c r="T204" s="128">
        <f t="shared" si="48"/>
        <v>0</v>
      </c>
      <c r="U204" s="108" t="str">
        <f t="shared" si="53"/>
        <v>0% - 5%</v>
      </c>
      <c r="V204" s="107" t="str">
        <f t="shared" si="54"/>
        <v>10</v>
      </c>
      <c r="W204" s="153"/>
      <c r="X204" s="128">
        <f t="shared" si="55"/>
        <v>0</v>
      </c>
      <c r="Y204" s="108" t="str">
        <f t="shared" si="56"/>
        <v>0% - 2%</v>
      </c>
      <c r="Z204" s="107" t="str">
        <f t="shared" si="57"/>
        <v>10</v>
      </c>
      <c r="AA204" s="111" t="s">
        <v>419</v>
      </c>
      <c r="AB204" s="111">
        <f t="shared" si="58"/>
        <v>4</v>
      </c>
      <c r="AC204" s="111" t="s">
        <v>424</v>
      </c>
      <c r="AD204" s="111">
        <f t="shared" si="59"/>
        <v>5</v>
      </c>
      <c r="AE204" s="111" t="s">
        <v>427</v>
      </c>
      <c r="AF204" s="111">
        <f t="shared" si="60"/>
        <v>10</v>
      </c>
      <c r="AG204" s="111" t="s">
        <v>1344</v>
      </c>
      <c r="AH204" s="111">
        <f t="shared" si="61"/>
        <v>5</v>
      </c>
      <c r="AI204" s="107">
        <f t="shared" si="62"/>
        <v>8.4</v>
      </c>
      <c r="AJ204" s="247">
        <f>IFERROR(AVERAGEIFS(Tableau1[Note globale /10],Tableau1[Activités],Tableau1[[#This Row],[Activités]]),"")</f>
        <v>7.6999999999999993</v>
      </c>
      <c r="AK204" s="107" t="str">
        <f t="shared" si="63"/>
        <v>APPROUVE</v>
      </c>
      <c r="AL204" s="109"/>
      <c r="AM204" s="109"/>
      <c r="AN204" s="109"/>
      <c r="AO204" s="161"/>
    </row>
    <row r="205" spans="1:41" hidden="1" x14ac:dyDescent="0.2">
      <c r="A205" s="200">
        <v>203</v>
      </c>
      <c r="B205" s="111" t="s">
        <v>848</v>
      </c>
      <c r="C205" s="111" t="s">
        <v>847</v>
      </c>
      <c r="D205" s="103">
        <v>41065</v>
      </c>
      <c r="E205" s="103" t="str">
        <f>VLOOKUP(B205,'MISE A JOUR LISTE FOURNISSEURS'!D:E,2,0)</f>
        <v/>
      </c>
      <c r="F205" s="116" t="str">
        <f t="shared" si="49"/>
        <v>ALG</v>
      </c>
      <c r="G205" s="111"/>
      <c r="H205" s="111"/>
      <c r="I205" s="112" t="s">
        <v>336</v>
      </c>
      <c r="J205" s="206"/>
      <c r="K205" s="208"/>
      <c r="L205" s="116" t="str">
        <f t="shared" si="50"/>
        <v>NON</v>
      </c>
      <c r="M205" s="112" t="s">
        <v>888</v>
      </c>
      <c r="N205" s="105" t="str">
        <f t="shared" si="51"/>
        <v>non</v>
      </c>
      <c r="O205" s="107"/>
      <c r="P205" s="105" t="str">
        <f t="shared" si="52"/>
        <v>non</v>
      </c>
      <c r="Q205" s="107" t="str">
        <f>IFERROR(VLOOKUP(B205,Feuil1!A:B,2,0),"")</f>
        <v/>
      </c>
      <c r="R205" s="107"/>
      <c r="S205" s="107"/>
      <c r="T205" s="128" t="str">
        <f t="shared" si="48"/>
        <v/>
      </c>
      <c r="U205" s="108" t="str">
        <f t="shared" si="53"/>
        <v>&gt;40%</v>
      </c>
      <c r="V205" s="107" t="str">
        <f t="shared" si="54"/>
        <v>0</v>
      </c>
      <c r="W205" s="153"/>
      <c r="X205" s="128" t="str">
        <f t="shared" si="55"/>
        <v/>
      </c>
      <c r="Y205" s="108" t="str">
        <f t="shared" si="56"/>
        <v>6% - 100%</v>
      </c>
      <c r="Z205" s="107" t="str">
        <f t="shared" si="57"/>
        <v/>
      </c>
      <c r="AA205" s="111"/>
      <c r="AB205" s="111" t="str">
        <f t="shared" si="58"/>
        <v/>
      </c>
      <c r="AC205" s="111"/>
      <c r="AD205" s="111" t="str">
        <f t="shared" si="59"/>
        <v/>
      </c>
      <c r="AE205" s="111"/>
      <c r="AF205" s="111" t="str">
        <f t="shared" si="60"/>
        <v/>
      </c>
      <c r="AG205" s="111"/>
      <c r="AH205" s="111" t="str">
        <f t="shared" si="61"/>
        <v/>
      </c>
      <c r="AI205" s="107" t="str">
        <f t="shared" si="62"/>
        <v/>
      </c>
      <c r="AJ205" s="247">
        <f>IFERROR(AVERAGEIFS(Tableau1[Note globale /10],Tableau1[Activités],Tableau1[[#This Row],[Activités]]),"")</f>
        <v>7.6999999999999993</v>
      </c>
      <c r="AK205" s="107" t="str">
        <f t="shared" si="63"/>
        <v/>
      </c>
      <c r="AL205" s="109"/>
      <c r="AM205" s="109"/>
      <c r="AN205" s="109"/>
      <c r="AO205" s="162"/>
    </row>
    <row r="206" spans="1:41" hidden="1" x14ac:dyDescent="0.2">
      <c r="A206" s="200">
        <v>204</v>
      </c>
      <c r="B206" s="111" t="s">
        <v>849</v>
      </c>
      <c r="C206" s="111" t="s">
        <v>849</v>
      </c>
      <c r="D206" s="103">
        <v>41466</v>
      </c>
      <c r="E206" s="103" t="str">
        <f>VLOOKUP(B206,'MISE A JOUR LISTE FOURNISSEURS'!D:E,2,0)</f>
        <v/>
      </c>
      <c r="F206" s="116" t="str">
        <f t="shared" si="49"/>
        <v>ALG</v>
      </c>
      <c r="G206" s="111"/>
      <c r="H206" s="111"/>
      <c r="I206" s="112" t="s">
        <v>336</v>
      </c>
      <c r="J206" s="206"/>
      <c r="K206" s="208"/>
      <c r="L206" s="116" t="str">
        <f t="shared" si="50"/>
        <v>NON</v>
      </c>
      <c r="M206" s="112" t="s">
        <v>888</v>
      </c>
      <c r="N206" s="105" t="str">
        <f t="shared" si="51"/>
        <v>non</v>
      </c>
      <c r="O206" s="107"/>
      <c r="P206" s="105" t="str">
        <f t="shared" si="52"/>
        <v>non</v>
      </c>
      <c r="Q206" s="107" t="str">
        <f>IFERROR(VLOOKUP(B206,Feuil1!A:B,2,0),"")</f>
        <v/>
      </c>
      <c r="R206" s="107"/>
      <c r="S206" s="107"/>
      <c r="T206" s="128" t="str">
        <f t="shared" si="48"/>
        <v/>
      </c>
      <c r="U206" s="108" t="str">
        <f t="shared" si="53"/>
        <v>&gt;40%</v>
      </c>
      <c r="V206" s="107" t="str">
        <f t="shared" si="54"/>
        <v>0</v>
      </c>
      <c r="W206" s="153"/>
      <c r="X206" s="128" t="str">
        <f t="shared" si="55"/>
        <v/>
      </c>
      <c r="Y206" s="108" t="str">
        <f t="shared" si="56"/>
        <v>6% - 100%</v>
      </c>
      <c r="Z206" s="107" t="str">
        <f t="shared" si="57"/>
        <v/>
      </c>
      <c r="AA206" s="111"/>
      <c r="AB206" s="111" t="str">
        <f t="shared" si="58"/>
        <v/>
      </c>
      <c r="AC206" s="111"/>
      <c r="AD206" s="111" t="str">
        <f t="shared" si="59"/>
        <v/>
      </c>
      <c r="AE206" s="111"/>
      <c r="AF206" s="111" t="str">
        <f t="shared" si="60"/>
        <v/>
      </c>
      <c r="AG206" s="111"/>
      <c r="AH206" s="111" t="str">
        <f t="shared" si="61"/>
        <v/>
      </c>
      <c r="AI206" s="107" t="str">
        <f t="shared" si="62"/>
        <v/>
      </c>
      <c r="AJ206" s="247">
        <f>IFERROR(AVERAGEIFS(Tableau1[Note globale /10],Tableau1[Activités],Tableau1[[#This Row],[Activités]]),"")</f>
        <v>7.6999999999999993</v>
      </c>
      <c r="AK206" s="107" t="str">
        <f t="shared" si="63"/>
        <v/>
      </c>
      <c r="AL206" s="109"/>
      <c r="AM206" s="109"/>
      <c r="AN206" s="109"/>
      <c r="AO206" s="162"/>
    </row>
    <row r="207" spans="1:41" hidden="1" x14ac:dyDescent="0.2">
      <c r="A207" s="200">
        <v>205</v>
      </c>
      <c r="B207" s="111" t="s">
        <v>851</v>
      </c>
      <c r="C207" s="111" t="s">
        <v>850</v>
      </c>
      <c r="D207" s="103">
        <v>36976</v>
      </c>
      <c r="E207" s="103" t="str">
        <f>VLOOKUP(B207,'MISE A JOUR LISTE FOURNISSEURS'!D:E,2,0)</f>
        <v/>
      </c>
      <c r="F207" s="116" t="str">
        <f t="shared" si="49"/>
        <v/>
      </c>
      <c r="G207" s="111"/>
      <c r="H207" s="111"/>
      <c r="I207" s="112"/>
      <c r="J207" s="206"/>
      <c r="K207" s="208"/>
      <c r="L207" s="116" t="str">
        <f t="shared" si="50"/>
        <v>NON</v>
      </c>
      <c r="M207" s="112" t="s">
        <v>888</v>
      </c>
      <c r="N207" s="105" t="str">
        <f t="shared" si="51"/>
        <v>non</v>
      </c>
      <c r="O207" s="107"/>
      <c r="P207" s="105" t="str">
        <f t="shared" si="52"/>
        <v>non</v>
      </c>
      <c r="Q207" s="107" t="str">
        <f>IFERROR(VLOOKUP(B207,Feuil1!A:B,2,0),"")</f>
        <v/>
      </c>
      <c r="R207" s="107"/>
      <c r="S207" s="107"/>
      <c r="T207" s="128" t="str">
        <f t="shared" si="48"/>
        <v/>
      </c>
      <c r="U207" s="108" t="str">
        <f t="shared" si="53"/>
        <v>&gt;40%</v>
      </c>
      <c r="V207" s="107" t="str">
        <f t="shared" si="54"/>
        <v>0</v>
      </c>
      <c r="W207" s="153"/>
      <c r="X207" s="128" t="str">
        <f t="shared" si="55"/>
        <v/>
      </c>
      <c r="Y207" s="108" t="str">
        <f t="shared" si="56"/>
        <v>6% - 100%</v>
      </c>
      <c r="Z207" s="107" t="str">
        <f t="shared" si="57"/>
        <v/>
      </c>
      <c r="AA207" s="111"/>
      <c r="AB207" s="111" t="str">
        <f t="shared" si="58"/>
        <v/>
      </c>
      <c r="AC207" s="111"/>
      <c r="AD207" s="111" t="str">
        <f t="shared" si="59"/>
        <v/>
      </c>
      <c r="AE207" s="111"/>
      <c r="AF207" s="111" t="str">
        <f t="shared" si="60"/>
        <v/>
      </c>
      <c r="AG207" s="111"/>
      <c r="AH207" s="111" t="str">
        <f t="shared" si="61"/>
        <v/>
      </c>
      <c r="AI207" s="107" t="str">
        <f t="shared" si="62"/>
        <v/>
      </c>
      <c r="AJ207" s="247" t="str">
        <f>IFERROR(AVERAGEIFS(Tableau1[Note globale /10],Tableau1[Activités],Tableau1[[#This Row],[Activités]]),"")</f>
        <v/>
      </c>
      <c r="AK207" s="107" t="str">
        <f t="shared" si="63"/>
        <v/>
      </c>
      <c r="AL207" s="109"/>
      <c r="AM207" s="109"/>
      <c r="AN207" s="109"/>
      <c r="AO207" s="162"/>
    </row>
    <row r="208" spans="1:41" x14ac:dyDescent="0.2">
      <c r="A208" s="200">
        <v>206</v>
      </c>
      <c r="B208" s="217" t="s">
        <v>853</v>
      </c>
      <c r="C208" s="102" t="s">
        <v>236</v>
      </c>
      <c r="D208" s="103">
        <v>41541</v>
      </c>
      <c r="E208" s="103" t="str">
        <f>VLOOKUP(B208,'MISE A JOUR LISTE FOURNISSEURS'!D:E,2,0)</f>
        <v>Traitement Thermique</v>
      </c>
      <c r="F208" s="116" t="str">
        <f t="shared" si="49"/>
        <v>ALG</v>
      </c>
      <c r="G208" s="104"/>
      <c r="H208" s="104"/>
      <c r="I208" s="112" t="s">
        <v>52</v>
      </c>
      <c r="J208" s="204" t="s">
        <v>58</v>
      </c>
      <c r="K208" s="207"/>
      <c r="L208" s="116" t="str">
        <f t="shared" si="50"/>
        <v>OUI</v>
      </c>
      <c r="M208" s="111" t="s">
        <v>886</v>
      </c>
      <c r="N208" s="105" t="str">
        <f t="shared" si="51"/>
        <v>oui</v>
      </c>
      <c r="O208" s="106" t="s">
        <v>334</v>
      </c>
      <c r="P208" s="105" t="str">
        <f t="shared" si="52"/>
        <v>oui</v>
      </c>
      <c r="Q208" s="107">
        <f>IFERROR(VLOOKUP(B208,Feuil1!A:B,2,0),"")</f>
        <v>3</v>
      </c>
      <c r="R208" s="107">
        <v>0</v>
      </c>
      <c r="S208" s="107" t="s">
        <v>435</v>
      </c>
      <c r="T208" s="128">
        <f t="shared" si="48"/>
        <v>0</v>
      </c>
      <c r="U208" s="108" t="str">
        <f t="shared" si="53"/>
        <v>0% - 5%</v>
      </c>
      <c r="V208" s="107" t="str">
        <f t="shared" si="54"/>
        <v>10</v>
      </c>
      <c r="W208" s="153"/>
      <c r="X208" s="128">
        <f t="shared" si="55"/>
        <v>0</v>
      </c>
      <c r="Y208" s="108" t="str">
        <f t="shared" si="56"/>
        <v>0% - 2%</v>
      </c>
      <c r="Z208" s="107" t="str">
        <f t="shared" si="57"/>
        <v>10</v>
      </c>
      <c r="AA208" s="111" t="s">
        <v>419</v>
      </c>
      <c r="AB208" s="111">
        <f t="shared" si="58"/>
        <v>4</v>
      </c>
      <c r="AC208" s="111" t="s">
        <v>424</v>
      </c>
      <c r="AD208" s="111">
        <f t="shared" si="59"/>
        <v>5</v>
      </c>
      <c r="AE208" s="111" t="s">
        <v>1342</v>
      </c>
      <c r="AF208" s="111">
        <f t="shared" si="60"/>
        <v>5</v>
      </c>
      <c r="AG208" s="111" t="s">
        <v>1344</v>
      </c>
      <c r="AH208" s="111">
        <f t="shared" si="61"/>
        <v>5</v>
      </c>
      <c r="AI208" s="107">
        <f t="shared" si="62"/>
        <v>7.9</v>
      </c>
      <c r="AJ208" s="247">
        <f>IFERROR(AVERAGEIFS(Tableau1[Note globale /10],Tableau1[Activités],Tableau1[[#This Row],[Activités]]),"")</f>
        <v>6.25</v>
      </c>
      <c r="AK208" s="107" t="str">
        <f t="shared" si="63"/>
        <v>APPROUVE</v>
      </c>
      <c r="AL208" s="109"/>
      <c r="AM208" s="109"/>
      <c r="AN208" s="109"/>
      <c r="AO208" s="161"/>
    </row>
    <row r="209" spans="1:41" hidden="1" x14ac:dyDescent="0.2">
      <c r="A209" s="200">
        <v>207</v>
      </c>
      <c r="B209" s="217" t="s">
        <v>854</v>
      </c>
      <c r="C209" s="102" t="s">
        <v>854</v>
      </c>
      <c r="D209" s="103">
        <v>39498</v>
      </c>
      <c r="E209" s="103" t="str">
        <f>VLOOKUP(B209,'MISE A JOUR LISTE FOURNISSEURS'!D:E,2,0)</f>
        <v>Fournitures industrielles</v>
      </c>
      <c r="F209" s="116" t="str">
        <f t="shared" si="49"/>
        <v>VU</v>
      </c>
      <c r="G209" s="104"/>
      <c r="H209" s="104"/>
      <c r="I209" s="112" t="s">
        <v>341</v>
      </c>
      <c r="J209" s="204"/>
      <c r="K209" s="207"/>
      <c r="L209" s="116" t="str">
        <f t="shared" si="50"/>
        <v>NON</v>
      </c>
      <c r="M209" s="112" t="s">
        <v>888</v>
      </c>
      <c r="N209" s="105" t="str">
        <f t="shared" si="51"/>
        <v>non</v>
      </c>
      <c r="O209" s="106" t="s">
        <v>334</v>
      </c>
      <c r="P209" s="105" t="str">
        <f t="shared" si="52"/>
        <v>non</v>
      </c>
      <c r="Q209" s="107" t="str">
        <f>IFERROR(VLOOKUP(B209,Feuil1!A:B,2,0),"")</f>
        <v/>
      </c>
      <c r="R209" s="107"/>
      <c r="S209" s="107"/>
      <c r="T209" s="128" t="str">
        <f t="shared" si="48"/>
        <v/>
      </c>
      <c r="U209" s="108" t="str">
        <f t="shared" si="53"/>
        <v>&gt;40%</v>
      </c>
      <c r="V209" s="107" t="str">
        <f t="shared" si="54"/>
        <v>0</v>
      </c>
      <c r="W209" s="153"/>
      <c r="X209" s="128" t="str">
        <f t="shared" si="55"/>
        <v/>
      </c>
      <c r="Y209" s="108" t="str">
        <f t="shared" si="56"/>
        <v>6% - 100%</v>
      </c>
      <c r="Z209" s="107" t="str">
        <f t="shared" si="57"/>
        <v/>
      </c>
      <c r="AA209" s="111"/>
      <c r="AB209" s="111" t="str">
        <f t="shared" si="58"/>
        <v/>
      </c>
      <c r="AC209" s="111"/>
      <c r="AD209" s="111" t="str">
        <f t="shared" si="59"/>
        <v/>
      </c>
      <c r="AE209" s="111"/>
      <c r="AF209" s="111" t="str">
        <f t="shared" si="60"/>
        <v/>
      </c>
      <c r="AG209" s="111"/>
      <c r="AH209" s="111" t="str">
        <f t="shared" si="61"/>
        <v/>
      </c>
      <c r="AI209" s="107" t="str">
        <f t="shared" si="62"/>
        <v/>
      </c>
      <c r="AJ209" s="247">
        <f>IFERROR(AVERAGEIFS(Tableau1[Note globale /10],Tableau1[Activités],Tableau1[[#This Row],[Activités]]),"")</f>
        <v>7.1857142857142851</v>
      </c>
      <c r="AK209" s="107" t="str">
        <f t="shared" si="63"/>
        <v/>
      </c>
      <c r="AL209" s="109"/>
      <c r="AM209" s="109"/>
      <c r="AN209" s="109"/>
      <c r="AO209" s="161"/>
    </row>
    <row r="210" spans="1:41" ht="12.75" hidden="1" customHeight="1" x14ac:dyDescent="0.25">
      <c r="A210" s="200">
        <v>208</v>
      </c>
      <c r="B210" s="217" t="s">
        <v>24</v>
      </c>
      <c r="C210" s="102" t="s">
        <v>24</v>
      </c>
      <c r="D210" s="103">
        <v>36957</v>
      </c>
      <c r="E210" s="103" t="str">
        <f>VLOOKUP(B210,'MISE A JOUR LISTE FOURNISSEURS'!D:E,2,0)</f>
        <v>Traitement de Surface</v>
      </c>
      <c r="F210" s="116" t="str">
        <f t="shared" si="49"/>
        <v>ALG</v>
      </c>
      <c r="G210" s="110" t="s">
        <v>127</v>
      </c>
      <c r="H210" s="104" t="s">
        <v>128</v>
      </c>
      <c r="I210" s="112" t="s">
        <v>79</v>
      </c>
      <c r="J210" s="204"/>
      <c r="K210" s="207" t="s">
        <v>130</v>
      </c>
      <c r="L210" s="116" t="str">
        <f t="shared" si="50"/>
        <v>NON</v>
      </c>
      <c r="M210" s="111" t="s">
        <v>884</v>
      </c>
      <c r="N210" s="105" t="str">
        <f t="shared" si="51"/>
        <v>non</v>
      </c>
      <c r="O210" s="106" t="s">
        <v>333</v>
      </c>
      <c r="P210" s="105" t="str">
        <f t="shared" si="52"/>
        <v>oui</v>
      </c>
      <c r="Q210" s="107" t="str">
        <f>IFERROR(VLOOKUP(B210,Feuil1!A:B,2,0),"")</f>
        <v/>
      </c>
      <c r="R210" s="107"/>
      <c r="S210" s="107"/>
      <c r="T210" s="128" t="str">
        <f t="shared" si="48"/>
        <v/>
      </c>
      <c r="U210" s="108" t="str">
        <f t="shared" si="53"/>
        <v>&gt;40%</v>
      </c>
      <c r="V210" s="107" t="str">
        <f t="shared" si="54"/>
        <v>0</v>
      </c>
      <c r="W210" s="153"/>
      <c r="X210" s="128" t="str">
        <f t="shared" si="55"/>
        <v/>
      </c>
      <c r="Y210" s="108" t="str">
        <f t="shared" si="56"/>
        <v>6% - 100%</v>
      </c>
      <c r="Z210" s="107" t="str">
        <f t="shared" si="57"/>
        <v/>
      </c>
      <c r="AA210" s="111"/>
      <c r="AB210" s="111" t="str">
        <f t="shared" si="58"/>
        <v/>
      </c>
      <c r="AC210" s="111"/>
      <c r="AD210" s="111" t="str">
        <f t="shared" si="59"/>
        <v/>
      </c>
      <c r="AE210" s="111"/>
      <c r="AF210" s="111" t="str">
        <f t="shared" si="60"/>
        <v/>
      </c>
      <c r="AG210" s="111"/>
      <c r="AH210" s="111" t="str">
        <f t="shared" si="61"/>
        <v/>
      </c>
      <c r="AI210" s="107" t="str">
        <f t="shared" si="62"/>
        <v/>
      </c>
      <c r="AJ210" s="247">
        <f>IFERROR(AVERAGEIFS(Tableau1[Note globale /10],Tableau1[Activités],Tableau1[[#This Row],[Activités]]),"")</f>
        <v>4.9142857142857137</v>
      </c>
      <c r="AK210" s="107" t="str">
        <f t="shared" si="63"/>
        <v/>
      </c>
      <c r="AL210" s="109"/>
      <c r="AM210" s="109"/>
      <c r="AN210" s="109"/>
      <c r="AO210" s="161"/>
    </row>
    <row r="211" spans="1:41" ht="12.75" hidden="1" customHeight="1" x14ac:dyDescent="0.25">
      <c r="A211" s="200">
        <v>209</v>
      </c>
      <c r="B211" s="217" t="s">
        <v>856</v>
      </c>
      <c r="C211" s="102" t="s">
        <v>375</v>
      </c>
      <c r="D211" s="103">
        <v>41583</v>
      </c>
      <c r="E211" s="103" t="str">
        <f>VLOOKUP(B211,'MISE A JOUR LISTE FOURNISSEURS'!D:E,2,0)</f>
        <v>Cablerie</v>
      </c>
      <c r="F211" s="116" t="str">
        <f t="shared" si="49"/>
        <v>ALG</v>
      </c>
      <c r="G211" s="110"/>
      <c r="H211" s="104"/>
      <c r="I211" s="112" t="s">
        <v>336</v>
      </c>
      <c r="J211" s="204"/>
      <c r="K211" s="207"/>
      <c r="L211" s="116" t="str">
        <f t="shared" si="50"/>
        <v>NON</v>
      </c>
      <c r="M211" s="111" t="s">
        <v>885</v>
      </c>
      <c r="N211" s="105" t="str">
        <f t="shared" si="51"/>
        <v>non</v>
      </c>
      <c r="O211" s="106" t="s">
        <v>333</v>
      </c>
      <c r="P211" s="105" t="str">
        <f t="shared" si="52"/>
        <v>oui</v>
      </c>
      <c r="Q211" s="107" t="str">
        <f>IFERROR(VLOOKUP(B211,Feuil1!A:B,2,0),"")</f>
        <v/>
      </c>
      <c r="R211" s="107"/>
      <c r="S211" s="107"/>
      <c r="T211" s="128" t="str">
        <f t="shared" si="48"/>
        <v/>
      </c>
      <c r="U211" s="108" t="str">
        <f t="shared" si="53"/>
        <v>&gt;40%</v>
      </c>
      <c r="V211" s="107" t="str">
        <f t="shared" si="54"/>
        <v>0</v>
      </c>
      <c r="W211" s="153"/>
      <c r="X211" s="128" t="str">
        <f t="shared" si="55"/>
        <v/>
      </c>
      <c r="Y211" s="108" t="str">
        <f t="shared" si="56"/>
        <v>6% - 100%</v>
      </c>
      <c r="Z211" s="107" t="str">
        <f t="shared" si="57"/>
        <v/>
      </c>
      <c r="AA211" s="111"/>
      <c r="AB211" s="111" t="str">
        <f t="shared" si="58"/>
        <v/>
      </c>
      <c r="AC211" s="111"/>
      <c r="AD211" s="111" t="str">
        <f t="shared" si="59"/>
        <v/>
      </c>
      <c r="AE211" s="111"/>
      <c r="AF211" s="111" t="str">
        <f t="shared" si="60"/>
        <v/>
      </c>
      <c r="AG211" s="111"/>
      <c r="AH211" s="111" t="str">
        <f t="shared" si="61"/>
        <v/>
      </c>
      <c r="AI211" s="107" t="str">
        <f t="shared" si="62"/>
        <v/>
      </c>
      <c r="AJ211" s="247">
        <f>IFERROR(AVERAGEIFS(Tableau1[Note globale /10],Tableau1[Activités],Tableau1[[#This Row],[Activités]]),"")</f>
        <v>7.6999999999999993</v>
      </c>
      <c r="AK211" s="107" t="str">
        <f t="shared" si="63"/>
        <v/>
      </c>
      <c r="AL211" s="109"/>
      <c r="AM211" s="109"/>
      <c r="AN211" s="109"/>
      <c r="AO211" s="161"/>
    </row>
    <row r="212" spans="1:41" hidden="1" x14ac:dyDescent="0.2">
      <c r="A212" s="200">
        <v>210</v>
      </c>
      <c r="B212" s="217" t="s">
        <v>858</v>
      </c>
      <c r="C212" s="102" t="s">
        <v>857</v>
      </c>
      <c r="D212" s="103">
        <v>40954</v>
      </c>
      <c r="E212" s="103" t="str">
        <f>VLOOKUP(B212,'MISE A JOUR LISTE FOURNISSEURS'!D:E,2,0)</f>
        <v>Produits ferreux</v>
      </c>
      <c r="F212" s="116" t="str">
        <f t="shared" si="49"/>
        <v>ALG</v>
      </c>
      <c r="G212" s="104"/>
      <c r="H212" s="104"/>
      <c r="I212" s="112" t="s">
        <v>336</v>
      </c>
      <c r="J212" s="204"/>
      <c r="K212" s="203">
        <v>43357</v>
      </c>
      <c r="L212" s="116" t="str">
        <f t="shared" si="50"/>
        <v>NON</v>
      </c>
      <c r="M212" s="111" t="s">
        <v>884</v>
      </c>
      <c r="N212" s="105" t="str">
        <f t="shared" si="51"/>
        <v>non</v>
      </c>
      <c r="O212" s="106" t="s">
        <v>333</v>
      </c>
      <c r="P212" s="105" t="str">
        <f t="shared" si="52"/>
        <v>oui</v>
      </c>
      <c r="Q212" s="107" t="str">
        <f>IFERROR(VLOOKUP(B212,Feuil1!A:B,2,0),"")</f>
        <v/>
      </c>
      <c r="R212" s="107"/>
      <c r="S212" s="107"/>
      <c r="T212" s="128" t="str">
        <f t="shared" si="48"/>
        <v/>
      </c>
      <c r="U212" s="108" t="str">
        <f t="shared" si="53"/>
        <v>&gt;40%</v>
      </c>
      <c r="V212" s="107" t="str">
        <f t="shared" si="54"/>
        <v>0</v>
      </c>
      <c r="W212" s="153"/>
      <c r="X212" s="128" t="str">
        <f t="shared" si="55"/>
        <v/>
      </c>
      <c r="Y212" s="108" t="str">
        <f t="shared" si="56"/>
        <v>6% - 100%</v>
      </c>
      <c r="Z212" s="107" t="str">
        <f t="shared" si="57"/>
        <v/>
      </c>
      <c r="AA212" s="111"/>
      <c r="AB212" s="111" t="str">
        <f t="shared" si="58"/>
        <v/>
      </c>
      <c r="AC212" s="111"/>
      <c r="AD212" s="111" t="str">
        <f t="shared" si="59"/>
        <v/>
      </c>
      <c r="AE212" s="111"/>
      <c r="AF212" s="111" t="str">
        <f t="shared" si="60"/>
        <v/>
      </c>
      <c r="AG212" s="111"/>
      <c r="AH212" s="111" t="str">
        <f t="shared" si="61"/>
        <v/>
      </c>
      <c r="AI212" s="107" t="str">
        <f t="shared" si="62"/>
        <v/>
      </c>
      <c r="AJ212" s="247">
        <f>IFERROR(AVERAGEIFS(Tableau1[Note globale /10],Tableau1[Activités],Tableau1[[#This Row],[Activités]]),"")</f>
        <v>7.6999999999999993</v>
      </c>
      <c r="AK212" s="107" t="str">
        <f t="shared" si="63"/>
        <v/>
      </c>
      <c r="AL212" s="109"/>
      <c r="AM212" s="109"/>
      <c r="AN212" s="109"/>
      <c r="AO212" s="161"/>
    </row>
    <row r="213" spans="1:41" hidden="1" x14ac:dyDescent="0.2">
      <c r="A213" s="200">
        <v>211</v>
      </c>
      <c r="B213" s="111" t="s">
        <v>859</v>
      </c>
      <c r="C213" s="111" t="s">
        <v>859</v>
      </c>
      <c r="D213" s="103">
        <v>38512</v>
      </c>
      <c r="E213" s="103" t="str">
        <f>VLOOKUP(B213,'MISE A JOUR LISTE FOURNISSEURS'!D:E,2,0)</f>
        <v/>
      </c>
      <c r="F213" s="116" t="str">
        <f t="shared" si="49"/>
        <v/>
      </c>
      <c r="G213" s="111"/>
      <c r="H213" s="111"/>
      <c r="I213" s="112"/>
      <c r="J213" s="206"/>
      <c r="K213" s="208"/>
      <c r="L213" s="116" t="str">
        <f t="shared" si="50"/>
        <v>NON</v>
      </c>
      <c r="M213" s="112" t="s">
        <v>888</v>
      </c>
      <c r="N213" s="105" t="str">
        <f t="shared" si="51"/>
        <v>non</v>
      </c>
      <c r="O213" s="107"/>
      <c r="P213" s="105" t="str">
        <f t="shared" si="52"/>
        <v>non</v>
      </c>
      <c r="Q213" s="107" t="str">
        <f>IFERROR(VLOOKUP(B213,Feuil1!A:B,2,0),"")</f>
        <v/>
      </c>
      <c r="R213" s="107"/>
      <c r="S213" s="107"/>
      <c r="T213" s="128" t="str">
        <f t="shared" si="48"/>
        <v/>
      </c>
      <c r="U213" s="108" t="str">
        <f t="shared" si="53"/>
        <v>&gt;40%</v>
      </c>
      <c r="V213" s="107" t="str">
        <f t="shared" si="54"/>
        <v>0</v>
      </c>
      <c r="W213" s="153"/>
      <c r="X213" s="128" t="str">
        <f t="shared" si="55"/>
        <v/>
      </c>
      <c r="Y213" s="108" t="str">
        <f t="shared" si="56"/>
        <v>6% - 100%</v>
      </c>
      <c r="Z213" s="107" t="str">
        <f t="shared" si="57"/>
        <v/>
      </c>
      <c r="AA213" s="111"/>
      <c r="AB213" s="111" t="str">
        <f t="shared" si="58"/>
        <v/>
      </c>
      <c r="AC213" s="111"/>
      <c r="AD213" s="111" t="str">
        <f t="shared" si="59"/>
        <v/>
      </c>
      <c r="AE213" s="111"/>
      <c r="AF213" s="111" t="str">
        <f t="shared" si="60"/>
        <v/>
      </c>
      <c r="AG213" s="111"/>
      <c r="AH213" s="111" t="str">
        <f t="shared" si="61"/>
        <v/>
      </c>
      <c r="AI213" s="107" t="str">
        <f t="shared" si="62"/>
        <v/>
      </c>
      <c r="AJ213" s="247" t="str">
        <f>IFERROR(AVERAGEIFS(Tableau1[Note globale /10],Tableau1[Activités],Tableau1[[#This Row],[Activités]]),"")</f>
        <v/>
      </c>
      <c r="AK213" s="107" t="str">
        <f t="shared" si="63"/>
        <v/>
      </c>
      <c r="AL213" s="109"/>
      <c r="AM213" s="109"/>
      <c r="AN213" s="109"/>
      <c r="AO213" s="162"/>
    </row>
    <row r="214" spans="1:41" hidden="1" x14ac:dyDescent="0.2">
      <c r="A214" s="200">
        <v>212</v>
      </c>
      <c r="B214" s="111" t="s">
        <v>860</v>
      </c>
      <c r="C214" s="111" t="s">
        <v>860</v>
      </c>
      <c r="D214" s="103">
        <v>43361</v>
      </c>
      <c r="E214" s="103" t="str">
        <f>VLOOKUP(B214,'MISE A JOUR LISTE FOURNISSEURS'!D:E,2,0)</f>
        <v/>
      </c>
      <c r="F214" s="116" t="str">
        <f t="shared" si="49"/>
        <v>ALG</v>
      </c>
      <c r="G214" s="111"/>
      <c r="H214" s="111"/>
      <c r="I214" s="112" t="s">
        <v>343</v>
      </c>
      <c r="J214" s="206"/>
      <c r="K214" s="208"/>
      <c r="L214" s="116" t="str">
        <f t="shared" si="50"/>
        <v>NON</v>
      </c>
      <c r="M214" s="111" t="s">
        <v>885</v>
      </c>
      <c r="N214" s="105" t="str">
        <f t="shared" si="51"/>
        <v>non</v>
      </c>
      <c r="O214" s="107"/>
      <c r="P214" s="105" t="str">
        <f t="shared" si="52"/>
        <v>non</v>
      </c>
      <c r="Q214" s="107" t="str">
        <f>IFERROR(VLOOKUP(B214,Feuil1!A:B,2,0),"")</f>
        <v/>
      </c>
      <c r="R214" s="107"/>
      <c r="S214" s="107"/>
      <c r="T214" s="128" t="str">
        <f t="shared" si="48"/>
        <v/>
      </c>
      <c r="U214" s="108" t="str">
        <f t="shared" si="53"/>
        <v>&gt;40%</v>
      </c>
      <c r="V214" s="107" t="str">
        <f t="shared" si="54"/>
        <v>0</v>
      </c>
      <c r="W214" s="153"/>
      <c r="X214" s="128" t="str">
        <f t="shared" si="55"/>
        <v/>
      </c>
      <c r="Y214" s="108" t="str">
        <f t="shared" si="56"/>
        <v>6% - 100%</v>
      </c>
      <c r="Z214" s="107" t="str">
        <f t="shared" si="57"/>
        <v/>
      </c>
      <c r="AA214" s="111"/>
      <c r="AB214" s="111" t="str">
        <f t="shared" si="58"/>
        <v/>
      </c>
      <c r="AC214" s="111"/>
      <c r="AD214" s="111" t="str">
        <f t="shared" si="59"/>
        <v/>
      </c>
      <c r="AE214" s="111"/>
      <c r="AF214" s="111" t="str">
        <f t="shared" si="60"/>
        <v/>
      </c>
      <c r="AG214" s="111"/>
      <c r="AH214" s="111" t="str">
        <f t="shared" si="61"/>
        <v/>
      </c>
      <c r="AI214" s="107" t="str">
        <f t="shared" si="62"/>
        <v/>
      </c>
      <c r="AJ214" s="247">
        <f>IFERROR(AVERAGEIFS(Tableau1[Note globale /10],Tableau1[Activités],Tableau1[[#This Row],[Activités]]),"")</f>
        <v>6.5307692307692315</v>
      </c>
      <c r="AK214" s="107" t="str">
        <f t="shared" si="63"/>
        <v/>
      </c>
      <c r="AL214" s="109"/>
      <c r="AM214" s="109"/>
      <c r="AN214" s="109"/>
      <c r="AO214" s="162"/>
    </row>
    <row r="215" spans="1:41" x14ac:dyDescent="0.2">
      <c r="A215" s="200">
        <v>213</v>
      </c>
      <c r="B215" s="217" t="s">
        <v>25</v>
      </c>
      <c r="C215" s="102" t="s">
        <v>25</v>
      </c>
      <c r="D215" s="103">
        <v>36062</v>
      </c>
      <c r="E215" s="103" t="str">
        <f>VLOOKUP(B215,'MISE A JOUR LISTE FOURNISSEURS'!D:E,2,0)</f>
        <v>Produits synthétiques</v>
      </c>
      <c r="F215" s="116" t="str">
        <f t="shared" si="49"/>
        <v>ALG</v>
      </c>
      <c r="G215" s="104"/>
      <c r="H215" s="104"/>
      <c r="I215" s="112" t="s">
        <v>336</v>
      </c>
      <c r="J215" s="204" t="s">
        <v>346</v>
      </c>
      <c r="K215" s="207" t="s">
        <v>132</v>
      </c>
      <c r="L215" s="116" t="str">
        <f t="shared" si="50"/>
        <v>OUI</v>
      </c>
      <c r="M215" s="111" t="s">
        <v>885</v>
      </c>
      <c r="N215" s="105" t="str">
        <f t="shared" si="51"/>
        <v>oui</v>
      </c>
      <c r="O215" s="106" t="s">
        <v>334</v>
      </c>
      <c r="P215" s="105" t="str">
        <f t="shared" si="52"/>
        <v>oui</v>
      </c>
      <c r="Q215" s="107">
        <f>IFERROR(VLOOKUP(B215,Feuil1!A:B,2,0),"")</f>
        <v>1</v>
      </c>
      <c r="R215" s="107">
        <v>0</v>
      </c>
      <c r="S215" s="107" t="s">
        <v>435</v>
      </c>
      <c r="T215" s="128">
        <f t="shared" ref="T215:T224" si="64">IFERROR(R215/Q215,"")</f>
        <v>0</v>
      </c>
      <c r="U215" s="108" t="str">
        <f t="shared" si="53"/>
        <v>0% - 5%</v>
      </c>
      <c r="V215" s="107" t="str">
        <f t="shared" si="54"/>
        <v>10</v>
      </c>
      <c r="W215" s="153"/>
      <c r="X215" s="128">
        <f t="shared" si="55"/>
        <v>0</v>
      </c>
      <c r="Y215" s="108" t="str">
        <f t="shared" si="56"/>
        <v>0% - 2%</v>
      </c>
      <c r="Z215" s="107" t="str">
        <f t="shared" si="57"/>
        <v>10</v>
      </c>
      <c r="AA215" s="111" t="s">
        <v>419</v>
      </c>
      <c r="AB215" s="111">
        <f t="shared" si="58"/>
        <v>4</v>
      </c>
      <c r="AC215" s="111" t="s">
        <v>424</v>
      </c>
      <c r="AD215" s="111">
        <f t="shared" si="59"/>
        <v>5</v>
      </c>
      <c r="AE215" s="111" t="s">
        <v>1342</v>
      </c>
      <c r="AF215" s="111">
        <f t="shared" si="60"/>
        <v>5</v>
      </c>
      <c r="AG215" s="111" t="s">
        <v>1344</v>
      </c>
      <c r="AH215" s="111">
        <f t="shared" si="61"/>
        <v>5</v>
      </c>
      <c r="AI215" s="107">
        <f t="shared" si="62"/>
        <v>7.9</v>
      </c>
      <c r="AJ215" s="247">
        <f>IFERROR(AVERAGEIFS(Tableau1[Note globale /10],Tableau1[Activités],Tableau1[[#This Row],[Activités]]),"")</f>
        <v>7.6999999999999993</v>
      </c>
      <c r="AK215" s="107" t="str">
        <f t="shared" si="63"/>
        <v>APPROUVE</v>
      </c>
      <c r="AL215" s="109"/>
      <c r="AM215" s="109"/>
      <c r="AN215" s="109"/>
      <c r="AO215" s="161"/>
    </row>
    <row r="216" spans="1:41" hidden="1" x14ac:dyDescent="0.2">
      <c r="A216" s="200">
        <v>214</v>
      </c>
      <c r="B216" s="111" t="s">
        <v>863</v>
      </c>
      <c r="C216" s="111" t="s">
        <v>862</v>
      </c>
      <c r="D216" s="103">
        <v>39652</v>
      </c>
      <c r="E216" s="103" t="str">
        <f>VLOOKUP(B216,'MISE A JOUR LISTE FOURNISSEURS'!D:E,2,0)</f>
        <v/>
      </c>
      <c r="F216" s="116" t="str">
        <f t="shared" si="49"/>
        <v/>
      </c>
      <c r="G216" s="111"/>
      <c r="H216" s="111"/>
      <c r="I216" s="112"/>
      <c r="J216" s="206"/>
      <c r="K216" s="208"/>
      <c r="L216" s="116" t="str">
        <f t="shared" si="50"/>
        <v>NON</v>
      </c>
      <c r="M216" s="112" t="s">
        <v>888</v>
      </c>
      <c r="N216" s="105" t="str">
        <f t="shared" si="51"/>
        <v>non</v>
      </c>
      <c r="O216" s="107"/>
      <c r="P216" s="105" t="str">
        <f t="shared" si="52"/>
        <v>non</v>
      </c>
      <c r="Q216" s="107" t="str">
        <f>IFERROR(VLOOKUP(B216,Feuil1!A:B,2,0),"")</f>
        <v/>
      </c>
      <c r="R216" s="107"/>
      <c r="S216" s="107"/>
      <c r="T216" s="128" t="str">
        <f t="shared" si="64"/>
        <v/>
      </c>
      <c r="U216" s="108" t="str">
        <f t="shared" si="53"/>
        <v>&gt;40%</v>
      </c>
      <c r="V216" s="107" t="str">
        <f t="shared" si="54"/>
        <v>0</v>
      </c>
      <c r="W216" s="153"/>
      <c r="X216" s="128" t="str">
        <f t="shared" si="55"/>
        <v/>
      </c>
      <c r="Y216" s="108" t="str">
        <f t="shared" si="56"/>
        <v>6% - 100%</v>
      </c>
      <c r="Z216" s="107" t="str">
        <f t="shared" si="57"/>
        <v/>
      </c>
      <c r="AA216" s="111"/>
      <c r="AB216" s="111" t="str">
        <f t="shared" si="58"/>
        <v/>
      </c>
      <c r="AC216" s="111"/>
      <c r="AD216" s="111" t="str">
        <f t="shared" si="59"/>
        <v/>
      </c>
      <c r="AE216" s="111"/>
      <c r="AF216" s="111" t="str">
        <f t="shared" si="60"/>
        <v/>
      </c>
      <c r="AG216" s="111"/>
      <c r="AH216" s="111" t="str">
        <f t="shared" si="61"/>
        <v/>
      </c>
      <c r="AI216" s="107" t="str">
        <f t="shared" si="62"/>
        <v/>
      </c>
      <c r="AJ216" s="247" t="str">
        <f>IFERROR(AVERAGEIFS(Tableau1[Note globale /10],Tableau1[Activités],Tableau1[[#This Row],[Activités]]),"")</f>
        <v/>
      </c>
      <c r="AK216" s="107" t="str">
        <f t="shared" si="63"/>
        <v/>
      </c>
      <c r="AL216" s="109"/>
      <c r="AM216" s="109"/>
      <c r="AN216" s="109"/>
      <c r="AO216" s="162"/>
    </row>
    <row r="217" spans="1:41" x14ac:dyDescent="0.2">
      <c r="A217" s="200">
        <v>215</v>
      </c>
      <c r="B217" s="217" t="s">
        <v>26</v>
      </c>
      <c r="C217" s="102" t="s">
        <v>26</v>
      </c>
      <c r="D217" s="103">
        <v>39715</v>
      </c>
      <c r="E217" s="103" t="str">
        <f>VLOOKUP(B217,'MISE A JOUR LISTE FOURNISSEURS'!D:E,2,0)</f>
        <v>Fournitures industrielles</v>
      </c>
      <c r="F217" s="116" t="str">
        <f t="shared" si="49"/>
        <v>ALG</v>
      </c>
      <c r="G217" s="104"/>
      <c r="H217" s="104"/>
      <c r="I217" s="112" t="s">
        <v>343</v>
      </c>
      <c r="J217" s="204" t="s">
        <v>346</v>
      </c>
      <c r="K217" s="203">
        <v>44527</v>
      </c>
      <c r="L217" s="116" t="str">
        <f t="shared" si="50"/>
        <v>OUI</v>
      </c>
      <c r="M217" s="111" t="s">
        <v>886</v>
      </c>
      <c r="N217" s="105" t="str">
        <f t="shared" si="51"/>
        <v>non</v>
      </c>
      <c r="O217" s="106" t="s">
        <v>334</v>
      </c>
      <c r="P217" s="105" t="str">
        <f t="shared" si="52"/>
        <v>non</v>
      </c>
      <c r="Q217" s="107">
        <v>5</v>
      </c>
      <c r="R217" s="107">
        <v>2</v>
      </c>
      <c r="S217" s="107" t="s">
        <v>436</v>
      </c>
      <c r="T217" s="128">
        <f t="shared" si="64"/>
        <v>0.4</v>
      </c>
      <c r="U217" s="108" t="str">
        <f t="shared" si="53"/>
        <v>31% - 40%</v>
      </c>
      <c r="V217" s="107" t="str">
        <f t="shared" si="54"/>
        <v>2</v>
      </c>
      <c r="W217" s="153"/>
      <c r="X217" s="128">
        <f t="shared" si="55"/>
        <v>0</v>
      </c>
      <c r="Y217" s="108" t="str">
        <f t="shared" si="56"/>
        <v>0% - 2%</v>
      </c>
      <c r="Z217" s="107" t="str">
        <f t="shared" si="57"/>
        <v>10</v>
      </c>
      <c r="AA217" s="111" t="s">
        <v>418</v>
      </c>
      <c r="AB217" s="111">
        <f t="shared" si="58"/>
        <v>6</v>
      </c>
      <c r="AC217" s="111" t="s">
        <v>423</v>
      </c>
      <c r="AD217" s="111">
        <f t="shared" si="59"/>
        <v>6</v>
      </c>
      <c r="AE217" s="111" t="s">
        <v>427</v>
      </c>
      <c r="AF217" s="111">
        <f t="shared" si="60"/>
        <v>10</v>
      </c>
      <c r="AG217" s="111" t="s">
        <v>1344</v>
      </c>
      <c r="AH217" s="111">
        <f t="shared" si="61"/>
        <v>5</v>
      </c>
      <c r="AI217" s="107">
        <f t="shared" si="62"/>
        <v>6.3000000000000007</v>
      </c>
      <c r="AJ217" s="247">
        <f>IFERROR(AVERAGEIFS(Tableau1[Note globale /10],Tableau1[Activités],Tableau1[[#This Row],[Activités]]),"")</f>
        <v>6.5307692307692315</v>
      </c>
      <c r="AK217" s="107" t="str">
        <f t="shared" si="63"/>
        <v>SOUS RESERVE</v>
      </c>
      <c r="AL217" s="109" t="s">
        <v>1367</v>
      </c>
      <c r="AM217" s="109"/>
      <c r="AN217" s="109"/>
      <c r="AO217" s="161"/>
    </row>
    <row r="218" spans="1:41" hidden="1" x14ac:dyDescent="0.2">
      <c r="A218" s="200">
        <v>216</v>
      </c>
      <c r="B218" s="111" t="s">
        <v>865</v>
      </c>
      <c r="C218" s="111" t="s">
        <v>864</v>
      </c>
      <c r="D218" s="103">
        <v>43614</v>
      </c>
      <c r="E218" s="103" t="str">
        <f>VLOOKUP(B218,'MISE A JOUR LISTE FOURNISSEURS'!D:E,2,0)</f>
        <v/>
      </c>
      <c r="F218" s="116" t="str">
        <f t="shared" si="49"/>
        <v>ALG</v>
      </c>
      <c r="G218" s="111"/>
      <c r="H218" s="111"/>
      <c r="I218" s="112" t="s">
        <v>336</v>
      </c>
      <c r="J218" s="206"/>
      <c r="K218" s="208"/>
      <c r="L218" s="116" t="str">
        <f t="shared" si="50"/>
        <v>NON</v>
      </c>
      <c r="M218" s="112" t="s">
        <v>888</v>
      </c>
      <c r="N218" s="105" t="str">
        <f t="shared" si="51"/>
        <v>non</v>
      </c>
      <c r="O218" s="107"/>
      <c r="P218" s="105" t="str">
        <f t="shared" si="52"/>
        <v>non</v>
      </c>
      <c r="Q218" s="107" t="str">
        <f>IFERROR(VLOOKUP(B218,Feuil1!A:B,2,0),"")</f>
        <v/>
      </c>
      <c r="R218" s="107"/>
      <c r="S218" s="107"/>
      <c r="T218" s="128" t="str">
        <f t="shared" si="64"/>
        <v/>
      </c>
      <c r="U218" s="108" t="str">
        <f t="shared" si="53"/>
        <v>&gt;40%</v>
      </c>
      <c r="V218" s="107" t="str">
        <f t="shared" si="54"/>
        <v>0</v>
      </c>
      <c r="W218" s="153"/>
      <c r="X218" s="128" t="str">
        <f t="shared" si="55"/>
        <v/>
      </c>
      <c r="Y218" s="108" t="str">
        <f t="shared" si="56"/>
        <v>6% - 100%</v>
      </c>
      <c r="Z218" s="107" t="str">
        <f t="shared" si="57"/>
        <v/>
      </c>
      <c r="AA218" s="111"/>
      <c r="AB218" s="111" t="str">
        <f t="shared" si="58"/>
        <v/>
      </c>
      <c r="AC218" s="111"/>
      <c r="AD218" s="111" t="str">
        <f t="shared" si="59"/>
        <v/>
      </c>
      <c r="AE218" s="111"/>
      <c r="AF218" s="111" t="str">
        <f t="shared" si="60"/>
        <v/>
      </c>
      <c r="AG218" s="111"/>
      <c r="AH218" s="111" t="str">
        <f t="shared" si="61"/>
        <v/>
      </c>
      <c r="AI218" s="107" t="str">
        <f t="shared" si="62"/>
        <v/>
      </c>
      <c r="AJ218" s="247">
        <f>IFERROR(AVERAGEIFS(Tableau1[Note globale /10],Tableau1[Activités],Tableau1[[#This Row],[Activités]]),"")</f>
        <v>7.6999999999999993</v>
      </c>
      <c r="AK218" s="107" t="str">
        <f t="shared" si="63"/>
        <v/>
      </c>
      <c r="AL218" s="109"/>
      <c r="AM218" s="109"/>
      <c r="AN218" s="109"/>
      <c r="AO218" s="162"/>
    </row>
    <row r="219" spans="1:41" ht="12.75" customHeight="1" x14ac:dyDescent="0.25">
      <c r="A219" s="200">
        <v>217</v>
      </c>
      <c r="B219" s="217" t="s">
        <v>867</v>
      </c>
      <c r="C219" s="102" t="s">
        <v>866</v>
      </c>
      <c r="D219" s="103">
        <v>36993</v>
      </c>
      <c r="E219" s="103" t="str">
        <f>VLOOKUP(B219,'MISE A JOUR LISTE FOURNISSEURS'!D:E,2,0)</f>
        <v>Décolletage</v>
      </c>
      <c r="F219" s="116" t="str">
        <f t="shared" si="49"/>
        <v>ALG</v>
      </c>
      <c r="G219" s="110" t="s">
        <v>243</v>
      </c>
      <c r="H219" s="104" t="s">
        <v>135</v>
      </c>
      <c r="I219" s="112" t="s">
        <v>338</v>
      </c>
      <c r="J219" s="204" t="s">
        <v>346</v>
      </c>
      <c r="K219" s="203">
        <v>44043</v>
      </c>
      <c r="L219" s="116" t="str">
        <f t="shared" si="50"/>
        <v>OUI</v>
      </c>
      <c r="M219" s="111" t="s">
        <v>886</v>
      </c>
      <c r="N219" s="105" t="str">
        <f t="shared" si="51"/>
        <v>non</v>
      </c>
      <c r="O219" s="106" t="s">
        <v>333</v>
      </c>
      <c r="P219" s="105" t="str">
        <f t="shared" si="52"/>
        <v>oui</v>
      </c>
      <c r="Q219" s="107">
        <f>IFERROR(VLOOKUP(B219,Feuil1!A:B,2,0),"")</f>
        <v>5</v>
      </c>
      <c r="R219" s="107">
        <v>1</v>
      </c>
      <c r="S219" s="107" t="s">
        <v>435</v>
      </c>
      <c r="T219" s="128">
        <f t="shared" si="64"/>
        <v>0.2</v>
      </c>
      <c r="U219" s="108" t="str">
        <f t="shared" si="53"/>
        <v>11% - 20%</v>
      </c>
      <c r="V219" s="107" t="str">
        <f t="shared" si="54"/>
        <v>6</v>
      </c>
      <c r="W219" s="153"/>
      <c r="X219" s="128">
        <f t="shared" si="55"/>
        <v>0</v>
      </c>
      <c r="Y219" s="108" t="str">
        <f t="shared" si="56"/>
        <v>0% - 2%</v>
      </c>
      <c r="Z219" s="107" t="str">
        <f t="shared" si="57"/>
        <v>10</v>
      </c>
      <c r="AA219" s="111" t="s">
        <v>419</v>
      </c>
      <c r="AB219" s="111">
        <f t="shared" si="58"/>
        <v>4</v>
      </c>
      <c r="AC219" s="111" t="s">
        <v>423</v>
      </c>
      <c r="AD219" s="111">
        <f t="shared" si="59"/>
        <v>6</v>
      </c>
      <c r="AE219" s="111" t="s">
        <v>427</v>
      </c>
      <c r="AF219" s="111">
        <f t="shared" si="60"/>
        <v>10</v>
      </c>
      <c r="AG219" s="111" t="s">
        <v>1344</v>
      </c>
      <c r="AH219" s="111">
        <f t="shared" si="61"/>
        <v>5</v>
      </c>
      <c r="AI219" s="107">
        <f t="shared" si="62"/>
        <v>7.3000000000000007</v>
      </c>
      <c r="AJ219" s="247">
        <f>IFERROR(AVERAGEIFS(Tableau1[Note globale /10],Tableau1[Activités],Tableau1[[#This Row],[Activités]]),"")</f>
        <v>6.8285714285714283</v>
      </c>
      <c r="AK219" s="107" t="str">
        <f t="shared" si="63"/>
        <v>APPROUVE</v>
      </c>
      <c r="AL219" s="109"/>
      <c r="AM219" s="109"/>
      <c r="AN219" s="109"/>
      <c r="AO219" s="161"/>
    </row>
    <row r="220" spans="1:41" hidden="1" x14ac:dyDescent="0.2">
      <c r="A220" s="200">
        <v>218</v>
      </c>
      <c r="B220" s="111" t="s">
        <v>870</v>
      </c>
      <c r="C220" s="111" t="s">
        <v>869</v>
      </c>
      <c r="D220" s="103">
        <v>40960</v>
      </c>
      <c r="E220" s="103" t="str">
        <f>VLOOKUP(B220,'MISE A JOUR LISTE FOURNISSEURS'!D:E,2,0)</f>
        <v/>
      </c>
      <c r="F220" s="116" t="str">
        <f t="shared" si="49"/>
        <v/>
      </c>
      <c r="G220" s="111"/>
      <c r="H220" s="111"/>
      <c r="I220" s="112"/>
      <c r="J220" s="206"/>
      <c r="K220" s="208"/>
      <c r="L220" s="116" t="str">
        <f t="shared" si="50"/>
        <v>NON</v>
      </c>
      <c r="M220" s="112" t="s">
        <v>888</v>
      </c>
      <c r="N220" s="105" t="str">
        <f t="shared" si="51"/>
        <v>non</v>
      </c>
      <c r="O220" s="107"/>
      <c r="P220" s="105" t="str">
        <f t="shared" si="52"/>
        <v>non</v>
      </c>
      <c r="Q220" s="107" t="str">
        <f>IFERROR(VLOOKUP(B220,Feuil1!A:B,2,0),"")</f>
        <v/>
      </c>
      <c r="R220" s="107"/>
      <c r="S220" s="107"/>
      <c r="T220" s="128" t="str">
        <f t="shared" si="64"/>
        <v/>
      </c>
      <c r="U220" s="108" t="str">
        <f t="shared" si="53"/>
        <v>&gt;40%</v>
      </c>
      <c r="V220" s="107" t="str">
        <f t="shared" si="54"/>
        <v>0</v>
      </c>
      <c r="W220" s="153"/>
      <c r="X220" s="128" t="str">
        <f t="shared" si="55"/>
        <v/>
      </c>
      <c r="Y220" s="108" t="str">
        <f t="shared" si="56"/>
        <v>6% - 100%</v>
      </c>
      <c r="Z220" s="107" t="str">
        <f t="shared" si="57"/>
        <v/>
      </c>
      <c r="AA220" s="111"/>
      <c r="AB220" s="111" t="str">
        <f t="shared" si="58"/>
        <v/>
      </c>
      <c r="AC220" s="111"/>
      <c r="AD220" s="111" t="str">
        <f t="shared" si="59"/>
        <v/>
      </c>
      <c r="AE220" s="111"/>
      <c r="AF220" s="111" t="str">
        <f t="shared" si="60"/>
        <v/>
      </c>
      <c r="AG220" s="111"/>
      <c r="AH220" s="111" t="str">
        <f t="shared" si="61"/>
        <v/>
      </c>
      <c r="AI220" s="107" t="str">
        <f t="shared" si="62"/>
        <v/>
      </c>
      <c r="AJ220" s="247" t="str">
        <f>IFERROR(AVERAGEIFS(Tableau1[Note globale /10],Tableau1[Activités],Tableau1[[#This Row],[Activités]]),"")</f>
        <v/>
      </c>
      <c r="AK220" s="107" t="str">
        <f t="shared" si="63"/>
        <v/>
      </c>
      <c r="AL220" s="109"/>
      <c r="AM220" s="109"/>
      <c r="AN220" s="109"/>
      <c r="AO220" s="162"/>
    </row>
    <row r="221" spans="1:41" hidden="1" x14ac:dyDescent="0.2">
      <c r="A221" s="200">
        <v>219</v>
      </c>
      <c r="B221" s="111" t="s">
        <v>872</v>
      </c>
      <c r="C221" s="111" t="s">
        <v>872</v>
      </c>
      <c r="D221" s="103">
        <v>40688</v>
      </c>
      <c r="E221" s="103" t="str">
        <f>VLOOKUP(B221,'MISE A JOUR LISTE FOURNISSEURS'!D:E,2,0)</f>
        <v>Fournitures industrielles</v>
      </c>
      <c r="F221" s="116" t="str">
        <f t="shared" si="49"/>
        <v>VU</v>
      </c>
      <c r="G221" s="111"/>
      <c r="H221" s="111"/>
      <c r="I221" s="112" t="s">
        <v>341</v>
      </c>
      <c r="J221" s="206"/>
      <c r="K221" s="208"/>
      <c r="L221" s="116" t="str">
        <f t="shared" si="50"/>
        <v>NON</v>
      </c>
      <c r="M221" s="112" t="s">
        <v>888</v>
      </c>
      <c r="N221" s="105" t="str">
        <f t="shared" si="51"/>
        <v>non</v>
      </c>
      <c r="O221" s="107"/>
      <c r="P221" s="105" t="str">
        <f t="shared" si="52"/>
        <v>non</v>
      </c>
      <c r="Q221" s="107" t="str">
        <f>IFERROR(VLOOKUP(B221,Feuil1!A:B,2,0),"")</f>
        <v/>
      </c>
      <c r="R221" s="107"/>
      <c r="S221" s="107"/>
      <c r="T221" s="128" t="str">
        <f t="shared" si="64"/>
        <v/>
      </c>
      <c r="U221" s="108" t="str">
        <f t="shared" si="53"/>
        <v>&gt;40%</v>
      </c>
      <c r="V221" s="107" t="str">
        <f t="shared" si="54"/>
        <v>0</v>
      </c>
      <c r="W221" s="153"/>
      <c r="X221" s="128" t="str">
        <f t="shared" si="55"/>
        <v/>
      </c>
      <c r="Y221" s="108" t="str">
        <f t="shared" si="56"/>
        <v>6% - 100%</v>
      </c>
      <c r="Z221" s="107" t="str">
        <f t="shared" si="57"/>
        <v/>
      </c>
      <c r="AA221" s="111"/>
      <c r="AB221" s="111" t="str">
        <f t="shared" si="58"/>
        <v/>
      </c>
      <c r="AC221" s="111"/>
      <c r="AD221" s="111" t="str">
        <f t="shared" si="59"/>
        <v/>
      </c>
      <c r="AE221" s="111"/>
      <c r="AF221" s="111" t="str">
        <f t="shared" si="60"/>
        <v/>
      </c>
      <c r="AG221" s="111"/>
      <c r="AH221" s="111" t="str">
        <f t="shared" si="61"/>
        <v/>
      </c>
      <c r="AI221" s="107" t="str">
        <f t="shared" si="62"/>
        <v/>
      </c>
      <c r="AJ221" s="247">
        <f>IFERROR(AVERAGEIFS(Tableau1[Note globale /10],Tableau1[Activités],Tableau1[[#This Row],[Activités]]),"")</f>
        <v>7.1857142857142851</v>
      </c>
      <c r="AK221" s="107" t="str">
        <f t="shared" si="63"/>
        <v/>
      </c>
      <c r="AL221" s="109"/>
      <c r="AM221" s="109"/>
      <c r="AN221" s="109"/>
      <c r="AO221" s="162"/>
    </row>
    <row r="222" spans="1:41" hidden="1" x14ac:dyDescent="0.2">
      <c r="A222" s="200">
        <v>220</v>
      </c>
      <c r="B222" s="111" t="s">
        <v>874</v>
      </c>
      <c r="C222" s="111" t="s">
        <v>874</v>
      </c>
      <c r="D222" s="103">
        <v>36062</v>
      </c>
      <c r="E222" s="103" t="str">
        <f>VLOOKUP(B222,'MISE A JOUR LISTE FOURNISSEURS'!D:E,2,0)</f>
        <v>Produits non ferreux</v>
      </c>
      <c r="F222" s="116" t="str">
        <f t="shared" si="49"/>
        <v>ALG</v>
      </c>
      <c r="G222" s="111"/>
      <c r="H222" s="111"/>
      <c r="I222" s="112" t="s">
        <v>336</v>
      </c>
      <c r="J222" s="206"/>
      <c r="K222" s="208"/>
      <c r="L222" s="116" t="str">
        <f t="shared" si="50"/>
        <v>NON</v>
      </c>
      <c r="M222" s="111" t="s">
        <v>885</v>
      </c>
      <c r="N222" s="105" t="str">
        <f t="shared" si="51"/>
        <v>non</v>
      </c>
      <c r="O222" s="107"/>
      <c r="P222" s="105" t="str">
        <f t="shared" si="52"/>
        <v>non</v>
      </c>
      <c r="Q222" s="107" t="str">
        <f>IFERROR(VLOOKUP(B222,Feuil1!A:B,2,0),"")</f>
        <v/>
      </c>
      <c r="R222" s="107"/>
      <c r="S222" s="107"/>
      <c r="T222" s="128" t="str">
        <f t="shared" si="64"/>
        <v/>
      </c>
      <c r="U222" s="108" t="str">
        <f t="shared" si="53"/>
        <v>&gt;40%</v>
      </c>
      <c r="V222" s="107" t="str">
        <f t="shared" si="54"/>
        <v>0</v>
      </c>
      <c r="W222" s="153"/>
      <c r="X222" s="128" t="str">
        <f t="shared" si="55"/>
        <v/>
      </c>
      <c r="Y222" s="108" t="str">
        <f t="shared" si="56"/>
        <v>6% - 100%</v>
      </c>
      <c r="Z222" s="107" t="str">
        <f t="shared" si="57"/>
        <v/>
      </c>
      <c r="AA222" s="111"/>
      <c r="AB222" s="111" t="str">
        <f t="shared" si="58"/>
        <v/>
      </c>
      <c r="AC222" s="111"/>
      <c r="AD222" s="111" t="str">
        <f t="shared" si="59"/>
        <v/>
      </c>
      <c r="AE222" s="111"/>
      <c r="AF222" s="111" t="str">
        <f t="shared" si="60"/>
        <v/>
      </c>
      <c r="AG222" s="111"/>
      <c r="AH222" s="111" t="str">
        <f t="shared" si="61"/>
        <v/>
      </c>
      <c r="AI222" s="107" t="str">
        <f t="shared" si="62"/>
        <v/>
      </c>
      <c r="AJ222" s="247">
        <f>IFERROR(AVERAGEIFS(Tableau1[Note globale /10],Tableau1[Activités],Tableau1[[#This Row],[Activités]]),"")</f>
        <v>7.6999999999999993</v>
      </c>
      <c r="AK222" s="107" t="str">
        <f t="shared" si="63"/>
        <v/>
      </c>
      <c r="AL222" s="109"/>
      <c r="AM222" s="109"/>
      <c r="AN222" s="109"/>
      <c r="AO222" s="162"/>
    </row>
    <row r="223" spans="1:41" hidden="1" x14ac:dyDescent="0.2">
      <c r="A223" s="200">
        <v>221</v>
      </c>
      <c r="B223" s="111" t="s">
        <v>877</v>
      </c>
      <c r="C223" s="111" t="s">
        <v>876</v>
      </c>
      <c r="D223" s="103">
        <v>40157</v>
      </c>
      <c r="E223" s="103" t="str">
        <f>VLOOKUP(B223,'MISE A JOUR LISTE FOURNISSEURS'!D:E,2,0)</f>
        <v/>
      </c>
      <c r="F223" s="116" t="str">
        <f t="shared" si="49"/>
        <v>FH</v>
      </c>
      <c r="G223" s="111"/>
      <c r="H223" s="111"/>
      <c r="I223" s="112" t="s">
        <v>337</v>
      </c>
      <c r="J223" s="206"/>
      <c r="K223" s="208"/>
      <c r="L223" s="116" t="str">
        <f t="shared" si="50"/>
        <v>NON</v>
      </c>
      <c r="M223" s="112" t="s">
        <v>888</v>
      </c>
      <c r="N223" s="105" t="str">
        <f t="shared" si="51"/>
        <v>non</v>
      </c>
      <c r="O223" s="107"/>
      <c r="P223" s="105" t="str">
        <f t="shared" si="52"/>
        <v>non</v>
      </c>
      <c r="Q223" s="107" t="str">
        <f>IFERROR(VLOOKUP(B223,Feuil1!A:B,2,0),"")</f>
        <v/>
      </c>
      <c r="R223" s="107"/>
      <c r="S223" s="107"/>
      <c r="T223" s="128" t="str">
        <f t="shared" si="64"/>
        <v/>
      </c>
      <c r="U223" s="108" t="str">
        <f t="shared" si="53"/>
        <v>&gt;40%</v>
      </c>
      <c r="V223" s="107" t="str">
        <f t="shared" si="54"/>
        <v>0</v>
      </c>
      <c r="W223" s="153"/>
      <c r="X223" s="128" t="str">
        <f t="shared" si="55"/>
        <v/>
      </c>
      <c r="Y223" s="108" t="str">
        <f t="shared" si="56"/>
        <v>6% - 100%</v>
      </c>
      <c r="Z223" s="107" t="str">
        <f t="shared" si="57"/>
        <v/>
      </c>
      <c r="AA223" s="111"/>
      <c r="AB223" s="111" t="str">
        <f t="shared" si="58"/>
        <v/>
      </c>
      <c r="AC223" s="111"/>
      <c r="AD223" s="111" t="str">
        <f t="shared" si="59"/>
        <v/>
      </c>
      <c r="AE223" s="111"/>
      <c r="AF223" s="111" t="str">
        <f t="shared" si="60"/>
        <v/>
      </c>
      <c r="AG223" s="111"/>
      <c r="AH223" s="111" t="str">
        <f t="shared" si="61"/>
        <v/>
      </c>
      <c r="AI223" s="107" t="str">
        <f t="shared" si="62"/>
        <v/>
      </c>
      <c r="AJ223" s="247" t="str">
        <f>IFERROR(AVERAGEIFS(Tableau1[Note globale /10],Tableau1[Activités],Tableau1[[#This Row],[Activités]]),"")</f>
        <v/>
      </c>
      <c r="AK223" s="107" t="str">
        <f t="shared" si="63"/>
        <v/>
      </c>
      <c r="AL223" s="109"/>
      <c r="AM223" s="109"/>
      <c r="AN223" s="109"/>
      <c r="AO223" s="162"/>
    </row>
    <row r="224" spans="1:41" hidden="1" x14ac:dyDescent="0.2">
      <c r="A224" s="200">
        <v>222</v>
      </c>
      <c r="B224" s="111" t="s">
        <v>880</v>
      </c>
      <c r="C224" s="181" t="s">
        <v>879</v>
      </c>
      <c r="D224" s="182">
        <v>40218</v>
      </c>
      <c r="E224" s="182" t="str">
        <f>VLOOKUP(B224,'MISE A JOUR LISTE FOURNISSEURS'!D:E,2,0)</f>
        <v/>
      </c>
      <c r="F224" s="116" t="str">
        <f t="shared" si="49"/>
        <v/>
      </c>
      <c r="G224" s="181"/>
      <c r="H224" s="181"/>
      <c r="I224" s="184"/>
      <c r="J224" s="210"/>
      <c r="K224" s="211"/>
      <c r="L224" s="183" t="str">
        <f t="shared" si="50"/>
        <v>NON</v>
      </c>
      <c r="M224" s="184" t="s">
        <v>888</v>
      </c>
      <c r="N224" s="186" t="str">
        <f t="shared" si="51"/>
        <v>non</v>
      </c>
      <c r="O224" s="185"/>
      <c r="P224" s="186" t="str">
        <f t="shared" si="52"/>
        <v>non</v>
      </c>
      <c r="Q224" s="185" t="str">
        <f>IFERROR(VLOOKUP(B224,Feuil1!A:B,2,0),"")</f>
        <v/>
      </c>
      <c r="R224" s="185"/>
      <c r="S224" s="185"/>
      <c r="T224" s="187" t="str">
        <f t="shared" si="64"/>
        <v/>
      </c>
      <c r="U224" s="108" t="str">
        <f t="shared" si="53"/>
        <v>&gt;40%</v>
      </c>
      <c r="V224" s="107" t="str">
        <f t="shared" si="54"/>
        <v>0</v>
      </c>
      <c r="W224" s="189"/>
      <c r="X224" s="187" t="str">
        <f t="shared" si="55"/>
        <v/>
      </c>
      <c r="Y224" s="188" t="str">
        <f t="shared" si="56"/>
        <v>6% - 100%</v>
      </c>
      <c r="Z224" s="185" t="str">
        <f t="shared" si="57"/>
        <v/>
      </c>
      <c r="AA224" s="181"/>
      <c r="AB224" s="181" t="str">
        <f t="shared" si="58"/>
        <v/>
      </c>
      <c r="AC224" s="181"/>
      <c r="AD224" s="181" t="str">
        <f t="shared" si="59"/>
        <v/>
      </c>
      <c r="AE224" s="181"/>
      <c r="AF224" s="181" t="str">
        <f t="shared" si="60"/>
        <v/>
      </c>
      <c r="AG224" s="181"/>
      <c r="AH224" s="181" t="str">
        <f t="shared" si="61"/>
        <v/>
      </c>
      <c r="AI224" s="185" t="str">
        <f t="shared" si="62"/>
        <v/>
      </c>
      <c r="AJ224" s="248" t="str">
        <f>IFERROR(AVERAGEIFS(Tableau1[Note globale /10],Tableau1[Activités],Tableau1[[#This Row],[Activités]]),"")</f>
        <v/>
      </c>
      <c r="AK224" s="185" t="str">
        <f t="shared" si="63"/>
        <v/>
      </c>
      <c r="AL224" s="190"/>
      <c r="AM224" s="190"/>
      <c r="AN224" s="190"/>
      <c r="AO224" s="191"/>
    </row>
  </sheetData>
  <conditionalFormatting sqref="K1:K1048576">
    <cfRule type="expression" dxfId="11" priority="11" stopIfTrue="1">
      <formula>IF(K1&lt;TODAY(),TRUE,FALSE)</formula>
    </cfRule>
  </conditionalFormatting>
  <conditionalFormatting sqref="J82:J83">
    <cfRule type="expression" dxfId="10" priority="10" stopIfTrue="1">
      <formula>IF(J82&lt;TODAY(),TRUE,FALSE)</formula>
    </cfRule>
  </conditionalFormatting>
  <conditionalFormatting sqref="AK3:AN3 AL4:AN146 AL149 AL159 AK4:AK224">
    <cfRule type="containsText" dxfId="9" priority="9" stopIfTrue="1" operator="containsText" text="risque">
      <formula>NOT(ISERROR(SEARCH("risque",AK3)))</formula>
    </cfRule>
  </conditionalFormatting>
  <conditionalFormatting sqref="AL147">
    <cfRule type="containsText" dxfId="8" priority="3" stopIfTrue="1" operator="containsText" text="risque">
      <formula>NOT(ISERROR(SEARCH("risque",AL147)))</formula>
    </cfRule>
  </conditionalFormatting>
  <conditionalFormatting sqref="AL217">
    <cfRule type="containsText" dxfId="7" priority="1" stopIfTrue="1" operator="containsText" text="risque">
      <formula>NOT(ISERROR(SEARCH("risque",AL217)))</formula>
    </cfRule>
  </conditionalFormatting>
  <conditionalFormatting sqref="AL202">
    <cfRule type="containsText" dxfId="6" priority="2" stopIfTrue="1" operator="containsText" text="risque">
      <formula>NOT(ISERROR(SEARCH("risque",AL202)))</formula>
    </cfRule>
  </conditionalFormatting>
  <conditionalFormatting sqref="A3:AO224">
    <cfRule type="expression" dxfId="5" priority="15" stopIfTrue="1">
      <formula>$AK3="NON APPROUVE SAUF DEROGUE"</formula>
    </cfRule>
    <cfRule type="expression" dxfId="4" priority="16" stopIfTrue="1">
      <formula>$AK3="SOUS RESERVE"</formula>
    </cfRule>
    <cfRule type="expression" dxfId="3" priority="17" stopIfTrue="1">
      <formula>$AK3="APPROUVE"</formula>
    </cfRule>
  </conditionalFormatting>
  <dataValidations xWindow="1302" yWindow="738" count="2">
    <dataValidation type="list" allowBlank="1" showInputMessage="1" showErrorMessage="1" sqref="AM3:AN104">
      <formula1>risque</formula1>
    </dataValidation>
    <dataValidation type="list" allowBlank="1" showInputMessage="1" showErrorMessage="1" errorTitle="erreur" error="Choisir dans la liste !" prompt="choisir dans la liste" sqref="I3:I224">
      <formula1>activite</formula1>
    </dataValidation>
  </dataValidations>
  <hyperlinks>
    <hyperlink ref="G149" r:id="rId1"/>
    <hyperlink ref="G89" r:id="rId2"/>
    <hyperlink ref="G29" r:id="rId3"/>
    <hyperlink ref="G51" r:id="rId4"/>
    <hyperlink ref="G190" r:id="rId5"/>
    <hyperlink ref="G42" r:id="rId6"/>
    <hyperlink ref="G127" r:id="rId7"/>
    <hyperlink ref="G210" r:id="rId8"/>
    <hyperlink ref="G219" r:id="rId9"/>
    <hyperlink ref="G69" r:id="rId10"/>
    <hyperlink ref="G156" r:id="rId11"/>
    <hyperlink ref="G9" r:id="rId12"/>
    <hyperlink ref="G97" r:id="rId13"/>
    <hyperlink ref="G119" r:id="rId14"/>
    <hyperlink ref="G185" r:id="rId15"/>
    <hyperlink ref="G66" r:id="rId16"/>
    <hyperlink ref="G183" r:id="rId17"/>
    <hyperlink ref="G147" r:id="rId18"/>
    <hyperlink ref="G8" r:id="rId19"/>
    <hyperlink ref="G103" r:id="rId20"/>
    <hyperlink ref="G105" r:id="rId21"/>
    <hyperlink ref="G44" r:id="rId22"/>
    <hyperlink ref="G88" r:id="rId23"/>
    <hyperlink ref="G86" r:id="rId24"/>
    <hyperlink ref="G167" r:id="rId25"/>
    <hyperlink ref="G3" r:id="rId26"/>
    <hyperlink ref="G129" r:id="rId27"/>
  </hyperlinks>
  <pageMargins left="3.937007874015748E-2" right="0.23622047244094491" top="0.74803149606299213" bottom="0.59055118110236227" header="0.51181102362204722" footer="0.31496062992125984"/>
  <pageSetup paperSize="9" scale="25" orientation="landscape" r:id="rId28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6" max="16383" man="1"/>
  </rowBreaks>
  <legacyDrawing r:id="rId29"/>
  <tableParts count="1">
    <tablePart r:id="rId30"/>
  </tableParts>
  <extLst>
    <ext xmlns:x14="http://schemas.microsoft.com/office/spreadsheetml/2009/9/main" uri="{CCE6A557-97BC-4b89-ADB6-D9C93CAAB3DF}">
      <x14:dataValidations xmlns:xm="http://schemas.microsoft.com/office/excel/2006/main" xWindow="1302" yWindow="738" count="4">
        <x14:dataValidation type="list" allowBlank="1" showInputMessage="1" showErrorMessage="1">
          <x14:formula1>
            <xm:f>'Listes criteres'!$G$4:$G$8</xm:f>
          </x14:formula1>
          <xm:sqref>AA3:AA224</xm:sqref>
        </x14:dataValidation>
        <x14:dataValidation type="list" allowBlank="1" showInputMessage="1" showErrorMessage="1">
          <x14:formula1>
            <xm:f>'Listes criteres'!$G$11:$G$15</xm:f>
          </x14:formula1>
          <xm:sqref>AC3:AC224</xm:sqref>
        </x14:dataValidation>
        <x14:dataValidation type="list" allowBlank="1" showInputMessage="1" showErrorMessage="1">
          <x14:formula1>
            <xm:f>'Listes criteres'!$G$18:$G$22</xm:f>
          </x14:formula1>
          <xm:sqref>AE3:AE224</xm:sqref>
        </x14:dataValidation>
        <x14:dataValidation type="list" allowBlank="1" showInputMessage="1" showErrorMessage="1">
          <x14:formula1>
            <xm:f>'Listes criteres'!$G$38:$G$42</xm:f>
          </x14:formula1>
          <xm:sqref>AG3:AG224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7"/>
  <sheetViews>
    <sheetView topLeftCell="A22" workbookViewId="0">
      <selection activeCell="C10" sqref="C10"/>
    </sheetView>
  </sheetViews>
  <sheetFormatPr baseColWidth="10" defaultRowHeight="12.75" x14ac:dyDescent="0.2"/>
  <cols>
    <col min="4" max="4" width="40.7109375" bestFit="1" customWidth="1"/>
    <col min="5" max="5" width="22" bestFit="1" customWidth="1"/>
  </cols>
  <sheetData>
    <row r="1" spans="1:13" x14ac:dyDescent="0.2">
      <c r="A1" t="s">
        <v>437</v>
      </c>
      <c r="B1" t="s">
        <v>438</v>
      </c>
      <c r="C1" t="s">
        <v>439</v>
      </c>
      <c r="D1" t="s">
        <v>440</v>
      </c>
      <c r="E1" t="s">
        <v>441</v>
      </c>
      <c r="F1" t="s">
        <v>442</v>
      </c>
      <c r="G1" t="s">
        <v>344</v>
      </c>
      <c r="H1" t="s">
        <v>443</v>
      </c>
      <c r="I1" t="s">
        <v>444</v>
      </c>
      <c r="J1" t="s">
        <v>445</v>
      </c>
      <c r="K1" t="s">
        <v>446</v>
      </c>
      <c r="L1" t="s">
        <v>447</v>
      </c>
    </row>
    <row r="2" spans="1:13" x14ac:dyDescent="0.2">
      <c r="A2">
        <v>8</v>
      </c>
      <c r="B2">
        <v>1</v>
      </c>
      <c r="C2" t="s">
        <v>27</v>
      </c>
      <c r="D2" t="s">
        <v>448</v>
      </c>
      <c r="E2" t="s">
        <v>449</v>
      </c>
      <c r="F2" t="s">
        <v>450</v>
      </c>
      <c r="G2" t="s">
        <v>450</v>
      </c>
      <c r="H2" t="s">
        <v>450</v>
      </c>
      <c r="I2" t="s">
        <v>450</v>
      </c>
      <c r="J2">
        <v>0</v>
      </c>
      <c r="K2" t="s">
        <v>450</v>
      </c>
      <c r="L2">
        <v>39182</v>
      </c>
      <c r="M2" t="str">
        <f>VLOOKUP(D2,BASE!B:B,1,0)</f>
        <v>A M I C</v>
      </c>
    </row>
    <row r="3" spans="1:13" x14ac:dyDescent="0.2">
      <c r="A3">
        <v>89</v>
      </c>
      <c r="B3">
        <v>1</v>
      </c>
      <c r="C3" t="s">
        <v>451</v>
      </c>
      <c r="D3" t="s">
        <v>452</v>
      </c>
      <c r="E3" t="s">
        <v>453</v>
      </c>
      <c r="F3" t="s">
        <v>454</v>
      </c>
      <c r="G3" t="s">
        <v>450</v>
      </c>
      <c r="H3" t="s">
        <v>450</v>
      </c>
      <c r="I3" t="s">
        <v>450</v>
      </c>
      <c r="J3">
        <v>0</v>
      </c>
      <c r="K3" t="s">
        <v>450</v>
      </c>
      <c r="L3">
        <v>36971</v>
      </c>
      <c r="M3" t="str">
        <f>VLOOKUP(D3,BASE!B:B,1,0)</f>
        <v>A. NOUAILLES</v>
      </c>
    </row>
    <row r="4" spans="1:13" x14ac:dyDescent="0.2">
      <c r="A4">
        <v>205</v>
      </c>
      <c r="B4">
        <v>1</v>
      </c>
      <c r="C4" t="s">
        <v>257</v>
      </c>
      <c r="D4" t="s">
        <v>455</v>
      </c>
      <c r="E4" t="s">
        <v>456</v>
      </c>
      <c r="F4" t="s">
        <v>450</v>
      </c>
      <c r="G4" t="s">
        <v>450</v>
      </c>
      <c r="H4" t="s">
        <v>450</v>
      </c>
      <c r="I4" t="s">
        <v>450</v>
      </c>
      <c r="J4">
        <v>0</v>
      </c>
      <c r="K4" t="s">
        <v>450</v>
      </c>
      <c r="L4">
        <v>41611</v>
      </c>
      <c r="M4" t="str">
        <f>VLOOKUP(D4,BASE!B:B,1,0)</f>
        <v>A P S COATINGS SOLUTIONS</v>
      </c>
    </row>
    <row r="5" spans="1:13" x14ac:dyDescent="0.2">
      <c r="A5">
        <v>240</v>
      </c>
      <c r="B5">
        <v>1</v>
      </c>
      <c r="C5" t="s">
        <v>457</v>
      </c>
      <c r="D5" t="s">
        <v>458</v>
      </c>
      <c r="E5" t="s">
        <v>459</v>
      </c>
      <c r="F5" t="s">
        <v>450</v>
      </c>
      <c r="G5" t="s">
        <v>450</v>
      </c>
      <c r="H5" t="s">
        <v>450</v>
      </c>
      <c r="I5" t="s">
        <v>450</v>
      </c>
      <c r="J5" t="s">
        <v>450</v>
      </c>
      <c r="K5" t="s">
        <v>450</v>
      </c>
      <c r="L5">
        <v>43431</v>
      </c>
      <c r="M5" t="str">
        <f>VLOOKUP(D5,BASE!B:B,1,0)</f>
        <v>ABC SWISSTECH</v>
      </c>
    </row>
    <row r="6" spans="1:13" x14ac:dyDescent="0.2">
      <c r="A6">
        <v>190</v>
      </c>
      <c r="B6">
        <v>1</v>
      </c>
      <c r="C6" t="s">
        <v>460</v>
      </c>
      <c r="D6" t="s">
        <v>461</v>
      </c>
      <c r="E6" t="s">
        <v>459</v>
      </c>
      <c r="F6" t="s">
        <v>450</v>
      </c>
      <c r="G6" t="s">
        <v>450</v>
      </c>
      <c r="H6" t="s">
        <v>450</v>
      </c>
      <c r="I6" t="s">
        <v>450</v>
      </c>
      <c r="J6">
        <v>0</v>
      </c>
      <c r="K6" t="s">
        <v>450</v>
      </c>
      <c r="L6">
        <v>41261</v>
      </c>
      <c r="M6" t="str">
        <f>VLOOKUP(D6,BASE!B:B,1,0)</f>
        <v>ABD AFFUTAGE</v>
      </c>
    </row>
    <row r="7" spans="1:13" x14ac:dyDescent="0.2">
      <c r="A7">
        <v>113</v>
      </c>
      <c r="B7">
        <v>1</v>
      </c>
      <c r="C7" t="s">
        <v>1</v>
      </c>
      <c r="D7" t="s">
        <v>462</v>
      </c>
      <c r="E7" t="s">
        <v>463</v>
      </c>
      <c r="F7" t="s">
        <v>464</v>
      </c>
      <c r="G7" t="s">
        <v>450</v>
      </c>
      <c r="H7" t="s">
        <v>450</v>
      </c>
      <c r="I7" t="s">
        <v>450</v>
      </c>
      <c r="J7">
        <v>0</v>
      </c>
      <c r="K7" t="s">
        <v>450</v>
      </c>
      <c r="L7">
        <v>38532</v>
      </c>
      <c r="M7" t="str">
        <f>VLOOKUP(D7,BASE!B:B,1,0)</f>
        <v>Aciéries de Bonpertuis - SMV</v>
      </c>
    </row>
    <row r="8" spans="1:13" x14ac:dyDescent="0.2">
      <c r="A8">
        <v>37</v>
      </c>
      <c r="B8">
        <v>1</v>
      </c>
      <c r="C8" t="s">
        <v>465</v>
      </c>
      <c r="D8" t="s">
        <v>466</v>
      </c>
      <c r="E8" t="s">
        <v>453</v>
      </c>
      <c r="F8" t="s">
        <v>450</v>
      </c>
      <c r="G8" t="s">
        <v>450</v>
      </c>
      <c r="H8" t="s">
        <v>450</v>
      </c>
      <c r="I8" t="s">
        <v>450</v>
      </c>
      <c r="J8">
        <v>0</v>
      </c>
      <c r="K8" t="s">
        <v>450</v>
      </c>
      <c r="L8">
        <v>39835</v>
      </c>
      <c r="M8" t="str">
        <f>VLOOKUP(D8,BASE!B:B,1,0)</f>
        <v>ACIERS COSTE</v>
      </c>
    </row>
    <row r="9" spans="1:13" x14ac:dyDescent="0.2">
      <c r="A9">
        <v>79</v>
      </c>
      <c r="B9">
        <v>1</v>
      </c>
      <c r="C9" t="s">
        <v>278</v>
      </c>
      <c r="D9" t="s">
        <v>278</v>
      </c>
      <c r="E9" t="s">
        <v>335</v>
      </c>
      <c r="F9" t="s">
        <v>450</v>
      </c>
      <c r="G9" t="s">
        <v>450</v>
      </c>
      <c r="H9" t="s">
        <v>450</v>
      </c>
      <c r="I9" t="s">
        <v>450</v>
      </c>
      <c r="J9">
        <v>0</v>
      </c>
      <c r="K9" t="s">
        <v>450</v>
      </c>
      <c r="L9">
        <v>38826</v>
      </c>
      <c r="M9" t="e">
        <f>VLOOKUP(D9,BASE!B:B,1,0)</f>
        <v>#N/A</v>
      </c>
    </row>
    <row r="10" spans="1:13" x14ac:dyDescent="0.2">
      <c r="A10">
        <v>191</v>
      </c>
      <c r="B10">
        <v>1</v>
      </c>
      <c r="C10" t="s">
        <v>256</v>
      </c>
      <c r="D10" t="s">
        <v>467</v>
      </c>
      <c r="E10" t="s">
        <v>456</v>
      </c>
      <c r="F10" t="s">
        <v>450</v>
      </c>
      <c r="G10" t="s">
        <v>450</v>
      </c>
      <c r="H10" t="s">
        <v>450</v>
      </c>
      <c r="I10" t="s">
        <v>450</v>
      </c>
      <c r="J10">
        <v>0</v>
      </c>
      <c r="K10" t="s">
        <v>450</v>
      </c>
      <c r="L10">
        <v>41305</v>
      </c>
      <c r="M10" t="str">
        <f>VLOOKUP(D10,BASE!B:B,1,0)</f>
        <v>ACRODUR Industrie</v>
      </c>
    </row>
    <row r="11" spans="1:13" x14ac:dyDescent="0.2">
      <c r="A11">
        <v>1</v>
      </c>
      <c r="B11">
        <v>1</v>
      </c>
      <c r="C11" t="s">
        <v>468</v>
      </c>
      <c r="D11" t="s">
        <v>469</v>
      </c>
      <c r="E11" t="s">
        <v>44</v>
      </c>
      <c r="F11" t="s">
        <v>470</v>
      </c>
      <c r="G11" t="s">
        <v>450</v>
      </c>
      <c r="H11" t="s">
        <v>450</v>
      </c>
      <c r="I11" t="s">
        <v>450</v>
      </c>
      <c r="J11">
        <v>0</v>
      </c>
      <c r="K11" t="s">
        <v>450</v>
      </c>
      <c r="L11">
        <v>38559</v>
      </c>
      <c r="M11" t="str">
        <f>VLOOKUP(D11,BASE!B:B,1,0)</f>
        <v>ACTILAS &amp; ACTIJET</v>
      </c>
    </row>
    <row r="12" spans="1:13" x14ac:dyDescent="0.2">
      <c r="A12">
        <v>219</v>
      </c>
      <c r="B12">
        <v>1</v>
      </c>
      <c r="C12" t="s">
        <v>471</v>
      </c>
      <c r="D12" t="s">
        <v>472</v>
      </c>
      <c r="E12" t="s">
        <v>450</v>
      </c>
      <c r="F12" t="s">
        <v>450</v>
      </c>
      <c r="G12" t="s">
        <v>450</v>
      </c>
      <c r="H12" t="s">
        <v>450</v>
      </c>
      <c r="I12" t="s">
        <v>450</v>
      </c>
      <c r="J12" t="s">
        <v>450</v>
      </c>
      <c r="K12" t="s">
        <v>450</v>
      </c>
      <c r="L12">
        <v>42633</v>
      </c>
      <c r="M12" t="str">
        <f>VLOOKUP(D12,BASE!B:B,1,0)</f>
        <v>Aero Negoce International</v>
      </c>
    </row>
    <row r="13" spans="1:13" x14ac:dyDescent="0.2">
      <c r="A13">
        <v>238</v>
      </c>
      <c r="B13">
        <v>1</v>
      </c>
      <c r="C13" t="s">
        <v>473</v>
      </c>
      <c r="D13" t="s">
        <v>473</v>
      </c>
      <c r="E13" t="s">
        <v>474</v>
      </c>
      <c r="F13" t="s">
        <v>475</v>
      </c>
      <c r="G13" t="s">
        <v>450</v>
      </c>
      <c r="H13" t="s">
        <v>450</v>
      </c>
      <c r="I13" t="s">
        <v>450</v>
      </c>
      <c r="J13">
        <v>0</v>
      </c>
      <c r="K13" t="s">
        <v>450</v>
      </c>
      <c r="L13">
        <v>43383</v>
      </c>
      <c r="M13" t="e">
        <f>VLOOKUP(D13,BASE!B:B,1,0)</f>
        <v>#N/A</v>
      </c>
    </row>
    <row r="14" spans="1:13" x14ac:dyDescent="0.2">
      <c r="A14">
        <v>2</v>
      </c>
      <c r="B14">
        <v>1</v>
      </c>
      <c r="C14" t="s">
        <v>476</v>
      </c>
      <c r="D14" t="s">
        <v>477</v>
      </c>
      <c r="E14" t="s">
        <v>463</v>
      </c>
      <c r="F14" t="s">
        <v>478</v>
      </c>
      <c r="G14" t="s">
        <v>450</v>
      </c>
      <c r="H14" t="s">
        <v>450</v>
      </c>
      <c r="I14" t="s">
        <v>450</v>
      </c>
      <c r="J14">
        <v>0</v>
      </c>
      <c r="K14" t="s">
        <v>450</v>
      </c>
      <c r="L14">
        <v>38488</v>
      </c>
      <c r="M14" t="str">
        <f>VLOOKUP(D14,BASE!B:B,1,0)</f>
        <v>AK-STEEL sarl</v>
      </c>
    </row>
    <row r="15" spans="1:13" x14ac:dyDescent="0.2">
      <c r="A15">
        <v>3</v>
      </c>
      <c r="B15">
        <v>1</v>
      </c>
      <c r="C15" t="s">
        <v>479</v>
      </c>
      <c r="D15" t="s">
        <v>480</v>
      </c>
      <c r="E15" t="s">
        <v>481</v>
      </c>
      <c r="F15" t="s">
        <v>482</v>
      </c>
      <c r="G15" t="s">
        <v>450</v>
      </c>
      <c r="H15" t="s">
        <v>450</v>
      </c>
      <c r="I15" t="s">
        <v>450</v>
      </c>
      <c r="J15">
        <v>0</v>
      </c>
      <c r="K15" t="s">
        <v>450</v>
      </c>
      <c r="L15">
        <v>36061</v>
      </c>
      <c r="M15" t="str">
        <f>VLOOKUP(D15,BASE!B:B,1,0)</f>
        <v>ALCAN SERVICE AERONAUTIQUE</v>
      </c>
    </row>
    <row r="16" spans="1:13" x14ac:dyDescent="0.2">
      <c r="A16">
        <v>4</v>
      </c>
      <c r="B16">
        <v>1</v>
      </c>
      <c r="C16" t="s">
        <v>363</v>
      </c>
      <c r="D16" t="s">
        <v>363</v>
      </c>
      <c r="E16" t="s">
        <v>481</v>
      </c>
      <c r="F16" t="s">
        <v>483</v>
      </c>
      <c r="G16" t="s">
        <v>450</v>
      </c>
      <c r="H16" t="s">
        <v>450</v>
      </c>
      <c r="I16" t="s">
        <v>450</v>
      </c>
      <c r="J16">
        <v>0</v>
      </c>
      <c r="K16" t="s">
        <v>450</v>
      </c>
      <c r="L16">
        <v>36061</v>
      </c>
      <c r="M16" t="str">
        <f>VLOOKUP(D16,BASE!B:B,1,0)</f>
        <v>ALMET</v>
      </c>
    </row>
    <row r="17" spans="1:13" x14ac:dyDescent="0.2">
      <c r="A17">
        <v>5</v>
      </c>
      <c r="B17">
        <v>1</v>
      </c>
      <c r="C17" t="s">
        <v>484</v>
      </c>
      <c r="D17" t="s">
        <v>484</v>
      </c>
      <c r="E17" t="s">
        <v>450</v>
      </c>
      <c r="F17" t="s">
        <v>450</v>
      </c>
      <c r="G17" t="s">
        <v>450</v>
      </c>
      <c r="H17" t="s">
        <v>450</v>
      </c>
      <c r="I17" t="s">
        <v>450</v>
      </c>
      <c r="J17">
        <v>0</v>
      </c>
      <c r="K17" t="s">
        <v>450</v>
      </c>
      <c r="L17">
        <v>40093</v>
      </c>
      <c r="M17" t="e">
        <f>VLOOKUP(D17,BASE!B:B,1,0)</f>
        <v>#N/A</v>
      </c>
    </row>
    <row r="18" spans="1:13" x14ac:dyDescent="0.2">
      <c r="A18">
        <v>6</v>
      </c>
      <c r="B18">
        <v>1</v>
      </c>
      <c r="C18" t="s">
        <v>485</v>
      </c>
      <c r="D18" t="s">
        <v>40</v>
      </c>
      <c r="E18" t="s">
        <v>463</v>
      </c>
      <c r="F18" t="s">
        <v>486</v>
      </c>
      <c r="G18" t="s">
        <v>450</v>
      </c>
      <c r="H18" t="s">
        <v>450</v>
      </c>
      <c r="I18" t="s">
        <v>450</v>
      </c>
      <c r="J18">
        <v>0</v>
      </c>
      <c r="K18" t="s">
        <v>450</v>
      </c>
      <c r="L18">
        <v>36062</v>
      </c>
      <c r="M18" t="str">
        <f>VLOOKUP(D18,BASE!B:B,1,0)</f>
        <v>AMD Seine</v>
      </c>
    </row>
    <row r="19" spans="1:13" x14ac:dyDescent="0.2">
      <c r="A19">
        <v>48</v>
      </c>
      <c r="B19">
        <v>1</v>
      </c>
      <c r="C19" t="s">
        <v>487</v>
      </c>
      <c r="D19" t="s">
        <v>488</v>
      </c>
      <c r="E19" t="s">
        <v>481</v>
      </c>
      <c r="F19" t="s">
        <v>450</v>
      </c>
      <c r="G19" t="s">
        <v>450</v>
      </c>
      <c r="H19" t="s">
        <v>450</v>
      </c>
      <c r="I19" t="s">
        <v>450</v>
      </c>
      <c r="J19">
        <v>0</v>
      </c>
      <c r="K19" t="s">
        <v>450</v>
      </c>
      <c r="L19">
        <v>38853</v>
      </c>
      <c r="M19" t="str">
        <f>VLOOKUP(D19,BASE!B:B,1,0)</f>
        <v>AMD Solutions France</v>
      </c>
    </row>
    <row r="20" spans="1:13" x14ac:dyDescent="0.2">
      <c r="A20">
        <v>139</v>
      </c>
      <c r="B20">
        <v>1</v>
      </c>
      <c r="C20" t="s">
        <v>489</v>
      </c>
      <c r="D20" t="s">
        <v>490</v>
      </c>
      <c r="E20" t="s">
        <v>491</v>
      </c>
      <c r="F20" t="s">
        <v>492</v>
      </c>
      <c r="G20" t="s">
        <v>450</v>
      </c>
      <c r="H20" t="s">
        <v>450</v>
      </c>
      <c r="I20" t="s">
        <v>450</v>
      </c>
      <c r="J20">
        <v>0</v>
      </c>
      <c r="K20" t="s">
        <v>450</v>
      </c>
      <c r="L20">
        <v>39322</v>
      </c>
      <c r="M20" t="str">
        <f>VLOOKUP(D20,BASE!B:B,1,0)</f>
        <v>AMETIS - VITADRESSE</v>
      </c>
    </row>
    <row r="21" spans="1:13" x14ac:dyDescent="0.2">
      <c r="A21">
        <v>7</v>
      </c>
      <c r="B21">
        <v>1</v>
      </c>
      <c r="C21" t="s">
        <v>493</v>
      </c>
      <c r="D21" t="s">
        <v>494</v>
      </c>
      <c r="E21" t="s">
        <v>459</v>
      </c>
      <c r="F21" t="s">
        <v>495</v>
      </c>
      <c r="G21" t="s">
        <v>450</v>
      </c>
      <c r="H21" t="s">
        <v>450</v>
      </c>
      <c r="I21" t="s">
        <v>450</v>
      </c>
      <c r="J21">
        <v>0</v>
      </c>
      <c r="K21" t="s">
        <v>450</v>
      </c>
      <c r="L21">
        <v>38497</v>
      </c>
      <c r="M21" t="str">
        <f>VLOOKUP(D21,BASE!B:B,1,0)</f>
        <v>AMI Transmission</v>
      </c>
    </row>
    <row r="22" spans="1:13" x14ac:dyDescent="0.2">
      <c r="A22">
        <v>228</v>
      </c>
      <c r="B22">
        <v>1</v>
      </c>
      <c r="C22" t="s">
        <v>364</v>
      </c>
      <c r="D22" t="s">
        <v>364</v>
      </c>
      <c r="E22" t="s">
        <v>456</v>
      </c>
      <c r="F22" t="s">
        <v>450</v>
      </c>
      <c r="G22" t="s">
        <v>450</v>
      </c>
      <c r="H22" t="s">
        <v>450</v>
      </c>
      <c r="I22" t="s">
        <v>450</v>
      </c>
      <c r="J22">
        <v>0</v>
      </c>
      <c r="K22" t="s">
        <v>450</v>
      </c>
      <c r="L22">
        <v>42926</v>
      </c>
      <c r="M22" t="str">
        <f>VLOOKUP(D22,BASE!B:B,1,0)</f>
        <v>ANODUR</v>
      </c>
    </row>
    <row r="23" spans="1:13" x14ac:dyDescent="0.2">
      <c r="A23">
        <v>9</v>
      </c>
      <c r="B23">
        <v>1</v>
      </c>
      <c r="C23" t="s">
        <v>2</v>
      </c>
      <c r="D23" t="s">
        <v>2</v>
      </c>
      <c r="E23" t="s">
        <v>496</v>
      </c>
      <c r="F23" t="s">
        <v>450</v>
      </c>
      <c r="G23" t="s">
        <v>450</v>
      </c>
      <c r="H23" t="s">
        <v>450</v>
      </c>
      <c r="I23" t="s">
        <v>450</v>
      </c>
      <c r="J23">
        <v>0</v>
      </c>
      <c r="K23" t="s">
        <v>450</v>
      </c>
      <c r="L23">
        <v>39829</v>
      </c>
      <c r="M23" t="str">
        <f>VLOOKUP(D23,BASE!B:B,1,0)</f>
        <v>ANTHALYS</v>
      </c>
    </row>
    <row r="24" spans="1:13" x14ac:dyDescent="0.2">
      <c r="A24">
        <v>10</v>
      </c>
      <c r="B24">
        <v>1</v>
      </c>
      <c r="C24" t="s">
        <v>28</v>
      </c>
      <c r="D24" t="s">
        <v>497</v>
      </c>
      <c r="E24" t="s">
        <v>491</v>
      </c>
      <c r="F24" t="s">
        <v>498</v>
      </c>
      <c r="G24" t="s">
        <v>450</v>
      </c>
      <c r="H24" t="s">
        <v>450</v>
      </c>
      <c r="I24" t="s">
        <v>450</v>
      </c>
      <c r="J24">
        <v>0</v>
      </c>
      <c r="K24" t="s">
        <v>450</v>
      </c>
      <c r="L24">
        <v>36993</v>
      </c>
      <c r="M24" t="str">
        <f>VLOOKUP(D24,BASE!B:B,1,0)</f>
        <v>APF INDUSTRIE</v>
      </c>
    </row>
    <row r="25" spans="1:13" x14ac:dyDescent="0.2">
      <c r="A25">
        <v>11</v>
      </c>
      <c r="B25">
        <v>1</v>
      </c>
      <c r="C25" t="s">
        <v>147</v>
      </c>
      <c r="D25" t="s">
        <v>147</v>
      </c>
      <c r="E25" t="s">
        <v>499</v>
      </c>
      <c r="F25" t="s">
        <v>450</v>
      </c>
      <c r="G25" t="s">
        <v>450</v>
      </c>
      <c r="H25" t="s">
        <v>450</v>
      </c>
      <c r="I25" t="s">
        <v>450</v>
      </c>
      <c r="J25">
        <v>0</v>
      </c>
      <c r="K25" t="s">
        <v>450</v>
      </c>
      <c r="L25">
        <v>38958</v>
      </c>
      <c r="M25" t="str">
        <f>VLOOKUP(D25,BASE!B:B,1,0)</f>
        <v>ARFINOX</v>
      </c>
    </row>
    <row r="26" spans="1:13" x14ac:dyDescent="0.2">
      <c r="A26">
        <v>213</v>
      </c>
      <c r="B26">
        <v>1</v>
      </c>
      <c r="C26" t="s">
        <v>500</v>
      </c>
      <c r="D26" t="s">
        <v>501</v>
      </c>
      <c r="E26" t="s">
        <v>459</v>
      </c>
      <c r="F26" t="s">
        <v>450</v>
      </c>
      <c r="G26" t="s">
        <v>450</v>
      </c>
      <c r="H26" t="s">
        <v>450</v>
      </c>
      <c r="I26" t="s">
        <v>450</v>
      </c>
      <c r="J26">
        <v>0</v>
      </c>
      <c r="K26" t="s">
        <v>450</v>
      </c>
      <c r="L26">
        <v>42016</v>
      </c>
      <c r="M26" t="str">
        <f>VLOOKUP(D26,BASE!B:B,1,0)</f>
        <v>ARMOR OUTILLAGE</v>
      </c>
    </row>
    <row r="27" spans="1:13" x14ac:dyDescent="0.2">
      <c r="A27">
        <v>194</v>
      </c>
      <c r="B27">
        <v>1</v>
      </c>
      <c r="C27" t="s">
        <v>502</v>
      </c>
      <c r="D27" t="s">
        <v>503</v>
      </c>
      <c r="E27" t="s">
        <v>459</v>
      </c>
      <c r="F27" t="s">
        <v>450</v>
      </c>
      <c r="G27" t="s">
        <v>450</v>
      </c>
      <c r="H27" t="s">
        <v>450</v>
      </c>
      <c r="I27" t="s">
        <v>450</v>
      </c>
      <c r="J27">
        <v>0</v>
      </c>
      <c r="K27" t="s">
        <v>450</v>
      </c>
      <c r="L27">
        <v>41344</v>
      </c>
      <c r="M27" t="str">
        <f>VLOOKUP(D27,BASE!B:B,1,0)</f>
        <v>ARO Welding Technologies</v>
      </c>
    </row>
    <row r="28" spans="1:13" x14ac:dyDescent="0.2">
      <c r="A28">
        <v>13</v>
      </c>
      <c r="B28">
        <v>1</v>
      </c>
      <c r="C28" t="s">
        <v>504</v>
      </c>
      <c r="D28" t="s">
        <v>505</v>
      </c>
      <c r="E28" t="s">
        <v>450</v>
      </c>
      <c r="F28" t="s">
        <v>450</v>
      </c>
      <c r="G28" t="s">
        <v>450</v>
      </c>
      <c r="H28" t="s">
        <v>450</v>
      </c>
      <c r="I28" t="s">
        <v>450</v>
      </c>
      <c r="J28">
        <v>0</v>
      </c>
      <c r="K28" t="s">
        <v>450</v>
      </c>
      <c r="L28">
        <v>39652</v>
      </c>
      <c r="M28" t="str">
        <f>VLOOKUP(D28,BASE!B:B,1,0)</f>
        <v>ASR SYSTEMS</v>
      </c>
    </row>
    <row r="29" spans="1:13" x14ac:dyDescent="0.2">
      <c r="A29">
        <v>170</v>
      </c>
      <c r="B29">
        <v>1</v>
      </c>
      <c r="C29" t="s">
        <v>506</v>
      </c>
      <c r="D29" t="s">
        <v>507</v>
      </c>
      <c r="E29" t="s">
        <v>450</v>
      </c>
      <c r="F29" t="s">
        <v>450</v>
      </c>
      <c r="G29" t="s">
        <v>450</v>
      </c>
      <c r="H29" t="s">
        <v>450</v>
      </c>
      <c r="I29" t="s">
        <v>450</v>
      </c>
      <c r="J29" t="s">
        <v>450</v>
      </c>
      <c r="K29" t="s">
        <v>450</v>
      </c>
      <c r="L29">
        <v>40856</v>
      </c>
      <c r="M29" t="str">
        <f>VLOOKUP(D29,BASE!B:B,1,0)</f>
        <v>ATELIER DE BEAULIEU</v>
      </c>
    </row>
    <row r="30" spans="1:13" x14ac:dyDescent="0.2">
      <c r="A30">
        <v>12</v>
      </c>
      <c r="B30">
        <v>1</v>
      </c>
      <c r="C30" t="s">
        <v>3</v>
      </c>
      <c r="D30" t="s">
        <v>508</v>
      </c>
      <c r="E30" t="s">
        <v>453</v>
      </c>
      <c r="F30" t="s">
        <v>509</v>
      </c>
      <c r="G30" t="s">
        <v>450</v>
      </c>
      <c r="H30" t="s">
        <v>450</v>
      </c>
      <c r="I30" t="s">
        <v>450</v>
      </c>
      <c r="J30">
        <v>0</v>
      </c>
      <c r="K30" t="s">
        <v>450</v>
      </c>
      <c r="L30">
        <v>36993</v>
      </c>
      <c r="M30" t="str">
        <f>VLOOKUP(D30,BASE!B:B,1,0)</f>
        <v>Atelier Refendage Service</v>
      </c>
    </row>
    <row r="31" spans="1:13" x14ac:dyDescent="0.2">
      <c r="A31">
        <v>158</v>
      </c>
      <c r="B31">
        <v>1</v>
      </c>
      <c r="C31" t="s">
        <v>510</v>
      </c>
      <c r="D31" t="s">
        <v>511</v>
      </c>
      <c r="E31" t="s">
        <v>512</v>
      </c>
      <c r="F31" t="s">
        <v>513</v>
      </c>
      <c r="G31" t="s">
        <v>450</v>
      </c>
      <c r="H31" t="s">
        <v>450</v>
      </c>
      <c r="I31" t="s">
        <v>450</v>
      </c>
      <c r="J31">
        <v>0</v>
      </c>
      <c r="K31" t="s">
        <v>450</v>
      </c>
      <c r="L31">
        <v>40632</v>
      </c>
      <c r="M31" t="str">
        <f>VLOOKUP(D31,BASE!B:B,1,0)</f>
        <v>ATLANTIC RESSORTS IND.</v>
      </c>
    </row>
    <row r="32" spans="1:13" x14ac:dyDescent="0.2">
      <c r="A32">
        <v>145</v>
      </c>
      <c r="B32">
        <v>1</v>
      </c>
      <c r="C32" t="s">
        <v>514</v>
      </c>
      <c r="D32" t="s">
        <v>515</v>
      </c>
      <c r="E32" t="s">
        <v>453</v>
      </c>
      <c r="F32" t="s">
        <v>450</v>
      </c>
      <c r="G32" t="s">
        <v>450</v>
      </c>
      <c r="H32" t="s">
        <v>450</v>
      </c>
      <c r="I32" t="s">
        <v>450</v>
      </c>
      <c r="J32">
        <v>0</v>
      </c>
      <c r="K32" t="s">
        <v>450</v>
      </c>
      <c r="L32">
        <v>40479</v>
      </c>
      <c r="M32" t="str">
        <f>VLOOKUP(D32,BASE!B:B,1,0)</f>
        <v>AT2T-USINE TARGE</v>
      </c>
    </row>
    <row r="33" spans="1:13" x14ac:dyDescent="0.2">
      <c r="A33">
        <v>15</v>
      </c>
      <c r="B33">
        <v>1</v>
      </c>
      <c r="C33" t="s">
        <v>516</v>
      </c>
      <c r="D33" t="s">
        <v>517</v>
      </c>
      <c r="E33" t="s">
        <v>449</v>
      </c>
      <c r="F33" t="s">
        <v>450</v>
      </c>
      <c r="G33" t="s">
        <v>450</v>
      </c>
      <c r="H33" t="s">
        <v>450</v>
      </c>
      <c r="I33" t="s">
        <v>450</v>
      </c>
      <c r="J33">
        <v>0</v>
      </c>
      <c r="K33" t="s">
        <v>450</v>
      </c>
      <c r="L33">
        <v>39112</v>
      </c>
      <c r="M33" t="str">
        <f>VLOOKUP(D33,BASE!B:B,1,0)</f>
        <v>AUBRY PROFILS S. A. S.</v>
      </c>
    </row>
    <row r="34" spans="1:13" x14ac:dyDescent="0.2">
      <c r="A34">
        <v>16</v>
      </c>
      <c r="B34">
        <v>1</v>
      </c>
      <c r="C34" t="s">
        <v>202</v>
      </c>
      <c r="D34" t="s">
        <v>518</v>
      </c>
      <c r="E34" t="s">
        <v>459</v>
      </c>
      <c r="F34" t="s">
        <v>519</v>
      </c>
      <c r="G34" t="s">
        <v>450</v>
      </c>
      <c r="H34" t="s">
        <v>450</v>
      </c>
      <c r="I34" t="s">
        <v>450</v>
      </c>
      <c r="J34">
        <v>0</v>
      </c>
      <c r="K34" t="s">
        <v>450</v>
      </c>
      <c r="L34">
        <v>39520</v>
      </c>
      <c r="M34" t="str">
        <f>VLOOKUP(D34,BASE!B:B,1,0)</f>
        <v>AZ PESAGE GASTINEAU</v>
      </c>
    </row>
    <row r="35" spans="1:13" x14ac:dyDescent="0.2">
      <c r="A35">
        <v>156</v>
      </c>
      <c r="B35">
        <v>1</v>
      </c>
      <c r="C35" t="s">
        <v>520</v>
      </c>
      <c r="D35" t="s">
        <v>520</v>
      </c>
      <c r="E35" t="s">
        <v>521</v>
      </c>
      <c r="F35" t="s">
        <v>450</v>
      </c>
      <c r="G35" t="s">
        <v>450</v>
      </c>
      <c r="H35" t="s">
        <v>450</v>
      </c>
      <c r="I35" t="s">
        <v>450</v>
      </c>
      <c r="J35">
        <v>100</v>
      </c>
      <c r="K35" t="s">
        <v>450</v>
      </c>
      <c r="L35">
        <v>40620</v>
      </c>
      <c r="M35" t="e">
        <f>VLOOKUP(D35,BASE!B:B,1,0)</f>
        <v>#N/A</v>
      </c>
    </row>
    <row r="36" spans="1:13" x14ac:dyDescent="0.2">
      <c r="A36">
        <v>155</v>
      </c>
      <c r="B36">
        <v>1</v>
      </c>
      <c r="C36" t="s">
        <v>522</v>
      </c>
      <c r="D36" t="s">
        <v>523</v>
      </c>
      <c r="E36" t="s">
        <v>524</v>
      </c>
      <c r="F36" t="s">
        <v>525</v>
      </c>
      <c r="G36" t="s">
        <v>450</v>
      </c>
      <c r="H36" t="s">
        <v>450</v>
      </c>
      <c r="I36" t="s">
        <v>450</v>
      </c>
      <c r="J36">
        <v>0</v>
      </c>
      <c r="K36" t="s">
        <v>450</v>
      </c>
      <c r="L36">
        <v>40619</v>
      </c>
      <c r="M36" t="str">
        <f>VLOOKUP(D36,BASE!B:B,1,0)</f>
        <v>BBA EMBALLAGES</v>
      </c>
    </row>
    <row r="37" spans="1:13" x14ac:dyDescent="0.2">
      <c r="A37">
        <v>40</v>
      </c>
      <c r="B37">
        <v>1</v>
      </c>
      <c r="C37" t="s">
        <v>526</v>
      </c>
      <c r="D37" t="s">
        <v>527</v>
      </c>
      <c r="E37" t="s">
        <v>528</v>
      </c>
      <c r="F37" t="s">
        <v>450</v>
      </c>
      <c r="G37" t="s">
        <v>450</v>
      </c>
      <c r="H37" t="s">
        <v>450</v>
      </c>
      <c r="I37" t="s">
        <v>450</v>
      </c>
      <c r="J37">
        <v>0</v>
      </c>
      <c r="K37" t="s">
        <v>450</v>
      </c>
      <c r="L37">
        <v>39358</v>
      </c>
      <c r="M37" t="str">
        <f>VLOOKUP(D37,BASE!B:B,1,0)</f>
        <v>BEAUCLAIR</v>
      </c>
    </row>
    <row r="38" spans="1:13" x14ac:dyDescent="0.2">
      <c r="A38">
        <v>19</v>
      </c>
      <c r="B38">
        <v>1</v>
      </c>
      <c r="C38" t="s">
        <v>4</v>
      </c>
      <c r="D38" t="s">
        <v>4</v>
      </c>
      <c r="E38" t="s">
        <v>459</v>
      </c>
      <c r="F38" t="s">
        <v>529</v>
      </c>
      <c r="G38" t="s">
        <v>450</v>
      </c>
      <c r="H38" t="s">
        <v>450</v>
      </c>
      <c r="I38" t="s">
        <v>450</v>
      </c>
      <c r="J38">
        <v>0</v>
      </c>
      <c r="K38" t="s">
        <v>450</v>
      </c>
      <c r="L38">
        <v>36061</v>
      </c>
      <c r="M38" t="str">
        <f>VLOOKUP(D38,BASE!B:B,1,0)</f>
        <v>BFL DEXIS</v>
      </c>
    </row>
    <row r="39" spans="1:13" x14ac:dyDescent="0.2">
      <c r="A39">
        <v>21</v>
      </c>
      <c r="B39">
        <v>1</v>
      </c>
      <c r="C39" t="s">
        <v>530</v>
      </c>
      <c r="D39" t="s">
        <v>530</v>
      </c>
      <c r="E39" t="s">
        <v>450</v>
      </c>
      <c r="F39" t="s">
        <v>450</v>
      </c>
      <c r="G39" t="s">
        <v>450</v>
      </c>
      <c r="H39" t="s">
        <v>450</v>
      </c>
      <c r="I39" t="s">
        <v>450</v>
      </c>
      <c r="J39">
        <v>0</v>
      </c>
      <c r="K39" t="s">
        <v>450</v>
      </c>
      <c r="L39">
        <v>39693</v>
      </c>
      <c r="M39" t="e">
        <f>VLOOKUP(D39,BASE!B:B,1,0)</f>
        <v>#N/A</v>
      </c>
    </row>
    <row r="40" spans="1:13" x14ac:dyDescent="0.2">
      <c r="A40">
        <v>186</v>
      </c>
      <c r="B40">
        <v>1</v>
      </c>
      <c r="C40" t="s">
        <v>203</v>
      </c>
      <c r="D40" t="s">
        <v>203</v>
      </c>
      <c r="E40" t="s">
        <v>528</v>
      </c>
      <c r="F40" t="s">
        <v>450</v>
      </c>
      <c r="G40" t="s">
        <v>450</v>
      </c>
      <c r="H40" t="s">
        <v>450</v>
      </c>
      <c r="I40" t="s">
        <v>450</v>
      </c>
      <c r="J40">
        <v>0</v>
      </c>
      <c r="K40" t="s">
        <v>450</v>
      </c>
      <c r="L40">
        <v>41170</v>
      </c>
      <c r="M40" t="str">
        <f>VLOOKUP(D40,BASE!B:B,1,0)</f>
        <v>BMO</v>
      </c>
    </row>
    <row r="41" spans="1:13" x14ac:dyDescent="0.2">
      <c r="A41">
        <v>197</v>
      </c>
      <c r="B41">
        <v>1</v>
      </c>
      <c r="C41" t="s">
        <v>531</v>
      </c>
      <c r="D41" t="s">
        <v>532</v>
      </c>
      <c r="E41" t="s">
        <v>521</v>
      </c>
      <c r="F41" t="s">
        <v>533</v>
      </c>
      <c r="G41" t="s">
        <v>450</v>
      </c>
      <c r="H41" t="s">
        <v>450</v>
      </c>
      <c r="I41" t="s">
        <v>450</v>
      </c>
      <c r="J41">
        <v>0</v>
      </c>
      <c r="K41" t="s">
        <v>450</v>
      </c>
      <c r="L41">
        <v>41464</v>
      </c>
      <c r="M41" t="str">
        <f>VLOOKUP(D41,BASE!B:B,1,0)</f>
        <v>BODYCOTE</v>
      </c>
    </row>
    <row r="42" spans="1:13" x14ac:dyDescent="0.2">
      <c r="A42">
        <v>199</v>
      </c>
      <c r="B42">
        <v>1</v>
      </c>
      <c r="C42" t="s">
        <v>534</v>
      </c>
      <c r="D42" t="s">
        <v>535</v>
      </c>
      <c r="E42" t="s">
        <v>521</v>
      </c>
      <c r="F42" t="s">
        <v>450</v>
      </c>
      <c r="G42" t="s">
        <v>450</v>
      </c>
      <c r="H42" t="s">
        <v>450</v>
      </c>
      <c r="I42" t="s">
        <v>450</v>
      </c>
      <c r="J42">
        <v>0</v>
      </c>
      <c r="K42" t="s">
        <v>450</v>
      </c>
      <c r="L42">
        <v>41479</v>
      </c>
      <c r="M42" t="str">
        <f>VLOOKUP(D42,BASE!B:B,1,0)</f>
        <v>BODYCOTE Bcy</v>
      </c>
    </row>
    <row r="43" spans="1:13" x14ac:dyDescent="0.2">
      <c r="A43">
        <v>22</v>
      </c>
      <c r="B43">
        <v>1</v>
      </c>
      <c r="C43" t="s">
        <v>536</v>
      </c>
      <c r="D43" t="s">
        <v>5</v>
      </c>
      <c r="E43" t="s">
        <v>521</v>
      </c>
      <c r="F43" t="s">
        <v>537</v>
      </c>
      <c r="G43" t="s">
        <v>450</v>
      </c>
      <c r="H43" t="s">
        <v>450</v>
      </c>
      <c r="I43" t="s">
        <v>450</v>
      </c>
      <c r="J43">
        <v>0</v>
      </c>
      <c r="K43" t="s">
        <v>450</v>
      </c>
      <c r="L43">
        <v>36062</v>
      </c>
      <c r="M43" t="str">
        <f>VLOOKUP(D43,BASE!B:B,1,0)</f>
        <v>BODYCOTE HIT</v>
      </c>
    </row>
    <row r="44" spans="1:13" x14ac:dyDescent="0.2">
      <c r="A44">
        <v>236</v>
      </c>
      <c r="B44">
        <v>1</v>
      </c>
      <c r="C44" t="s">
        <v>538</v>
      </c>
      <c r="D44" t="s">
        <v>539</v>
      </c>
      <c r="E44" t="s">
        <v>521</v>
      </c>
      <c r="F44" t="s">
        <v>450</v>
      </c>
      <c r="G44" t="s">
        <v>450</v>
      </c>
      <c r="H44" t="s">
        <v>450</v>
      </c>
      <c r="I44" t="s">
        <v>450</v>
      </c>
      <c r="J44">
        <v>0</v>
      </c>
      <c r="K44" t="s">
        <v>450</v>
      </c>
      <c r="L44">
        <v>43277</v>
      </c>
      <c r="M44" t="str">
        <f>VLOOKUP(D44,BASE!B:B,1,0)</f>
        <v>BODYCOTE ST NICOLAS D'ALIERMONT</v>
      </c>
    </row>
    <row r="45" spans="1:13" x14ac:dyDescent="0.2">
      <c r="A45">
        <v>241</v>
      </c>
      <c r="B45">
        <v>1</v>
      </c>
      <c r="C45" t="s">
        <v>540</v>
      </c>
      <c r="D45" t="s">
        <v>541</v>
      </c>
      <c r="E45" t="s">
        <v>450</v>
      </c>
      <c r="F45" t="s">
        <v>450</v>
      </c>
      <c r="G45" t="s">
        <v>450</v>
      </c>
      <c r="H45" t="s">
        <v>450</v>
      </c>
      <c r="I45" t="s">
        <v>450</v>
      </c>
      <c r="J45">
        <v>0</v>
      </c>
      <c r="K45" t="s">
        <v>450</v>
      </c>
      <c r="L45">
        <v>43432</v>
      </c>
      <c r="M45" t="e">
        <f>VLOOKUP(D45,BASE!B:B,1,0)</f>
        <v>#N/A</v>
      </c>
    </row>
    <row r="46" spans="1:13" x14ac:dyDescent="0.2">
      <c r="A46">
        <v>23</v>
      </c>
      <c r="B46">
        <v>1</v>
      </c>
      <c r="C46" t="s">
        <v>542</v>
      </c>
      <c r="D46" t="s">
        <v>543</v>
      </c>
      <c r="E46" t="s">
        <v>544</v>
      </c>
      <c r="F46" t="s">
        <v>450</v>
      </c>
      <c r="G46" t="s">
        <v>450</v>
      </c>
      <c r="H46" t="s">
        <v>450</v>
      </c>
      <c r="I46" t="s">
        <v>450</v>
      </c>
      <c r="J46">
        <v>0</v>
      </c>
      <c r="K46" t="s">
        <v>450</v>
      </c>
      <c r="L46">
        <v>39707</v>
      </c>
      <c r="M46" t="str">
        <f>VLOOKUP(D46,BASE!B:B,1,0)</f>
        <v>BOHLER UDDEHOLM FRANCE</v>
      </c>
    </row>
    <row r="47" spans="1:13" x14ac:dyDescent="0.2">
      <c r="A47">
        <v>24</v>
      </c>
      <c r="B47">
        <v>1</v>
      </c>
      <c r="C47" t="s">
        <v>545</v>
      </c>
      <c r="D47" t="s">
        <v>545</v>
      </c>
      <c r="E47" t="s">
        <v>481</v>
      </c>
      <c r="F47" t="s">
        <v>546</v>
      </c>
      <c r="G47" t="s">
        <v>450</v>
      </c>
      <c r="H47" t="s">
        <v>450</v>
      </c>
      <c r="I47" t="s">
        <v>450</v>
      </c>
      <c r="J47">
        <v>0</v>
      </c>
      <c r="K47" t="s">
        <v>450</v>
      </c>
      <c r="L47">
        <v>36061</v>
      </c>
      <c r="M47" t="str">
        <f>VLOOKUP(D47,BASE!B:B,1,0)</f>
        <v>BONNET</v>
      </c>
    </row>
    <row r="48" spans="1:13" x14ac:dyDescent="0.2">
      <c r="A48">
        <v>49</v>
      </c>
      <c r="B48">
        <v>1</v>
      </c>
      <c r="C48" t="s">
        <v>366</v>
      </c>
      <c r="D48" t="s">
        <v>547</v>
      </c>
      <c r="E48" t="s">
        <v>463</v>
      </c>
      <c r="F48" t="s">
        <v>450</v>
      </c>
      <c r="G48" t="s">
        <v>450</v>
      </c>
      <c r="H48" t="s">
        <v>450</v>
      </c>
      <c r="I48" t="s">
        <v>450</v>
      </c>
      <c r="J48">
        <v>0</v>
      </c>
      <c r="K48" t="s">
        <v>450</v>
      </c>
      <c r="L48">
        <v>38614</v>
      </c>
      <c r="M48" t="str">
        <f>VLOOKUP(D48,BASE!B:B,1,0)</f>
        <v>BPM SAS</v>
      </c>
    </row>
    <row r="49" spans="1:13" x14ac:dyDescent="0.2">
      <c r="A49">
        <v>27</v>
      </c>
      <c r="B49">
        <v>1</v>
      </c>
      <c r="C49" t="s">
        <v>548</v>
      </c>
      <c r="D49" t="s">
        <v>549</v>
      </c>
      <c r="E49" t="s">
        <v>550</v>
      </c>
      <c r="F49" t="s">
        <v>450</v>
      </c>
      <c r="G49" t="s">
        <v>450</v>
      </c>
      <c r="H49" t="s">
        <v>450</v>
      </c>
      <c r="I49" t="s">
        <v>450</v>
      </c>
      <c r="J49">
        <v>0</v>
      </c>
      <c r="K49" t="s">
        <v>450</v>
      </c>
      <c r="L49">
        <v>38621</v>
      </c>
      <c r="M49" t="str">
        <f>VLOOKUP(D49,BASE!B:B,1,0)</f>
        <v>BURBAN PALETTES RECYCLAGE</v>
      </c>
    </row>
    <row r="50" spans="1:13" x14ac:dyDescent="0.2">
      <c r="A50">
        <v>39</v>
      </c>
      <c r="B50">
        <v>1</v>
      </c>
      <c r="C50" t="s">
        <v>551</v>
      </c>
      <c r="D50" t="s">
        <v>552</v>
      </c>
      <c r="E50" t="s">
        <v>553</v>
      </c>
      <c r="F50" t="s">
        <v>450</v>
      </c>
      <c r="G50" t="s">
        <v>450</v>
      </c>
      <c r="H50" t="s">
        <v>450</v>
      </c>
      <c r="I50" t="s">
        <v>450</v>
      </c>
      <c r="J50">
        <v>0</v>
      </c>
      <c r="K50" t="s">
        <v>450</v>
      </c>
      <c r="L50">
        <v>40154</v>
      </c>
      <c r="M50" t="str">
        <f>VLOOKUP(D50,BASE!B:B,1,0)</f>
        <v>CABLERIE PARISIENNE DE PRECISION</v>
      </c>
    </row>
    <row r="51" spans="1:13" x14ac:dyDescent="0.2">
      <c r="A51">
        <v>204</v>
      </c>
      <c r="B51">
        <v>1</v>
      </c>
      <c r="C51" t="s">
        <v>259</v>
      </c>
      <c r="D51" t="s">
        <v>259</v>
      </c>
      <c r="E51" t="s">
        <v>453</v>
      </c>
      <c r="F51" t="s">
        <v>450</v>
      </c>
      <c r="G51" t="s">
        <v>450</v>
      </c>
      <c r="H51" t="s">
        <v>450</v>
      </c>
      <c r="I51" t="s">
        <v>450</v>
      </c>
      <c r="J51">
        <v>0</v>
      </c>
      <c r="K51" t="s">
        <v>450</v>
      </c>
      <c r="L51">
        <v>41596</v>
      </c>
      <c r="M51" t="str">
        <f>VLOOKUP(D51,BASE!B:B,1,0)</f>
        <v>CAPINOX</v>
      </c>
    </row>
    <row r="52" spans="1:13" x14ac:dyDescent="0.2">
      <c r="A52">
        <v>29</v>
      </c>
      <c r="B52">
        <v>1</v>
      </c>
      <c r="C52" t="s">
        <v>554</v>
      </c>
      <c r="D52" t="s">
        <v>554</v>
      </c>
      <c r="E52" t="s">
        <v>459</v>
      </c>
      <c r="F52" t="s">
        <v>450</v>
      </c>
      <c r="G52" t="s">
        <v>450</v>
      </c>
      <c r="H52" t="s">
        <v>450</v>
      </c>
      <c r="I52" t="s">
        <v>450</v>
      </c>
      <c r="J52">
        <v>0</v>
      </c>
      <c r="K52" t="s">
        <v>450</v>
      </c>
      <c r="L52">
        <v>39702</v>
      </c>
      <c r="M52" t="e">
        <f>VLOOKUP(D52,BASE!B:B,1,0)</f>
        <v>#N/A</v>
      </c>
    </row>
    <row r="53" spans="1:13" x14ac:dyDescent="0.2">
      <c r="A53">
        <v>178</v>
      </c>
      <c r="B53">
        <v>1</v>
      </c>
      <c r="C53" t="s">
        <v>555</v>
      </c>
      <c r="D53" t="s">
        <v>555</v>
      </c>
      <c r="E53" t="s">
        <v>491</v>
      </c>
      <c r="F53" t="s">
        <v>450</v>
      </c>
      <c r="G53" t="s">
        <v>450</v>
      </c>
      <c r="H53" t="s">
        <v>450</v>
      </c>
      <c r="I53" t="s">
        <v>450</v>
      </c>
      <c r="J53">
        <v>0</v>
      </c>
      <c r="K53" t="s">
        <v>450</v>
      </c>
      <c r="L53">
        <v>40983</v>
      </c>
      <c r="M53" t="e">
        <f>VLOOKUP(D53,BASE!B:B,1,0)</f>
        <v>#N/A</v>
      </c>
    </row>
    <row r="54" spans="1:13" x14ac:dyDescent="0.2">
      <c r="A54">
        <v>31</v>
      </c>
      <c r="B54">
        <v>1</v>
      </c>
      <c r="C54" t="s">
        <v>149</v>
      </c>
      <c r="D54" t="s">
        <v>556</v>
      </c>
      <c r="E54" t="s">
        <v>512</v>
      </c>
      <c r="F54" t="s">
        <v>557</v>
      </c>
      <c r="G54" t="s">
        <v>450</v>
      </c>
      <c r="H54" t="s">
        <v>450</v>
      </c>
      <c r="I54" t="s">
        <v>450</v>
      </c>
      <c r="J54">
        <v>0</v>
      </c>
      <c r="K54" t="s">
        <v>450</v>
      </c>
      <c r="L54">
        <v>36061</v>
      </c>
      <c r="M54" t="str">
        <f>VLOOKUP(D54,BASE!B:B,1,0)</f>
        <v>CGR  Division ressorts services</v>
      </c>
    </row>
    <row r="55" spans="1:13" x14ac:dyDescent="0.2">
      <c r="A55">
        <v>32</v>
      </c>
      <c r="B55">
        <v>1</v>
      </c>
      <c r="C55" t="s">
        <v>558</v>
      </c>
      <c r="D55" t="s">
        <v>559</v>
      </c>
      <c r="E55" t="s">
        <v>450</v>
      </c>
      <c r="F55" t="s">
        <v>450</v>
      </c>
      <c r="G55" t="s">
        <v>450</v>
      </c>
      <c r="H55" t="s">
        <v>450</v>
      </c>
      <c r="I55" t="s">
        <v>450</v>
      </c>
      <c r="J55">
        <v>0</v>
      </c>
      <c r="K55" t="s">
        <v>450</v>
      </c>
      <c r="L55">
        <v>39498</v>
      </c>
      <c r="M55" t="str">
        <f>VLOOKUP(D55,BASE!B:B,1,0)</f>
        <v>CHAPPE ET FONTOLIVE</v>
      </c>
    </row>
    <row r="56" spans="1:13" x14ac:dyDescent="0.2">
      <c r="A56">
        <v>33</v>
      </c>
      <c r="B56">
        <v>1</v>
      </c>
      <c r="C56" t="s">
        <v>560</v>
      </c>
      <c r="D56" t="s">
        <v>561</v>
      </c>
      <c r="E56" t="s">
        <v>459</v>
      </c>
      <c r="F56" t="s">
        <v>562</v>
      </c>
      <c r="G56" t="s">
        <v>450</v>
      </c>
      <c r="H56" t="s">
        <v>450</v>
      </c>
      <c r="I56" t="s">
        <v>450</v>
      </c>
      <c r="J56">
        <v>0</v>
      </c>
      <c r="K56" t="s">
        <v>450</v>
      </c>
      <c r="L56">
        <v>39364</v>
      </c>
      <c r="M56" t="str">
        <f>VLOOKUP(D56,BASE!B:B,1,0)</f>
        <v>CHARLES SERVICE</v>
      </c>
    </row>
    <row r="57" spans="1:13" x14ac:dyDescent="0.2">
      <c r="A57">
        <v>34</v>
      </c>
      <c r="B57">
        <v>1</v>
      </c>
      <c r="C57" t="s">
        <v>563</v>
      </c>
      <c r="D57" t="s">
        <v>6</v>
      </c>
      <c r="E57" t="s">
        <v>564</v>
      </c>
      <c r="F57" t="s">
        <v>450</v>
      </c>
      <c r="G57" t="s">
        <v>450</v>
      </c>
      <c r="H57" t="s">
        <v>450</v>
      </c>
      <c r="I57" t="s">
        <v>450</v>
      </c>
      <c r="J57">
        <v>0</v>
      </c>
      <c r="K57" t="s">
        <v>450</v>
      </c>
      <c r="L57">
        <v>38700</v>
      </c>
      <c r="M57" t="str">
        <f>VLOOKUP(D57,BASE!B:B,1,0)</f>
        <v>CHARTON DECOUPAGE</v>
      </c>
    </row>
    <row r="58" spans="1:13" x14ac:dyDescent="0.2">
      <c r="A58">
        <v>183</v>
      </c>
      <c r="B58">
        <v>1</v>
      </c>
      <c r="C58" t="s">
        <v>7</v>
      </c>
      <c r="D58" t="s">
        <v>565</v>
      </c>
      <c r="E58" t="s">
        <v>481</v>
      </c>
      <c r="F58" t="s">
        <v>450</v>
      </c>
      <c r="G58" t="s">
        <v>450</v>
      </c>
      <c r="H58" t="s">
        <v>450</v>
      </c>
      <c r="I58" t="s">
        <v>450</v>
      </c>
      <c r="J58">
        <v>0</v>
      </c>
      <c r="K58" t="s">
        <v>450</v>
      </c>
      <c r="L58">
        <v>41087</v>
      </c>
      <c r="M58" t="str">
        <f>VLOOKUP(D58,BASE!B:B,1,0)</f>
        <v>CLAL France</v>
      </c>
    </row>
    <row r="59" spans="1:13" x14ac:dyDescent="0.2">
      <c r="A59">
        <v>35</v>
      </c>
      <c r="B59">
        <v>1</v>
      </c>
      <c r="C59" t="s">
        <v>566</v>
      </c>
      <c r="D59" t="s">
        <v>566</v>
      </c>
      <c r="E59" t="s">
        <v>450</v>
      </c>
      <c r="F59" t="s">
        <v>567</v>
      </c>
      <c r="G59" t="s">
        <v>450</v>
      </c>
      <c r="H59" t="s">
        <v>450</v>
      </c>
      <c r="I59" t="s">
        <v>450</v>
      </c>
      <c r="J59">
        <v>0</v>
      </c>
      <c r="K59" t="s">
        <v>450</v>
      </c>
      <c r="L59">
        <v>36993</v>
      </c>
      <c r="M59" t="e">
        <f>VLOOKUP(D59,BASE!B:B,1,0)</f>
        <v>#N/A</v>
      </c>
    </row>
    <row r="60" spans="1:13" x14ac:dyDescent="0.2">
      <c r="A60">
        <v>36</v>
      </c>
      <c r="B60">
        <v>1</v>
      </c>
      <c r="C60" t="s">
        <v>568</v>
      </c>
      <c r="D60" t="s">
        <v>569</v>
      </c>
      <c r="E60" t="s">
        <v>459</v>
      </c>
      <c r="F60" t="s">
        <v>570</v>
      </c>
      <c r="G60" t="s">
        <v>450</v>
      </c>
      <c r="H60" t="s">
        <v>450</v>
      </c>
      <c r="I60" t="s">
        <v>450</v>
      </c>
      <c r="J60">
        <v>0</v>
      </c>
      <c r="K60" t="s">
        <v>450</v>
      </c>
      <c r="L60">
        <v>36061</v>
      </c>
      <c r="M60" t="str">
        <f>VLOOKUP(D60,BASE!B:B,1,0)</f>
        <v>COFMO PRESSES</v>
      </c>
    </row>
    <row r="61" spans="1:13" x14ac:dyDescent="0.2">
      <c r="A61">
        <v>30</v>
      </c>
      <c r="B61">
        <v>1</v>
      </c>
      <c r="C61" t="s">
        <v>571</v>
      </c>
      <c r="D61" t="s">
        <v>572</v>
      </c>
      <c r="E61" t="s">
        <v>481</v>
      </c>
      <c r="F61" t="s">
        <v>450</v>
      </c>
      <c r="G61" t="s">
        <v>450</v>
      </c>
      <c r="H61" t="s">
        <v>450</v>
      </c>
      <c r="I61" t="s">
        <v>450</v>
      </c>
      <c r="J61">
        <v>0</v>
      </c>
      <c r="K61" t="s">
        <v>450</v>
      </c>
      <c r="L61">
        <v>39567</v>
      </c>
      <c r="M61" t="str">
        <f>VLOOKUP(D61,BASE!B:B,1,0)</f>
        <v>COMPTOIR GENERAL DES METAUX</v>
      </c>
    </row>
    <row r="62" spans="1:13" x14ac:dyDescent="0.2">
      <c r="A62">
        <v>174</v>
      </c>
      <c r="B62">
        <v>1</v>
      </c>
      <c r="C62" t="s">
        <v>573</v>
      </c>
      <c r="D62" t="s">
        <v>574</v>
      </c>
      <c r="E62" t="s">
        <v>553</v>
      </c>
      <c r="F62" t="s">
        <v>450</v>
      </c>
      <c r="G62" t="s">
        <v>450</v>
      </c>
      <c r="H62" t="s">
        <v>450</v>
      </c>
      <c r="I62" t="s">
        <v>450</v>
      </c>
      <c r="J62">
        <v>0</v>
      </c>
      <c r="K62" t="s">
        <v>450</v>
      </c>
      <c r="L62">
        <v>40954</v>
      </c>
      <c r="M62" t="str">
        <f>VLOOKUP(D62,BASE!B:B,1,0)</f>
        <v>CORDERIE NATIONALE ET CABLERIE</v>
      </c>
    </row>
    <row r="63" spans="1:13" x14ac:dyDescent="0.2">
      <c r="A63">
        <v>135</v>
      </c>
      <c r="B63">
        <v>1</v>
      </c>
      <c r="C63" t="s">
        <v>575</v>
      </c>
      <c r="D63" t="s">
        <v>576</v>
      </c>
      <c r="E63" t="s">
        <v>450</v>
      </c>
      <c r="F63" t="s">
        <v>450</v>
      </c>
      <c r="G63" t="s">
        <v>450</v>
      </c>
      <c r="H63" t="s">
        <v>450</v>
      </c>
      <c r="I63" t="s">
        <v>450</v>
      </c>
      <c r="J63">
        <v>0</v>
      </c>
      <c r="K63" t="s">
        <v>450</v>
      </c>
      <c r="L63">
        <v>38631</v>
      </c>
      <c r="M63" t="str">
        <f>VLOOKUP(D63,BASE!B:B,1,0)</f>
        <v>CORUS UNITOL</v>
      </c>
    </row>
    <row r="64" spans="1:13" x14ac:dyDescent="0.2">
      <c r="A64">
        <v>110</v>
      </c>
      <c r="B64">
        <v>1</v>
      </c>
      <c r="C64" t="s">
        <v>221</v>
      </c>
      <c r="D64" t="s">
        <v>577</v>
      </c>
      <c r="E64" t="s">
        <v>459</v>
      </c>
      <c r="F64" t="s">
        <v>578</v>
      </c>
      <c r="G64" t="s">
        <v>450</v>
      </c>
      <c r="H64" t="s">
        <v>450</v>
      </c>
      <c r="I64" t="s">
        <v>450</v>
      </c>
      <c r="J64">
        <v>0</v>
      </c>
      <c r="K64" t="s">
        <v>450</v>
      </c>
      <c r="L64">
        <v>38812</v>
      </c>
      <c r="M64" t="str">
        <f>VLOOKUP(D64,BASE!B:B,1,0)</f>
        <v>CROMOGENIA</v>
      </c>
    </row>
    <row r="65" spans="1:13" x14ac:dyDescent="0.2">
      <c r="A65">
        <v>221</v>
      </c>
      <c r="B65">
        <v>1</v>
      </c>
      <c r="C65" t="s">
        <v>579</v>
      </c>
      <c r="D65" t="s">
        <v>372</v>
      </c>
      <c r="E65" t="s">
        <v>456</v>
      </c>
      <c r="F65" t="s">
        <v>450</v>
      </c>
      <c r="G65" t="s">
        <v>450</v>
      </c>
      <c r="H65" t="s">
        <v>450</v>
      </c>
      <c r="I65" t="s">
        <v>450</v>
      </c>
      <c r="J65">
        <v>0</v>
      </c>
      <c r="K65" t="s">
        <v>450</v>
      </c>
      <c r="L65">
        <v>42710</v>
      </c>
      <c r="M65" t="str">
        <f>VLOOKUP(D65,BASE!B:B,1,0)</f>
        <v>DAILLY SOCODAL</v>
      </c>
    </row>
    <row r="66" spans="1:13" x14ac:dyDescent="0.2">
      <c r="A66">
        <v>41</v>
      </c>
      <c r="B66">
        <v>1</v>
      </c>
      <c r="C66" t="s">
        <v>580</v>
      </c>
      <c r="D66" t="s">
        <v>581</v>
      </c>
      <c r="E66" t="s">
        <v>459</v>
      </c>
      <c r="F66" t="s">
        <v>450</v>
      </c>
      <c r="G66" t="s">
        <v>450</v>
      </c>
      <c r="H66" t="s">
        <v>450</v>
      </c>
      <c r="I66" t="s">
        <v>450</v>
      </c>
      <c r="J66">
        <v>0</v>
      </c>
      <c r="K66" t="s">
        <v>450</v>
      </c>
      <c r="L66">
        <v>38530</v>
      </c>
      <c r="M66" t="str">
        <f>VLOOKUP(D66,BASE!B:B,1,0)</f>
        <v>DARRIGOL et GAGNEZ</v>
      </c>
    </row>
    <row r="67" spans="1:13" x14ac:dyDescent="0.2">
      <c r="A67">
        <v>147</v>
      </c>
      <c r="B67">
        <v>1</v>
      </c>
      <c r="C67" t="s">
        <v>582</v>
      </c>
      <c r="D67" t="s">
        <v>582</v>
      </c>
      <c r="E67" t="s">
        <v>459</v>
      </c>
      <c r="F67" t="s">
        <v>450</v>
      </c>
      <c r="G67" t="s">
        <v>450</v>
      </c>
      <c r="H67" t="s">
        <v>450</v>
      </c>
      <c r="I67" t="s">
        <v>450</v>
      </c>
      <c r="J67">
        <v>0</v>
      </c>
      <c r="K67" t="s">
        <v>450</v>
      </c>
      <c r="L67">
        <v>40527</v>
      </c>
      <c r="M67" t="e">
        <f>VLOOKUP(D67,BASE!B:B,1,0)</f>
        <v>#N/A</v>
      </c>
    </row>
    <row r="68" spans="1:13" x14ac:dyDescent="0.2">
      <c r="A68">
        <v>152</v>
      </c>
      <c r="B68">
        <v>1</v>
      </c>
      <c r="C68" t="s">
        <v>583</v>
      </c>
      <c r="D68" t="s">
        <v>584</v>
      </c>
      <c r="E68" t="s">
        <v>528</v>
      </c>
      <c r="F68" t="s">
        <v>450</v>
      </c>
      <c r="G68" t="s">
        <v>450</v>
      </c>
      <c r="H68" t="s">
        <v>450</v>
      </c>
      <c r="I68" t="s">
        <v>450</v>
      </c>
      <c r="J68">
        <v>0</v>
      </c>
      <c r="K68" t="s">
        <v>450</v>
      </c>
      <c r="L68">
        <v>40582</v>
      </c>
      <c r="M68" t="str">
        <f>VLOOKUP(D68,BASE!B:B,1,0)</f>
        <v>DAYTON PROGRESS</v>
      </c>
    </row>
    <row r="69" spans="1:13" x14ac:dyDescent="0.2">
      <c r="A69">
        <v>42</v>
      </c>
      <c r="B69">
        <v>1</v>
      </c>
      <c r="C69" t="s">
        <v>585</v>
      </c>
      <c r="D69" t="s">
        <v>585</v>
      </c>
      <c r="E69" t="s">
        <v>450</v>
      </c>
      <c r="F69" t="s">
        <v>450</v>
      </c>
      <c r="G69" t="s">
        <v>450</v>
      </c>
      <c r="H69" t="s">
        <v>450</v>
      </c>
      <c r="I69" t="s">
        <v>450</v>
      </c>
      <c r="J69">
        <v>0</v>
      </c>
      <c r="K69" t="s">
        <v>450</v>
      </c>
      <c r="L69">
        <v>39729</v>
      </c>
      <c r="M69" t="e">
        <f>VLOOKUP(D69,BASE!B:B,1,0)</f>
        <v>#N/A</v>
      </c>
    </row>
    <row r="70" spans="1:13" x14ac:dyDescent="0.2">
      <c r="A70">
        <v>43</v>
      </c>
      <c r="B70">
        <v>1</v>
      </c>
      <c r="C70" t="s">
        <v>8</v>
      </c>
      <c r="D70" t="s">
        <v>8</v>
      </c>
      <c r="E70" t="s">
        <v>450</v>
      </c>
      <c r="F70" t="s">
        <v>586</v>
      </c>
      <c r="G70" t="s">
        <v>450</v>
      </c>
      <c r="H70" t="s">
        <v>450</v>
      </c>
      <c r="I70" t="s">
        <v>450</v>
      </c>
      <c r="J70">
        <v>0</v>
      </c>
      <c r="K70" t="s">
        <v>450</v>
      </c>
      <c r="L70">
        <v>36993</v>
      </c>
      <c r="M70" t="str">
        <f>VLOOKUP(D70,BASE!B:B,1,0)</f>
        <v>DEGOMETAL</v>
      </c>
    </row>
    <row r="71" spans="1:13" x14ac:dyDescent="0.2">
      <c r="A71">
        <v>216</v>
      </c>
      <c r="B71">
        <v>1</v>
      </c>
      <c r="C71" t="s">
        <v>587</v>
      </c>
      <c r="D71" t="s">
        <v>588</v>
      </c>
      <c r="E71" t="s">
        <v>456</v>
      </c>
      <c r="F71" t="s">
        <v>450</v>
      </c>
      <c r="G71" t="s">
        <v>450</v>
      </c>
      <c r="H71" t="s">
        <v>450</v>
      </c>
      <c r="I71" t="s">
        <v>450</v>
      </c>
      <c r="J71">
        <v>0</v>
      </c>
      <c r="K71" t="s">
        <v>450</v>
      </c>
      <c r="L71">
        <v>42352</v>
      </c>
      <c r="M71" t="str">
        <f>VLOOKUP(D71,BASE!B:B,1,0)</f>
        <v>DELCEN S.A.S.</v>
      </c>
    </row>
    <row r="72" spans="1:13" x14ac:dyDescent="0.2">
      <c r="A72">
        <v>188</v>
      </c>
      <c r="B72">
        <v>1</v>
      </c>
      <c r="C72" t="s">
        <v>205</v>
      </c>
      <c r="D72" t="s">
        <v>205</v>
      </c>
      <c r="E72" t="s">
        <v>459</v>
      </c>
      <c r="F72" t="s">
        <v>450</v>
      </c>
      <c r="G72" t="s">
        <v>450</v>
      </c>
      <c r="H72" t="s">
        <v>450</v>
      </c>
      <c r="I72" t="s">
        <v>450</v>
      </c>
      <c r="J72">
        <v>0</v>
      </c>
      <c r="K72" t="s">
        <v>450</v>
      </c>
      <c r="L72">
        <v>41218</v>
      </c>
      <c r="M72" t="str">
        <f>VLOOKUP(D72,BASE!B:B,1,0)</f>
        <v>DEPPCO</v>
      </c>
    </row>
    <row r="73" spans="1:13" x14ac:dyDescent="0.2">
      <c r="A73">
        <v>45</v>
      </c>
      <c r="B73">
        <v>1</v>
      </c>
      <c r="C73" t="s">
        <v>589</v>
      </c>
      <c r="D73" t="s">
        <v>590</v>
      </c>
      <c r="E73" t="s">
        <v>591</v>
      </c>
      <c r="F73" t="s">
        <v>450</v>
      </c>
      <c r="G73" t="s">
        <v>450</v>
      </c>
      <c r="H73" t="s">
        <v>450</v>
      </c>
      <c r="I73" t="s">
        <v>450</v>
      </c>
      <c r="J73">
        <v>0</v>
      </c>
      <c r="K73" t="s">
        <v>450</v>
      </c>
      <c r="L73">
        <v>39143</v>
      </c>
      <c r="M73" t="str">
        <f>VLOOKUP(D73,BASE!B:B,1,0)</f>
        <v>DESBORDES Repoussage</v>
      </c>
    </row>
    <row r="74" spans="1:13" x14ac:dyDescent="0.2">
      <c r="A74">
        <v>163</v>
      </c>
      <c r="B74">
        <v>1</v>
      </c>
      <c r="C74" t="s">
        <v>592</v>
      </c>
      <c r="D74" t="s">
        <v>593</v>
      </c>
      <c r="E74" t="s">
        <v>459</v>
      </c>
      <c r="F74" t="s">
        <v>594</v>
      </c>
      <c r="G74" t="s">
        <v>450</v>
      </c>
      <c r="H74" t="s">
        <v>450</v>
      </c>
      <c r="I74" t="s">
        <v>450</v>
      </c>
      <c r="J74">
        <v>0</v>
      </c>
      <c r="K74" t="s">
        <v>450</v>
      </c>
      <c r="L74">
        <v>40688</v>
      </c>
      <c r="M74" t="str">
        <f>VLOOKUP(D74,BASE!B:B,1,0)</f>
        <v>Descours &amp; Cabaud</v>
      </c>
    </row>
    <row r="75" spans="1:13" x14ac:dyDescent="0.2">
      <c r="A75">
        <v>46</v>
      </c>
      <c r="B75">
        <v>1</v>
      </c>
      <c r="C75" t="s">
        <v>595</v>
      </c>
      <c r="D75" t="s">
        <v>9</v>
      </c>
      <c r="E75" t="s">
        <v>481</v>
      </c>
      <c r="F75" t="s">
        <v>596</v>
      </c>
      <c r="G75" t="s">
        <v>450</v>
      </c>
      <c r="H75" t="s">
        <v>450</v>
      </c>
      <c r="I75" t="s">
        <v>450</v>
      </c>
      <c r="J75">
        <v>0</v>
      </c>
      <c r="K75" t="s">
        <v>450</v>
      </c>
      <c r="L75">
        <v>36965</v>
      </c>
      <c r="M75" t="str">
        <f>VLOOKUP(D75,BASE!B:B,1,0)</f>
        <v>D'HUART INDUSTRIE</v>
      </c>
    </row>
    <row r="76" spans="1:13" x14ac:dyDescent="0.2">
      <c r="A76">
        <v>47</v>
      </c>
      <c r="B76">
        <v>1</v>
      </c>
      <c r="C76" t="s">
        <v>597</v>
      </c>
      <c r="D76" t="s">
        <v>597</v>
      </c>
      <c r="E76" t="s">
        <v>491</v>
      </c>
      <c r="F76" t="s">
        <v>598</v>
      </c>
      <c r="G76" t="s">
        <v>450</v>
      </c>
      <c r="H76" t="s">
        <v>450</v>
      </c>
      <c r="I76" t="s">
        <v>450</v>
      </c>
      <c r="J76">
        <v>0</v>
      </c>
      <c r="K76" t="s">
        <v>450</v>
      </c>
      <c r="L76">
        <v>39749</v>
      </c>
      <c r="M76" t="e">
        <f>VLOOKUP(D76,BASE!B:B,1,0)</f>
        <v>#N/A</v>
      </c>
    </row>
    <row r="77" spans="1:13" x14ac:dyDescent="0.2">
      <c r="A77">
        <v>206</v>
      </c>
      <c r="B77">
        <v>1</v>
      </c>
      <c r="C77" t="s">
        <v>599</v>
      </c>
      <c r="D77" t="s">
        <v>600</v>
      </c>
      <c r="E77" t="s">
        <v>450</v>
      </c>
      <c r="F77" t="s">
        <v>450</v>
      </c>
      <c r="G77" t="s">
        <v>450</v>
      </c>
      <c r="H77" t="s">
        <v>450</v>
      </c>
      <c r="I77" t="s">
        <v>450</v>
      </c>
      <c r="J77">
        <v>0</v>
      </c>
      <c r="K77" t="s">
        <v>450</v>
      </c>
      <c r="L77">
        <v>41645</v>
      </c>
      <c r="M77" t="str">
        <f>VLOOKUP(D77,BASE!B:B,1,0)</f>
        <v>DIVERS FOURNISSEURS</v>
      </c>
    </row>
    <row r="78" spans="1:13" x14ac:dyDescent="0.2">
      <c r="A78">
        <v>242</v>
      </c>
      <c r="B78">
        <v>1</v>
      </c>
      <c r="C78" t="s">
        <v>601</v>
      </c>
      <c r="D78" t="s">
        <v>602</v>
      </c>
      <c r="E78" t="s">
        <v>456</v>
      </c>
      <c r="F78" t="s">
        <v>450</v>
      </c>
      <c r="G78" t="s">
        <v>450</v>
      </c>
      <c r="H78" t="s">
        <v>450</v>
      </c>
      <c r="I78" t="s">
        <v>450</v>
      </c>
      <c r="J78" t="s">
        <v>450</v>
      </c>
      <c r="K78" t="s">
        <v>450</v>
      </c>
      <c r="L78">
        <v>43487</v>
      </c>
      <c r="M78" t="str">
        <f>VLOOKUP(D78,BASE!B:B,1,0)</f>
        <v>DPM S.A.</v>
      </c>
    </row>
    <row r="79" spans="1:13" x14ac:dyDescent="0.2">
      <c r="A79">
        <v>215</v>
      </c>
      <c r="B79">
        <v>1</v>
      </c>
      <c r="C79" t="s">
        <v>603</v>
      </c>
      <c r="D79" t="s">
        <v>604</v>
      </c>
      <c r="E79" t="s">
        <v>453</v>
      </c>
      <c r="F79" t="s">
        <v>450</v>
      </c>
      <c r="G79" t="s">
        <v>450</v>
      </c>
      <c r="H79" t="s">
        <v>450</v>
      </c>
      <c r="I79" t="s">
        <v>450</v>
      </c>
      <c r="J79">
        <v>0</v>
      </c>
      <c r="K79" t="s">
        <v>450</v>
      </c>
      <c r="L79">
        <v>42248</v>
      </c>
      <c r="M79" t="str">
        <f>VLOOKUP(D79,BASE!B:B,1,0)</f>
        <v>DUFERCO THIONVILLE</v>
      </c>
    </row>
    <row r="80" spans="1:13" x14ac:dyDescent="0.2">
      <c r="A80">
        <v>50</v>
      </c>
      <c r="B80">
        <v>1</v>
      </c>
      <c r="C80" t="s">
        <v>33</v>
      </c>
      <c r="D80" t="s">
        <v>33</v>
      </c>
      <c r="E80" t="s">
        <v>491</v>
      </c>
      <c r="F80" t="s">
        <v>450</v>
      </c>
      <c r="G80" t="s">
        <v>450</v>
      </c>
      <c r="H80" t="s">
        <v>450</v>
      </c>
      <c r="I80" t="s">
        <v>450</v>
      </c>
      <c r="J80">
        <v>0</v>
      </c>
      <c r="K80" t="s">
        <v>450</v>
      </c>
      <c r="L80">
        <v>39745</v>
      </c>
      <c r="M80" t="str">
        <f>VLOOKUP(D80,BASE!B:B,1,0)</f>
        <v>EAP MEZIERE</v>
      </c>
    </row>
    <row r="81" spans="1:13" x14ac:dyDescent="0.2">
      <c r="A81">
        <v>185</v>
      </c>
      <c r="B81">
        <v>1</v>
      </c>
      <c r="C81" t="s">
        <v>605</v>
      </c>
      <c r="D81" t="s">
        <v>606</v>
      </c>
      <c r="E81" t="s">
        <v>459</v>
      </c>
      <c r="F81" t="s">
        <v>450</v>
      </c>
      <c r="G81" t="s">
        <v>450</v>
      </c>
      <c r="H81" t="s">
        <v>450</v>
      </c>
      <c r="I81" t="s">
        <v>450</v>
      </c>
      <c r="J81">
        <v>0</v>
      </c>
      <c r="K81" t="s">
        <v>450</v>
      </c>
      <c r="L81">
        <v>41114</v>
      </c>
      <c r="M81" t="str">
        <f>VLOOKUP(D81,BASE!B:B,1,0)</f>
        <v>ELEC PARIS EST</v>
      </c>
    </row>
    <row r="82" spans="1:13" x14ac:dyDescent="0.2">
      <c r="A82">
        <v>232</v>
      </c>
      <c r="B82">
        <v>1</v>
      </c>
      <c r="C82" t="s">
        <v>71</v>
      </c>
      <c r="D82" t="s">
        <v>71</v>
      </c>
      <c r="E82" t="s">
        <v>456</v>
      </c>
      <c r="F82" t="s">
        <v>450</v>
      </c>
      <c r="G82" t="s">
        <v>450</v>
      </c>
      <c r="H82" t="s">
        <v>450</v>
      </c>
      <c r="I82" t="s">
        <v>450</v>
      </c>
      <c r="J82">
        <v>0</v>
      </c>
      <c r="K82" t="s">
        <v>450</v>
      </c>
      <c r="L82">
        <v>43157</v>
      </c>
      <c r="M82" t="e">
        <f>VLOOKUP(D82,BASE!B:B,1,0)</f>
        <v>#N/A</v>
      </c>
    </row>
    <row r="83" spans="1:13" x14ac:dyDescent="0.2">
      <c r="A83">
        <v>150</v>
      </c>
      <c r="B83">
        <v>1</v>
      </c>
      <c r="C83" t="s">
        <v>607</v>
      </c>
      <c r="D83" t="s">
        <v>608</v>
      </c>
      <c r="E83" t="s">
        <v>463</v>
      </c>
      <c r="F83" t="s">
        <v>450</v>
      </c>
      <c r="G83" t="s">
        <v>450</v>
      </c>
      <c r="H83" t="s">
        <v>450</v>
      </c>
      <c r="I83" t="s">
        <v>450</v>
      </c>
      <c r="J83">
        <v>0</v>
      </c>
      <c r="K83" t="s">
        <v>450</v>
      </c>
      <c r="L83">
        <v>40568</v>
      </c>
      <c r="M83" t="str">
        <f>VLOOKUP(D83,BASE!B:B,1,0)</f>
        <v>ERAMET-AUBERT &amp; DUVAL</v>
      </c>
    </row>
    <row r="84" spans="1:13" x14ac:dyDescent="0.2">
      <c r="A84">
        <v>51</v>
      </c>
      <c r="B84">
        <v>1</v>
      </c>
      <c r="C84" t="s">
        <v>609</v>
      </c>
      <c r="D84" t="s">
        <v>610</v>
      </c>
      <c r="E84" t="s">
        <v>450</v>
      </c>
      <c r="F84" t="s">
        <v>450</v>
      </c>
      <c r="G84" t="s">
        <v>450</v>
      </c>
      <c r="H84" t="s">
        <v>450</v>
      </c>
      <c r="I84" t="s">
        <v>450</v>
      </c>
      <c r="J84">
        <v>0</v>
      </c>
      <c r="K84" t="s">
        <v>450</v>
      </c>
      <c r="L84">
        <v>39946</v>
      </c>
      <c r="M84" t="str">
        <f>VLOOKUP(D84,BASE!B:B,1,0)</f>
        <v>ERDE VISSERIE</v>
      </c>
    </row>
    <row r="85" spans="1:13" x14ac:dyDescent="0.2">
      <c r="A85">
        <v>233</v>
      </c>
      <c r="B85">
        <v>1</v>
      </c>
      <c r="C85" t="s">
        <v>381</v>
      </c>
      <c r="D85" t="s">
        <v>381</v>
      </c>
      <c r="E85" t="s">
        <v>496</v>
      </c>
      <c r="F85" t="s">
        <v>450</v>
      </c>
      <c r="G85" t="s">
        <v>450</v>
      </c>
      <c r="H85" t="s">
        <v>450</v>
      </c>
      <c r="I85" t="s">
        <v>450</v>
      </c>
      <c r="J85">
        <v>0</v>
      </c>
      <c r="K85" t="s">
        <v>450</v>
      </c>
      <c r="L85">
        <v>43172</v>
      </c>
      <c r="M85" t="str">
        <f>VLOOKUP(D85,BASE!B:B,1,0)</f>
        <v>ERTOP</v>
      </c>
    </row>
    <row r="86" spans="1:13" x14ac:dyDescent="0.2">
      <c r="A86">
        <v>146</v>
      </c>
      <c r="B86">
        <v>1</v>
      </c>
      <c r="C86" t="s">
        <v>611</v>
      </c>
      <c r="D86" t="s">
        <v>612</v>
      </c>
      <c r="E86" t="s">
        <v>459</v>
      </c>
      <c r="F86" t="s">
        <v>450</v>
      </c>
      <c r="G86" t="s">
        <v>450</v>
      </c>
      <c r="H86" t="s">
        <v>450</v>
      </c>
      <c r="I86" t="s">
        <v>450</v>
      </c>
      <c r="J86">
        <v>0</v>
      </c>
      <c r="K86" t="s">
        <v>450</v>
      </c>
      <c r="L86">
        <v>40514</v>
      </c>
      <c r="M86" t="str">
        <f>VLOOKUP(D86,BASE!B:B,1,0)</f>
        <v>ETABLISSEMENTS LEPAGE</v>
      </c>
    </row>
    <row r="87" spans="1:13" x14ac:dyDescent="0.2">
      <c r="A87">
        <v>101</v>
      </c>
      <c r="B87">
        <v>1</v>
      </c>
      <c r="C87" t="s">
        <v>613</v>
      </c>
      <c r="D87" t="s">
        <v>614</v>
      </c>
      <c r="E87" t="s">
        <v>456</v>
      </c>
      <c r="F87" t="s">
        <v>615</v>
      </c>
      <c r="G87" t="s">
        <v>450</v>
      </c>
      <c r="H87" t="s">
        <v>450</v>
      </c>
      <c r="I87" t="s">
        <v>450</v>
      </c>
      <c r="J87">
        <v>0</v>
      </c>
      <c r="K87" t="s">
        <v>450</v>
      </c>
      <c r="L87">
        <v>36964</v>
      </c>
      <c r="M87" t="str">
        <f>VLOOKUP(D87,BASE!B:B,1,0)</f>
        <v>ETS A. REMOND</v>
      </c>
    </row>
    <row r="88" spans="1:13" x14ac:dyDescent="0.2">
      <c r="A88">
        <v>44</v>
      </c>
      <c r="B88">
        <v>1</v>
      </c>
      <c r="C88" t="s">
        <v>616</v>
      </c>
      <c r="D88" t="s">
        <v>617</v>
      </c>
      <c r="E88" t="s">
        <v>459</v>
      </c>
      <c r="F88" t="s">
        <v>618</v>
      </c>
      <c r="G88" t="s">
        <v>450</v>
      </c>
      <c r="H88" t="s">
        <v>450</v>
      </c>
      <c r="I88" t="s">
        <v>450</v>
      </c>
      <c r="J88">
        <v>0</v>
      </c>
      <c r="K88" t="s">
        <v>450</v>
      </c>
      <c r="L88">
        <v>36061</v>
      </c>
      <c r="M88" t="str">
        <f>VLOOKUP(D88,BASE!B:B,1,0)</f>
        <v>ETS ALAIN COMPAS</v>
      </c>
    </row>
    <row r="89" spans="1:13" x14ac:dyDescent="0.2">
      <c r="A89">
        <v>176</v>
      </c>
      <c r="B89">
        <v>1</v>
      </c>
      <c r="C89" t="s">
        <v>619</v>
      </c>
      <c r="D89" t="s">
        <v>620</v>
      </c>
      <c r="E89" t="s">
        <v>621</v>
      </c>
      <c r="F89" t="s">
        <v>450</v>
      </c>
      <c r="G89" t="s">
        <v>450</v>
      </c>
      <c r="H89" t="s">
        <v>450</v>
      </c>
      <c r="I89" t="s">
        <v>450</v>
      </c>
      <c r="J89">
        <v>0</v>
      </c>
      <c r="K89" t="s">
        <v>450</v>
      </c>
      <c r="L89">
        <v>40966</v>
      </c>
      <c r="M89" t="str">
        <f>VLOOKUP(D89,BASE!B:B,1,0)</f>
        <v>Ets EBERLE</v>
      </c>
    </row>
    <row r="90" spans="1:13" x14ac:dyDescent="0.2">
      <c r="A90">
        <v>196</v>
      </c>
      <c r="B90">
        <v>1</v>
      </c>
      <c r="C90" t="s">
        <v>622</v>
      </c>
      <c r="D90" t="s">
        <v>623</v>
      </c>
      <c r="E90" t="s">
        <v>450</v>
      </c>
      <c r="F90" t="s">
        <v>450</v>
      </c>
      <c r="G90" t="s">
        <v>450</v>
      </c>
      <c r="H90" t="s">
        <v>450</v>
      </c>
      <c r="I90" t="s">
        <v>450</v>
      </c>
      <c r="J90" t="s">
        <v>450</v>
      </c>
      <c r="K90" t="s">
        <v>450</v>
      </c>
      <c r="L90">
        <v>41400</v>
      </c>
      <c r="M90" t="str">
        <f>VLOOKUP(D90,BASE!B:B,1,0)</f>
        <v>Ets NETON &amp; Cie</v>
      </c>
    </row>
    <row r="91" spans="1:13" x14ac:dyDescent="0.2">
      <c r="A91">
        <v>230</v>
      </c>
      <c r="B91">
        <v>1</v>
      </c>
      <c r="C91" t="s">
        <v>624</v>
      </c>
      <c r="D91" t="s">
        <v>624</v>
      </c>
      <c r="E91" t="s">
        <v>459</v>
      </c>
      <c r="F91" t="s">
        <v>450</v>
      </c>
      <c r="G91" t="s">
        <v>450</v>
      </c>
      <c r="H91" t="s">
        <v>450</v>
      </c>
      <c r="I91" t="s">
        <v>450</v>
      </c>
      <c r="J91" t="s">
        <v>450</v>
      </c>
      <c r="K91" t="s">
        <v>450</v>
      </c>
      <c r="L91">
        <v>43108</v>
      </c>
      <c r="M91" t="e">
        <f>VLOOKUP(D91,BASE!B:B,1,0)</f>
        <v>#N/A</v>
      </c>
    </row>
    <row r="92" spans="1:13" x14ac:dyDescent="0.2">
      <c r="A92">
        <v>54</v>
      </c>
      <c r="B92">
        <v>1</v>
      </c>
      <c r="C92" t="s">
        <v>207</v>
      </c>
      <c r="D92" t="s">
        <v>625</v>
      </c>
      <c r="E92" t="s">
        <v>626</v>
      </c>
      <c r="F92" t="s">
        <v>450</v>
      </c>
      <c r="G92" t="s">
        <v>450</v>
      </c>
      <c r="H92" t="s">
        <v>450</v>
      </c>
      <c r="I92" t="s">
        <v>450</v>
      </c>
      <c r="J92">
        <v>0</v>
      </c>
      <c r="K92" t="s">
        <v>450</v>
      </c>
      <c r="L92">
        <v>38560</v>
      </c>
      <c r="M92" t="str">
        <f>VLOOKUP(D92,BASE!B:B,1,0)</f>
        <v>F I T</v>
      </c>
    </row>
    <row r="93" spans="1:13" x14ac:dyDescent="0.2">
      <c r="A93">
        <v>55</v>
      </c>
      <c r="B93">
        <v>1</v>
      </c>
      <c r="C93" t="s">
        <v>11</v>
      </c>
      <c r="D93" t="s">
        <v>11</v>
      </c>
      <c r="E93" t="s">
        <v>459</v>
      </c>
      <c r="F93" t="s">
        <v>627</v>
      </c>
      <c r="G93" t="s">
        <v>450</v>
      </c>
      <c r="H93" t="s">
        <v>450</v>
      </c>
      <c r="I93" t="s">
        <v>450</v>
      </c>
      <c r="J93">
        <v>0</v>
      </c>
      <c r="K93" t="s">
        <v>450</v>
      </c>
      <c r="L93">
        <v>38560</v>
      </c>
      <c r="M93" t="str">
        <f>VLOOKUP(D93,BASE!B:B,1,0)</f>
        <v>FATUS</v>
      </c>
    </row>
    <row r="94" spans="1:13" x14ac:dyDescent="0.2">
      <c r="A94">
        <v>182</v>
      </c>
      <c r="B94">
        <v>1</v>
      </c>
      <c r="C94" t="s">
        <v>628</v>
      </c>
      <c r="D94" t="s">
        <v>629</v>
      </c>
      <c r="E94" t="s">
        <v>450</v>
      </c>
      <c r="F94" t="s">
        <v>450</v>
      </c>
      <c r="G94" t="s">
        <v>450</v>
      </c>
      <c r="H94" t="s">
        <v>450</v>
      </c>
      <c r="I94" t="s">
        <v>450</v>
      </c>
      <c r="J94">
        <v>0</v>
      </c>
      <c r="K94" t="s">
        <v>450</v>
      </c>
      <c r="L94">
        <v>41086</v>
      </c>
      <c r="M94" t="str">
        <f>VLOOKUP(D94,BASE!B:B,1,0)</f>
        <v>FIL ET TUBES</v>
      </c>
    </row>
    <row r="95" spans="1:13" x14ac:dyDescent="0.2">
      <c r="A95">
        <v>56</v>
      </c>
      <c r="B95">
        <v>1</v>
      </c>
      <c r="C95" t="s">
        <v>630</v>
      </c>
      <c r="D95" t="s">
        <v>630</v>
      </c>
      <c r="E95" t="s">
        <v>450</v>
      </c>
      <c r="F95" t="s">
        <v>450</v>
      </c>
      <c r="G95" t="s">
        <v>450</v>
      </c>
      <c r="H95" t="s">
        <v>450</v>
      </c>
      <c r="I95" t="s">
        <v>450</v>
      </c>
      <c r="J95">
        <v>0</v>
      </c>
      <c r="K95" t="s">
        <v>450</v>
      </c>
      <c r="L95">
        <v>39525</v>
      </c>
      <c r="M95" t="e">
        <f>VLOOKUP(D95,BASE!B:B,1,0)</f>
        <v>#N/A</v>
      </c>
    </row>
    <row r="96" spans="1:13" x14ac:dyDescent="0.2">
      <c r="A96">
        <v>57</v>
      </c>
      <c r="B96">
        <v>1</v>
      </c>
      <c r="C96" t="s">
        <v>154</v>
      </c>
      <c r="D96" t="s">
        <v>154</v>
      </c>
      <c r="E96" t="s">
        <v>459</v>
      </c>
      <c r="F96" t="s">
        <v>631</v>
      </c>
      <c r="G96" t="s">
        <v>450</v>
      </c>
      <c r="H96" t="s">
        <v>450</v>
      </c>
      <c r="I96" t="s">
        <v>450</v>
      </c>
      <c r="J96">
        <v>0</v>
      </c>
      <c r="K96" t="s">
        <v>450</v>
      </c>
      <c r="L96">
        <v>36964</v>
      </c>
      <c r="M96" t="str">
        <f>VLOOKUP(D96,BASE!B:B,1,0)</f>
        <v>FIPROTEC</v>
      </c>
    </row>
    <row r="97" spans="1:13" x14ac:dyDescent="0.2">
      <c r="A97">
        <v>58</v>
      </c>
      <c r="B97">
        <v>1</v>
      </c>
      <c r="C97" t="s">
        <v>632</v>
      </c>
      <c r="D97" t="s">
        <v>632</v>
      </c>
      <c r="E97" t="s">
        <v>450</v>
      </c>
      <c r="F97" t="s">
        <v>633</v>
      </c>
      <c r="G97" t="s">
        <v>450</v>
      </c>
      <c r="H97" t="s">
        <v>450</v>
      </c>
      <c r="I97" t="s">
        <v>450</v>
      </c>
      <c r="J97">
        <v>0</v>
      </c>
      <c r="K97" t="s">
        <v>450</v>
      </c>
      <c r="L97">
        <v>36993</v>
      </c>
      <c r="M97" t="e">
        <f>VLOOKUP(D97,BASE!B:B,1,0)</f>
        <v>#N/A</v>
      </c>
    </row>
    <row r="98" spans="1:13" x14ac:dyDescent="0.2">
      <c r="A98">
        <v>59</v>
      </c>
      <c r="B98">
        <v>1</v>
      </c>
      <c r="C98" t="s">
        <v>34</v>
      </c>
      <c r="D98" t="s">
        <v>34</v>
      </c>
      <c r="E98" t="s">
        <v>499</v>
      </c>
      <c r="F98" t="s">
        <v>450</v>
      </c>
      <c r="G98" t="s">
        <v>450</v>
      </c>
      <c r="H98" t="s">
        <v>450</v>
      </c>
      <c r="I98" t="s">
        <v>450</v>
      </c>
      <c r="J98">
        <v>0</v>
      </c>
      <c r="K98" t="s">
        <v>450</v>
      </c>
      <c r="L98">
        <v>38560</v>
      </c>
      <c r="M98" t="str">
        <f>VLOOKUP(D98,BASE!B:B,1,0)</f>
        <v>FOIN</v>
      </c>
    </row>
    <row r="99" spans="1:13" x14ac:dyDescent="0.2">
      <c r="A99">
        <v>217</v>
      </c>
      <c r="B99">
        <v>1</v>
      </c>
      <c r="C99" t="s">
        <v>634</v>
      </c>
      <c r="D99" t="s">
        <v>314</v>
      </c>
      <c r="E99" t="s">
        <v>481</v>
      </c>
      <c r="F99" t="s">
        <v>450</v>
      </c>
      <c r="G99" t="s">
        <v>450</v>
      </c>
      <c r="H99" t="s">
        <v>450</v>
      </c>
      <c r="I99" t="s">
        <v>450</v>
      </c>
      <c r="J99">
        <v>0</v>
      </c>
      <c r="K99" t="s">
        <v>450</v>
      </c>
      <c r="L99">
        <v>42431</v>
      </c>
      <c r="M99" t="str">
        <f>VLOOKUP(D99,BASE!B:B,1,0)</f>
        <v>FONDERIE ROGER</v>
      </c>
    </row>
    <row r="100" spans="1:13" x14ac:dyDescent="0.2">
      <c r="A100">
        <v>209</v>
      </c>
      <c r="B100">
        <v>1</v>
      </c>
      <c r="C100" t="s">
        <v>260</v>
      </c>
      <c r="D100" t="s">
        <v>260</v>
      </c>
      <c r="E100" t="s">
        <v>459</v>
      </c>
      <c r="F100" t="s">
        <v>450</v>
      </c>
      <c r="G100" t="s">
        <v>450</v>
      </c>
      <c r="H100" t="s">
        <v>450</v>
      </c>
      <c r="I100" t="s">
        <v>450</v>
      </c>
      <c r="J100">
        <v>0</v>
      </c>
      <c r="K100" t="s">
        <v>450</v>
      </c>
      <c r="L100">
        <v>41793</v>
      </c>
      <c r="M100" t="str">
        <f>VLOOKUP(D100,BASE!B:B,1,0)</f>
        <v>FUCHS</v>
      </c>
    </row>
    <row r="101" spans="1:13" x14ac:dyDescent="0.2">
      <c r="A101">
        <v>177</v>
      </c>
      <c r="B101">
        <v>1</v>
      </c>
      <c r="C101" t="s">
        <v>635</v>
      </c>
      <c r="D101" t="s">
        <v>635</v>
      </c>
      <c r="E101" t="s">
        <v>463</v>
      </c>
      <c r="F101" t="s">
        <v>450</v>
      </c>
      <c r="G101" t="s">
        <v>450</v>
      </c>
      <c r="H101" t="s">
        <v>450</v>
      </c>
      <c r="I101" t="s">
        <v>450</v>
      </c>
      <c r="J101">
        <v>0</v>
      </c>
      <c r="K101" t="s">
        <v>450</v>
      </c>
      <c r="L101">
        <v>40975</v>
      </c>
      <c r="M101" t="e">
        <f>VLOOKUP(D101,BASE!B:B,1,0)</f>
        <v>#N/A</v>
      </c>
    </row>
    <row r="102" spans="1:13" x14ac:dyDescent="0.2">
      <c r="A102">
        <v>244</v>
      </c>
      <c r="B102">
        <v>1</v>
      </c>
      <c r="C102" t="s">
        <v>636</v>
      </c>
      <c r="D102" t="s">
        <v>636</v>
      </c>
      <c r="E102" t="s">
        <v>621</v>
      </c>
      <c r="F102" t="s">
        <v>450</v>
      </c>
      <c r="G102" t="s">
        <v>450</v>
      </c>
      <c r="H102" t="s">
        <v>450</v>
      </c>
      <c r="I102" t="s">
        <v>450</v>
      </c>
      <c r="J102" t="s">
        <v>450</v>
      </c>
      <c r="K102" t="s">
        <v>450</v>
      </c>
      <c r="L102">
        <v>43557</v>
      </c>
      <c r="M102" t="e">
        <f>VLOOKUP(D102,BASE!B:B,1,0)</f>
        <v>#N/A</v>
      </c>
    </row>
    <row r="103" spans="1:13" x14ac:dyDescent="0.2">
      <c r="A103">
        <v>167</v>
      </c>
      <c r="B103">
        <v>1</v>
      </c>
      <c r="C103" t="s">
        <v>637</v>
      </c>
      <c r="D103" t="s">
        <v>637</v>
      </c>
      <c r="E103" t="s">
        <v>544</v>
      </c>
      <c r="F103" t="s">
        <v>450</v>
      </c>
      <c r="G103" t="s">
        <v>450</v>
      </c>
      <c r="H103" t="s">
        <v>450</v>
      </c>
      <c r="I103" t="s">
        <v>450</v>
      </c>
      <c r="J103">
        <v>0</v>
      </c>
      <c r="K103" t="s">
        <v>450</v>
      </c>
      <c r="L103">
        <v>40835</v>
      </c>
      <c r="M103" t="e">
        <f>VLOOKUP(D103,BASE!B:B,1,0)</f>
        <v>#N/A</v>
      </c>
    </row>
    <row r="104" spans="1:13" x14ac:dyDescent="0.2">
      <c r="A104">
        <v>52</v>
      </c>
      <c r="B104">
        <v>1</v>
      </c>
      <c r="C104" t="s">
        <v>638</v>
      </c>
      <c r="D104" t="s">
        <v>639</v>
      </c>
      <c r="E104" t="s">
        <v>449</v>
      </c>
      <c r="F104" t="s">
        <v>640</v>
      </c>
      <c r="G104" t="s">
        <v>450</v>
      </c>
      <c r="H104" t="s">
        <v>450</v>
      </c>
      <c r="I104" t="s">
        <v>450</v>
      </c>
      <c r="J104">
        <v>0</v>
      </c>
      <c r="K104" t="s">
        <v>450</v>
      </c>
      <c r="L104">
        <v>36993</v>
      </c>
      <c r="M104" t="str">
        <f>VLOOKUP(D104,BASE!B:B,1,0)</f>
        <v>GROUPE LOUVET</v>
      </c>
    </row>
    <row r="105" spans="1:13" x14ac:dyDescent="0.2">
      <c r="A105">
        <v>61</v>
      </c>
      <c r="B105">
        <v>1</v>
      </c>
      <c r="C105" t="s">
        <v>641</v>
      </c>
      <c r="D105" t="s">
        <v>642</v>
      </c>
      <c r="E105" t="s">
        <v>528</v>
      </c>
      <c r="F105" t="s">
        <v>643</v>
      </c>
      <c r="G105" t="s">
        <v>450</v>
      </c>
      <c r="H105" t="s">
        <v>450</v>
      </c>
      <c r="I105" t="s">
        <v>450</v>
      </c>
      <c r="J105">
        <v>0</v>
      </c>
      <c r="K105" t="s">
        <v>450</v>
      </c>
      <c r="L105">
        <v>38488</v>
      </c>
      <c r="M105" t="str">
        <f>VLOOKUP(D105,BASE!B:B,1,0)</f>
        <v>GROUPE TMA</v>
      </c>
    </row>
    <row r="106" spans="1:13" x14ac:dyDescent="0.2">
      <c r="A106">
        <v>25</v>
      </c>
      <c r="B106">
        <v>1</v>
      </c>
      <c r="C106" t="s">
        <v>209</v>
      </c>
      <c r="D106" t="s">
        <v>209</v>
      </c>
      <c r="E106" t="s">
        <v>621</v>
      </c>
      <c r="F106" t="s">
        <v>450</v>
      </c>
      <c r="G106" t="s">
        <v>450</v>
      </c>
      <c r="H106" t="s">
        <v>450</v>
      </c>
      <c r="I106" t="s">
        <v>450</v>
      </c>
      <c r="J106">
        <v>0</v>
      </c>
      <c r="K106" t="s">
        <v>450</v>
      </c>
      <c r="L106">
        <v>38736</v>
      </c>
      <c r="M106" t="str">
        <f>VLOOKUP(D106,BASE!B:B,1,0)</f>
        <v>GSCI</v>
      </c>
    </row>
    <row r="107" spans="1:13" x14ac:dyDescent="0.2">
      <c r="A107">
        <v>165</v>
      </c>
      <c r="B107">
        <v>1</v>
      </c>
      <c r="C107" t="s">
        <v>210</v>
      </c>
      <c r="D107" t="s">
        <v>210</v>
      </c>
      <c r="E107" t="s">
        <v>44</v>
      </c>
      <c r="F107" t="s">
        <v>450</v>
      </c>
      <c r="G107" t="s">
        <v>450</v>
      </c>
      <c r="H107" t="s">
        <v>450</v>
      </c>
      <c r="I107" t="s">
        <v>450</v>
      </c>
      <c r="J107">
        <v>0</v>
      </c>
      <c r="K107" t="s">
        <v>450</v>
      </c>
      <c r="L107">
        <v>40791</v>
      </c>
      <c r="M107" t="str">
        <f>VLOOKUP(D107,BASE!B:B,1,0)</f>
        <v>HERDEGEN</v>
      </c>
    </row>
    <row r="108" spans="1:13" x14ac:dyDescent="0.2">
      <c r="A108">
        <v>62</v>
      </c>
      <c r="B108">
        <v>1</v>
      </c>
      <c r="C108" t="s">
        <v>211</v>
      </c>
      <c r="D108" t="s">
        <v>211</v>
      </c>
      <c r="E108" t="s">
        <v>524</v>
      </c>
      <c r="F108" t="s">
        <v>450</v>
      </c>
      <c r="G108" t="s">
        <v>450</v>
      </c>
      <c r="H108" t="s">
        <v>450</v>
      </c>
      <c r="I108" t="s">
        <v>450</v>
      </c>
      <c r="J108">
        <v>0</v>
      </c>
      <c r="K108" t="s">
        <v>450</v>
      </c>
      <c r="L108">
        <v>38488</v>
      </c>
      <c r="M108" t="str">
        <f>VLOOKUP(D108,BASE!B:B,1,0)</f>
        <v>HERMET</v>
      </c>
    </row>
    <row r="109" spans="1:13" x14ac:dyDescent="0.2">
      <c r="A109">
        <v>63</v>
      </c>
      <c r="B109">
        <v>1</v>
      </c>
      <c r="C109" t="s">
        <v>644</v>
      </c>
      <c r="D109" t="s">
        <v>645</v>
      </c>
      <c r="E109" t="s">
        <v>459</v>
      </c>
      <c r="F109" t="s">
        <v>646</v>
      </c>
      <c r="G109" t="s">
        <v>450</v>
      </c>
      <c r="H109" t="s">
        <v>450</v>
      </c>
      <c r="I109" t="s">
        <v>450</v>
      </c>
      <c r="J109">
        <v>0</v>
      </c>
      <c r="K109" t="s">
        <v>450</v>
      </c>
      <c r="L109">
        <v>39583</v>
      </c>
      <c r="M109" t="str">
        <f>VLOOKUP(D109,BASE!B:B,1,0)</f>
        <v>HOFFMANN FRANCE SAS</v>
      </c>
    </row>
    <row r="110" spans="1:13" x14ac:dyDescent="0.2">
      <c r="A110">
        <v>64</v>
      </c>
      <c r="B110">
        <v>1</v>
      </c>
      <c r="C110" t="s">
        <v>14</v>
      </c>
      <c r="D110" t="s">
        <v>14</v>
      </c>
      <c r="E110" t="s">
        <v>456</v>
      </c>
      <c r="F110" t="s">
        <v>450</v>
      </c>
      <c r="G110" t="s">
        <v>450</v>
      </c>
      <c r="H110" t="s">
        <v>450</v>
      </c>
      <c r="I110" t="s">
        <v>450</v>
      </c>
      <c r="J110">
        <v>0</v>
      </c>
      <c r="K110" t="s">
        <v>450</v>
      </c>
      <c r="L110">
        <v>39911</v>
      </c>
      <c r="M110" t="str">
        <f>VLOOKUP(D110,BASE!B:B,1,0)</f>
        <v>HYDROCHEM</v>
      </c>
    </row>
    <row r="111" spans="1:13" x14ac:dyDescent="0.2">
      <c r="A111">
        <v>65</v>
      </c>
      <c r="B111">
        <v>1</v>
      </c>
      <c r="C111" t="s">
        <v>647</v>
      </c>
      <c r="D111" t="s">
        <v>648</v>
      </c>
      <c r="E111" t="s">
        <v>453</v>
      </c>
      <c r="F111" t="s">
        <v>649</v>
      </c>
      <c r="G111" t="s">
        <v>450</v>
      </c>
      <c r="H111" t="s">
        <v>450</v>
      </c>
      <c r="I111" t="s">
        <v>450</v>
      </c>
      <c r="J111">
        <v>0</v>
      </c>
      <c r="K111" t="s">
        <v>450</v>
      </c>
      <c r="L111">
        <v>36061</v>
      </c>
      <c r="M111" t="str">
        <f>VLOOKUP(D111,BASE!B:B,1,0)</f>
        <v>IDM ICAUNAISE DES METAUX</v>
      </c>
    </row>
    <row r="112" spans="1:13" x14ac:dyDescent="0.2">
      <c r="A112">
        <v>66</v>
      </c>
      <c r="B112">
        <v>1</v>
      </c>
      <c r="C112" t="s">
        <v>650</v>
      </c>
      <c r="D112" t="s">
        <v>16</v>
      </c>
      <c r="E112" t="s">
        <v>459</v>
      </c>
      <c r="F112" t="s">
        <v>651</v>
      </c>
      <c r="G112" t="s">
        <v>450</v>
      </c>
      <c r="H112" t="s">
        <v>450</v>
      </c>
      <c r="I112" t="s">
        <v>450</v>
      </c>
      <c r="J112">
        <v>0</v>
      </c>
      <c r="K112" t="s">
        <v>450</v>
      </c>
      <c r="L112">
        <v>38617</v>
      </c>
      <c r="M112" t="str">
        <f>VLOOKUP(D112,BASE!B:B,1,0)</f>
        <v>IGOL LUBRIFIANTS</v>
      </c>
    </row>
    <row r="113" spans="1:13" x14ac:dyDescent="0.2">
      <c r="A113">
        <v>67</v>
      </c>
      <c r="B113">
        <v>1</v>
      </c>
      <c r="C113" t="s">
        <v>83</v>
      </c>
      <c r="D113" t="s">
        <v>652</v>
      </c>
      <c r="E113" t="s">
        <v>481</v>
      </c>
      <c r="F113" t="s">
        <v>653</v>
      </c>
      <c r="G113" t="s">
        <v>450</v>
      </c>
      <c r="H113" t="s">
        <v>450</v>
      </c>
      <c r="I113" t="s">
        <v>450</v>
      </c>
      <c r="J113">
        <v>0</v>
      </c>
      <c r="K113" t="s">
        <v>450</v>
      </c>
      <c r="L113">
        <v>38600</v>
      </c>
      <c r="M113" t="str">
        <f>VLOOKUP(D113,BASE!B:B,1,0)</f>
        <v>IMPHY - ArcelorMittal</v>
      </c>
    </row>
    <row r="114" spans="1:13" x14ac:dyDescent="0.2">
      <c r="A114">
        <v>68</v>
      </c>
      <c r="B114">
        <v>1</v>
      </c>
      <c r="C114" t="s">
        <v>654</v>
      </c>
      <c r="D114" t="s">
        <v>654</v>
      </c>
      <c r="E114" t="s">
        <v>459</v>
      </c>
      <c r="F114" t="s">
        <v>655</v>
      </c>
      <c r="G114" t="s">
        <v>450</v>
      </c>
      <c r="H114" t="s">
        <v>450</v>
      </c>
      <c r="I114" t="s">
        <v>450</v>
      </c>
      <c r="J114">
        <v>0</v>
      </c>
      <c r="K114" t="s">
        <v>450</v>
      </c>
      <c r="L114">
        <v>39693</v>
      </c>
      <c r="M114" t="str">
        <f>VLOOKUP(D114,BASE!B:B,1,0)</f>
        <v>IN - CA</v>
      </c>
    </row>
    <row r="115" spans="1:13" x14ac:dyDescent="0.2">
      <c r="A115">
        <v>26</v>
      </c>
      <c r="B115">
        <v>1</v>
      </c>
      <c r="C115" t="s">
        <v>656</v>
      </c>
      <c r="D115" t="s">
        <v>657</v>
      </c>
      <c r="E115" t="s">
        <v>626</v>
      </c>
      <c r="F115" t="s">
        <v>450</v>
      </c>
      <c r="G115" t="s">
        <v>450</v>
      </c>
      <c r="H115" t="s">
        <v>450</v>
      </c>
      <c r="I115" t="s">
        <v>450</v>
      </c>
      <c r="J115">
        <v>0</v>
      </c>
      <c r="K115" t="s">
        <v>450</v>
      </c>
      <c r="L115">
        <v>38980</v>
      </c>
      <c r="M115" t="str">
        <f>VLOOKUP(D115,BASE!B:B,1,0)</f>
        <v>INOFORGES</v>
      </c>
    </row>
    <row r="116" spans="1:13" x14ac:dyDescent="0.2">
      <c r="A116">
        <v>14</v>
      </c>
      <c r="B116">
        <v>1</v>
      </c>
      <c r="C116" t="s">
        <v>658</v>
      </c>
      <c r="D116" t="s">
        <v>659</v>
      </c>
      <c r="E116" t="s">
        <v>463</v>
      </c>
      <c r="F116" t="s">
        <v>660</v>
      </c>
      <c r="G116" t="s">
        <v>450</v>
      </c>
      <c r="H116" t="s">
        <v>450</v>
      </c>
      <c r="I116" t="s">
        <v>450</v>
      </c>
      <c r="J116">
        <v>0</v>
      </c>
      <c r="K116" t="s">
        <v>450</v>
      </c>
      <c r="L116">
        <v>39939</v>
      </c>
      <c r="M116" t="str">
        <f>VLOOKUP(D116,BASE!B:B,1,0)</f>
        <v>International Métal Service</v>
      </c>
    </row>
    <row r="117" spans="1:13" x14ac:dyDescent="0.2">
      <c r="A117">
        <v>211</v>
      </c>
      <c r="B117">
        <v>1</v>
      </c>
      <c r="C117" t="s">
        <v>661</v>
      </c>
      <c r="D117" t="s">
        <v>661</v>
      </c>
      <c r="E117" t="s">
        <v>450</v>
      </c>
      <c r="F117" t="s">
        <v>450</v>
      </c>
      <c r="G117" t="s">
        <v>450</v>
      </c>
      <c r="H117" t="s">
        <v>450</v>
      </c>
      <c r="I117" t="s">
        <v>450</v>
      </c>
      <c r="J117">
        <v>0</v>
      </c>
      <c r="K117" t="s">
        <v>450</v>
      </c>
      <c r="L117">
        <v>41919</v>
      </c>
      <c r="M117" t="e">
        <f>VLOOKUP(D117,BASE!B:B,1,0)</f>
        <v>#N/A</v>
      </c>
    </row>
    <row r="118" spans="1:13" x14ac:dyDescent="0.2">
      <c r="A118">
        <v>71</v>
      </c>
      <c r="B118">
        <v>1</v>
      </c>
      <c r="C118" t="s">
        <v>662</v>
      </c>
      <c r="D118" t="s">
        <v>662</v>
      </c>
      <c r="E118" t="s">
        <v>453</v>
      </c>
      <c r="F118" t="s">
        <v>450</v>
      </c>
      <c r="G118" t="s">
        <v>450</v>
      </c>
      <c r="H118" t="s">
        <v>450</v>
      </c>
      <c r="I118" t="s">
        <v>450</v>
      </c>
      <c r="J118">
        <v>0</v>
      </c>
      <c r="K118" t="s">
        <v>450</v>
      </c>
      <c r="L118">
        <v>38672</v>
      </c>
      <c r="M118" t="str">
        <f>VLOOKUP(D118,BASE!B:B,1,0)</f>
        <v>JD REFENDAGE</v>
      </c>
    </row>
    <row r="119" spans="1:13" x14ac:dyDescent="0.2">
      <c r="A119">
        <v>153</v>
      </c>
      <c r="B119">
        <v>1</v>
      </c>
      <c r="C119" t="s">
        <v>663</v>
      </c>
      <c r="D119" t="s">
        <v>663</v>
      </c>
      <c r="E119" t="s">
        <v>528</v>
      </c>
      <c r="F119" t="s">
        <v>450</v>
      </c>
      <c r="G119" t="s">
        <v>450</v>
      </c>
      <c r="H119" t="s">
        <v>450</v>
      </c>
      <c r="I119" t="s">
        <v>450</v>
      </c>
      <c r="J119">
        <v>0</v>
      </c>
      <c r="K119" t="s">
        <v>450</v>
      </c>
      <c r="L119">
        <v>40583</v>
      </c>
      <c r="M119" t="e">
        <f>VLOOKUP(D119,BASE!B:B,1,0)</f>
        <v>#N/A</v>
      </c>
    </row>
    <row r="120" spans="1:13" x14ac:dyDescent="0.2">
      <c r="A120">
        <v>235</v>
      </c>
      <c r="B120">
        <v>1</v>
      </c>
      <c r="C120" t="s">
        <v>407</v>
      </c>
      <c r="D120" t="s">
        <v>407</v>
      </c>
      <c r="E120" t="s">
        <v>456</v>
      </c>
      <c r="F120" t="s">
        <v>664</v>
      </c>
      <c r="G120" t="s">
        <v>450</v>
      </c>
      <c r="H120" t="s">
        <v>450</v>
      </c>
      <c r="I120" t="s">
        <v>450</v>
      </c>
      <c r="J120">
        <v>0</v>
      </c>
      <c r="K120" t="s">
        <v>450</v>
      </c>
      <c r="L120">
        <v>43277</v>
      </c>
      <c r="M120" t="str">
        <f>VLOOKUP(D120,BASE!B:B,1,0)</f>
        <v>JR</v>
      </c>
    </row>
    <row r="121" spans="1:13" x14ac:dyDescent="0.2">
      <c r="A121">
        <v>73</v>
      </c>
      <c r="B121">
        <v>1</v>
      </c>
      <c r="C121" t="s">
        <v>665</v>
      </c>
      <c r="D121" t="s">
        <v>665</v>
      </c>
      <c r="E121" t="s">
        <v>456</v>
      </c>
      <c r="F121" t="s">
        <v>450</v>
      </c>
      <c r="G121" t="s">
        <v>450</v>
      </c>
      <c r="H121" t="s">
        <v>450</v>
      </c>
      <c r="I121" t="s">
        <v>450</v>
      </c>
      <c r="J121">
        <v>0</v>
      </c>
      <c r="K121" t="s">
        <v>450</v>
      </c>
      <c r="L121">
        <v>38775</v>
      </c>
      <c r="M121" t="str">
        <f>VLOOKUP(D121,BASE!B:B,1,0)</f>
        <v>KERBIRIO</v>
      </c>
    </row>
    <row r="122" spans="1:13" x14ac:dyDescent="0.2">
      <c r="A122">
        <v>75</v>
      </c>
      <c r="B122">
        <v>1</v>
      </c>
      <c r="C122" t="s">
        <v>666</v>
      </c>
      <c r="D122" t="s">
        <v>667</v>
      </c>
      <c r="E122" t="s">
        <v>450</v>
      </c>
      <c r="F122" t="s">
        <v>450</v>
      </c>
      <c r="G122" t="s">
        <v>450</v>
      </c>
      <c r="H122" t="s">
        <v>450</v>
      </c>
      <c r="I122" t="s">
        <v>450</v>
      </c>
      <c r="J122">
        <v>0</v>
      </c>
      <c r="K122" t="s">
        <v>450</v>
      </c>
      <c r="L122">
        <v>39115</v>
      </c>
      <c r="M122" t="str">
        <f>VLOOKUP(D122,BASE!B:B,1,0)</f>
        <v>LABORATOIRE DE MAINTENANCE IND.</v>
      </c>
    </row>
    <row r="123" spans="1:13" x14ac:dyDescent="0.2">
      <c r="A123">
        <v>193</v>
      </c>
      <c r="B123">
        <v>1</v>
      </c>
      <c r="C123" t="s">
        <v>319</v>
      </c>
      <c r="D123" t="s">
        <v>319</v>
      </c>
      <c r="E123" t="s">
        <v>44</v>
      </c>
      <c r="F123" t="s">
        <v>450</v>
      </c>
      <c r="G123" t="s">
        <v>450</v>
      </c>
      <c r="H123" t="s">
        <v>450</v>
      </c>
      <c r="I123" t="s">
        <v>450</v>
      </c>
      <c r="J123">
        <v>0</v>
      </c>
      <c r="K123" t="s">
        <v>450</v>
      </c>
      <c r="L123">
        <v>41332</v>
      </c>
      <c r="M123" t="str">
        <f>VLOOKUP(D123,BASE!B:B,1,0)</f>
        <v>LASER FUSION</v>
      </c>
    </row>
    <row r="124" spans="1:13" x14ac:dyDescent="0.2">
      <c r="A124">
        <v>218</v>
      </c>
      <c r="B124">
        <v>1</v>
      </c>
      <c r="C124" t="s">
        <v>668</v>
      </c>
      <c r="D124" t="s">
        <v>669</v>
      </c>
      <c r="E124" t="s">
        <v>450</v>
      </c>
      <c r="F124" t="s">
        <v>450</v>
      </c>
      <c r="G124" t="s">
        <v>450</v>
      </c>
      <c r="H124" t="s">
        <v>450</v>
      </c>
      <c r="I124" t="s">
        <v>450</v>
      </c>
      <c r="J124" t="s">
        <v>450</v>
      </c>
      <c r="K124" t="s">
        <v>450</v>
      </c>
      <c r="L124">
        <v>42492</v>
      </c>
      <c r="M124" t="str">
        <f>VLOOKUP(D124,BASE!B:B,1,0)</f>
        <v>Le Comptoir des Sciures</v>
      </c>
    </row>
    <row r="125" spans="1:13" x14ac:dyDescent="0.2">
      <c r="A125">
        <v>104</v>
      </c>
      <c r="B125">
        <v>1</v>
      </c>
      <c r="C125" t="s">
        <v>670</v>
      </c>
      <c r="D125" t="s">
        <v>671</v>
      </c>
      <c r="E125" t="s">
        <v>459</v>
      </c>
      <c r="F125" t="s">
        <v>672</v>
      </c>
      <c r="G125" t="s">
        <v>450</v>
      </c>
      <c r="H125" t="s">
        <v>450</v>
      </c>
      <c r="I125" t="s">
        <v>450</v>
      </c>
      <c r="J125">
        <v>0</v>
      </c>
      <c r="K125" t="s">
        <v>450</v>
      </c>
      <c r="L125">
        <v>36062</v>
      </c>
      <c r="M125" t="str">
        <f>VLOOKUP(D125,BASE!B:B,1,0)</f>
        <v>LE RIVET FORE</v>
      </c>
    </row>
    <row r="126" spans="1:13" x14ac:dyDescent="0.2">
      <c r="A126">
        <v>74</v>
      </c>
      <c r="B126">
        <v>1</v>
      </c>
      <c r="C126" t="s">
        <v>673</v>
      </c>
      <c r="D126" t="s">
        <v>673</v>
      </c>
      <c r="E126" t="s">
        <v>450</v>
      </c>
      <c r="F126" t="s">
        <v>450</v>
      </c>
      <c r="G126" t="s">
        <v>450</v>
      </c>
      <c r="H126" t="s">
        <v>450</v>
      </c>
      <c r="I126" t="s">
        <v>450</v>
      </c>
      <c r="J126">
        <v>0</v>
      </c>
      <c r="K126" t="s">
        <v>450</v>
      </c>
      <c r="L126">
        <v>39477</v>
      </c>
      <c r="M126" t="e">
        <f>VLOOKUP(D126,BASE!B:B,1,0)</f>
        <v>#N/A</v>
      </c>
    </row>
    <row r="127" spans="1:13" x14ac:dyDescent="0.2">
      <c r="A127">
        <v>229</v>
      </c>
      <c r="B127">
        <v>1</v>
      </c>
      <c r="C127" t="s">
        <v>330</v>
      </c>
      <c r="D127" t="s">
        <v>330</v>
      </c>
      <c r="E127" t="s">
        <v>521</v>
      </c>
      <c r="F127" t="s">
        <v>450</v>
      </c>
      <c r="G127" t="s">
        <v>450</v>
      </c>
      <c r="H127" t="s">
        <v>450</v>
      </c>
      <c r="I127" t="s">
        <v>450</v>
      </c>
      <c r="J127">
        <v>0</v>
      </c>
      <c r="K127" t="s">
        <v>450</v>
      </c>
      <c r="L127">
        <v>43038</v>
      </c>
      <c r="M127" t="str">
        <f>VLOOKUP(D127,BASE!B:B,1,0)</f>
        <v>LEGENI</v>
      </c>
    </row>
    <row r="128" spans="1:13" x14ac:dyDescent="0.2">
      <c r="A128">
        <v>166</v>
      </c>
      <c r="B128">
        <v>1</v>
      </c>
      <c r="C128" t="s">
        <v>674</v>
      </c>
      <c r="D128" t="s">
        <v>674</v>
      </c>
      <c r="E128" t="s">
        <v>459</v>
      </c>
      <c r="F128" t="s">
        <v>675</v>
      </c>
      <c r="G128" t="s">
        <v>450</v>
      </c>
      <c r="H128" t="s">
        <v>450</v>
      </c>
      <c r="I128" t="s">
        <v>450</v>
      </c>
      <c r="J128">
        <v>0</v>
      </c>
      <c r="K128" t="s">
        <v>450</v>
      </c>
      <c r="L128">
        <v>40820</v>
      </c>
      <c r="M128" t="e">
        <f>VLOOKUP(D128,BASE!B:B,1,0)</f>
        <v>#N/A</v>
      </c>
    </row>
    <row r="129" spans="1:13" x14ac:dyDescent="0.2">
      <c r="A129">
        <v>76</v>
      </c>
      <c r="B129">
        <v>1</v>
      </c>
      <c r="C129" t="s">
        <v>17</v>
      </c>
      <c r="D129" t="s">
        <v>676</v>
      </c>
      <c r="E129" t="s">
        <v>456</v>
      </c>
      <c r="F129" t="s">
        <v>450</v>
      </c>
      <c r="G129" t="s">
        <v>450</v>
      </c>
      <c r="H129" t="s">
        <v>450</v>
      </c>
      <c r="I129" t="s">
        <v>450</v>
      </c>
      <c r="J129">
        <v>0</v>
      </c>
      <c r="K129" t="s">
        <v>450</v>
      </c>
      <c r="L129">
        <v>39590</v>
      </c>
      <c r="M129" t="str">
        <f>VLOOKUP(D129,BASE!B:B,1,0)</f>
        <v>LRB ROULIER</v>
      </c>
    </row>
    <row r="130" spans="1:13" x14ac:dyDescent="0.2">
      <c r="A130">
        <v>159</v>
      </c>
      <c r="B130">
        <v>1</v>
      </c>
      <c r="C130" t="s">
        <v>677</v>
      </c>
      <c r="D130" t="s">
        <v>677</v>
      </c>
      <c r="E130" t="s">
        <v>459</v>
      </c>
      <c r="F130" t="s">
        <v>678</v>
      </c>
      <c r="G130" t="s">
        <v>450</v>
      </c>
      <c r="H130" t="s">
        <v>450</v>
      </c>
      <c r="I130" t="s">
        <v>450</v>
      </c>
      <c r="J130">
        <v>0</v>
      </c>
      <c r="K130" t="s">
        <v>450</v>
      </c>
      <c r="L130">
        <v>40647</v>
      </c>
      <c r="M130" t="e">
        <f>VLOOKUP(D130,BASE!B:B,1,0)</f>
        <v>#N/A</v>
      </c>
    </row>
    <row r="131" spans="1:13" x14ac:dyDescent="0.2">
      <c r="A131">
        <v>78</v>
      </c>
      <c r="B131">
        <v>1</v>
      </c>
      <c r="C131" t="s">
        <v>679</v>
      </c>
      <c r="D131" t="s">
        <v>680</v>
      </c>
      <c r="E131" t="s">
        <v>459</v>
      </c>
      <c r="F131" t="s">
        <v>681</v>
      </c>
      <c r="G131" t="s">
        <v>450</v>
      </c>
      <c r="H131" t="s">
        <v>450</v>
      </c>
      <c r="I131" t="s">
        <v>450</v>
      </c>
      <c r="J131">
        <v>0</v>
      </c>
      <c r="K131" t="s">
        <v>450</v>
      </c>
      <c r="L131">
        <v>39888</v>
      </c>
      <c r="M131" t="str">
        <f>VLOOKUP(D131,BASE!B:B,1,0)</f>
        <v>MABEO INDUSTRIES</v>
      </c>
    </row>
    <row r="132" spans="1:13" x14ac:dyDescent="0.2">
      <c r="A132">
        <v>226</v>
      </c>
      <c r="B132">
        <v>1</v>
      </c>
      <c r="C132" t="s">
        <v>682</v>
      </c>
      <c r="D132" t="s">
        <v>682</v>
      </c>
      <c r="E132" t="s">
        <v>335</v>
      </c>
      <c r="F132" t="s">
        <v>450</v>
      </c>
      <c r="G132" t="s">
        <v>450</v>
      </c>
      <c r="H132" t="s">
        <v>450</v>
      </c>
      <c r="I132" t="s">
        <v>450</v>
      </c>
      <c r="J132">
        <v>0</v>
      </c>
      <c r="K132" t="s">
        <v>450</v>
      </c>
      <c r="L132">
        <v>42793</v>
      </c>
      <c r="M132" t="str">
        <f>VLOOKUP(D132,BASE!B:B,1,0)</f>
        <v>MAC-COULEUR</v>
      </c>
    </row>
    <row r="133" spans="1:13" x14ac:dyDescent="0.2">
      <c r="A133">
        <v>85</v>
      </c>
      <c r="B133">
        <v>1</v>
      </c>
      <c r="C133" t="s">
        <v>683</v>
      </c>
      <c r="D133" t="s">
        <v>684</v>
      </c>
      <c r="E133" t="s">
        <v>450</v>
      </c>
      <c r="F133" t="s">
        <v>685</v>
      </c>
      <c r="G133" t="s">
        <v>450</v>
      </c>
      <c r="H133" t="s">
        <v>450</v>
      </c>
      <c r="I133" t="s">
        <v>450</v>
      </c>
      <c r="J133">
        <v>0</v>
      </c>
      <c r="K133" t="s">
        <v>450</v>
      </c>
      <c r="L133">
        <v>36964</v>
      </c>
      <c r="M133" t="str">
        <f>VLOOKUP(D133,BASE!B:B,1,0)</f>
        <v>Magnetique Marquage Systeme</v>
      </c>
    </row>
    <row r="134" spans="1:13" x14ac:dyDescent="0.2">
      <c r="A134">
        <v>80</v>
      </c>
      <c r="B134">
        <v>1</v>
      </c>
      <c r="C134" t="s">
        <v>686</v>
      </c>
      <c r="D134" t="s">
        <v>686</v>
      </c>
      <c r="E134" t="s">
        <v>459</v>
      </c>
      <c r="F134" t="s">
        <v>687</v>
      </c>
      <c r="G134" t="s">
        <v>450</v>
      </c>
      <c r="H134" t="s">
        <v>450</v>
      </c>
      <c r="I134" t="s">
        <v>450</v>
      </c>
      <c r="J134">
        <v>0</v>
      </c>
      <c r="K134" t="s">
        <v>450</v>
      </c>
      <c r="L134">
        <v>36958</v>
      </c>
      <c r="M134" t="e">
        <f>VLOOKUP(D134,BASE!B:B,1,0)</f>
        <v>#N/A</v>
      </c>
    </row>
    <row r="135" spans="1:13" x14ac:dyDescent="0.2">
      <c r="A135">
        <v>60</v>
      </c>
      <c r="B135">
        <v>1</v>
      </c>
      <c r="C135" t="s">
        <v>688</v>
      </c>
      <c r="D135" t="s">
        <v>689</v>
      </c>
      <c r="E135" t="s">
        <v>459</v>
      </c>
      <c r="F135" t="s">
        <v>450</v>
      </c>
      <c r="G135" t="s">
        <v>450</v>
      </c>
      <c r="H135" t="s">
        <v>450</v>
      </c>
      <c r="I135" t="s">
        <v>450</v>
      </c>
      <c r="J135">
        <v>0</v>
      </c>
      <c r="K135" t="s">
        <v>450</v>
      </c>
      <c r="L135">
        <v>38505</v>
      </c>
      <c r="M135" t="str">
        <f>VLOOKUP(D135,BASE!B:B,1,0)</f>
        <v>MANUTENTION .STOCKAGE</v>
      </c>
    </row>
    <row r="136" spans="1:13" x14ac:dyDescent="0.2">
      <c r="A136">
        <v>81</v>
      </c>
      <c r="B136">
        <v>1</v>
      </c>
      <c r="C136" t="s">
        <v>690</v>
      </c>
      <c r="D136" t="s">
        <v>691</v>
      </c>
      <c r="E136" t="s">
        <v>450</v>
      </c>
      <c r="F136" t="s">
        <v>450</v>
      </c>
      <c r="G136" t="s">
        <v>450</v>
      </c>
      <c r="H136" t="s">
        <v>450</v>
      </c>
      <c r="I136" t="s">
        <v>450</v>
      </c>
      <c r="J136">
        <v>0</v>
      </c>
      <c r="K136" t="s">
        <v>450</v>
      </c>
      <c r="L136">
        <v>39784</v>
      </c>
      <c r="M136" t="str">
        <f>VLOOKUP(D136,BASE!B:B,1,0)</f>
        <v>MARGER INDUSTRIES</v>
      </c>
    </row>
    <row r="137" spans="1:13" x14ac:dyDescent="0.2">
      <c r="A137">
        <v>82</v>
      </c>
      <c r="B137">
        <v>1</v>
      </c>
      <c r="C137" t="s">
        <v>692</v>
      </c>
      <c r="D137" t="s">
        <v>213</v>
      </c>
      <c r="E137" t="s">
        <v>459</v>
      </c>
      <c r="F137" t="s">
        <v>450</v>
      </c>
      <c r="G137" t="s">
        <v>450</v>
      </c>
      <c r="H137" t="s">
        <v>450</v>
      </c>
      <c r="I137" t="s">
        <v>450</v>
      </c>
      <c r="J137">
        <v>0</v>
      </c>
      <c r="K137" t="s">
        <v>450</v>
      </c>
      <c r="L137">
        <v>39625</v>
      </c>
      <c r="M137" t="str">
        <f>VLOOKUP(D137,BASE!B:B,1,0)</f>
        <v>MARTEAU ET LEMARIE</v>
      </c>
    </row>
    <row r="138" spans="1:13" x14ac:dyDescent="0.2">
      <c r="A138">
        <v>149</v>
      </c>
      <c r="B138">
        <v>1</v>
      </c>
      <c r="C138" t="s">
        <v>693</v>
      </c>
      <c r="D138" t="s">
        <v>214</v>
      </c>
      <c r="E138" t="s">
        <v>544</v>
      </c>
      <c r="F138" t="s">
        <v>450</v>
      </c>
      <c r="G138" t="s">
        <v>450</v>
      </c>
      <c r="H138" t="s">
        <v>450</v>
      </c>
      <c r="I138" t="s">
        <v>450</v>
      </c>
      <c r="J138">
        <v>0</v>
      </c>
      <c r="K138" t="s">
        <v>694</v>
      </c>
      <c r="L138">
        <v>40557</v>
      </c>
      <c r="M138" t="str">
        <f>VLOOKUP(D138,BASE!B:B,1,0)</f>
        <v>MDL RODIS</v>
      </c>
    </row>
    <row r="139" spans="1:13" x14ac:dyDescent="0.2">
      <c r="A139">
        <v>77</v>
      </c>
      <c r="B139">
        <v>1</v>
      </c>
      <c r="C139" t="s">
        <v>99</v>
      </c>
      <c r="D139" t="s">
        <v>99</v>
      </c>
      <c r="E139" t="s">
        <v>512</v>
      </c>
      <c r="F139" t="s">
        <v>450</v>
      </c>
      <c r="G139" t="s">
        <v>450</v>
      </c>
      <c r="H139" t="s">
        <v>450</v>
      </c>
      <c r="I139" t="s">
        <v>450</v>
      </c>
      <c r="J139">
        <v>0</v>
      </c>
      <c r="K139" t="s">
        <v>450</v>
      </c>
      <c r="L139">
        <v>38560</v>
      </c>
      <c r="M139" t="str">
        <f>VLOOKUP(D139,BASE!B:B,1,0)</f>
        <v>MDP</v>
      </c>
    </row>
    <row r="140" spans="1:13" x14ac:dyDescent="0.2">
      <c r="A140">
        <v>72</v>
      </c>
      <c r="B140">
        <v>1</v>
      </c>
      <c r="C140" t="s">
        <v>695</v>
      </c>
      <c r="D140" t="s">
        <v>215</v>
      </c>
      <c r="E140" t="s">
        <v>481</v>
      </c>
      <c r="F140" t="s">
        <v>696</v>
      </c>
      <c r="G140" t="s">
        <v>450</v>
      </c>
      <c r="H140" t="s">
        <v>450</v>
      </c>
      <c r="I140" t="s">
        <v>450</v>
      </c>
      <c r="J140">
        <v>0</v>
      </c>
      <c r="K140" t="s">
        <v>450</v>
      </c>
      <c r="L140">
        <v>38552</v>
      </c>
      <c r="M140" t="str">
        <f>VLOOKUP(D140,BASE!B:B,1,0)</f>
        <v>MECA SERVICE</v>
      </c>
    </row>
    <row r="141" spans="1:13" x14ac:dyDescent="0.2">
      <c r="A141">
        <v>83</v>
      </c>
      <c r="B141">
        <v>1</v>
      </c>
      <c r="C141" t="s">
        <v>697</v>
      </c>
      <c r="D141" t="s">
        <v>697</v>
      </c>
      <c r="E141" t="s">
        <v>450</v>
      </c>
      <c r="F141" t="s">
        <v>450</v>
      </c>
      <c r="G141" t="s">
        <v>450</v>
      </c>
      <c r="H141" t="s">
        <v>450</v>
      </c>
      <c r="I141" t="s">
        <v>450</v>
      </c>
      <c r="J141">
        <v>0</v>
      </c>
      <c r="K141" t="s">
        <v>450</v>
      </c>
      <c r="L141">
        <v>40213</v>
      </c>
      <c r="M141" t="e">
        <f>VLOOKUP(D141,BASE!B:B,1,0)</f>
        <v>#N/A</v>
      </c>
    </row>
    <row r="142" spans="1:13" x14ac:dyDescent="0.2">
      <c r="A142">
        <v>189</v>
      </c>
      <c r="B142">
        <v>1</v>
      </c>
      <c r="C142" t="s">
        <v>698</v>
      </c>
      <c r="D142" t="s">
        <v>216</v>
      </c>
      <c r="E142" t="s">
        <v>450</v>
      </c>
      <c r="F142" t="s">
        <v>450</v>
      </c>
      <c r="G142" t="s">
        <v>450</v>
      </c>
      <c r="H142" t="s">
        <v>450</v>
      </c>
      <c r="I142" t="s">
        <v>450</v>
      </c>
      <c r="J142" t="s">
        <v>450</v>
      </c>
      <c r="K142" t="s">
        <v>450</v>
      </c>
      <c r="L142">
        <v>41240</v>
      </c>
      <c r="M142" t="str">
        <f>VLOOKUP(D142,BASE!B:B,1,0)</f>
        <v>MESURE 2000</v>
      </c>
    </row>
    <row r="143" spans="1:13" x14ac:dyDescent="0.2">
      <c r="A143">
        <v>84</v>
      </c>
      <c r="B143">
        <v>1</v>
      </c>
      <c r="C143" t="s">
        <v>32</v>
      </c>
      <c r="D143" t="s">
        <v>32</v>
      </c>
      <c r="E143" t="s">
        <v>459</v>
      </c>
      <c r="F143" t="s">
        <v>450</v>
      </c>
      <c r="G143" t="s">
        <v>450</v>
      </c>
      <c r="H143" t="s">
        <v>450</v>
      </c>
      <c r="I143" t="s">
        <v>450</v>
      </c>
      <c r="J143">
        <v>0</v>
      </c>
      <c r="K143" t="s">
        <v>450</v>
      </c>
      <c r="L143">
        <v>38693</v>
      </c>
      <c r="M143" t="str">
        <f>VLOOKUP(D143,BASE!B:B,1,0)</f>
        <v>METACONCEPT</v>
      </c>
    </row>
    <row r="144" spans="1:13" x14ac:dyDescent="0.2">
      <c r="A144">
        <v>192</v>
      </c>
      <c r="B144">
        <v>1</v>
      </c>
      <c r="C144" t="s">
        <v>699</v>
      </c>
      <c r="D144" t="s">
        <v>699</v>
      </c>
      <c r="E144" t="s">
        <v>450</v>
      </c>
      <c r="F144" t="s">
        <v>450</v>
      </c>
      <c r="G144" t="s">
        <v>450</v>
      </c>
      <c r="H144" t="s">
        <v>450</v>
      </c>
      <c r="I144" t="s">
        <v>450</v>
      </c>
      <c r="J144">
        <v>0</v>
      </c>
      <c r="K144" t="s">
        <v>450</v>
      </c>
      <c r="L144">
        <v>41319</v>
      </c>
      <c r="M144" t="e">
        <f>VLOOKUP(D144,BASE!B:B,1,0)</f>
        <v>#N/A</v>
      </c>
    </row>
    <row r="145" spans="1:13" x14ac:dyDescent="0.2">
      <c r="A145">
        <v>171</v>
      </c>
      <c r="B145">
        <v>1</v>
      </c>
      <c r="C145" t="s">
        <v>700</v>
      </c>
      <c r="D145" t="s">
        <v>701</v>
      </c>
      <c r="E145" t="s">
        <v>450</v>
      </c>
      <c r="F145" t="s">
        <v>450</v>
      </c>
      <c r="G145" t="s">
        <v>450</v>
      </c>
      <c r="H145" t="s">
        <v>450</v>
      </c>
      <c r="I145" t="s">
        <v>450</v>
      </c>
      <c r="J145">
        <v>0</v>
      </c>
      <c r="K145" t="s">
        <v>450</v>
      </c>
      <c r="L145">
        <v>40868</v>
      </c>
      <c r="M145" t="str">
        <f>VLOOKUP(D145,BASE!B:B,1,0)</f>
        <v>METAL CONTROL</v>
      </c>
    </row>
    <row r="146" spans="1:13" x14ac:dyDescent="0.2">
      <c r="A146">
        <v>200</v>
      </c>
      <c r="B146">
        <v>1</v>
      </c>
      <c r="C146" t="s">
        <v>702</v>
      </c>
      <c r="D146" t="s">
        <v>703</v>
      </c>
      <c r="E146" t="s">
        <v>553</v>
      </c>
      <c r="F146" t="s">
        <v>450</v>
      </c>
      <c r="G146" t="s">
        <v>450</v>
      </c>
      <c r="H146" t="s">
        <v>450</v>
      </c>
      <c r="I146" t="s">
        <v>450</v>
      </c>
      <c r="J146">
        <v>0</v>
      </c>
      <c r="K146" t="s">
        <v>450</v>
      </c>
      <c r="L146">
        <v>41520</v>
      </c>
      <c r="M146" t="str">
        <f>VLOOKUP(D146,BASE!B:B,1,0)</f>
        <v>METAL FLEX HOSING, INC.</v>
      </c>
    </row>
    <row r="147" spans="1:13" x14ac:dyDescent="0.2">
      <c r="A147">
        <v>214</v>
      </c>
      <c r="B147">
        <v>1</v>
      </c>
      <c r="C147" t="s">
        <v>704</v>
      </c>
      <c r="D147" t="s">
        <v>704</v>
      </c>
      <c r="E147" t="s">
        <v>456</v>
      </c>
      <c r="F147" t="s">
        <v>450</v>
      </c>
      <c r="G147" t="s">
        <v>450</v>
      </c>
      <c r="H147" t="s">
        <v>450</v>
      </c>
      <c r="I147" t="s">
        <v>450</v>
      </c>
      <c r="J147">
        <v>0</v>
      </c>
      <c r="K147" t="s">
        <v>705</v>
      </c>
      <c r="L147">
        <v>42201</v>
      </c>
      <c r="M147" t="e">
        <f>VLOOKUP(D147,BASE!B:B,1,0)</f>
        <v>#N/A</v>
      </c>
    </row>
    <row r="148" spans="1:13" x14ac:dyDescent="0.2">
      <c r="A148">
        <v>151</v>
      </c>
      <c r="B148">
        <v>1</v>
      </c>
      <c r="C148" t="s">
        <v>706</v>
      </c>
      <c r="D148" t="s">
        <v>706</v>
      </c>
      <c r="E148" t="s">
        <v>450</v>
      </c>
      <c r="F148" t="s">
        <v>450</v>
      </c>
      <c r="G148" t="s">
        <v>450</v>
      </c>
      <c r="H148" t="s">
        <v>450</v>
      </c>
      <c r="I148" t="s">
        <v>450</v>
      </c>
      <c r="J148" t="s">
        <v>450</v>
      </c>
      <c r="K148" t="s">
        <v>450</v>
      </c>
      <c r="L148">
        <v>40577</v>
      </c>
      <c r="M148" t="e">
        <f>VLOOKUP(D148,BASE!B:B,1,0)</f>
        <v>#N/A</v>
      </c>
    </row>
    <row r="149" spans="1:13" x14ac:dyDescent="0.2">
      <c r="A149">
        <v>210</v>
      </c>
      <c r="B149">
        <v>1</v>
      </c>
      <c r="C149" t="s">
        <v>317</v>
      </c>
      <c r="D149" t="s">
        <v>707</v>
      </c>
      <c r="E149" t="s">
        <v>456</v>
      </c>
      <c r="F149" t="s">
        <v>450</v>
      </c>
      <c r="G149" t="s">
        <v>450</v>
      </c>
      <c r="H149" t="s">
        <v>450</v>
      </c>
      <c r="I149" t="s">
        <v>450</v>
      </c>
      <c r="J149">
        <v>0</v>
      </c>
      <c r="K149" t="s">
        <v>450</v>
      </c>
      <c r="L149">
        <v>41894</v>
      </c>
      <c r="M149" t="str">
        <f>VLOOKUP(D149,BASE!B:B,1,0)</f>
        <v>MITHIEUX S.A.</v>
      </c>
    </row>
    <row r="150" spans="1:13" x14ac:dyDescent="0.2">
      <c r="A150">
        <v>86</v>
      </c>
      <c r="B150">
        <v>1</v>
      </c>
      <c r="C150" t="s">
        <v>708</v>
      </c>
      <c r="D150" t="s">
        <v>708</v>
      </c>
      <c r="E150" t="s">
        <v>456</v>
      </c>
      <c r="F150" t="s">
        <v>450</v>
      </c>
      <c r="G150" t="s">
        <v>450</v>
      </c>
      <c r="H150" t="s">
        <v>450</v>
      </c>
      <c r="I150" t="s">
        <v>450</v>
      </c>
      <c r="J150">
        <v>0</v>
      </c>
      <c r="K150" t="s">
        <v>450</v>
      </c>
      <c r="L150">
        <v>38902</v>
      </c>
      <c r="M150" t="str">
        <f>VLOOKUP(D150,BASE!B:B,1,0)</f>
        <v>MODERN'CHROME</v>
      </c>
    </row>
    <row r="151" spans="1:13" x14ac:dyDescent="0.2">
      <c r="A151">
        <v>38</v>
      </c>
      <c r="B151">
        <v>1</v>
      </c>
      <c r="C151" t="s">
        <v>709</v>
      </c>
      <c r="D151" t="s">
        <v>287</v>
      </c>
      <c r="E151" t="s">
        <v>453</v>
      </c>
      <c r="F151" t="s">
        <v>710</v>
      </c>
      <c r="G151" t="s">
        <v>450</v>
      </c>
      <c r="H151" t="s">
        <v>450</v>
      </c>
      <c r="I151" t="s">
        <v>450</v>
      </c>
      <c r="J151">
        <v>0</v>
      </c>
      <c r="K151" t="s">
        <v>450</v>
      </c>
      <c r="L151">
        <v>36993</v>
      </c>
      <c r="M151" t="str">
        <f>VLOOKUP(D151,BASE!B:B,1,0)</f>
        <v>MPI REFENDAGE</v>
      </c>
    </row>
    <row r="152" spans="1:13" x14ac:dyDescent="0.2">
      <c r="A152">
        <v>180</v>
      </c>
      <c r="B152">
        <v>1</v>
      </c>
      <c r="C152" t="s">
        <v>711</v>
      </c>
      <c r="D152" t="s">
        <v>711</v>
      </c>
      <c r="E152" t="s">
        <v>528</v>
      </c>
      <c r="F152" t="s">
        <v>450</v>
      </c>
      <c r="G152" t="s">
        <v>450</v>
      </c>
      <c r="H152" t="s">
        <v>450</v>
      </c>
      <c r="I152" t="s">
        <v>450</v>
      </c>
      <c r="J152">
        <v>0</v>
      </c>
      <c r="K152" t="s">
        <v>450</v>
      </c>
      <c r="L152">
        <v>41058</v>
      </c>
      <c r="M152" t="e">
        <f>VLOOKUP(D152,BASE!B:B,1,0)</f>
        <v>#N/A</v>
      </c>
    </row>
    <row r="153" spans="1:13" x14ac:dyDescent="0.2">
      <c r="A153">
        <v>88</v>
      </c>
      <c r="B153">
        <v>1</v>
      </c>
      <c r="C153" t="s">
        <v>712</v>
      </c>
      <c r="D153" t="s">
        <v>713</v>
      </c>
      <c r="E153" t="s">
        <v>714</v>
      </c>
      <c r="F153" t="s">
        <v>715</v>
      </c>
      <c r="G153" t="s">
        <v>450</v>
      </c>
      <c r="H153" t="s">
        <v>450</v>
      </c>
      <c r="I153" t="s">
        <v>450</v>
      </c>
      <c r="J153">
        <v>0</v>
      </c>
      <c r="K153" t="s">
        <v>450</v>
      </c>
      <c r="L153">
        <v>37001</v>
      </c>
      <c r="M153" t="str">
        <f>VLOOKUP(D153,BASE!B:B,1,0)</f>
        <v>NEWPLAST JT BARTHELEMY</v>
      </c>
    </row>
    <row r="154" spans="1:13" x14ac:dyDescent="0.2">
      <c r="A154">
        <v>18</v>
      </c>
      <c r="B154">
        <v>1</v>
      </c>
      <c r="C154" t="s">
        <v>716</v>
      </c>
      <c r="D154" t="s">
        <v>367</v>
      </c>
      <c r="E154" t="s">
        <v>481</v>
      </c>
      <c r="F154" t="s">
        <v>717</v>
      </c>
      <c r="G154" t="s">
        <v>450</v>
      </c>
      <c r="H154" t="s">
        <v>450</v>
      </c>
      <c r="I154" t="s">
        <v>450</v>
      </c>
      <c r="J154">
        <v>0</v>
      </c>
      <c r="K154" t="s">
        <v>450</v>
      </c>
      <c r="L154">
        <v>36993</v>
      </c>
      <c r="M154" t="str">
        <f>VLOOKUP(D154,BASE!B:B,1,0)</f>
        <v>NGK BERYLCO</v>
      </c>
    </row>
    <row r="155" spans="1:13" x14ac:dyDescent="0.2">
      <c r="A155">
        <v>231</v>
      </c>
      <c r="B155">
        <v>1</v>
      </c>
      <c r="C155" t="s">
        <v>391</v>
      </c>
      <c r="D155" t="s">
        <v>391</v>
      </c>
      <c r="E155" t="s">
        <v>450</v>
      </c>
      <c r="F155" t="s">
        <v>450</v>
      </c>
      <c r="G155" t="s">
        <v>450</v>
      </c>
      <c r="H155" t="s">
        <v>450</v>
      </c>
      <c r="I155" t="s">
        <v>450</v>
      </c>
      <c r="J155">
        <v>0</v>
      </c>
      <c r="K155" t="s">
        <v>450</v>
      </c>
      <c r="L155">
        <v>43146</v>
      </c>
      <c r="M155" t="str">
        <f>VLOOKUP(D155,BASE!B:B,1,0)</f>
        <v>NITRUVID</v>
      </c>
    </row>
    <row r="156" spans="1:13" x14ac:dyDescent="0.2">
      <c r="A156">
        <v>245</v>
      </c>
      <c r="B156">
        <v>1</v>
      </c>
      <c r="C156" t="s">
        <v>718</v>
      </c>
      <c r="D156" t="s">
        <v>719</v>
      </c>
      <c r="E156" t="s">
        <v>453</v>
      </c>
      <c r="F156" t="s">
        <v>450</v>
      </c>
      <c r="G156" t="s">
        <v>450</v>
      </c>
      <c r="H156" t="s">
        <v>450</v>
      </c>
      <c r="I156" t="s">
        <v>450</v>
      </c>
      <c r="J156" t="s">
        <v>450</v>
      </c>
      <c r="K156" t="s">
        <v>450</v>
      </c>
      <c r="L156">
        <v>43574</v>
      </c>
      <c r="M156" t="str">
        <f>VLOOKUP(D156,BASE!B:B,1,0)</f>
        <v>NIV-ELEC SARL</v>
      </c>
    </row>
    <row r="157" spans="1:13" x14ac:dyDescent="0.2">
      <c r="A157">
        <v>90</v>
      </c>
      <c r="B157">
        <v>1</v>
      </c>
      <c r="C157" t="s">
        <v>720</v>
      </c>
      <c r="D157" t="s">
        <v>720</v>
      </c>
      <c r="E157" t="s">
        <v>450</v>
      </c>
      <c r="F157" t="s">
        <v>450</v>
      </c>
      <c r="G157" t="s">
        <v>450</v>
      </c>
      <c r="H157" t="s">
        <v>450</v>
      </c>
      <c r="I157" t="s">
        <v>450</v>
      </c>
      <c r="J157">
        <v>0</v>
      </c>
      <c r="K157" t="s">
        <v>450</v>
      </c>
      <c r="L157">
        <v>39716</v>
      </c>
      <c r="M157" t="str">
        <f>VLOOKUP(D157,BASE!B:B,1,0)</f>
        <v>OBERTHUR</v>
      </c>
    </row>
    <row r="158" spans="1:13" x14ac:dyDescent="0.2">
      <c r="A158">
        <v>130</v>
      </c>
      <c r="B158">
        <v>1</v>
      </c>
      <c r="C158" t="s">
        <v>721</v>
      </c>
      <c r="D158" t="s">
        <v>722</v>
      </c>
      <c r="E158" t="s">
        <v>459</v>
      </c>
      <c r="F158" t="s">
        <v>723</v>
      </c>
      <c r="G158" t="s">
        <v>450</v>
      </c>
      <c r="H158" t="s">
        <v>450</v>
      </c>
      <c r="I158" t="s">
        <v>450</v>
      </c>
      <c r="J158">
        <v>0</v>
      </c>
      <c r="K158" t="s">
        <v>450</v>
      </c>
      <c r="L158">
        <v>36993</v>
      </c>
      <c r="M158" t="str">
        <f>VLOOKUP(D158,BASE!B:B,1,0)</f>
        <v>Obsolète</v>
      </c>
    </row>
    <row r="159" spans="1:13" x14ac:dyDescent="0.2">
      <c r="A159">
        <v>224</v>
      </c>
      <c r="B159">
        <v>1</v>
      </c>
      <c r="C159" t="s">
        <v>724</v>
      </c>
      <c r="D159" t="s">
        <v>725</v>
      </c>
      <c r="E159" t="s">
        <v>450</v>
      </c>
      <c r="F159" t="s">
        <v>450</v>
      </c>
      <c r="G159" t="s">
        <v>450</v>
      </c>
      <c r="H159" t="s">
        <v>450</v>
      </c>
      <c r="I159" t="s">
        <v>450</v>
      </c>
      <c r="J159" t="s">
        <v>450</v>
      </c>
      <c r="K159" t="s">
        <v>450</v>
      </c>
      <c r="L159">
        <v>42726</v>
      </c>
      <c r="M159" t="str">
        <f>VLOOKUP(D159,BASE!B:B,1,0)</f>
        <v>OFFREDY SAS</v>
      </c>
    </row>
    <row r="160" spans="1:13" x14ac:dyDescent="0.2">
      <c r="A160">
        <v>94</v>
      </c>
      <c r="B160">
        <v>1</v>
      </c>
      <c r="C160" t="s">
        <v>726</v>
      </c>
      <c r="D160" t="s">
        <v>727</v>
      </c>
      <c r="E160" t="s">
        <v>459</v>
      </c>
      <c r="F160" t="s">
        <v>728</v>
      </c>
      <c r="G160" t="s">
        <v>450</v>
      </c>
      <c r="H160" t="s">
        <v>450</v>
      </c>
      <c r="I160" t="s">
        <v>450</v>
      </c>
      <c r="J160">
        <v>0</v>
      </c>
      <c r="K160" t="s">
        <v>450</v>
      </c>
      <c r="L160">
        <v>36061</v>
      </c>
      <c r="M160" t="str">
        <f>VLOOKUP(D160,BASE!B:B,1,0)</f>
        <v>OREXAD ROP</v>
      </c>
    </row>
    <row r="161" spans="1:13" x14ac:dyDescent="0.2">
      <c r="A161">
        <v>144</v>
      </c>
      <c r="B161">
        <v>1</v>
      </c>
      <c r="C161" t="s">
        <v>729</v>
      </c>
      <c r="D161" t="s">
        <v>729</v>
      </c>
      <c r="E161" t="s">
        <v>44</v>
      </c>
      <c r="F161" t="s">
        <v>450</v>
      </c>
      <c r="G161" t="s">
        <v>450</v>
      </c>
      <c r="H161" t="s">
        <v>450</v>
      </c>
      <c r="I161" t="s">
        <v>450</v>
      </c>
      <c r="J161">
        <v>0</v>
      </c>
      <c r="K161" t="s">
        <v>450</v>
      </c>
      <c r="L161">
        <v>40472</v>
      </c>
      <c r="M161" t="str">
        <f>VLOOKUP(D161,BASE!B:B,1,0)</f>
        <v>ORLEANS LASER</v>
      </c>
    </row>
    <row r="162" spans="1:13" x14ac:dyDescent="0.2">
      <c r="A162">
        <v>207</v>
      </c>
      <c r="B162">
        <v>1</v>
      </c>
      <c r="C162" t="s">
        <v>730</v>
      </c>
      <c r="D162" t="s">
        <v>730</v>
      </c>
      <c r="E162" t="s">
        <v>459</v>
      </c>
      <c r="F162" t="s">
        <v>731</v>
      </c>
      <c r="G162" t="s">
        <v>450</v>
      </c>
      <c r="H162" t="s">
        <v>450</v>
      </c>
      <c r="I162" t="s">
        <v>450</v>
      </c>
      <c r="J162">
        <v>0</v>
      </c>
      <c r="K162" t="s">
        <v>450</v>
      </c>
      <c r="L162">
        <v>41718</v>
      </c>
      <c r="M162" t="str">
        <f>VLOOKUP(D162,BASE!B:B,1,0)</f>
        <v>OTELO</v>
      </c>
    </row>
    <row r="163" spans="1:13" x14ac:dyDescent="0.2">
      <c r="A163">
        <v>93</v>
      </c>
      <c r="B163">
        <v>1</v>
      </c>
      <c r="C163" t="s">
        <v>732</v>
      </c>
      <c r="D163" t="s">
        <v>733</v>
      </c>
      <c r="E163" t="s">
        <v>335</v>
      </c>
      <c r="F163" t="s">
        <v>450</v>
      </c>
      <c r="G163" t="s">
        <v>450</v>
      </c>
      <c r="H163" t="s">
        <v>450</v>
      </c>
      <c r="I163" t="s">
        <v>450</v>
      </c>
      <c r="J163">
        <v>0</v>
      </c>
      <c r="K163" t="s">
        <v>450</v>
      </c>
      <c r="L163">
        <v>39434</v>
      </c>
      <c r="M163" t="str">
        <f>VLOOKUP(D163,BASE!B:B,1,0)</f>
        <v>P. H. B.</v>
      </c>
    </row>
    <row r="164" spans="1:13" x14ac:dyDescent="0.2">
      <c r="A164">
        <v>95</v>
      </c>
      <c r="B164">
        <v>1</v>
      </c>
      <c r="C164" t="s">
        <v>734</v>
      </c>
      <c r="D164" t="s">
        <v>735</v>
      </c>
      <c r="E164" t="s">
        <v>528</v>
      </c>
      <c r="F164" t="s">
        <v>450</v>
      </c>
      <c r="G164" t="s">
        <v>450</v>
      </c>
      <c r="H164" t="s">
        <v>450</v>
      </c>
      <c r="I164" t="s">
        <v>450</v>
      </c>
      <c r="J164">
        <v>0</v>
      </c>
      <c r="K164" t="s">
        <v>450</v>
      </c>
      <c r="L164">
        <v>38517</v>
      </c>
      <c r="M164" t="str">
        <f>VLOOKUP(D164,BASE!B:B,1,0)</f>
        <v>P. M. C.</v>
      </c>
    </row>
    <row r="165" spans="1:13" x14ac:dyDescent="0.2">
      <c r="A165">
        <v>91</v>
      </c>
      <c r="B165">
        <v>1</v>
      </c>
      <c r="C165" t="s">
        <v>736</v>
      </c>
      <c r="D165" t="s">
        <v>736</v>
      </c>
      <c r="E165" t="s">
        <v>459</v>
      </c>
      <c r="F165" t="s">
        <v>737</v>
      </c>
      <c r="G165" t="s">
        <v>450</v>
      </c>
      <c r="H165" t="s">
        <v>450</v>
      </c>
      <c r="I165" t="s">
        <v>450</v>
      </c>
      <c r="J165">
        <v>0</v>
      </c>
      <c r="K165" t="s">
        <v>450</v>
      </c>
      <c r="L165">
        <v>36062</v>
      </c>
      <c r="M165" t="str">
        <f>VLOOKUP(D165,BASE!B:B,1,0)</f>
        <v>PANIER</v>
      </c>
    </row>
    <row r="166" spans="1:13" x14ac:dyDescent="0.2">
      <c r="A166">
        <v>195</v>
      </c>
      <c r="B166">
        <v>1</v>
      </c>
      <c r="C166" t="s">
        <v>388</v>
      </c>
      <c r="D166" t="s">
        <v>738</v>
      </c>
      <c r="E166" t="s">
        <v>463</v>
      </c>
      <c r="F166" t="s">
        <v>450</v>
      </c>
      <c r="G166" t="s">
        <v>450</v>
      </c>
      <c r="H166" t="s">
        <v>450</v>
      </c>
      <c r="I166" t="s">
        <v>450</v>
      </c>
      <c r="J166">
        <v>0</v>
      </c>
      <c r="K166" t="s">
        <v>450</v>
      </c>
      <c r="L166">
        <v>41369</v>
      </c>
      <c r="M166" t="str">
        <f>VLOOKUP(D166,BASE!B:B,1,0)</f>
        <v>PARIS ST DENIS ACIERS</v>
      </c>
    </row>
    <row r="167" spans="1:13" x14ac:dyDescent="0.2">
      <c r="A167">
        <v>161</v>
      </c>
      <c r="B167">
        <v>1</v>
      </c>
      <c r="C167" t="s">
        <v>739</v>
      </c>
      <c r="D167" t="s">
        <v>740</v>
      </c>
      <c r="E167" t="s">
        <v>44</v>
      </c>
      <c r="F167" t="s">
        <v>450</v>
      </c>
      <c r="G167" t="s">
        <v>450</v>
      </c>
      <c r="H167" t="s">
        <v>450</v>
      </c>
      <c r="I167" t="s">
        <v>450</v>
      </c>
      <c r="J167">
        <v>0</v>
      </c>
      <c r="K167" t="s">
        <v>450</v>
      </c>
      <c r="L167">
        <v>40680</v>
      </c>
      <c r="M167" t="str">
        <f>VLOOKUP(D167,BASE!B:B,1,0)</f>
        <v>PATERNEL INDUSTRIES</v>
      </c>
    </row>
    <row r="168" spans="1:13" x14ac:dyDescent="0.2">
      <c r="A168">
        <v>92</v>
      </c>
      <c r="B168">
        <v>1</v>
      </c>
      <c r="C168" t="s">
        <v>741</v>
      </c>
      <c r="D168" t="s">
        <v>741</v>
      </c>
      <c r="E168" t="s">
        <v>550</v>
      </c>
      <c r="F168" t="s">
        <v>450</v>
      </c>
      <c r="G168" t="s">
        <v>450</v>
      </c>
      <c r="H168" t="s">
        <v>450</v>
      </c>
      <c r="I168" t="s">
        <v>450</v>
      </c>
      <c r="J168">
        <v>0</v>
      </c>
      <c r="K168" t="s">
        <v>450</v>
      </c>
      <c r="L168">
        <v>40000</v>
      </c>
      <c r="M168" t="str">
        <f>VLOOKUP(D168,BASE!B:B,1,0)</f>
        <v>PGS</v>
      </c>
    </row>
    <row r="169" spans="1:13" x14ac:dyDescent="0.2">
      <c r="A169">
        <v>157</v>
      </c>
      <c r="B169">
        <v>1</v>
      </c>
      <c r="C169" t="s">
        <v>742</v>
      </c>
      <c r="D169" t="s">
        <v>743</v>
      </c>
      <c r="E169" t="s">
        <v>714</v>
      </c>
      <c r="F169" t="s">
        <v>450</v>
      </c>
      <c r="G169" t="s">
        <v>450</v>
      </c>
      <c r="H169" t="s">
        <v>450</v>
      </c>
      <c r="I169" t="s">
        <v>450</v>
      </c>
      <c r="J169">
        <v>0</v>
      </c>
      <c r="K169" t="s">
        <v>450</v>
      </c>
      <c r="L169">
        <v>40630</v>
      </c>
      <c r="M169" t="str">
        <f>VLOOKUP(D169,BASE!B:B,1,0)</f>
        <v>PLASTISERVICE FRANCE</v>
      </c>
    </row>
    <row r="170" spans="1:13" x14ac:dyDescent="0.2">
      <c r="A170">
        <v>96</v>
      </c>
      <c r="B170">
        <v>1</v>
      </c>
      <c r="C170" t="s">
        <v>744</v>
      </c>
      <c r="D170" t="s">
        <v>745</v>
      </c>
      <c r="E170" t="s">
        <v>456</v>
      </c>
      <c r="F170" t="s">
        <v>450</v>
      </c>
      <c r="G170" t="s">
        <v>450</v>
      </c>
      <c r="H170" t="s">
        <v>450</v>
      </c>
      <c r="I170" t="s">
        <v>450</v>
      </c>
      <c r="J170">
        <v>0</v>
      </c>
      <c r="K170" t="s">
        <v>450</v>
      </c>
      <c r="L170">
        <v>39730</v>
      </c>
      <c r="M170" t="str">
        <f>VLOOKUP(D170,BASE!B:B,1,0)</f>
        <v>POLIGRAT France</v>
      </c>
    </row>
    <row r="171" spans="1:13" x14ac:dyDescent="0.2">
      <c r="A171">
        <v>97</v>
      </c>
      <c r="B171">
        <v>1</v>
      </c>
      <c r="C171" t="s">
        <v>746</v>
      </c>
      <c r="D171" t="s">
        <v>747</v>
      </c>
      <c r="E171" t="s">
        <v>450</v>
      </c>
      <c r="F171" t="s">
        <v>748</v>
      </c>
      <c r="G171" t="s">
        <v>450</v>
      </c>
      <c r="H171" t="s">
        <v>450</v>
      </c>
      <c r="I171" t="s">
        <v>450</v>
      </c>
      <c r="J171">
        <v>0</v>
      </c>
      <c r="K171" t="s">
        <v>450</v>
      </c>
      <c r="L171">
        <v>36062</v>
      </c>
      <c r="M171" t="str">
        <f>VLOOKUP(D171,BASE!B:B,1,0)</f>
        <v>POUCHARD TUBES</v>
      </c>
    </row>
    <row r="172" spans="1:13" x14ac:dyDescent="0.2">
      <c r="A172">
        <v>17</v>
      </c>
      <c r="B172">
        <v>1</v>
      </c>
      <c r="C172" t="s">
        <v>349</v>
      </c>
      <c r="D172" t="s">
        <v>349</v>
      </c>
      <c r="E172" t="s">
        <v>456</v>
      </c>
      <c r="F172" t="s">
        <v>749</v>
      </c>
      <c r="G172" t="s">
        <v>450</v>
      </c>
      <c r="H172" t="s">
        <v>450</v>
      </c>
      <c r="I172" t="s">
        <v>450</v>
      </c>
      <c r="J172">
        <v>0</v>
      </c>
      <c r="K172" t="s">
        <v>450</v>
      </c>
      <c r="L172">
        <v>36061</v>
      </c>
      <c r="M172" t="str">
        <f>VLOOKUP(D172,BASE!B:B,1,0)</f>
        <v>PTS</v>
      </c>
    </row>
    <row r="173" spans="1:13" x14ac:dyDescent="0.2">
      <c r="A173">
        <v>98</v>
      </c>
      <c r="B173">
        <v>1</v>
      </c>
      <c r="C173" t="s">
        <v>30</v>
      </c>
      <c r="D173" t="s">
        <v>750</v>
      </c>
      <c r="E173" t="s">
        <v>544</v>
      </c>
      <c r="F173" t="s">
        <v>751</v>
      </c>
      <c r="G173" t="s">
        <v>450</v>
      </c>
      <c r="H173" t="s">
        <v>450</v>
      </c>
      <c r="I173" t="s">
        <v>450</v>
      </c>
      <c r="J173">
        <v>0</v>
      </c>
      <c r="K173" t="s">
        <v>450</v>
      </c>
      <c r="L173">
        <v>36062</v>
      </c>
      <c r="M173" t="str">
        <f>VLOOKUP(D173,BASE!B:B,1,0)</f>
        <v>RABOURDIN INDUSTRIE</v>
      </c>
    </row>
    <row r="174" spans="1:13" x14ac:dyDescent="0.2">
      <c r="A174">
        <v>225</v>
      </c>
      <c r="B174">
        <v>1</v>
      </c>
      <c r="C174" t="s">
        <v>752</v>
      </c>
      <c r="D174" t="s">
        <v>752</v>
      </c>
      <c r="E174" t="s">
        <v>456</v>
      </c>
      <c r="F174" t="s">
        <v>450</v>
      </c>
      <c r="G174" t="s">
        <v>450</v>
      </c>
      <c r="H174" t="s">
        <v>450</v>
      </c>
      <c r="I174" t="s">
        <v>450</v>
      </c>
      <c r="J174">
        <v>0</v>
      </c>
      <c r="K174" t="s">
        <v>450</v>
      </c>
      <c r="L174">
        <v>42741</v>
      </c>
      <c r="M174" t="str">
        <f>VLOOKUP(D174,BASE!B:B,1,0)</f>
        <v>RACLOT</v>
      </c>
    </row>
    <row r="175" spans="1:13" x14ac:dyDescent="0.2">
      <c r="A175">
        <v>99</v>
      </c>
      <c r="B175">
        <v>1</v>
      </c>
      <c r="C175" t="s">
        <v>753</v>
      </c>
      <c r="D175" t="s">
        <v>753</v>
      </c>
      <c r="E175" t="s">
        <v>524</v>
      </c>
      <c r="F175" t="s">
        <v>754</v>
      </c>
      <c r="G175" t="s">
        <v>450</v>
      </c>
      <c r="H175" t="s">
        <v>450</v>
      </c>
      <c r="I175" t="s">
        <v>450</v>
      </c>
      <c r="J175">
        <v>0</v>
      </c>
      <c r="K175" t="s">
        <v>450</v>
      </c>
      <c r="L175">
        <v>36958</v>
      </c>
      <c r="M175" t="str">
        <f>VLOOKUP(D175,BASE!B:B,1,0)</f>
        <v>RAJA</v>
      </c>
    </row>
    <row r="176" spans="1:13" x14ac:dyDescent="0.2">
      <c r="A176">
        <v>100</v>
      </c>
      <c r="B176">
        <v>1</v>
      </c>
      <c r="C176" t="s">
        <v>755</v>
      </c>
      <c r="D176" t="s">
        <v>756</v>
      </c>
      <c r="E176" t="s">
        <v>450</v>
      </c>
      <c r="F176" t="s">
        <v>450</v>
      </c>
      <c r="G176" t="s">
        <v>450</v>
      </c>
      <c r="H176" t="s">
        <v>450</v>
      </c>
      <c r="I176" t="s">
        <v>450</v>
      </c>
      <c r="J176">
        <v>0</v>
      </c>
      <c r="K176" t="s">
        <v>450</v>
      </c>
      <c r="L176">
        <v>40074</v>
      </c>
      <c r="M176" t="str">
        <f>VLOOKUP(D176,BASE!B:B,1,0)</f>
        <v>RB MATIERES PLASTIQUES</v>
      </c>
    </row>
    <row r="177" spans="1:13" x14ac:dyDescent="0.2">
      <c r="A177">
        <v>239</v>
      </c>
      <c r="B177">
        <v>1</v>
      </c>
      <c r="C177" t="s">
        <v>757</v>
      </c>
      <c r="D177" t="s">
        <v>757</v>
      </c>
      <c r="E177" t="s">
        <v>512</v>
      </c>
      <c r="F177" t="s">
        <v>450</v>
      </c>
      <c r="G177" t="s">
        <v>450</v>
      </c>
      <c r="H177" t="s">
        <v>450</v>
      </c>
      <c r="I177" t="s">
        <v>450</v>
      </c>
      <c r="J177">
        <v>0</v>
      </c>
      <c r="K177" t="s">
        <v>450</v>
      </c>
      <c r="L177">
        <v>43388</v>
      </c>
      <c r="M177" t="str">
        <f>VLOOKUP(D177,BASE!B:B,1,0)</f>
        <v>RESSORT SERVICE</v>
      </c>
    </row>
    <row r="178" spans="1:13" x14ac:dyDescent="0.2">
      <c r="A178">
        <v>172</v>
      </c>
      <c r="B178">
        <v>1</v>
      </c>
      <c r="C178" t="s">
        <v>758</v>
      </c>
      <c r="D178" t="s">
        <v>759</v>
      </c>
      <c r="E178" t="s">
        <v>512</v>
      </c>
      <c r="F178" t="s">
        <v>450</v>
      </c>
      <c r="G178" t="s">
        <v>450</v>
      </c>
      <c r="H178" t="s">
        <v>450</v>
      </c>
      <c r="I178" t="s">
        <v>450</v>
      </c>
      <c r="J178">
        <v>0</v>
      </c>
      <c r="K178" t="s">
        <v>450</v>
      </c>
      <c r="L178">
        <v>40927</v>
      </c>
      <c r="M178" t="str">
        <f>VLOOKUP(D178,BASE!B:B,1,0)</f>
        <v>RESSORTS GEFI</v>
      </c>
    </row>
    <row r="179" spans="1:13" x14ac:dyDescent="0.2">
      <c r="A179">
        <v>102</v>
      </c>
      <c r="B179">
        <v>1</v>
      </c>
      <c r="C179" t="s">
        <v>29</v>
      </c>
      <c r="D179" t="s">
        <v>29</v>
      </c>
      <c r="E179" t="s">
        <v>456</v>
      </c>
      <c r="F179" t="s">
        <v>450</v>
      </c>
      <c r="G179" t="s">
        <v>450</v>
      </c>
      <c r="H179" t="s">
        <v>450</v>
      </c>
      <c r="I179" t="s">
        <v>450</v>
      </c>
      <c r="J179">
        <v>0</v>
      </c>
      <c r="K179" t="s">
        <v>450</v>
      </c>
      <c r="L179">
        <v>39945</v>
      </c>
      <c r="M179" t="str">
        <f>VLOOKUP(D179,BASE!B:B,1,0)</f>
        <v>REVETECH</v>
      </c>
    </row>
    <row r="180" spans="1:13" x14ac:dyDescent="0.2">
      <c r="A180">
        <v>103</v>
      </c>
      <c r="B180">
        <v>1</v>
      </c>
      <c r="C180" t="s">
        <v>155</v>
      </c>
      <c r="D180" t="s">
        <v>155</v>
      </c>
      <c r="E180" t="s">
        <v>459</v>
      </c>
      <c r="F180" t="s">
        <v>760</v>
      </c>
      <c r="G180" t="s">
        <v>450</v>
      </c>
      <c r="H180" t="s">
        <v>450</v>
      </c>
      <c r="I180" t="s">
        <v>450</v>
      </c>
      <c r="J180">
        <v>0</v>
      </c>
      <c r="K180" t="s">
        <v>450</v>
      </c>
      <c r="L180">
        <v>39391</v>
      </c>
      <c r="M180" t="str">
        <f>VLOOKUP(D180,BASE!B:B,1,0)</f>
        <v>REXEL</v>
      </c>
    </row>
    <row r="181" spans="1:13" x14ac:dyDescent="0.2">
      <c r="A181">
        <v>168</v>
      </c>
      <c r="B181">
        <v>1</v>
      </c>
      <c r="C181" t="s">
        <v>761</v>
      </c>
      <c r="D181" t="s">
        <v>762</v>
      </c>
      <c r="E181" t="s">
        <v>450</v>
      </c>
      <c r="F181" t="s">
        <v>450</v>
      </c>
      <c r="G181" t="s">
        <v>450</v>
      </c>
      <c r="H181" t="s">
        <v>450</v>
      </c>
      <c r="I181" t="s">
        <v>450</v>
      </c>
      <c r="J181">
        <v>0</v>
      </c>
      <c r="K181" t="s">
        <v>450</v>
      </c>
      <c r="L181">
        <v>40836</v>
      </c>
      <c r="M181" t="str">
        <f>VLOOKUP(D181,BASE!B:B,1,0)</f>
        <v>Reynolds European PRODUITS</v>
      </c>
    </row>
    <row r="182" spans="1:13" x14ac:dyDescent="0.2">
      <c r="A182">
        <v>208</v>
      </c>
      <c r="B182">
        <v>1</v>
      </c>
      <c r="C182" t="s">
        <v>261</v>
      </c>
      <c r="D182" t="s">
        <v>261</v>
      </c>
      <c r="E182" t="s">
        <v>459</v>
      </c>
      <c r="F182" t="s">
        <v>450</v>
      </c>
      <c r="G182" t="s">
        <v>450</v>
      </c>
      <c r="H182" t="s">
        <v>450</v>
      </c>
      <c r="I182" t="s">
        <v>450</v>
      </c>
      <c r="J182">
        <v>0</v>
      </c>
      <c r="K182" t="s">
        <v>450</v>
      </c>
      <c r="L182">
        <v>41753</v>
      </c>
      <c r="M182" t="str">
        <f>VLOOKUP(D182,BASE!B:B,1,0)</f>
        <v>ROSLER</v>
      </c>
    </row>
    <row r="183" spans="1:13" x14ac:dyDescent="0.2">
      <c r="A183">
        <v>164</v>
      </c>
      <c r="B183">
        <v>1</v>
      </c>
      <c r="C183" t="s">
        <v>763</v>
      </c>
      <c r="D183" t="s">
        <v>764</v>
      </c>
      <c r="E183" t="s">
        <v>459</v>
      </c>
      <c r="F183" t="s">
        <v>765</v>
      </c>
      <c r="G183" t="s">
        <v>450</v>
      </c>
      <c r="H183" t="s">
        <v>450</v>
      </c>
      <c r="I183" t="s">
        <v>450</v>
      </c>
      <c r="J183">
        <v>0</v>
      </c>
      <c r="K183" t="s">
        <v>450</v>
      </c>
      <c r="L183">
        <v>40700</v>
      </c>
      <c r="M183" t="str">
        <f>VLOOKUP(D183,BASE!B:B,1,0)</f>
        <v>RS COMPONENTS</v>
      </c>
    </row>
    <row r="184" spans="1:13" x14ac:dyDescent="0.2">
      <c r="A184">
        <v>109</v>
      </c>
      <c r="B184">
        <v>1</v>
      </c>
      <c r="C184" t="s">
        <v>156</v>
      </c>
      <c r="D184" t="s">
        <v>766</v>
      </c>
      <c r="E184" t="s">
        <v>459</v>
      </c>
      <c r="F184" t="s">
        <v>767</v>
      </c>
      <c r="G184" t="s">
        <v>450</v>
      </c>
      <c r="H184" t="s">
        <v>450</v>
      </c>
      <c r="I184" t="s">
        <v>450</v>
      </c>
      <c r="J184">
        <v>0</v>
      </c>
      <c r="K184" t="s">
        <v>450</v>
      </c>
      <c r="L184">
        <v>39574</v>
      </c>
      <c r="M184" t="str">
        <f>VLOOKUP(D184,BASE!B:B,1,0)</f>
        <v>S D E P</v>
      </c>
    </row>
    <row r="185" spans="1:13" x14ac:dyDescent="0.2">
      <c r="A185">
        <v>105</v>
      </c>
      <c r="B185">
        <v>1</v>
      </c>
      <c r="C185" t="s">
        <v>768</v>
      </c>
      <c r="D185" t="s">
        <v>769</v>
      </c>
      <c r="E185" t="s">
        <v>450</v>
      </c>
      <c r="F185" t="s">
        <v>770</v>
      </c>
      <c r="G185" t="s">
        <v>450</v>
      </c>
      <c r="H185" t="s">
        <v>450</v>
      </c>
      <c r="I185" t="s">
        <v>450</v>
      </c>
      <c r="J185">
        <v>0</v>
      </c>
      <c r="K185" t="s">
        <v>450</v>
      </c>
      <c r="L185">
        <v>38617</v>
      </c>
      <c r="M185" t="str">
        <f>VLOOKUP(D185,BASE!B:B,1,0)</f>
        <v>SAFETY KLEEN FRANCE SARL</v>
      </c>
    </row>
    <row r="186" spans="1:13" x14ac:dyDescent="0.2">
      <c r="A186">
        <v>28</v>
      </c>
      <c r="B186">
        <v>1</v>
      </c>
      <c r="C186" t="s">
        <v>771</v>
      </c>
      <c r="D186" t="s">
        <v>219</v>
      </c>
      <c r="E186" t="s">
        <v>524</v>
      </c>
      <c r="F186" t="s">
        <v>772</v>
      </c>
      <c r="G186" t="s">
        <v>450</v>
      </c>
      <c r="H186" t="s">
        <v>450</v>
      </c>
      <c r="I186" t="s">
        <v>450</v>
      </c>
      <c r="J186">
        <v>0</v>
      </c>
      <c r="K186" t="s">
        <v>450</v>
      </c>
      <c r="L186">
        <v>36957</v>
      </c>
      <c r="M186" t="str">
        <f>VLOOKUP(D186,BASE!B:B,1,0)</f>
        <v>SAICA PACK</v>
      </c>
    </row>
    <row r="187" spans="1:13" x14ac:dyDescent="0.2">
      <c r="A187">
        <v>106</v>
      </c>
      <c r="B187">
        <v>1</v>
      </c>
      <c r="C187" t="s">
        <v>773</v>
      </c>
      <c r="D187" t="s">
        <v>18</v>
      </c>
      <c r="E187" t="s">
        <v>564</v>
      </c>
      <c r="F187" t="s">
        <v>450</v>
      </c>
      <c r="G187" t="s">
        <v>450</v>
      </c>
      <c r="H187" t="s">
        <v>450</v>
      </c>
      <c r="I187" t="s">
        <v>450</v>
      </c>
      <c r="J187">
        <v>0</v>
      </c>
      <c r="K187" t="s">
        <v>450</v>
      </c>
      <c r="L187">
        <v>39834</v>
      </c>
      <c r="M187" t="str">
        <f>VLOOKUP(D187,BASE!B:B,1,0)</f>
        <v>SAMP INDUSTRIE</v>
      </c>
    </row>
    <row r="188" spans="1:13" x14ac:dyDescent="0.2">
      <c r="A188">
        <v>107</v>
      </c>
      <c r="B188">
        <v>1</v>
      </c>
      <c r="C188" t="s">
        <v>774</v>
      </c>
      <c r="D188" t="s">
        <v>19</v>
      </c>
      <c r="E188" t="s">
        <v>463</v>
      </c>
      <c r="F188" t="s">
        <v>450</v>
      </c>
      <c r="G188" t="s">
        <v>450</v>
      </c>
      <c r="H188" t="s">
        <v>450</v>
      </c>
      <c r="I188" t="s">
        <v>450</v>
      </c>
      <c r="J188">
        <v>0</v>
      </c>
      <c r="K188" t="s">
        <v>450</v>
      </c>
      <c r="L188">
        <v>39582</v>
      </c>
      <c r="M188" t="str">
        <f>VLOOKUP(D188,BASE!B:B,1,0)</f>
        <v>SAPIM INOX</v>
      </c>
    </row>
    <row r="189" spans="1:13" x14ac:dyDescent="0.2">
      <c r="A189">
        <v>243</v>
      </c>
      <c r="B189">
        <v>1</v>
      </c>
      <c r="C189" t="s">
        <v>775</v>
      </c>
      <c r="D189" t="s">
        <v>776</v>
      </c>
      <c r="E189" t="s">
        <v>777</v>
      </c>
      <c r="F189" t="s">
        <v>450</v>
      </c>
      <c r="G189" t="s">
        <v>450</v>
      </c>
      <c r="H189" t="s">
        <v>450</v>
      </c>
      <c r="I189" t="s">
        <v>450</v>
      </c>
      <c r="J189" t="s">
        <v>450</v>
      </c>
      <c r="K189" t="s">
        <v>450</v>
      </c>
      <c r="L189">
        <v>43487</v>
      </c>
      <c r="M189" t="str">
        <f>VLOOKUP(D189,BASE!B:B,1,0)</f>
        <v>S.A.R.L GATIEN TECHNIQUE ASSEMBLAGE</v>
      </c>
    </row>
    <row r="190" spans="1:13" x14ac:dyDescent="0.2">
      <c r="A190">
        <v>108</v>
      </c>
      <c r="B190">
        <v>1</v>
      </c>
      <c r="C190" t="s">
        <v>778</v>
      </c>
      <c r="D190" t="s">
        <v>779</v>
      </c>
      <c r="E190" t="s">
        <v>450</v>
      </c>
      <c r="F190" t="s">
        <v>450</v>
      </c>
      <c r="G190" t="s">
        <v>450</v>
      </c>
      <c r="H190" t="s">
        <v>450</v>
      </c>
      <c r="I190" t="s">
        <v>450</v>
      </c>
      <c r="J190">
        <v>0</v>
      </c>
      <c r="K190" t="s">
        <v>450</v>
      </c>
      <c r="L190">
        <v>39650</v>
      </c>
      <c r="M190" t="str">
        <f>VLOOKUP(D190,BASE!B:B,1,0)</f>
        <v>SARTORIUS SAS</v>
      </c>
    </row>
    <row r="191" spans="1:13" x14ac:dyDescent="0.2">
      <c r="A191">
        <v>246</v>
      </c>
      <c r="B191">
        <v>1</v>
      </c>
      <c r="C191" t="s">
        <v>780</v>
      </c>
      <c r="D191" t="s">
        <v>781</v>
      </c>
      <c r="E191" t="s">
        <v>456</v>
      </c>
      <c r="F191" t="s">
        <v>450</v>
      </c>
      <c r="G191" t="s">
        <v>450</v>
      </c>
      <c r="H191" t="s">
        <v>450</v>
      </c>
      <c r="I191" t="s">
        <v>450</v>
      </c>
      <c r="J191" t="s">
        <v>450</v>
      </c>
      <c r="K191" t="s">
        <v>450</v>
      </c>
      <c r="L191">
        <v>43606</v>
      </c>
      <c r="M191" t="str">
        <f>VLOOKUP(D191,BASE!B:B,1,0)</f>
        <v>S.A.S SONEL</v>
      </c>
    </row>
    <row r="192" spans="1:13" x14ac:dyDescent="0.2">
      <c r="A192">
        <v>87</v>
      </c>
      <c r="B192">
        <v>1</v>
      </c>
      <c r="C192" t="s">
        <v>782</v>
      </c>
      <c r="D192" t="s">
        <v>783</v>
      </c>
      <c r="E192" t="s">
        <v>524</v>
      </c>
      <c r="F192" t="s">
        <v>450</v>
      </c>
      <c r="G192" t="s">
        <v>450</v>
      </c>
      <c r="H192" t="s">
        <v>450</v>
      </c>
      <c r="I192" t="s">
        <v>450</v>
      </c>
      <c r="J192">
        <v>0</v>
      </c>
      <c r="K192" t="s">
        <v>450</v>
      </c>
      <c r="L192">
        <v>38874</v>
      </c>
      <c r="M192" t="str">
        <f>VLOOKUP(D192,BASE!B:B,1,0)</f>
        <v>SCIE Packaging Systems</v>
      </c>
    </row>
    <row r="193" spans="1:13" x14ac:dyDescent="0.2">
      <c r="A193">
        <v>160</v>
      </c>
      <c r="B193">
        <v>1</v>
      </c>
      <c r="C193" t="s">
        <v>784</v>
      </c>
      <c r="D193" t="s">
        <v>785</v>
      </c>
      <c r="E193" t="s">
        <v>450</v>
      </c>
      <c r="F193" t="s">
        <v>450</v>
      </c>
      <c r="G193" t="s">
        <v>450</v>
      </c>
      <c r="H193" t="s">
        <v>450</v>
      </c>
      <c r="I193" t="s">
        <v>450</v>
      </c>
      <c r="J193">
        <v>0</v>
      </c>
      <c r="K193" t="s">
        <v>786</v>
      </c>
      <c r="L193">
        <v>40668</v>
      </c>
      <c r="M193" t="str">
        <f>VLOOKUP(D193,BASE!B:B,1,0)</f>
        <v>SEE MIGNON</v>
      </c>
    </row>
    <row r="194" spans="1:13" x14ac:dyDescent="0.2">
      <c r="A194">
        <v>70</v>
      </c>
      <c r="B194">
        <v>1</v>
      </c>
      <c r="C194" t="s">
        <v>787</v>
      </c>
      <c r="D194" t="s">
        <v>220</v>
      </c>
      <c r="E194" t="s">
        <v>459</v>
      </c>
      <c r="F194" t="s">
        <v>788</v>
      </c>
      <c r="G194" t="s">
        <v>450</v>
      </c>
      <c r="H194" t="s">
        <v>450</v>
      </c>
      <c r="I194" t="s">
        <v>450</v>
      </c>
      <c r="J194">
        <v>0</v>
      </c>
      <c r="K194" t="s">
        <v>450</v>
      </c>
      <c r="L194">
        <v>38511</v>
      </c>
      <c r="M194" t="str">
        <f>VLOOKUP(D194,BASE!B:B,1,0)</f>
        <v>SEFI</v>
      </c>
    </row>
    <row r="195" spans="1:13" x14ac:dyDescent="0.2">
      <c r="A195">
        <v>223</v>
      </c>
      <c r="B195">
        <v>1</v>
      </c>
      <c r="C195" t="s">
        <v>789</v>
      </c>
      <c r="D195" t="s">
        <v>790</v>
      </c>
      <c r="E195" t="s">
        <v>450</v>
      </c>
      <c r="F195" t="s">
        <v>450</v>
      </c>
      <c r="G195" t="s">
        <v>450</v>
      </c>
      <c r="H195" t="s">
        <v>450</v>
      </c>
      <c r="I195" t="s">
        <v>450</v>
      </c>
      <c r="J195">
        <v>0</v>
      </c>
      <c r="K195" t="s">
        <v>450</v>
      </c>
      <c r="L195">
        <v>42713</v>
      </c>
      <c r="M195" t="str">
        <f>VLOOKUP(D195,BASE!B:B,1,0)</f>
        <v>Sertitec</v>
      </c>
    </row>
    <row r="196" spans="1:13" x14ac:dyDescent="0.2">
      <c r="A196">
        <v>154</v>
      </c>
      <c r="B196">
        <v>1</v>
      </c>
      <c r="C196" t="s">
        <v>791</v>
      </c>
      <c r="D196" t="s">
        <v>791</v>
      </c>
      <c r="E196" t="s">
        <v>459</v>
      </c>
      <c r="F196" t="s">
        <v>792</v>
      </c>
      <c r="G196" t="s">
        <v>450</v>
      </c>
      <c r="H196" t="s">
        <v>450</v>
      </c>
      <c r="I196" t="s">
        <v>450</v>
      </c>
      <c r="J196">
        <v>0</v>
      </c>
      <c r="K196" t="s">
        <v>450</v>
      </c>
      <c r="L196">
        <v>40599</v>
      </c>
      <c r="M196" t="str">
        <f>VLOOKUP(D196,BASE!B:B,1,0)</f>
        <v>SERTO</v>
      </c>
    </row>
    <row r="197" spans="1:13" x14ac:dyDescent="0.2">
      <c r="A197">
        <v>184</v>
      </c>
      <c r="B197">
        <v>1</v>
      </c>
      <c r="C197" t="s">
        <v>793</v>
      </c>
      <c r="D197" t="s">
        <v>794</v>
      </c>
      <c r="E197" t="s">
        <v>481</v>
      </c>
      <c r="F197" t="s">
        <v>450</v>
      </c>
      <c r="G197" t="s">
        <v>450</v>
      </c>
      <c r="H197" t="s">
        <v>450</v>
      </c>
      <c r="I197" t="s">
        <v>450</v>
      </c>
      <c r="J197">
        <v>0</v>
      </c>
      <c r="K197" t="s">
        <v>450</v>
      </c>
      <c r="L197">
        <v>41107</v>
      </c>
      <c r="M197" t="str">
        <f>VLOOKUP(D197,BASE!B:B,1,0)</f>
        <v>Service Centres Aero France</v>
      </c>
    </row>
    <row r="198" spans="1:13" x14ac:dyDescent="0.2">
      <c r="A198">
        <v>220</v>
      </c>
      <c r="B198">
        <v>1</v>
      </c>
      <c r="C198" t="s">
        <v>795</v>
      </c>
      <c r="D198" t="s">
        <v>795</v>
      </c>
      <c r="E198" t="s">
        <v>456</v>
      </c>
      <c r="F198" t="s">
        <v>450</v>
      </c>
      <c r="G198" t="s">
        <v>450</v>
      </c>
      <c r="H198" t="s">
        <v>450</v>
      </c>
      <c r="I198" t="s">
        <v>450</v>
      </c>
      <c r="J198">
        <v>0</v>
      </c>
      <c r="K198" t="s">
        <v>450</v>
      </c>
      <c r="L198">
        <v>42633</v>
      </c>
      <c r="M198" t="str">
        <f>VLOOKUP(D198,BASE!B:B,1,0)</f>
        <v>SGI</v>
      </c>
    </row>
    <row r="199" spans="1:13" x14ac:dyDescent="0.2">
      <c r="A199">
        <v>111</v>
      </c>
      <c r="B199">
        <v>1</v>
      </c>
      <c r="C199" t="s">
        <v>796</v>
      </c>
      <c r="D199" t="s">
        <v>796</v>
      </c>
      <c r="E199" t="s">
        <v>564</v>
      </c>
      <c r="F199" t="s">
        <v>450</v>
      </c>
      <c r="G199" t="s">
        <v>450</v>
      </c>
      <c r="H199" t="s">
        <v>450</v>
      </c>
      <c r="I199" t="s">
        <v>450</v>
      </c>
      <c r="J199">
        <v>0</v>
      </c>
      <c r="K199" t="s">
        <v>450</v>
      </c>
      <c r="L199">
        <v>36062</v>
      </c>
      <c r="M199" t="str">
        <f>VLOOKUP(D199,BASE!B:B,1,0)</f>
        <v>SIMONIN</v>
      </c>
    </row>
    <row r="200" spans="1:13" x14ac:dyDescent="0.2">
      <c r="A200">
        <v>112</v>
      </c>
      <c r="B200">
        <v>1</v>
      </c>
      <c r="C200" t="s">
        <v>148</v>
      </c>
      <c r="D200" t="s">
        <v>148</v>
      </c>
      <c r="E200" t="s">
        <v>524</v>
      </c>
      <c r="F200" t="s">
        <v>797</v>
      </c>
      <c r="G200" t="s">
        <v>450</v>
      </c>
      <c r="H200" t="s">
        <v>450</v>
      </c>
      <c r="I200" t="s">
        <v>450</v>
      </c>
      <c r="J200">
        <v>0</v>
      </c>
      <c r="K200" t="s">
        <v>450</v>
      </c>
      <c r="L200">
        <v>40094</v>
      </c>
      <c r="M200" t="str">
        <f>VLOOKUP(D200,BASE!B:B,1,0)</f>
        <v>SIREMBALLAGE</v>
      </c>
    </row>
    <row r="201" spans="1:13" x14ac:dyDescent="0.2">
      <c r="A201">
        <v>169</v>
      </c>
      <c r="B201">
        <v>1</v>
      </c>
      <c r="C201" t="s">
        <v>798</v>
      </c>
      <c r="D201" t="s">
        <v>798</v>
      </c>
      <c r="E201" t="s">
        <v>456</v>
      </c>
      <c r="F201" t="s">
        <v>450</v>
      </c>
      <c r="G201" t="s">
        <v>450</v>
      </c>
      <c r="H201" t="s">
        <v>450</v>
      </c>
      <c r="I201" t="s">
        <v>450</v>
      </c>
      <c r="J201">
        <v>0</v>
      </c>
      <c r="K201" t="s">
        <v>450</v>
      </c>
      <c r="L201">
        <v>40856</v>
      </c>
      <c r="M201" t="str">
        <f>VLOOKUP(D201,BASE!B:B,1,0)</f>
        <v>SNCTA</v>
      </c>
    </row>
    <row r="202" spans="1:13" x14ac:dyDescent="0.2">
      <c r="A202">
        <v>222</v>
      </c>
      <c r="B202">
        <v>1</v>
      </c>
      <c r="C202" t="s">
        <v>376</v>
      </c>
      <c r="D202" t="s">
        <v>799</v>
      </c>
      <c r="E202" t="s">
        <v>456</v>
      </c>
      <c r="F202" t="s">
        <v>450</v>
      </c>
      <c r="G202" t="s">
        <v>450</v>
      </c>
      <c r="H202" t="s">
        <v>450</v>
      </c>
      <c r="I202" t="s">
        <v>450</v>
      </c>
      <c r="J202">
        <v>0</v>
      </c>
      <c r="K202" t="s">
        <v>450</v>
      </c>
      <c r="L202">
        <v>42710</v>
      </c>
      <c r="M202" t="str">
        <f>VLOOKUP(D202,BASE!B:B,1,0)</f>
        <v>Société d'Electrolyse du Centre-Ouest</v>
      </c>
    </row>
    <row r="203" spans="1:13" x14ac:dyDescent="0.2">
      <c r="A203">
        <v>114</v>
      </c>
      <c r="B203">
        <v>1</v>
      </c>
      <c r="C203" t="s">
        <v>20</v>
      </c>
      <c r="D203" t="s">
        <v>800</v>
      </c>
      <c r="E203" t="s">
        <v>621</v>
      </c>
      <c r="F203" t="s">
        <v>450</v>
      </c>
      <c r="G203" t="s">
        <v>450</v>
      </c>
      <c r="H203" t="s">
        <v>450</v>
      </c>
      <c r="I203" t="s">
        <v>450</v>
      </c>
      <c r="J203">
        <v>0</v>
      </c>
      <c r="K203" t="s">
        <v>450</v>
      </c>
      <c r="L203">
        <v>39898</v>
      </c>
      <c r="M203" t="str">
        <f>VLOOKUP(D203,BASE!B:B,1,0)</f>
        <v>SOCIETE NOUVELLE ANTHOINE EMILE</v>
      </c>
    </row>
    <row r="204" spans="1:13" x14ac:dyDescent="0.2">
      <c r="A204">
        <v>115</v>
      </c>
      <c r="B204">
        <v>1</v>
      </c>
      <c r="C204" t="s">
        <v>801</v>
      </c>
      <c r="D204" t="s">
        <v>801</v>
      </c>
      <c r="E204" t="s">
        <v>459</v>
      </c>
      <c r="F204" t="s">
        <v>802</v>
      </c>
      <c r="G204" t="s">
        <v>450</v>
      </c>
      <c r="H204" t="s">
        <v>450</v>
      </c>
      <c r="I204" t="s">
        <v>450</v>
      </c>
      <c r="J204">
        <v>0</v>
      </c>
      <c r="K204" t="s">
        <v>450</v>
      </c>
      <c r="L204">
        <v>36062</v>
      </c>
      <c r="M204" t="str">
        <f>VLOOKUP(D204,BASE!B:B,1,0)</f>
        <v>SOCOTEC</v>
      </c>
    </row>
    <row r="205" spans="1:13" x14ac:dyDescent="0.2">
      <c r="A205">
        <v>116</v>
      </c>
      <c r="B205">
        <v>1</v>
      </c>
      <c r="C205" t="s">
        <v>803</v>
      </c>
      <c r="D205" t="s">
        <v>803</v>
      </c>
      <c r="E205" t="s">
        <v>450</v>
      </c>
      <c r="F205" t="s">
        <v>804</v>
      </c>
      <c r="G205" t="s">
        <v>450</v>
      </c>
      <c r="H205" t="s">
        <v>450</v>
      </c>
      <c r="I205" t="s">
        <v>450</v>
      </c>
      <c r="J205">
        <v>0</v>
      </c>
      <c r="K205" t="s">
        <v>450</v>
      </c>
      <c r="L205">
        <v>39554</v>
      </c>
      <c r="M205" t="str">
        <f>VLOOKUP(D205,BASE!B:B,1,0)</f>
        <v>SODEP</v>
      </c>
    </row>
    <row r="206" spans="1:13" x14ac:dyDescent="0.2">
      <c r="A206">
        <v>148</v>
      </c>
      <c r="B206">
        <v>1</v>
      </c>
      <c r="C206" t="s">
        <v>805</v>
      </c>
      <c r="D206" t="s">
        <v>805</v>
      </c>
      <c r="E206" t="s">
        <v>456</v>
      </c>
      <c r="F206" t="s">
        <v>450</v>
      </c>
      <c r="G206" t="s">
        <v>450</v>
      </c>
      <c r="H206" t="s">
        <v>450</v>
      </c>
      <c r="I206" t="s">
        <v>450</v>
      </c>
      <c r="J206">
        <v>0</v>
      </c>
      <c r="K206" t="s">
        <v>450</v>
      </c>
      <c r="L206">
        <v>40553</v>
      </c>
      <c r="M206" t="str">
        <f>VLOOKUP(D206,BASE!B:B,1,0)</f>
        <v>SOHACO</v>
      </c>
    </row>
    <row r="207" spans="1:13" x14ac:dyDescent="0.2">
      <c r="A207">
        <v>187</v>
      </c>
      <c r="B207">
        <v>1</v>
      </c>
      <c r="C207" t="s">
        <v>806</v>
      </c>
      <c r="D207" t="s">
        <v>807</v>
      </c>
      <c r="E207" t="s">
        <v>714</v>
      </c>
      <c r="F207" t="s">
        <v>450</v>
      </c>
      <c r="G207" t="s">
        <v>450</v>
      </c>
      <c r="H207" t="s">
        <v>450</v>
      </c>
      <c r="I207" t="s">
        <v>450</v>
      </c>
      <c r="J207">
        <v>0</v>
      </c>
      <c r="K207" t="s">
        <v>450</v>
      </c>
      <c r="L207">
        <v>41172</v>
      </c>
      <c r="M207" t="str">
        <f>VLOOKUP(D207,BASE!B:B,1,0)</f>
        <v>SOLUTIONS ELASTOMERES</v>
      </c>
    </row>
    <row r="208" spans="1:13" x14ac:dyDescent="0.2">
      <c r="A208">
        <v>117</v>
      </c>
      <c r="B208">
        <v>1</v>
      </c>
      <c r="C208" t="s">
        <v>21</v>
      </c>
      <c r="D208" t="s">
        <v>21</v>
      </c>
      <c r="E208" t="s">
        <v>453</v>
      </c>
      <c r="F208" t="s">
        <v>808</v>
      </c>
      <c r="G208" t="s">
        <v>450</v>
      </c>
      <c r="H208" t="s">
        <v>450</v>
      </c>
      <c r="I208" t="s">
        <v>450</v>
      </c>
      <c r="J208">
        <v>0</v>
      </c>
      <c r="K208" t="s">
        <v>450</v>
      </c>
      <c r="L208">
        <v>36062</v>
      </c>
      <c r="M208" t="str">
        <f>VLOOKUP(D208,BASE!B:B,1,0)</f>
        <v>SOMERS</v>
      </c>
    </row>
    <row r="209" spans="1:13" x14ac:dyDescent="0.2">
      <c r="A209">
        <v>227</v>
      </c>
      <c r="B209">
        <v>1</v>
      </c>
      <c r="C209" t="s">
        <v>809</v>
      </c>
      <c r="D209" t="s">
        <v>809</v>
      </c>
      <c r="E209" t="s">
        <v>564</v>
      </c>
      <c r="F209" t="s">
        <v>450</v>
      </c>
      <c r="G209" t="s">
        <v>450</v>
      </c>
      <c r="H209" t="s">
        <v>450</v>
      </c>
      <c r="I209" t="s">
        <v>450</v>
      </c>
      <c r="J209" t="s">
        <v>450</v>
      </c>
      <c r="K209" t="s">
        <v>450</v>
      </c>
      <c r="L209">
        <v>42821</v>
      </c>
      <c r="M209" t="str">
        <f>VLOOKUP(D209,BASE!B:B,1,0)</f>
        <v>SOMM</v>
      </c>
    </row>
    <row r="210" spans="1:13" x14ac:dyDescent="0.2">
      <c r="A210">
        <v>203</v>
      </c>
      <c r="B210">
        <v>1</v>
      </c>
      <c r="C210" t="s">
        <v>810</v>
      </c>
      <c r="D210" t="s">
        <v>810</v>
      </c>
      <c r="E210" t="s">
        <v>459</v>
      </c>
      <c r="F210" t="s">
        <v>811</v>
      </c>
      <c r="G210" t="s">
        <v>450</v>
      </c>
      <c r="H210" t="s">
        <v>450</v>
      </c>
      <c r="I210" t="s">
        <v>450</v>
      </c>
      <c r="J210">
        <v>0</v>
      </c>
      <c r="K210" t="s">
        <v>450</v>
      </c>
      <c r="L210">
        <v>41583</v>
      </c>
      <c r="M210" t="str">
        <f>VLOOKUP(D210,BASE!B:B,1,0)</f>
        <v>SOUCILLE</v>
      </c>
    </row>
    <row r="211" spans="1:13" x14ac:dyDescent="0.2">
      <c r="A211">
        <v>212</v>
      </c>
      <c r="B211">
        <v>1</v>
      </c>
      <c r="C211" t="s">
        <v>812</v>
      </c>
      <c r="D211" t="s">
        <v>812</v>
      </c>
      <c r="E211" t="s">
        <v>499</v>
      </c>
      <c r="F211" t="s">
        <v>450</v>
      </c>
      <c r="G211" t="s">
        <v>450</v>
      </c>
      <c r="H211" t="s">
        <v>450</v>
      </c>
      <c r="I211" t="s">
        <v>450</v>
      </c>
      <c r="J211">
        <v>0</v>
      </c>
      <c r="K211" t="s">
        <v>450</v>
      </c>
      <c r="L211">
        <v>41974</v>
      </c>
      <c r="M211" t="str">
        <f>VLOOKUP(D211,BASE!B:B,1,0)</f>
        <v>SOUDMECA</v>
      </c>
    </row>
    <row r="212" spans="1:13" x14ac:dyDescent="0.2">
      <c r="A212">
        <v>118</v>
      </c>
      <c r="B212">
        <v>1</v>
      </c>
      <c r="C212" t="s">
        <v>813</v>
      </c>
      <c r="D212" t="s">
        <v>813</v>
      </c>
      <c r="E212" t="s">
        <v>450</v>
      </c>
      <c r="F212" t="s">
        <v>814</v>
      </c>
      <c r="G212" t="s">
        <v>450</v>
      </c>
      <c r="H212" t="s">
        <v>450</v>
      </c>
      <c r="I212" t="s">
        <v>450</v>
      </c>
      <c r="J212">
        <v>0</v>
      </c>
      <c r="K212" t="s">
        <v>450</v>
      </c>
      <c r="L212">
        <v>36062</v>
      </c>
      <c r="M212" t="str">
        <f>VLOOKUP(D212,BASE!B:B,1,0)</f>
        <v>SPPS</v>
      </c>
    </row>
    <row r="213" spans="1:13" x14ac:dyDescent="0.2">
      <c r="A213">
        <v>20</v>
      </c>
      <c r="B213">
        <v>1</v>
      </c>
      <c r="C213" t="s">
        <v>815</v>
      </c>
      <c r="D213" t="s">
        <v>816</v>
      </c>
      <c r="E213" t="s">
        <v>817</v>
      </c>
      <c r="F213" t="s">
        <v>818</v>
      </c>
      <c r="G213" t="s">
        <v>450</v>
      </c>
      <c r="H213" t="s">
        <v>450</v>
      </c>
      <c r="I213" t="s">
        <v>450</v>
      </c>
      <c r="J213">
        <v>0</v>
      </c>
      <c r="K213" t="s">
        <v>450</v>
      </c>
      <c r="L213">
        <v>36993</v>
      </c>
      <c r="M213" t="str">
        <f>VLOOKUP(D213,BASE!B:B,1,0)</f>
        <v>STEFFEN BISSER</v>
      </c>
    </row>
    <row r="214" spans="1:13" x14ac:dyDescent="0.2">
      <c r="A214">
        <v>179</v>
      </c>
      <c r="B214">
        <v>1</v>
      </c>
      <c r="C214" t="s">
        <v>819</v>
      </c>
      <c r="D214" t="s">
        <v>820</v>
      </c>
      <c r="E214" t="s">
        <v>335</v>
      </c>
      <c r="F214" t="s">
        <v>450</v>
      </c>
      <c r="G214" t="s">
        <v>450</v>
      </c>
      <c r="H214" t="s">
        <v>450</v>
      </c>
      <c r="I214" t="s">
        <v>450</v>
      </c>
      <c r="J214">
        <v>0</v>
      </c>
      <c r="K214" t="s">
        <v>450</v>
      </c>
      <c r="L214">
        <v>41003</v>
      </c>
      <c r="M214" t="str">
        <f>VLOOKUP(D214,BASE!B:B,1,0)</f>
        <v>STI FRANCE</v>
      </c>
    </row>
    <row r="215" spans="1:13" x14ac:dyDescent="0.2">
      <c r="A215">
        <v>119</v>
      </c>
      <c r="B215">
        <v>1</v>
      </c>
      <c r="C215" t="s">
        <v>22</v>
      </c>
      <c r="D215" t="s">
        <v>22</v>
      </c>
      <c r="E215" t="s">
        <v>456</v>
      </c>
      <c r="F215" t="s">
        <v>821</v>
      </c>
      <c r="G215" t="s">
        <v>450</v>
      </c>
      <c r="H215" t="s">
        <v>450</v>
      </c>
      <c r="I215" t="s">
        <v>450</v>
      </c>
      <c r="J215">
        <v>0</v>
      </c>
      <c r="K215" t="s">
        <v>450</v>
      </c>
      <c r="L215">
        <v>37013</v>
      </c>
      <c r="M215" t="str">
        <f>VLOOKUP(D215,BASE!B:B,1,0)</f>
        <v>STPM</v>
      </c>
    </row>
    <row r="216" spans="1:13" x14ac:dyDescent="0.2">
      <c r="A216">
        <v>120</v>
      </c>
      <c r="B216">
        <v>1</v>
      </c>
      <c r="C216" t="s">
        <v>822</v>
      </c>
      <c r="D216" t="s">
        <v>823</v>
      </c>
      <c r="E216" t="s">
        <v>714</v>
      </c>
      <c r="F216" t="s">
        <v>824</v>
      </c>
      <c r="G216" t="s">
        <v>450</v>
      </c>
      <c r="H216" t="s">
        <v>450</v>
      </c>
      <c r="I216" t="s">
        <v>450</v>
      </c>
      <c r="J216">
        <v>0</v>
      </c>
      <c r="K216" t="s">
        <v>450</v>
      </c>
      <c r="L216">
        <v>36958</v>
      </c>
      <c r="M216" t="str">
        <f>VLOOKUP(D216,BASE!B:B,1,0)</f>
        <v>STRONG adhesifs industriels</v>
      </c>
    </row>
    <row r="217" spans="1:13" x14ac:dyDescent="0.2">
      <c r="A217">
        <v>121</v>
      </c>
      <c r="B217">
        <v>1</v>
      </c>
      <c r="C217" t="s">
        <v>825</v>
      </c>
      <c r="D217" t="s">
        <v>826</v>
      </c>
      <c r="E217" t="s">
        <v>450</v>
      </c>
      <c r="F217" t="s">
        <v>827</v>
      </c>
      <c r="G217" t="s">
        <v>450</v>
      </c>
      <c r="H217" t="s">
        <v>450</v>
      </c>
      <c r="I217" t="s">
        <v>450</v>
      </c>
      <c r="J217">
        <v>0</v>
      </c>
      <c r="K217" t="s">
        <v>450</v>
      </c>
      <c r="L217">
        <v>36993</v>
      </c>
      <c r="M217" t="str">
        <f>VLOOKUP(D217,BASE!B:B,1,0)</f>
        <v>STRUCHEN SA</v>
      </c>
    </row>
    <row r="218" spans="1:13" x14ac:dyDescent="0.2">
      <c r="A218">
        <v>122</v>
      </c>
      <c r="B218">
        <v>1</v>
      </c>
      <c r="C218" t="s">
        <v>828</v>
      </c>
      <c r="D218" t="s">
        <v>828</v>
      </c>
      <c r="E218" t="s">
        <v>714</v>
      </c>
      <c r="F218" t="s">
        <v>829</v>
      </c>
      <c r="G218" t="s">
        <v>450</v>
      </c>
      <c r="H218" t="s">
        <v>450</v>
      </c>
      <c r="I218" t="s">
        <v>450</v>
      </c>
      <c r="J218">
        <v>0</v>
      </c>
      <c r="K218" t="s">
        <v>450</v>
      </c>
      <c r="L218">
        <v>38498</v>
      </c>
      <c r="M218" t="str">
        <f>VLOOKUP(D218,BASE!B:B,1,0)</f>
        <v>SUD OUEST CAOUTCHOUC</v>
      </c>
    </row>
    <row r="219" spans="1:13" x14ac:dyDescent="0.2">
      <c r="A219">
        <v>123</v>
      </c>
      <c r="B219">
        <v>1</v>
      </c>
      <c r="C219" t="s">
        <v>830</v>
      </c>
      <c r="D219" t="s">
        <v>831</v>
      </c>
      <c r="E219" t="s">
        <v>714</v>
      </c>
      <c r="F219" t="s">
        <v>832</v>
      </c>
      <c r="G219" t="s">
        <v>450</v>
      </c>
      <c r="H219" t="s">
        <v>450</v>
      </c>
      <c r="I219" t="s">
        <v>450</v>
      </c>
      <c r="J219">
        <v>0</v>
      </c>
      <c r="K219" t="s">
        <v>450</v>
      </c>
      <c r="L219">
        <v>36993</v>
      </c>
      <c r="M219" t="str">
        <f>VLOOKUP(D219,BASE!B:B,1,0)</f>
        <v>SUNCLEAR DIFFUSION</v>
      </c>
    </row>
    <row r="220" spans="1:13" x14ac:dyDescent="0.2">
      <c r="A220">
        <v>124</v>
      </c>
      <c r="B220">
        <v>1</v>
      </c>
      <c r="C220" t="s">
        <v>833</v>
      </c>
      <c r="D220" t="s">
        <v>834</v>
      </c>
      <c r="E220" t="s">
        <v>453</v>
      </c>
      <c r="F220" t="s">
        <v>450</v>
      </c>
      <c r="G220" t="s">
        <v>450</v>
      </c>
      <c r="H220" t="s">
        <v>450</v>
      </c>
      <c r="I220" t="s">
        <v>450</v>
      </c>
      <c r="J220">
        <v>0</v>
      </c>
      <c r="K220" t="s">
        <v>450</v>
      </c>
      <c r="L220">
        <v>39988</v>
      </c>
      <c r="M220" t="str">
        <f>VLOOKUP(D220,BASE!B:B,1,0)</f>
        <v>TAD INOX SERVICE BV</v>
      </c>
    </row>
    <row r="221" spans="1:13" x14ac:dyDescent="0.2">
      <c r="A221">
        <v>125</v>
      </c>
      <c r="B221">
        <v>1</v>
      </c>
      <c r="C221" t="s">
        <v>835</v>
      </c>
      <c r="D221" t="s">
        <v>23</v>
      </c>
      <c r="E221" t="s">
        <v>453</v>
      </c>
      <c r="F221" t="s">
        <v>836</v>
      </c>
      <c r="G221" t="s">
        <v>450</v>
      </c>
      <c r="H221" t="s">
        <v>450</v>
      </c>
      <c r="I221" t="s">
        <v>450</v>
      </c>
      <c r="J221">
        <v>0</v>
      </c>
      <c r="K221" t="s">
        <v>450</v>
      </c>
      <c r="L221">
        <v>38909</v>
      </c>
      <c r="M221" t="str">
        <f>VLOOKUP(D221,BASE!B:B,1,0)</f>
        <v>TAGAR SA</v>
      </c>
    </row>
    <row r="222" spans="1:13" x14ac:dyDescent="0.2">
      <c r="A222">
        <v>126</v>
      </c>
      <c r="B222">
        <v>1</v>
      </c>
      <c r="C222" t="s">
        <v>837</v>
      </c>
      <c r="D222" t="s">
        <v>837</v>
      </c>
      <c r="E222" t="s">
        <v>450</v>
      </c>
      <c r="F222" t="s">
        <v>450</v>
      </c>
      <c r="G222" t="s">
        <v>450</v>
      </c>
      <c r="H222" t="s">
        <v>450</v>
      </c>
      <c r="I222" t="s">
        <v>450</v>
      </c>
      <c r="J222">
        <v>0</v>
      </c>
      <c r="K222" t="s">
        <v>450</v>
      </c>
      <c r="L222">
        <v>39651</v>
      </c>
      <c r="M222" t="str">
        <f>VLOOKUP(D222,BASE!B:B,1,0)</f>
        <v>TANCOGNE</v>
      </c>
    </row>
    <row r="223" spans="1:13" x14ac:dyDescent="0.2">
      <c r="A223">
        <v>127</v>
      </c>
      <c r="B223">
        <v>1</v>
      </c>
      <c r="C223" t="s">
        <v>838</v>
      </c>
      <c r="D223" t="s">
        <v>838</v>
      </c>
      <c r="E223" t="s">
        <v>450</v>
      </c>
      <c r="F223" t="s">
        <v>839</v>
      </c>
      <c r="G223" t="s">
        <v>450</v>
      </c>
      <c r="H223" t="s">
        <v>450</v>
      </c>
      <c r="I223" t="s">
        <v>450</v>
      </c>
      <c r="J223">
        <v>0</v>
      </c>
      <c r="K223" t="s">
        <v>450</v>
      </c>
      <c r="L223">
        <v>38784</v>
      </c>
      <c r="M223" t="str">
        <f>VLOOKUP(D223,BASE!B:B,1,0)</f>
        <v>TECHNI DECO</v>
      </c>
    </row>
    <row r="224" spans="1:13" x14ac:dyDescent="0.2">
      <c r="A224">
        <v>69</v>
      </c>
      <c r="B224">
        <v>1</v>
      </c>
      <c r="C224" t="s">
        <v>840</v>
      </c>
      <c r="D224" t="s">
        <v>841</v>
      </c>
      <c r="E224" t="s">
        <v>481</v>
      </c>
      <c r="F224" t="s">
        <v>842</v>
      </c>
      <c r="G224" t="s">
        <v>450</v>
      </c>
      <c r="H224" t="s">
        <v>450</v>
      </c>
      <c r="I224" t="s">
        <v>450</v>
      </c>
      <c r="J224">
        <v>0</v>
      </c>
      <c r="K224" t="s">
        <v>450</v>
      </c>
      <c r="L224">
        <v>36993</v>
      </c>
      <c r="M224" t="str">
        <f>VLOOKUP(D224,BASE!B:B,1,0)</f>
        <v>Testas Intermétaux</v>
      </c>
    </row>
    <row r="225" spans="1:13" x14ac:dyDescent="0.2">
      <c r="A225">
        <v>234</v>
      </c>
      <c r="B225">
        <v>1</v>
      </c>
      <c r="C225" t="s">
        <v>408</v>
      </c>
      <c r="D225" t="s">
        <v>408</v>
      </c>
      <c r="E225" t="s">
        <v>521</v>
      </c>
      <c r="F225" t="s">
        <v>450</v>
      </c>
      <c r="G225" t="s">
        <v>358</v>
      </c>
      <c r="H225" t="s">
        <v>450</v>
      </c>
      <c r="I225" t="s">
        <v>450</v>
      </c>
      <c r="J225">
        <v>0</v>
      </c>
      <c r="K225" t="s">
        <v>450</v>
      </c>
      <c r="L225">
        <v>43277</v>
      </c>
      <c r="M225" t="str">
        <f>VLOOKUP(D225,BASE!B:B,1,0)</f>
        <v>THERMI PICARDIE</v>
      </c>
    </row>
    <row r="226" spans="1:13" x14ac:dyDescent="0.2">
      <c r="A226">
        <v>128</v>
      </c>
      <c r="B226">
        <v>1</v>
      </c>
      <c r="C226" t="s">
        <v>843</v>
      </c>
      <c r="D226" t="s">
        <v>843</v>
      </c>
      <c r="E226" t="s">
        <v>450</v>
      </c>
      <c r="F226" t="s">
        <v>844</v>
      </c>
      <c r="G226" t="s">
        <v>450</v>
      </c>
      <c r="H226" t="s">
        <v>450</v>
      </c>
      <c r="I226" t="s">
        <v>450</v>
      </c>
      <c r="J226">
        <v>0</v>
      </c>
      <c r="K226" t="s">
        <v>450</v>
      </c>
      <c r="L226">
        <v>36971</v>
      </c>
      <c r="M226" t="str">
        <f>VLOOKUP(D226,BASE!B:B,1,0)</f>
        <v>THOMET</v>
      </c>
    </row>
    <row r="227" spans="1:13" x14ac:dyDescent="0.2">
      <c r="A227">
        <v>129</v>
      </c>
      <c r="B227">
        <v>1</v>
      </c>
      <c r="C227" t="s">
        <v>845</v>
      </c>
      <c r="D227" t="s">
        <v>846</v>
      </c>
      <c r="E227" t="s">
        <v>481</v>
      </c>
      <c r="F227" t="s">
        <v>450</v>
      </c>
      <c r="G227" t="s">
        <v>450</v>
      </c>
      <c r="H227" t="s">
        <v>450</v>
      </c>
      <c r="I227" t="s">
        <v>450</v>
      </c>
      <c r="J227">
        <v>0</v>
      </c>
      <c r="K227" t="s">
        <v>450</v>
      </c>
      <c r="L227">
        <v>39140</v>
      </c>
      <c r="M227" t="str">
        <f>VLOOKUP(D227,BASE!B:B,1,0)</f>
        <v>THYSSENKRUPP MATERIALS FRANCE</v>
      </c>
    </row>
    <row r="228" spans="1:13" x14ac:dyDescent="0.2">
      <c r="A228">
        <v>181</v>
      </c>
      <c r="B228">
        <v>1</v>
      </c>
      <c r="C228" t="s">
        <v>847</v>
      </c>
      <c r="D228" t="s">
        <v>848</v>
      </c>
      <c r="E228" t="s">
        <v>450</v>
      </c>
      <c r="F228" t="s">
        <v>450</v>
      </c>
      <c r="G228" t="s">
        <v>450</v>
      </c>
      <c r="H228" t="s">
        <v>450</v>
      </c>
      <c r="I228" t="s">
        <v>450</v>
      </c>
      <c r="J228">
        <v>0</v>
      </c>
      <c r="K228" t="s">
        <v>450</v>
      </c>
      <c r="L228">
        <v>41065</v>
      </c>
      <c r="M228" t="str">
        <f>VLOOKUP(D228,BASE!B:B,1,0)</f>
        <v>ThyssenKrupp Service Acier</v>
      </c>
    </row>
    <row r="229" spans="1:13" x14ac:dyDescent="0.2">
      <c r="A229">
        <v>198</v>
      </c>
      <c r="B229">
        <v>1</v>
      </c>
      <c r="C229" t="s">
        <v>849</v>
      </c>
      <c r="D229" t="s">
        <v>849</v>
      </c>
      <c r="E229" t="s">
        <v>450</v>
      </c>
      <c r="F229" t="s">
        <v>450</v>
      </c>
      <c r="G229" t="s">
        <v>450</v>
      </c>
      <c r="H229" t="s">
        <v>450</v>
      </c>
      <c r="I229" t="s">
        <v>450</v>
      </c>
      <c r="J229">
        <v>0</v>
      </c>
      <c r="K229" t="s">
        <v>450</v>
      </c>
      <c r="L229">
        <v>41466</v>
      </c>
      <c r="M229" t="str">
        <f>VLOOKUP(D229,BASE!B:B,1,0)</f>
        <v>TOLERIE INDUSTRIE</v>
      </c>
    </row>
    <row r="230" spans="1:13" x14ac:dyDescent="0.2">
      <c r="A230">
        <v>133</v>
      </c>
      <c r="B230">
        <v>1</v>
      </c>
      <c r="C230" t="s">
        <v>850</v>
      </c>
      <c r="D230" t="s">
        <v>851</v>
      </c>
      <c r="E230" t="s">
        <v>450</v>
      </c>
      <c r="F230" t="s">
        <v>852</v>
      </c>
      <c r="G230" t="s">
        <v>450</v>
      </c>
      <c r="H230" t="s">
        <v>450</v>
      </c>
      <c r="I230" t="s">
        <v>450</v>
      </c>
      <c r="J230">
        <v>0</v>
      </c>
      <c r="K230" t="s">
        <v>450</v>
      </c>
      <c r="L230">
        <v>36976</v>
      </c>
      <c r="M230" t="str">
        <f>VLOOKUP(D230,BASE!B:B,1,0)</f>
        <v>TOUTE LA RECTIFICATION</v>
      </c>
    </row>
    <row r="231" spans="1:13" x14ac:dyDescent="0.2">
      <c r="A231">
        <v>201</v>
      </c>
      <c r="B231">
        <v>1</v>
      </c>
      <c r="C231" t="s">
        <v>236</v>
      </c>
      <c r="D231" t="s">
        <v>853</v>
      </c>
      <c r="E231" t="s">
        <v>521</v>
      </c>
      <c r="F231" t="s">
        <v>450</v>
      </c>
      <c r="G231" t="s">
        <v>450</v>
      </c>
      <c r="H231" t="s">
        <v>450</v>
      </c>
      <c r="I231" t="s">
        <v>450</v>
      </c>
      <c r="J231">
        <v>0</v>
      </c>
      <c r="K231" t="s">
        <v>450</v>
      </c>
      <c r="L231">
        <v>41541</v>
      </c>
      <c r="M231" t="str">
        <f>VLOOKUP(D231,BASE!B:B,1,0)</f>
        <v>Traitement Thermique Surface Essonne</v>
      </c>
    </row>
    <row r="232" spans="1:13" x14ac:dyDescent="0.2">
      <c r="A232">
        <v>131</v>
      </c>
      <c r="B232">
        <v>1</v>
      </c>
      <c r="C232" t="s">
        <v>854</v>
      </c>
      <c r="D232" t="s">
        <v>854</v>
      </c>
      <c r="E232" t="s">
        <v>459</v>
      </c>
      <c r="F232" t="s">
        <v>450</v>
      </c>
      <c r="G232" t="s">
        <v>450</v>
      </c>
      <c r="H232" t="s">
        <v>450</v>
      </c>
      <c r="I232" t="s">
        <v>450</v>
      </c>
      <c r="J232">
        <v>0</v>
      </c>
      <c r="K232" t="s">
        <v>450</v>
      </c>
      <c r="L232">
        <v>39498</v>
      </c>
      <c r="M232" t="str">
        <f>VLOOKUP(D232,BASE!B:B,1,0)</f>
        <v>TRIMOS-SYLVAC</v>
      </c>
    </row>
    <row r="233" spans="1:13" x14ac:dyDescent="0.2">
      <c r="A233">
        <v>132</v>
      </c>
      <c r="B233">
        <v>1</v>
      </c>
      <c r="C233" t="s">
        <v>24</v>
      </c>
      <c r="D233" t="s">
        <v>24</v>
      </c>
      <c r="E233" t="s">
        <v>456</v>
      </c>
      <c r="F233" t="s">
        <v>855</v>
      </c>
      <c r="G233" t="s">
        <v>450</v>
      </c>
      <c r="H233" t="s">
        <v>450</v>
      </c>
      <c r="I233" t="s">
        <v>450</v>
      </c>
      <c r="J233">
        <v>0</v>
      </c>
      <c r="K233" t="s">
        <v>450</v>
      </c>
      <c r="L233">
        <v>36957</v>
      </c>
      <c r="M233" t="str">
        <f>VLOOKUP(D233,BASE!B:B,1,0)</f>
        <v>TROLYT</v>
      </c>
    </row>
    <row r="234" spans="1:13" x14ac:dyDescent="0.2">
      <c r="A234">
        <v>202</v>
      </c>
      <c r="B234">
        <v>1</v>
      </c>
      <c r="C234" t="s">
        <v>375</v>
      </c>
      <c r="D234" t="s">
        <v>856</v>
      </c>
      <c r="E234" t="s">
        <v>553</v>
      </c>
      <c r="F234" t="s">
        <v>450</v>
      </c>
      <c r="G234" t="s">
        <v>450</v>
      </c>
      <c r="H234" t="s">
        <v>450</v>
      </c>
      <c r="I234" t="s">
        <v>450</v>
      </c>
      <c r="J234">
        <v>0</v>
      </c>
      <c r="K234" t="s">
        <v>450</v>
      </c>
      <c r="L234">
        <v>41583</v>
      </c>
      <c r="M234" t="str">
        <f>VLOOKUP(D234,BASE!B:B,1,0)</f>
        <v>TUYAUX FEXIBLES RUDOLPH</v>
      </c>
    </row>
    <row r="235" spans="1:13" x14ac:dyDescent="0.2">
      <c r="A235">
        <v>173</v>
      </c>
      <c r="B235">
        <v>1</v>
      </c>
      <c r="C235" t="s">
        <v>857</v>
      </c>
      <c r="D235" t="s">
        <v>858</v>
      </c>
      <c r="E235" t="s">
        <v>463</v>
      </c>
      <c r="F235" t="s">
        <v>450</v>
      </c>
      <c r="G235" t="s">
        <v>450</v>
      </c>
      <c r="H235" t="s">
        <v>450</v>
      </c>
      <c r="I235" t="s">
        <v>450</v>
      </c>
      <c r="J235">
        <v>0</v>
      </c>
      <c r="K235" t="s">
        <v>450</v>
      </c>
      <c r="L235">
        <v>40954</v>
      </c>
      <c r="M235" t="str">
        <f>VLOOKUP(D235,BASE!B:B,1,0)</f>
        <v>TW METALS FRANCE</v>
      </c>
    </row>
    <row r="236" spans="1:13" x14ac:dyDescent="0.2">
      <c r="A236">
        <v>134</v>
      </c>
      <c r="B236">
        <v>1</v>
      </c>
      <c r="C236" t="s">
        <v>859</v>
      </c>
      <c r="D236" t="s">
        <v>859</v>
      </c>
      <c r="E236" t="s">
        <v>450</v>
      </c>
      <c r="F236" t="s">
        <v>450</v>
      </c>
      <c r="G236" t="s">
        <v>450</v>
      </c>
      <c r="H236" t="s">
        <v>450</v>
      </c>
      <c r="I236" t="s">
        <v>450</v>
      </c>
      <c r="J236">
        <v>0</v>
      </c>
      <c r="K236" t="s">
        <v>450</v>
      </c>
      <c r="L236">
        <v>38512</v>
      </c>
      <c r="M236" t="str">
        <f>VLOOKUP(D236,BASE!B:B,1,0)</f>
        <v>UMA</v>
      </c>
    </row>
    <row r="237" spans="1:13" x14ac:dyDescent="0.2">
      <c r="A237">
        <v>237</v>
      </c>
      <c r="B237">
        <v>1</v>
      </c>
      <c r="C237" t="s">
        <v>860</v>
      </c>
      <c r="D237" t="s">
        <v>860</v>
      </c>
      <c r="E237" t="s">
        <v>450</v>
      </c>
      <c r="F237" t="s">
        <v>450</v>
      </c>
      <c r="G237" t="s">
        <v>450</v>
      </c>
      <c r="H237" t="s">
        <v>450</v>
      </c>
      <c r="I237" t="s">
        <v>450</v>
      </c>
      <c r="J237">
        <v>0</v>
      </c>
      <c r="K237" t="s">
        <v>450</v>
      </c>
      <c r="L237">
        <v>43361</v>
      </c>
      <c r="M237" t="str">
        <f>VLOOKUP(D237,BASE!B:B,1,0)</f>
        <v>UND</v>
      </c>
    </row>
    <row r="238" spans="1:13" x14ac:dyDescent="0.2">
      <c r="A238">
        <v>136</v>
      </c>
      <c r="B238">
        <v>1</v>
      </c>
      <c r="C238" t="s">
        <v>25</v>
      </c>
      <c r="D238" t="s">
        <v>25</v>
      </c>
      <c r="E238" t="s">
        <v>714</v>
      </c>
      <c r="F238" t="s">
        <v>861</v>
      </c>
      <c r="G238" t="s">
        <v>450</v>
      </c>
      <c r="H238" t="s">
        <v>450</v>
      </c>
      <c r="I238" t="s">
        <v>450</v>
      </c>
      <c r="J238">
        <v>0</v>
      </c>
      <c r="K238" t="s">
        <v>450</v>
      </c>
      <c r="L238">
        <v>36062</v>
      </c>
      <c r="M238" t="str">
        <f>VLOOKUP(D238,BASE!B:B,1,0)</f>
        <v>VACOUR</v>
      </c>
    </row>
    <row r="239" spans="1:13" x14ac:dyDescent="0.2">
      <c r="A239">
        <v>137</v>
      </c>
      <c r="B239">
        <v>1</v>
      </c>
      <c r="C239" t="s">
        <v>862</v>
      </c>
      <c r="D239" t="s">
        <v>863</v>
      </c>
      <c r="E239" t="s">
        <v>450</v>
      </c>
      <c r="F239" t="s">
        <v>450</v>
      </c>
      <c r="G239" t="s">
        <v>450</v>
      </c>
      <c r="H239" t="s">
        <v>450</v>
      </c>
      <c r="I239" t="s">
        <v>450</v>
      </c>
      <c r="J239">
        <v>0</v>
      </c>
      <c r="K239" t="s">
        <v>450</v>
      </c>
      <c r="L239">
        <v>39652</v>
      </c>
      <c r="M239" t="str">
        <f>VLOOKUP(D239,BASE!B:B,1,0)</f>
        <v>VEXIN POLYMERES</v>
      </c>
    </row>
    <row r="240" spans="1:13" x14ac:dyDescent="0.2">
      <c r="A240">
        <v>138</v>
      </c>
      <c r="B240">
        <v>1</v>
      </c>
      <c r="C240" t="s">
        <v>26</v>
      </c>
      <c r="D240" t="s">
        <v>26</v>
      </c>
      <c r="E240" t="s">
        <v>459</v>
      </c>
      <c r="F240" t="s">
        <v>450</v>
      </c>
      <c r="G240" t="s">
        <v>450</v>
      </c>
      <c r="H240" t="s">
        <v>450</v>
      </c>
      <c r="I240" t="s">
        <v>450</v>
      </c>
      <c r="J240">
        <v>0</v>
      </c>
      <c r="K240" t="s">
        <v>450</v>
      </c>
      <c r="L240">
        <v>39715</v>
      </c>
      <c r="M240" t="str">
        <f>VLOOKUP(D240,BASE!B:B,1,0)</f>
        <v>VISSELECT</v>
      </c>
    </row>
    <row r="241" spans="1:13" x14ac:dyDescent="0.2">
      <c r="A241">
        <v>247</v>
      </c>
      <c r="B241">
        <v>1</v>
      </c>
      <c r="C241" t="s">
        <v>864</v>
      </c>
      <c r="D241" t="s">
        <v>865</v>
      </c>
      <c r="E241" t="s">
        <v>450</v>
      </c>
      <c r="F241" t="s">
        <v>450</v>
      </c>
      <c r="G241" t="s">
        <v>450</v>
      </c>
      <c r="H241" t="s">
        <v>450</v>
      </c>
      <c r="I241" t="s">
        <v>450</v>
      </c>
      <c r="J241" t="s">
        <v>450</v>
      </c>
      <c r="K241" t="s">
        <v>450</v>
      </c>
      <c r="L241">
        <v>43614</v>
      </c>
      <c r="M241" t="str">
        <f>VLOOKUP(D241,BASE!B:B,1,0)</f>
        <v>VIZCAINA DE INDUSTRIA Y COMERCIO</v>
      </c>
    </row>
    <row r="242" spans="1:13" x14ac:dyDescent="0.2">
      <c r="A242">
        <v>140</v>
      </c>
      <c r="B242">
        <v>1</v>
      </c>
      <c r="C242" t="s">
        <v>866</v>
      </c>
      <c r="D242" t="s">
        <v>867</v>
      </c>
      <c r="E242" t="s">
        <v>621</v>
      </c>
      <c r="F242" t="s">
        <v>868</v>
      </c>
      <c r="G242" t="s">
        <v>450</v>
      </c>
      <c r="H242" t="s">
        <v>450</v>
      </c>
      <c r="I242" t="s">
        <v>450</v>
      </c>
      <c r="J242">
        <v>0</v>
      </c>
      <c r="K242" t="s">
        <v>450</v>
      </c>
      <c r="L242">
        <v>36993</v>
      </c>
      <c r="M242" t="str">
        <f>VLOOKUP(D242,BASE!B:B,1,0)</f>
        <v>VOIRIN Père et Fils</v>
      </c>
    </row>
    <row r="243" spans="1:13" x14ac:dyDescent="0.2">
      <c r="A243">
        <v>175</v>
      </c>
      <c r="B243">
        <v>1</v>
      </c>
      <c r="C243" t="s">
        <v>869</v>
      </c>
      <c r="D243" t="s">
        <v>870</v>
      </c>
      <c r="E243" t="s">
        <v>450</v>
      </c>
      <c r="F243" t="s">
        <v>871</v>
      </c>
      <c r="G243" t="s">
        <v>450</v>
      </c>
      <c r="H243" t="s">
        <v>450</v>
      </c>
      <c r="I243" t="s">
        <v>450</v>
      </c>
      <c r="J243" t="s">
        <v>450</v>
      </c>
      <c r="K243" t="s">
        <v>450</v>
      </c>
      <c r="L243">
        <v>40960</v>
      </c>
      <c r="M243" t="str">
        <f>VLOOKUP(D243,BASE!B:B,1,0)</f>
        <v>WEBER METAUX</v>
      </c>
    </row>
    <row r="244" spans="1:13" x14ac:dyDescent="0.2">
      <c r="A244">
        <v>162</v>
      </c>
      <c r="B244">
        <v>1</v>
      </c>
      <c r="C244" t="s">
        <v>872</v>
      </c>
      <c r="D244" t="s">
        <v>872</v>
      </c>
      <c r="E244" t="s">
        <v>459</v>
      </c>
      <c r="F244" t="s">
        <v>873</v>
      </c>
      <c r="G244" t="s">
        <v>450</v>
      </c>
      <c r="H244" t="s">
        <v>450</v>
      </c>
      <c r="I244" t="s">
        <v>450</v>
      </c>
      <c r="J244">
        <v>0</v>
      </c>
      <c r="K244" t="s">
        <v>450</v>
      </c>
      <c r="L244">
        <v>40688</v>
      </c>
      <c r="M244" t="str">
        <f>VLOOKUP(D244,BASE!B:B,1,0)</f>
        <v>WHEELABRATOR</v>
      </c>
    </row>
    <row r="245" spans="1:13" x14ac:dyDescent="0.2">
      <c r="A245">
        <v>141</v>
      </c>
      <c r="B245">
        <v>1</v>
      </c>
      <c r="C245" t="s">
        <v>874</v>
      </c>
      <c r="D245" t="s">
        <v>874</v>
      </c>
      <c r="E245" t="s">
        <v>481</v>
      </c>
      <c r="F245" t="s">
        <v>875</v>
      </c>
      <c r="G245" t="s">
        <v>450</v>
      </c>
      <c r="H245" t="s">
        <v>450</v>
      </c>
      <c r="I245" t="s">
        <v>450</v>
      </c>
      <c r="J245">
        <v>0</v>
      </c>
      <c r="K245" t="s">
        <v>450</v>
      </c>
      <c r="L245">
        <v>36062</v>
      </c>
      <c r="M245" t="str">
        <f>VLOOKUP(D245,BASE!B:B,1,0)</f>
        <v>WIELAND</v>
      </c>
    </row>
    <row r="246" spans="1:13" x14ac:dyDescent="0.2">
      <c r="A246">
        <v>142</v>
      </c>
      <c r="B246">
        <v>1</v>
      </c>
      <c r="C246" t="s">
        <v>876</v>
      </c>
      <c r="D246" t="s">
        <v>877</v>
      </c>
      <c r="E246" t="s">
        <v>450</v>
      </c>
      <c r="F246" t="s">
        <v>878</v>
      </c>
      <c r="G246" t="s">
        <v>450</v>
      </c>
      <c r="H246" t="s">
        <v>450</v>
      </c>
      <c r="I246" t="s">
        <v>450</v>
      </c>
      <c r="J246">
        <v>0</v>
      </c>
      <c r="K246" t="s">
        <v>450</v>
      </c>
      <c r="L246">
        <v>40157</v>
      </c>
      <c r="M246" t="str">
        <f>VLOOKUP(D246,BASE!B:B,1,0)</f>
        <v>XO SECURITE</v>
      </c>
    </row>
    <row r="247" spans="1:13" x14ac:dyDescent="0.2">
      <c r="A247">
        <v>143</v>
      </c>
      <c r="B247">
        <v>1</v>
      </c>
      <c r="C247" t="s">
        <v>879</v>
      </c>
      <c r="D247" t="s">
        <v>880</v>
      </c>
      <c r="E247" t="s">
        <v>450</v>
      </c>
      <c r="F247" t="s">
        <v>450</v>
      </c>
      <c r="G247" t="s">
        <v>450</v>
      </c>
      <c r="H247" t="s">
        <v>450</v>
      </c>
      <c r="I247" t="s">
        <v>450</v>
      </c>
      <c r="J247">
        <v>0</v>
      </c>
      <c r="K247" t="s">
        <v>450</v>
      </c>
      <c r="L247">
        <v>40218</v>
      </c>
      <c r="M247" t="str">
        <f>VLOOKUP(D247,BASE!B:B,1,0)</f>
        <v>YELLOZ COMPONENTS</v>
      </c>
    </row>
  </sheetData>
  <autoFilter ref="A1:M247">
    <sortState ref="A9:M152">
      <sortCondition ref="M1:M247"/>
    </sortState>
  </autoFilter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4"/>
  <sheetViews>
    <sheetView workbookViewId="0">
      <selection activeCell="A2" sqref="A2:IV2"/>
    </sheetView>
  </sheetViews>
  <sheetFormatPr baseColWidth="10" defaultRowHeight="12.75" x14ac:dyDescent="0.2"/>
  <cols>
    <col min="1" max="1" width="40.7109375" bestFit="1" customWidth="1"/>
    <col min="2" max="2" width="24.140625" bestFit="1" customWidth="1"/>
    <col min="5" max="5" width="37.85546875" bestFit="1" customWidth="1"/>
  </cols>
  <sheetData>
    <row r="1" spans="1:7" ht="15" x14ac:dyDescent="0.25">
      <c r="E1" s="147"/>
      <c r="F1" s="147"/>
      <c r="G1" s="147"/>
    </row>
    <row r="2" spans="1:7" ht="15" x14ac:dyDescent="0.25">
      <c r="A2" s="146" t="s">
        <v>911</v>
      </c>
      <c r="B2" s="146" t="s">
        <v>912</v>
      </c>
      <c r="E2" s="148" t="s">
        <v>913</v>
      </c>
      <c r="F2" s="148" t="s">
        <v>914</v>
      </c>
      <c r="G2" s="148" t="s">
        <v>910</v>
      </c>
    </row>
    <row r="3" spans="1:7" ht="15" x14ac:dyDescent="0.25">
      <c r="A3" s="146" t="s">
        <v>448</v>
      </c>
      <c r="B3" s="146">
        <v>2</v>
      </c>
      <c r="E3" s="149" t="s">
        <v>448</v>
      </c>
      <c r="F3" s="149" t="s">
        <v>915</v>
      </c>
      <c r="G3" s="150">
        <v>43556</v>
      </c>
    </row>
    <row r="4" spans="1:7" ht="15" x14ac:dyDescent="0.25">
      <c r="A4" s="146" t="s">
        <v>455</v>
      </c>
      <c r="B4" s="146">
        <v>6</v>
      </c>
      <c r="E4" s="151"/>
      <c r="F4" s="149" t="s">
        <v>916</v>
      </c>
      <c r="G4" s="150">
        <v>43619</v>
      </c>
    </row>
    <row r="5" spans="1:7" ht="15" x14ac:dyDescent="0.25">
      <c r="A5" s="146" t="s">
        <v>462</v>
      </c>
      <c r="B5" s="146">
        <v>1</v>
      </c>
      <c r="E5" s="149" t="s">
        <v>455</v>
      </c>
      <c r="F5" s="149" t="s">
        <v>917</v>
      </c>
      <c r="G5" s="150">
        <v>43490</v>
      </c>
    </row>
    <row r="6" spans="1:7" ht="15" x14ac:dyDescent="0.25">
      <c r="A6" s="146" t="s">
        <v>469</v>
      </c>
      <c r="B6" s="146">
        <v>2</v>
      </c>
      <c r="E6" s="152"/>
      <c r="F6" s="149" t="s">
        <v>918</v>
      </c>
      <c r="G6" s="150">
        <v>43543</v>
      </c>
    </row>
    <row r="7" spans="1:7" ht="15" x14ac:dyDescent="0.25">
      <c r="A7" s="146" t="s">
        <v>473</v>
      </c>
      <c r="B7" s="146">
        <v>1</v>
      </c>
      <c r="E7" s="152"/>
      <c r="F7" s="149" t="s">
        <v>919</v>
      </c>
      <c r="G7" s="150">
        <v>43557</v>
      </c>
    </row>
    <row r="8" spans="1:7" ht="15" x14ac:dyDescent="0.25">
      <c r="A8" s="146" t="s">
        <v>477</v>
      </c>
      <c r="B8" s="146">
        <v>3</v>
      </c>
      <c r="E8" s="152"/>
      <c r="F8" s="149" t="s">
        <v>920</v>
      </c>
      <c r="G8" s="150">
        <v>43602</v>
      </c>
    </row>
    <row r="9" spans="1:7" ht="15" x14ac:dyDescent="0.25">
      <c r="A9" s="146" t="s">
        <v>40</v>
      </c>
      <c r="B9" s="146">
        <v>8</v>
      </c>
      <c r="E9" s="152"/>
      <c r="F9" s="149" t="s">
        <v>921</v>
      </c>
      <c r="G9" s="150">
        <v>43623</v>
      </c>
    </row>
    <row r="10" spans="1:7" ht="15" x14ac:dyDescent="0.25">
      <c r="A10" s="146" t="s">
        <v>364</v>
      </c>
      <c r="B10" s="146">
        <v>1</v>
      </c>
      <c r="E10" s="151"/>
      <c r="F10" s="149" t="s">
        <v>922</v>
      </c>
      <c r="G10" s="150">
        <v>43641</v>
      </c>
    </row>
    <row r="11" spans="1:7" ht="15" x14ac:dyDescent="0.25">
      <c r="A11" s="146" t="s">
        <v>2</v>
      </c>
      <c r="B11" s="146">
        <v>16</v>
      </c>
      <c r="E11" s="151" t="s">
        <v>462</v>
      </c>
      <c r="F11" s="149" t="s">
        <v>923</v>
      </c>
      <c r="G11" s="150">
        <v>43650</v>
      </c>
    </row>
    <row r="12" spans="1:7" ht="15" x14ac:dyDescent="0.25">
      <c r="A12" s="146" t="s">
        <v>497</v>
      </c>
      <c r="B12" s="146">
        <v>2</v>
      </c>
      <c r="E12" s="149" t="s">
        <v>469</v>
      </c>
      <c r="F12" s="149" t="s">
        <v>924</v>
      </c>
      <c r="G12" s="150">
        <v>43483</v>
      </c>
    </row>
    <row r="13" spans="1:7" ht="15" x14ac:dyDescent="0.25">
      <c r="A13" s="146" t="s">
        <v>147</v>
      </c>
      <c r="B13" s="146">
        <v>1</v>
      </c>
      <c r="E13" s="151"/>
      <c r="F13" s="149" t="s">
        <v>925</v>
      </c>
      <c r="G13" s="150">
        <v>43633</v>
      </c>
    </row>
    <row r="14" spans="1:7" ht="15" x14ac:dyDescent="0.25">
      <c r="A14" s="146" t="s">
        <v>501</v>
      </c>
      <c r="B14" s="146">
        <v>1</v>
      </c>
      <c r="E14" s="151" t="s">
        <v>473</v>
      </c>
      <c r="F14" s="149" t="s">
        <v>926</v>
      </c>
      <c r="G14" s="150">
        <v>43496</v>
      </c>
    </row>
    <row r="15" spans="1:7" ht="15" x14ac:dyDescent="0.25">
      <c r="A15" s="146" t="s">
        <v>515</v>
      </c>
      <c r="B15" s="146">
        <v>5</v>
      </c>
      <c r="E15" s="149" t="s">
        <v>477</v>
      </c>
      <c r="F15" s="149" t="s">
        <v>927</v>
      </c>
      <c r="G15" s="150">
        <v>43598</v>
      </c>
    </row>
    <row r="16" spans="1:7" ht="15" x14ac:dyDescent="0.25">
      <c r="A16" s="146" t="s">
        <v>508</v>
      </c>
      <c r="B16" s="146">
        <v>14</v>
      </c>
      <c r="E16" s="152"/>
      <c r="F16" s="149" t="s">
        <v>928</v>
      </c>
      <c r="G16" s="150">
        <v>43605</v>
      </c>
    </row>
    <row r="17" spans="1:7" ht="15" x14ac:dyDescent="0.25">
      <c r="A17" s="146" t="s">
        <v>511</v>
      </c>
      <c r="B17" s="146">
        <v>1</v>
      </c>
      <c r="E17" s="151"/>
      <c r="F17" s="149" t="s">
        <v>929</v>
      </c>
      <c r="G17" s="150">
        <v>43649</v>
      </c>
    </row>
    <row r="18" spans="1:7" ht="15" x14ac:dyDescent="0.25">
      <c r="A18" s="146" t="s">
        <v>532</v>
      </c>
      <c r="B18" s="146">
        <v>1</v>
      </c>
      <c r="E18" s="149" t="s">
        <v>40</v>
      </c>
      <c r="F18" s="149" t="s">
        <v>930</v>
      </c>
      <c r="G18" s="150">
        <v>43473</v>
      </c>
    </row>
    <row r="19" spans="1:7" ht="15" x14ac:dyDescent="0.25">
      <c r="A19" s="146" t="s">
        <v>539</v>
      </c>
      <c r="B19" s="146">
        <v>4</v>
      </c>
      <c r="E19" s="152"/>
      <c r="F19" s="149" t="s">
        <v>931</v>
      </c>
      <c r="G19" s="150">
        <v>43514</v>
      </c>
    </row>
    <row r="20" spans="1:7" ht="15" x14ac:dyDescent="0.25">
      <c r="A20" s="146" t="s">
        <v>541</v>
      </c>
      <c r="B20" s="146">
        <v>1</v>
      </c>
      <c r="E20" s="152"/>
      <c r="F20" s="149" t="s">
        <v>932</v>
      </c>
      <c r="G20" s="150">
        <v>43528</v>
      </c>
    </row>
    <row r="21" spans="1:7" ht="15" x14ac:dyDescent="0.25">
      <c r="A21" s="146" t="s">
        <v>545</v>
      </c>
      <c r="B21" s="146">
        <v>23</v>
      </c>
      <c r="E21" s="152"/>
      <c r="F21" s="149" t="s">
        <v>933</v>
      </c>
      <c r="G21" s="150">
        <v>43551</v>
      </c>
    </row>
    <row r="22" spans="1:7" ht="15" x14ac:dyDescent="0.25">
      <c r="A22" s="146" t="s">
        <v>547</v>
      </c>
      <c r="B22" s="146">
        <v>1</v>
      </c>
      <c r="E22" s="152"/>
      <c r="F22" s="149" t="s">
        <v>934</v>
      </c>
      <c r="G22" s="150">
        <v>43577</v>
      </c>
    </row>
    <row r="23" spans="1:7" ht="15" x14ac:dyDescent="0.25">
      <c r="A23" s="146" t="s">
        <v>549</v>
      </c>
      <c r="B23" s="146">
        <v>2</v>
      </c>
      <c r="E23" s="152"/>
      <c r="F23" s="149" t="s">
        <v>935</v>
      </c>
      <c r="G23" s="150">
        <v>43600</v>
      </c>
    </row>
    <row r="24" spans="1:7" ht="15" x14ac:dyDescent="0.25">
      <c r="A24" s="146" t="s">
        <v>6</v>
      </c>
      <c r="B24" s="146">
        <v>15</v>
      </c>
      <c r="E24" s="152"/>
      <c r="F24" s="149" t="s">
        <v>936</v>
      </c>
      <c r="G24" s="150">
        <v>43606</v>
      </c>
    </row>
    <row r="25" spans="1:7" ht="15" x14ac:dyDescent="0.25">
      <c r="A25" s="146" t="s">
        <v>574</v>
      </c>
      <c r="B25" s="146">
        <v>1</v>
      </c>
      <c r="E25" s="151"/>
      <c r="F25" s="149" t="s">
        <v>937</v>
      </c>
      <c r="G25" s="150">
        <v>43601</v>
      </c>
    </row>
    <row r="26" spans="1:7" ht="15" x14ac:dyDescent="0.25">
      <c r="A26" s="146" t="s">
        <v>8</v>
      </c>
      <c r="B26" s="146">
        <v>1</v>
      </c>
      <c r="E26" s="151" t="s">
        <v>364</v>
      </c>
      <c r="F26" s="149" t="s">
        <v>938</v>
      </c>
      <c r="G26" s="150">
        <v>43504</v>
      </c>
    </row>
    <row r="27" spans="1:7" ht="15" x14ac:dyDescent="0.25">
      <c r="A27" s="146" t="s">
        <v>590</v>
      </c>
      <c r="B27" s="146">
        <v>3</v>
      </c>
      <c r="E27" s="149" t="s">
        <v>2</v>
      </c>
      <c r="F27" s="149" t="s">
        <v>939</v>
      </c>
      <c r="G27" s="150">
        <v>43474</v>
      </c>
    </row>
    <row r="28" spans="1:7" ht="15" x14ac:dyDescent="0.25">
      <c r="A28" s="146" t="s">
        <v>9</v>
      </c>
      <c r="B28" s="146">
        <v>2</v>
      </c>
      <c r="E28" s="152"/>
      <c r="F28" s="149" t="s">
        <v>940</v>
      </c>
      <c r="G28" s="150">
        <v>43500</v>
      </c>
    </row>
    <row r="29" spans="1:7" ht="15" x14ac:dyDescent="0.25">
      <c r="A29" s="146" t="s">
        <v>597</v>
      </c>
      <c r="B29" s="146">
        <v>1</v>
      </c>
      <c r="E29" s="152"/>
      <c r="F29" s="149" t="s">
        <v>941</v>
      </c>
      <c r="G29" s="150">
        <v>43511</v>
      </c>
    </row>
    <row r="30" spans="1:7" ht="15" x14ac:dyDescent="0.25">
      <c r="A30" s="146" t="s">
        <v>602</v>
      </c>
      <c r="B30" s="146">
        <v>2</v>
      </c>
      <c r="E30" s="152"/>
      <c r="F30" s="149" t="s">
        <v>942</v>
      </c>
      <c r="G30" s="150">
        <v>43516</v>
      </c>
    </row>
    <row r="31" spans="1:7" ht="15" x14ac:dyDescent="0.25">
      <c r="A31" s="146" t="s">
        <v>606</v>
      </c>
      <c r="B31" s="146">
        <v>1</v>
      </c>
      <c r="E31" s="152"/>
      <c r="F31" s="149" t="s">
        <v>943</v>
      </c>
      <c r="G31" s="150">
        <v>43580</v>
      </c>
    </row>
    <row r="32" spans="1:7" ht="15" x14ac:dyDescent="0.25">
      <c r="A32" s="146" t="s">
        <v>381</v>
      </c>
      <c r="B32" s="146">
        <v>1</v>
      </c>
      <c r="E32" s="152"/>
      <c r="F32" s="149" t="s">
        <v>944</v>
      </c>
      <c r="G32" s="150">
        <v>43560</v>
      </c>
    </row>
    <row r="33" spans="1:7" ht="15" x14ac:dyDescent="0.25">
      <c r="A33" s="146" t="s">
        <v>617</v>
      </c>
      <c r="B33" s="146">
        <v>1</v>
      </c>
      <c r="E33" s="152"/>
      <c r="F33" s="149" t="s">
        <v>945</v>
      </c>
      <c r="G33" s="150">
        <v>43553</v>
      </c>
    </row>
    <row r="34" spans="1:7" ht="15" x14ac:dyDescent="0.25">
      <c r="A34" s="146" t="s">
        <v>625</v>
      </c>
      <c r="B34" s="146">
        <v>1</v>
      </c>
      <c r="E34" s="152"/>
      <c r="F34" s="149" t="s">
        <v>946</v>
      </c>
      <c r="G34" s="150">
        <v>43560</v>
      </c>
    </row>
    <row r="35" spans="1:7" ht="15" x14ac:dyDescent="0.25">
      <c r="A35" s="146" t="s">
        <v>11</v>
      </c>
      <c r="B35" s="146">
        <v>1</v>
      </c>
      <c r="E35" s="152"/>
      <c r="F35" s="149" t="s">
        <v>947</v>
      </c>
      <c r="G35" s="150">
        <v>43560</v>
      </c>
    </row>
    <row r="36" spans="1:7" ht="15" x14ac:dyDescent="0.25">
      <c r="A36" s="146" t="s">
        <v>154</v>
      </c>
      <c r="B36" s="146">
        <v>2</v>
      </c>
      <c r="E36" s="152"/>
      <c r="F36" s="149" t="s">
        <v>948</v>
      </c>
      <c r="G36" s="150">
        <v>43572</v>
      </c>
    </row>
    <row r="37" spans="1:7" ht="15" x14ac:dyDescent="0.25">
      <c r="A37" s="146" t="s">
        <v>34</v>
      </c>
      <c r="B37" s="146">
        <v>2</v>
      </c>
      <c r="E37" s="152"/>
      <c r="F37" s="149" t="s">
        <v>949</v>
      </c>
      <c r="G37" s="150">
        <v>43591</v>
      </c>
    </row>
    <row r="38" spans="1:7" ht="15" x14ac:dyDescent="0.25">
      <c r="A38" s="146" t="s">
        <v>636</v>
      </c>
      <c r="B38" s="146">
        <v>1</v>
      </c>
      <c r="E38" s="152"/>
      <c r="F38" s="149" t="s">
        <v>950</v>
      </c>
      <c r="G38" s="150">
        <v>43573</v>
      </c>
    </row>
    <row r="39" spans="1:7" ht="15" x14ac:dyDescent="0.25">
      <c r="A39" s="146" t="s">
        <v>637</v>
      </c>
      <c r="B39" s="146">
        <v>1</v>
      </c>
      <c r="E39" s="152"/>
      <c r="F39" s="149" t="s">
        <v>951</v>
      </c>
      <c r="G39" s="150">
        <v>43596</v>
      </c>
    </row>
    <row r="40" spans="1:7" ht="15" x14ac:dyDescent="0.25">
      <c r="A40" s="146" t="s">
        <v>209</v>
      </c>
      <c r="B40" s="146">
        <v>3</v>
      </c>
      <c r="E40" s="152"/>
      <c r="F40" s="149" t="s">
        <v>952</v>
      </c>
      <c r="G40" s="150">
        <v>43644</v>
      </c>
    </row>
    <row r="41" spans="1:7" ht="15" x14ac:dyDescent="0.25">
      <c r="A41" s="146" t="s">
        <v>645</v>
      </c>
      <c r="B41" s="146">
        <v>4</v>
      </c>
      <c r="E41" s="152"/>
      <c r="F41" s="149" t="s">
        <v>953</v>
      </c>
      <c r="G41" s="150">
        <v>43658</v>
      </c>
    </row>
    <row r="42" spans="1:7" ht="15" x14ac:dyDescent="0.25">
      <c r="A42" s="146" t="s">
        <v>14</v>
      </c>
      <c r="B42" s="146">
        <v>2</v>
      </c>
      <c r="E42" s="151"/>
      <c r="F42" s="149" t="s">
        <v>954</v>
      </c>
      <c r="G42" s="150">
        <v>43658</v>
      </c>
    </row>
    <row r="43" spans="1:7" ht="15" x14ac:dyDescent="0.25">
      <c r="A43" s="146" t="s">
        <v>648</v>
      </c>
      <c r="B43" s="146">
        <v>3</v>
      </c>
      <c r="E43" s="149" t="s">
        <v>497</v>
      </c>
      <c r="F43" s="149" t="s">
        <v>955</v>
      </c>
      <c r="G43" s="150">
        <v>43530</v>
      </c>
    </row>
    <row r="44" spans="1:7" ht="15" x14ac:dyDescent="0.25">
      <c r="A44" s="146" t="s">
        <v>16</v>
      </c>
      <c r="B44" s="146">
        <v>1</v>
      </c>
      <c r="E44" s="151"/>
      <c r="F44" s="149" t="s">
        <v>956</v>
      </c>
      <c r="G44" s="150">
        <v>43572</v>
      </c>
    </row>
    <row r="45" spans="1:7" ht="15" x14ac:dyDescent="0.25">
      <c r="A45" s="146" t="s">
        <v>659</v>
      </c>
      <c r="B45" s="146">
        <v>1</v>
      </c>
      <c r="E45" s="151" t="s">
        <v>147</v>
      </c>
      <c r="F45" s="149" t="s">
        <v>957</v>
      </c>
      <c r="G45" s="150">
        <v>43636</v>
      </c>
    </row>
    <row r="46" spans="1:7" ht="15" x14ac:dyDescent="0.25">
      <c r="A46" s="146" t="s">
        <v>662</v>
      </c>
      <c r="B46" s="146">
        <v>14</v>
      </c>
      <c r="E46" s="151" t="s">
        <v>501</v>
      </c>
      <c r="F46" s="149" t="s">
        <v>958</v>
      </c>
      <c r="G46" s="150">
        <v>43607</v>
      </c>
    </row>
    <row r="47" spans="1:7" ht="15" x14ac:dyDescent="0.25">
      <c r="A47" s="146" t="s">
        <v>407</v>
      </c>
      <c r="B47" s="146">
        <v>24</v>
      </c>
      <c r="E47" s="149" t="s">
        <v>515</v>
      </c>
      <c r="F47" s="149" t="s">
        <v>959</v>
      </c>
      <c r="G47" s="150">
        <v>43479</v>
      </c>
    </row>
    <row r="48" spans="1:7" ht="15" x14ac:dyDescent="0.25">
      <c r="A48" s="146" t="s">
        <v>665</v>
      </c>
      <c r="B48" s="146">
        <v>11</v>
      </c>
      <c r="E48" s="152"/>
      <c r="F48" s="149" t="s">
        <v>960</v>
      </c>
      <c r="G48" s="150">
        <v>43507</v>
      </c>
    </row>
    <row r="49" spans="1:7" ht="15" x14ac:dyDescent="0.25">
      <c r="A49" s="146" t="s">
        <v>319</v>
      </c>
      <c r="B49" s="146">
        <v>10</v>
      </c>
      <c r="E49" s="152"/>
      <c r="F49" s="149" t="s">
        <v>961</v>
      </c>
      <c r="G49" s="150">
        <v>43552</v>
      </c>
    </row>
    <row r="50" spans="1:7" ht="15" x14ac:dyDescent="0.25">
      <c r="A50" s="146" t="s">
        <v>671</v>
      </c>
      <c r="B50" s="146">
        <v>2</v>
      </c>
      <c r="E50" s="152"/>
      <c r="F50" s="149" t="s">
        <v>962</v>
      </c>
      <c r="G50" s="150">
        <v>43613</v>
      </c>
    </row>
    <row r="51" spans="1:7" ht="15" x14ac:dyDescent="0.25">
      <c r="A51" s="146" t="s">
        <v>330</v>
      </c>
      <c r="B51" s="146">
        <v>1</v>
      </c>
      <c r="E51" s="151"/>
      <c r="F51" s="149" t="s">
        <v>963</v>
      </c>
      <c r="G51" s="150">
        <v>43619</v>
      </c>
    </row>
    <row r="52" spans="1:7" ht="15" x14ac:dyDescent="0.25">
      <c r="A52" s="146" t="s">
        <v>676</v>
      </c>
      <c r="B52" s="146">
        <v>7</v>
      </c>
      <c r="E52" s="149" t="s">
        <v>508</v>
      </c>
      <c r="F52" s="149" t="s">
        <v>964</v>
      </c>
      <c r="G52" s="150">
        <v>43472</v>
      </c>
    </row>
    <row r="53" spans="1:7" ht="15" x14ac:dyDescent="0.25">
      <c r="A53" s="146" t="s">
        <v>682</v>
      </c>
      <c r="B53" s="146">
        <v>5</v>
      </c>
      <c r="E53" s="152"/>
      <c r="F53" s="149" t="s">
        <v>965</v>
      </c>
      <c r="G53" s="150">
        <v>43472</v>
      </c>
    </row>
    <row r="54" spans="1:7" ht="15" x14ac:dyDescent="0.25">
      <c r="A54" s="146" t="s">
        <v>99</v>
      </c>
      <c r="B54" s="146">
        <v>3</v>
      </c>
      <c r="E54" s="152"/>
      <c r="F54" s="149" t="s">
        <v>966</v>
      </c>
      <c r="G54" s="150">
        <v>43476</v>
      </c>
    </row>
    <row r="55" spans="1:7" ht="15" x14ac:dyDescent="0.25">
      <c r="A55" s="146" t="s">
        <v>32</v>
      </c>
      <c r="B55" s="146">
        <v>1</v>
      </c>
      <c r="E55" s="152"/>
      <c r="F55" s="149" t="s">
        <v>967</v>
      </c>
      <c r="G55" s="150">
        <v>43494</v>
      </c>
    </row>
    <row r="56" spans="1:7" ht="15" x14ac:dyDescent="0.25">
      <c r="A56" s="146" t="s">
        <v>703</v>
      </c>
      <c r="B56" s="146">
        <v>1</v>
      </c>
      <c r="E56" s="152"/>
      <c r="F56" s="149" t="s">
        <v>968</v>
      </c>
      <c r="G56" s="150">
        <v>43500</v>
      </c>
    </row>
    <row r="57" spans="1:7" ht="15" x14ac:dyDescent="0.25">
      <c r="A57" s="146" t="s">
        <v>707</v>
      </c>
      <c r="B57" s="146">
        <v>3</v>
      </c>
      <c r="E57" s="152"/>
      <c r="F57" s="149" t="s">
        <v>969</v>
      </c>
      <c r="G57" s="150">
        <v>43494</v>
      </c>
    </row>
    <row r="58" spans="1:7" ht="15" x14ac:dyDescent="0.25">
      <c r="A58" s="146" t="s">
        <v>708</v>
      </c>
      <c r="B58" s="146">
        <v>8</v>
      </c>
      <c r="E58" s="152"/>
      <c r="F58" s="149" t="s">
        <v>970</v>
      </c>
      <c r="G58" s="150">
        <v>43504</v>
      </c>
    </row>
    <row r="59" spans="1:7" ht="15" x14ac:dyDescent="0.25">
      <c r="A59" s="146" t="s">
        <v>287</v>
      </c>
      <c r="B59" s="146">
        <v>14</v>
      </c>
      <c r="E59" s="152"/>
      <c r="F59" s="149" t="s">
        <v>971</v>
      </c>
      <c r="G59" s="150">
        <v>43516</v>
      </c>
    </row>
    <row r="60" spans="1:7" ht="15" x14ac:dyDescent="0.25">
      <c r="A60" s="146" t="s">
        <v>367</v>
      </c>
      <c r="B60" s="146">
        <v>1</v>
      </c>
      <c r="E60" s="152"/>
      <c r="F60" s="149" t="s">
        <v>972</v>
      </c>
      <c r="G60" s="150">
        <v>43598</v>
      </c>
    </row>
    <row r="61" spans="1:7" ht="15" x14ac:dyDescent="0.25">
      <c r="A61" s="146" t="s">
        <v>719</v>
      </c>
      <c r="B61" s="146">
        <v>1</v>
      </c>
      <c r="E61" s="152"/>
      <c r="F61" s="149" t="s">
        <v>973</v>
      </c>
      <c r="G61" s="150">
        <v>43544</v>
      </c>
    </row>
    <row r="62" spans="1:7" ht="15" x14ac:dyDescent="0.25">
      <c r="A62" s="146" t="s">
        <v>727</v>
      </c>
      <c r="B62" s="146">
        <v>1</v>
      </c>
      <c r="E62" s="152"/>
      <c r="F62" s="149" t="s">
        <v>974</v>
      </c>
      <c r="G62" s="150">
        <v>43563</v>
      </c>
    </row>
    <row r="63" spans="1:7" ht="15" x14ac:dyDescent="0.25">
      <c r="A63" s="146" t="s">
        <v>735</v>
      </c>
      <c r="B63" s="146">
        <v>1</v>
      </c>
      <c r="E63" s="152"/>
      <c r="F63" s="149" t="s">
        <v>975</v>
      </c>
      <c r="G63" s="150">
        <v>43580</v>
      </c>
    </row>
    <row r="64" spans="1:7" ht="15" x14ac:dyDescent="0.25">
      <c r="A64" s="146" t="s">
        <v>736</v>
      </c>
      <c r="B64" s="146">
        <v>2</v>
      </c>
      <c r="E64" s="152"/>
      <c r="F64" s="149" t="s">
        <v>976</v>
      </c>
      <c r="G64" s="150">
        <v>43585</v>
      </c>
    </row>
    <row r="65" spans="1:7" ht="15" x14ac:dyDescent="0.25">
      <c r="A65" s="146" t="s">
        <v>741</v>
      </c>
      <c r="B65" s="146">
        <v>1</v>
      </c>
      <c r="E65" s="151"/>
      <c r="F65" s="149" t="s">
        <v>977</v>
      </c>
      <c r="G65" s="150">
        <v>43634</v>
      </c>
    </row>
    <row r="66" spans="1:7" ht="15" x14ac:dyDescent="0.25">
      <c r="A66" s="146" t="s">
        <v>745</v>
      </c>
      <c r="B66" s="146">
        <v>1</v>
      </c>
      <c r="E66" s="151" t="s">
        <v>511</v>
      </c>
      <c r="F66" s="149" t="s">
        <v>978</v>
      </c>
      <c r="G66" s="150">
        <v>43636</v>
      </c>
    </row>
    <row r="67" spans="1:7" ht="15" x14ac:dyDescent="0.25">
      <c r="A67" s="146" t="s">
        <v>349</v>
      </c>
      <c r="B67" s="146">
        <v>71</v>
      </c>
      <c r="E67" s="151" t="s">
        <v>532</v>
      </c>
      <c r="F67" s="149" t="s">
        <v>979</v>
      </c>
      <c r="G67" s="150">
        <v>43488</v>
      </c>
    </row>
    <row r="68" spans="1:7" ht="15" x14ac:dyDescent="0.25">
      <c r="A68" s="146" t="s">
        <v>750</v>
      </c>
      <c r="B68" s="146">
        <v>2</v>
      </c>
      <c r="E68" s="149" t="s">
        <v>539</v>
      </c>
      <c r="F68" s="149" t="s">
        <v>980</v>
      </c>
      <c r="G68" s="150">
        <v>43514</v>
      </c>
    </row>
    <row r="69" spans="1:7" ht="15" x14ac:dyDescent="0.25">
      <c r="A69" s="146" t="s">
        <v>752</v>
      </c>
      <c r="B69" s="146">
        <v>4</v>
      </c>
      <c r="E69" s="152"/>
      <c r="F69" s="149" t="s">
        <v>981</v>
      </c>
      <c r="G69" s="150">
        <v>43539</v>
      </c>
    </row>
    <row r="70" spans="1:7" ht="15" x14ac:dyDescent="0.25">
      <c r="A70" s="146" t="s">
        <v>757</v>
      </c>
      <c r="B70" s="146">
        <v>10</v>
      </c>
      <c r="E70" s="152"/>
      <c r="F70" s="149" t="s">
        <v>982</v>
      </c>
      <c r="G70" s="150">
        <v>43592</v>
      </c>
    </row>
    <row r="71" spans="1:7" ht="15" x14ac:dyDescent="0.25">
      <c r="A71" s="146" t="s">
        <v>29</v>
      </c>
      <c r="B71" s="146">
        <v>17</v>
      </c>
      <c r="E71" s="151"/>
      <c r="F71" s="149" t="s">
        <v>983</v>
      </c>
      <c r="G71" s="150">
        <v>43634</v>
      </c>
    </row>
    <row r="72" spans="1:7" ht="15" x14ac:dyDescent="0.25">
      <c r="A72" s="146" t="s">
        <v>155</v>
      </c>
      <c r="B72" s="146">
        <v>1</v>
      </c>
      <c r="E72" s="151" t="s">
        <v>541</v>
      </c>
      <c r="F72" s="149" t="s">
        <v>985</v>
      </c>
      <c r="G72" s="150">
        <v>43536</v>
      </c>
    </row>
    <row r="73" spans="1:7" ht="15" x14ac:dyDescent="0.25">
      <c r="A73" s="146" t="s">
        <v>261</v>
      </c>
      <c r="B73" s="146">
        <v>2</v>
      </c>
      <c r="E73" s="149" t="s">
        <v>545</v>
      </c>
      <c r="F73" s="149" t="s">
        <v>986</v>
      </c>
      <c r="G73" s="150">
        <v>43472</v>
      </c>
    </row>
    <row r="74" spans="1:7" ht="15" x14ac:dyDescent="0.25">
      <c r="A74" s="146" t="s">
        <v>776</v>
      </c>
      <c r="B74" s="146">
        <v>1</v>
      </c>
      <c r="E74" s="152"/>
      <c r="F74" s="149" t="s">
        <v>987</v>
      </c>
      <c r="G74" s="150">
        <v>43479</v>
      </c>
    </row>
    <row r="75" spans="1:7" ht="15" x14ac:dyDescent="0.25">
      <c r="A75" s="146" t="s">
        <v>219</v>
      </c>
      <c r="B75" s="146">
        <v>1</v>
      </c>
      <c r="E75" s="152"/>
      <c r="F75" s="149" t="s">
        <v>988</v>
      </c>
      <c r="G75" s="150">
        <v>43474</v>
      </c>
    </row>
    <row r="76" spans="1:7" ht="15" x14ac:dyDescent="0.25">
      <c r="A76" s="146" t="s">
        <v>18</v>
      </c>
      <c r="B76" s="146">
        <v>1</v>
      </c>
      <c r="E76" s="152"/>
      <c r="F76" s="149" t="s">
        <v>989</v>
      </c>
      <c r="G76" s="150">
        <v>43500</v>
      </c>
    </row>
    <row r="77" spans="1:7" ht="15" x14ac:dyDescent="0.25">
      <c r="A77" s="146" t="s">
        <v>783</v>
      </c>
      <c r="B77" s="146">
        <v>4</v>
      </c>
      <c r="E77" s="152"/>
      <c r="F77" s="149" t="s">
        <v>990</v>
      </c>
      <c r="G77" s="150">
        <v>43498</v>
      </c>
    </row>
    <row r="78" spans="1:7" ht="15" x14ac:dyDescent="0.25">
      <c r="A78" s="146" t="s">
        <v>791</v>
      </c>
      <c r="B78" s="146">
        <v>1</v>
      </c>
      <c r="E78" s="152"/>
      <c r="F78" s="149" t="s">
        <v>991</v>
      </c>
      <c r="G78" s="150">
        <v>43514</v>
      </c>
    </row>
    <row r="79" spans="1:7" ht="15" x14ac:dyDescent="0.25">
      <c r="A79" s="146" t="s">
        <v>796</v>
      </c>
      <c r="B79" s="146">
        <v>1</v>
      </c>
      <c r="E79" s="152"/>
      <c r="F79" s="149" t="s">
        <v>992</v>
      </c>
      <c r="G79" s="150">
        <v>43535</v>
      </c>
    </row>
    <row r="80" spans="1:7" ht="15" x14ac:dyDescent="0.25">
      <c r="A80" s="146" t="s">
        <v>148</v>
      </c>
      <c r="B80" s="146">
        <v>3</v>
      </c>
      <c r="E80" s="152"/>
      <c r="F80" s="149" t="s">
        <v>993</v>
      </c>
      <c r="G80" s="150">
        <v>43535</v>
      </c>
    </row>
    <row r="81" spans="1:7" ht="15" x14ac:dyDescent="0.25">
      <c r="A81" s="146" t="s">
        <v>800</v>
      </c>
      <c r="B81" s="146">
        <v>2</v>
      </c>
      <c r="E81" s="152"/>
      <c r="F81" s="149" t="s">
        <v>994</v>
      </c>
      <c r="G81" s="150">
        <v>43535</v>
      </c>
    </row>
    <row r="82" spans="1:7" ht="15" x14ac:dyDescent="0.25">
      <c r="A82" s="146" t="s">
        <v>809</v>
      </c>
      <c r="B82" s="146">
        <v>2</v>
      </c>
      <c r="E82" s="152"/>
      <c r="F82" s="149" t="s">
        <v>995</v>
      </c>
      <c r="G82" s="150">
        <v>43542</v>
      </c>
    </row>
    <row r="83" spans="1:7" ht="15" x14ac:dyDescent="0.25">
      <c r="A83" s="146" t="s">
        <v>841</v>
      </c>
      <c r="B83" s="146">
        <v>5</v>
      </c>
      <c r="E83" s="152"/>
      <c r="F83" s="149" t="s">
        <v>996</v>
      </c>
      <c r="G83" s="150">
        <v>43537</v>
      </c>
    </row>
    <row r="84" spans="1:7" ht="15" x14ac:dyDescent="0.25">
      <c r="A84" s="146" t="s">
        <v>408</v>
      </c>
      <c r="B84" s="146">
        <v>20</v>
      </c>
      <c r="E84" s="152"/>
      <c r="F84" s="149" t="s">
        <v>997</v>
      </c>
      <c r="G84" s="150">
        <v>43542</v>
      </c>
    </row>
    <row r="85" spans="1:7" ht="15" x14ac:dyDescent="0.25">
      <c r="A85" s="146" t="s">
        <v>846</v>
      </c>
      <c r="B85" s="146">
        <v>1</v>
      </c>
      <c r="E85" s="152"/>
      <c r="F85" s="149" t="s">
        <v>998</v>
      </c>
      <c r="G85" s="150">
        <v>43549</v>
      </c>
    </row>
    <row r="86" spans="1:7" ht="15" x14ac:dyDescent="0.25">
      <c r="A86" s="146" t="s">
        <v>853</v>
      </c>
      <c r="B86" s="146">
        <v>3</v>
      </c>
      <c r="E86" s="152"/>
      <c r="F86" s="149" t="s">
        <v>999</v>
      </c>
      <c r="G86" s="150">
        <v>43557</v>
      </c>
    </row>
    <row r="87" spans="1:7" ht="15" x14ac:dyDescent="0.25">
      <c r="A87" s="146" t="s">
        <v>25</v>
      </c>
      <c r="B87" s="146">
        <v>1</v>
      </c>
      <c r="E87" s="152"/>
      <c r="F87" s="149" t="s">
        <v>1000</v>
      </c>
      <c r="G87" s="150">
        <v>43591</v>
      </c>
    </row>
    <row r="88" spans="1:7" ht="15" x14ac:dyDescent="0.25">
      <c r="A88" s="146" t="s">
        <v>26</v>
      </c>
      <c r="B88" s="146">
        <v>6</v>
      </c>
      <c r="E88" s="152"/>
      <c r="F88" s="149" t="s">
        <v>1001</v>
      </c>
      <c r="G88" s="150">
        <v>43591</v>
      </c>
    </row>
    <row r="89" spans="1:7" ht="15" x14ac:dyDescent="0.25">
      <c r="A89" s="146" t="s">
        <v>867</v>
      </c>
      <c r="B89" s="146">
        <v>5</v>
      </c>
      <c r="E89" s="152"/>
      <c r="F89" s="149" t="s">
        <v>1002</v>
      </c>
      <c r="G89" s="150">
        <v>43598</v>
      </c>
    </row>
    <row r="90" spans="1:7" ht="15" x14ac:dyDescent="0.25">
      <c r="A90" s="146" t="s">
        <v>984</v>
      </c>
      <c r="B90" s="146">
        <v>422</v>
      </c>
      <c r="E90" s="152"/>
      <c r="F90" s="149" t="s">
        <v>1003</v>
      </c>
      <c r="G90" s="150">
        <v>43592</v>
      </c>
    </row>
    <row r="91" spans="1:7" ht="15" x14ac:dyDescent="0.25">
      <c r="E91" s="152"/>
      <c r="F91" s="149" t="s">
        <v>1004</v>
      </c>
      <c r="G91" s="150">
        <v>43613</v>
      </c>
    </row>
    <row r="92" spans="1:7" ht="15" x14ac:dyDescent="0.25">
      <c r="E92" s="152"/>
      <c r="F92" s="149" t="s">
        <v>1005</v>
      </c>
      <c r="G92" s="150">
        <v>43619</v>
      </c>
    </row>
    <row r="93" spans="1:7" ht="15" x14ac:dyDescent="0.25">
      <c r="E93" s="152"/>
      <c r="F93" s="149" t="s">
        <v>1006</v>
      </c>
      <c r="G93" s="150">
        <v>43661</v>
      </c>
    </row>
    <row r="94" spans="1:7" ht="15" x14ac:dyDescent="0.25">
      <c r="E94" s="152"/>
      <c r="F94" s="149" t="s">
        <v>1007</v>
      </c>
      <c r="G94" s="150">
        <v>43643</v>
      </c>
    </row>
    <row r="95" spans="1:7" ht="15" x14ac:dyDescent="0.25">
      <c r="E95" s="151"/>
      <c r="F95" s="149" t="s">
        <v>1008</v>
      </c>
      <c r="G95" s="150">
        <v>43642</v>
      </c>
    </row>
    <row r="96" spans="1:7" ht="15" x14ac:dyDescent="0.25">
      <c r="E96" s="151" t="s">
        <v>547</v>
      </c>
      <c r="F96" s="149" t="s">
        <v>1009</v>
      </c>
      <c r="G96" s="150">
        <v>43542</v>
      </c>
    </row>
    <row r="97" spans="5:7" ht="15" x14ac:dyDescent="0.25">
      <c r="E97" s="149" t="s">
        <v>549</v>
      </c>
      <c r="F97" s="149" t="s">
        <v>1010</v>
      </c>
      <c r="G97" s="150">
        <v>43500</v>
      </c>
    </row>
    <row r="98" spans="5:7" ht="15" x14ac:dyDescent="0.25">
      <c r="E98" s="151"/>
      <c r="F98" s="149" t="s">
        <v>1011</v>
      </c>
      <c r="G98" s="150">
        <v>43566</v>
      </c>
    </row>
    <row r="99" spans="5:7" ht="15" x14ac:dyDescent="0.25">
      <c r="E99" s="149" t="s">
        <v>6</v>
      </c>
      <c r="F99" s="149" t="s">
        <v>1012</v>
      </c>
      <c r="G99" s="150">
        <v>43531</v>
      </c>
    </row>
    <row r="100" spans="5:7" ht="15" x14ac:dyDescent="0.25">
      <c r="E100" s="152"/>
      <c r="F100" s="149" t="s">
        <v>1013</v>
      </c>
      <c r="G100" s="150">
        <v>43633</v>
      </c>
    </row>
    <row r="101" spans="5:7" ht="15" x14ac:dyDescent="0.25">
      <c r="E101" s="152"/>
      <c r="F101" s="149" t="s">
        <v>1014</v>
      </c>
      <c r="G101" s="150">
        <v>43607</v>
      </c>
    </row>
    <row r="102" spans="5:7" ht="15" x14ac:dyDescent="0.25">
      <c r="E102" s="152"/>
      <c r="F102" s="149" t="s">
        <v>1015</v>
      </c>
      <c r="G102" s="150">
        <v>43607</v>
      </c>
    </row>
    <row r="103" spans="5:7" ht="15" x14ac:dyDescent="0.25">
      <c r="E103" s="152"/>
      <c r="F103" s="149" t="s">
        <v>1016</v>
      </c>
      <c r="G103" s="150">
        <v>43580</v>
      </c>
    </row>
    <row r="104" spans="5:7" ht="15" x14ac:dyDescent="0.25">
      <c r="E104" s="152"/>
      <c r="F104" s="149" t="s">
        <v>1017</v>
      </c>
      <c r="G104" s="150">
        <v>43580</v>
      </c>
    </row>
    <row r="105" spans="5:7" ht="15" x14ac:dyDescent="0.25">
      <c r="E105" s="152"/>
      <c r="F105" s="149" t="s">
        <v>1018</v>
      </c>
      <c r="G105" s="150">
        <v>43580</v>
      </c>
    </row>
    <row r="106" spans="5:7" ht="15" x14ac:dyDescent="0.25">
      <c r="E106" s="152"/>
      <c r="F106" s="149" t="s">
        <v>1019</v>
      </c>
      <c r="G106" s="150">
        <v>43580</v>
      </c>
    </row>
    <row r="107" spans="5:7" ht="15" x14ac:dyDescent="0.25">
      <c r="E107" s="152"/>
      <c r="F107" s="149" t="s">
        <v>1020</v>
      </c>
      <c r="G107" s="150">
        <v>43580</v>
      </c>
    </row>
    <row r="108" spans="5:7" ht="15" x14ac:dyDescent="0.25">
      <c r="E108" s="152"/>
      <c r="F108" s="149" t="s">
        <v>1021</v>
      </c>
      <c r="G108" s="150">
        <v>43585</v>
      </c>
    </row>
    <row r="109" spans="5:7" ht="15" x14ac:dyDescent="0.25">
      <c r="E109" s="152"/>
      <c r="F109" s="149" t="s">
        <v>1022</v>
      </c>
      <c r="G109" s="150">
        <v>43585</v>
      </c>
    </row>
    <row r="110" spans="5:7" ht="15" x14ac:dyDescent="0.25">
      <c r="E110" s="152"/>
      <c r="F110" s="149" t="s">
        <v>1023</v>
      </c>
      <c r="G110" s="150">
        <v>43600</v>
      </c>
    </row>
    <row r="111" spans="5:7" ht="15" x14ac:dyDescent="0.25">
      <c r="E111" s="152"/>
      <c r="F111" s="149" t="s">
        <v>1024</v>
      </c>
      <c r="G111" s="150">
        <v>43594</v>
      </c>
    </row>
    <row r="112" spans="5:7" ht="15" x14ac:dyDescent="0.25">
      <c r="E112" s="152"/>
      <c r="F112" s="149" t="s">
        <v>1025</v>
      </c>
      <c r="G112" s="150">
        <v>43594</v>
      </c>
    </row>
    <row r="113" spans="5:7" ht="15" x14ac:dyDescent="0.25">
      <c r="E113" s="151"/>
      <c r="F113" s="149" t="s">
        <v>1026</v>
      </c>
      <c r="G113" s="150">
        <v>43637</v>
      </c>
    </row>
    <row r="114" spans="5:7" ht="15" x14ac:dyDescent="0.25">
      <c r="E114" s="151" t="s">
        <v>574</v>
      </c>
      <c r="F114" s="149" t="s">
        <v>1027</v>
      </c>
      <c r="G114" s="150">
        <v>43570</v>
      </c>
    </row>
    <row r="115" spans="5:7" ht="15" x14ac:dyDescent="0.25">
      <c r="E115" s="151" t="s">
        <v>8</v>
      </c>
      <c r="F115" s="149" t="s">
        <v>1028</v>
      </c>
      <c r="G115" s="150">
        <v>43535</v>
      </c>
    </row>
    <row r="116" spans="5:7" ht="15" x14ac:dyDescent="0.25">
      <c r="E116" s="149" t="s">
        <v>590</v>
      </c>
      <c r="F116" s="149" t="s">
        <v>1029</v>
      </c>
      <c r="G116" s="150">
        <v>43560</v>
      </c>
    </row>
    <row r="117" spans="5:7" ht="15" x14ac:dyDescent="0.25">
      <c r="E117" s="152"/>
      <c r="F117" s="149" t="s">
        <v>1030</v>
      </c>
      <c r="G117" s="150">
        <v>43627</v>
      </c>
    </row>
    <row r="118" spans="5:7" ht="15" x14ac:dyDescent="0.25">
      <c r="E118" s="151"/>
      <c r="F118" s="149" t="s">
        <v>1031</v>
      </c>
      <c r="G118" s="150">
        <v>43600</v>
      </c>
    </row>
    <row r="119" spans="5:7" ht="15" x14ac:dyDescent="0.25">
      <c r="E119" s="149" t="s">
        <v>9</v>
      </c>
      <c r="F119" s="149" t="s">
        <v>1032</v>
      </c>
      <c r="G119" s="150">
        <v>43528</v>
      </c>
    </row>
    <row r="120" spans="5:7" ht="15" x14ac:dyDescent="0.25">
      <c r="E120" s="151"/>
      <c r="F120" s="149" t="s">
        <v>1033</v>
      </c>
      <c r="G120" s="150">
        <v>43671</v>
      </c>
    </row>
    <row r="121" spans="5:7" ht="15" x14ac:dyDescent="0.25">
      <c r="E121" s="151" t="s">
        <v>597</v>
      </c>
      <c r="F121" s="149" t="s">
        <v>1034</v>
      </c>
      <c r="G121" s="150">
        <v>43619</v>
      </c>
    </row>
    <row r="122" spans="5:7" ht="15" x14ac:dyDescent="0.25">
      <c r="E122" s="149" t="s">
        <v>602</v>
      </c>
      <c r="F122" s="149" t="s">
        <v>1035</v>
      </c>
      <c r="G122" s="150">
        <v>43523</v>
      </c>
    </row>
    <row r="123" spans="5:7" ht="15" x14ac:dyDescent="0.25">
      <c r="E123" s="151"/>
      <c r="F123" s="149" t="s">
        <v>1036</v>
      </c>
      <c r="G123" s="150">
        <v>43651</v>
      </c>
    </row>
    <row r="124" spans="5:7" ht="15" x14ac:dyDescent="0.25">
      <c r="E124" s="151" t="s">
        <v>606</v>
      </c>
      <c r="F124" s="149" t="s">
        <v>1037</v>
      </c>
      <c r="G124" s="150">
        <v>43472</v>
      </c>
    </row>
    <row r="125" spans="5:7" ht="15" x14ac:dyDescent="0.25">
      <c r="E125" s="151" t="s">
        <v>381</v>
      </c>
      <c r="F125" s="149" t="s">
        <v>1038</v>
      </c>
      <c r="G125" s="150">
        <v>43647</v>
      </c>
    </row>
    <row r="126" spans="5:7" ht="15" x14ac:dyDescent="0.25">
      <c r="E126" s="151" t="s">
        <v>617</v>
      </c>
      <c r="F126" s="149" t="s">
        <v>1039</v>
      </c>
      <c r="G126" s="150">
        <v>43530</v>
      </c>
    </row>
    <row r="127" spans="5:7" ht="15" x14ac:dyDescent="0.25">
      <c r="E127" s="151" t="s">
        <v>625</v>
      </c>
      <c r="F127" s="149" t="s">
        <v>1040</v>
      </c>
      <c r="G127" s="150">
        <v>43591</v>
      </c>
    </row>
    <row r="128" spans="5:7" ht="15" x14ac:dyDescent="0.25">
      <c r="E128" s="151" t="s">
        <v>11</v>
      </c>
      <c r="F128" s="149" t="s">
        <v>1041</v>
      </c>
      <c r="G128" s="150">
        <v>43483</v>
      </c>
    </row>
    <row r="129" spans="5:7" ht="15" x14ac:dyDescent="0.25">
      <c r="E129" s="149" t="s">
        <v>154</v>
      </c>
      <c r="F129" s="149" t="s">
        <v>1042</v>
      </c>
      <c r="G129" s="150">
        <v>43531</v>
      </c>
    </row>
    <row r="130" spans="5:7" ht="15" x14ac:dyDescent="0.25">
      <c r="E130" s="151"/>
      <c r="F130" s="149" t="s">
        <v>1043</v>
      </c>
      <c r="G130" s="150">
        <v>43635</v>
      </c>
    </row>
    <row r="131" spans="5:7" ht="15" x14ac:dyDescent="0.25">
      <c r="E131" s="149" t="s">
        <v>34</v>
      </c>
      <c r="F131" s="149" t="s">
        <v>1044</v>
      </c>
      <c r="G131" s="150">
        <v>43501</v>
      </c>
    </row>
    <row r="132" spans="5:7" ht="15" x14ac:dyDescent="0.25">
      <c r="E132" s="151"/>
      <c r="F132" s="149" t="s">
        <v>1045</v>
      </c>
      <c r="G132" s="150">
        <v>43598</v>
      </c>
    </row>
    <row r="133" spans="5:7" ht="15" x14ac:dyDescent="0.25">
      <c r="E133" s="151" t="s">
        <v>636</v>
      </c>
      <c r="F133" s="149" t="s">
        <v>1046</v>
      </c>
      <c r="G133" s="150">
        <v>43616</v>
      </c>
    </row>
    <row r="134" spans="5:7" ht="15" x14ac:dyDescent="0.25">
      <c r="E134" s="151" t="s">
        <v>637</v>
      </c>
      <c r="F134" s="149" t="s">
        <v>1047</v>
      </c>
      <c r="G134" s="150">
        <v>43528</v>
      </c>
    </row>
    <row r="135" spans="5:7" ht="15" x14ac:dyDescent="0.25">
      <c r="E135" s="149" t="s">
        <v>209</v>
      </c>
      <c r="F135" s="149" t="s">
        <v>1048</v>
      </c>
      <c r="G135" s="150">
        <v>43500</v>
      </c>
    </row>
    <row r="136" spans="5:7" ht="15" x14ac:dyDescent="0.25">
      <c r="E136" s="152"/>
      <c r="F136" s="149" t="s">
        <v>1049</v>
      </c>
      <c r="G136" s="150">
        <v>43529</v>
      </c>
    </row>
    <row r="137" spans="5:7" ht="15" x14ac:dyDescent="0.25">
      <c r="E137" s="151"/>
      <c r="F137" s="149" t="s">
        <v>1050</v>
      </c>
      <c r="G137" s="150">
        <v>43574</v>
      </c>
    </row>
    <row r="138" spans="5:7" ht="15" x14ac:dyDescent="0.25">
      <c r="E138" s="149" t="s">
        <v>645</v>
      </c>
      <c r="F138" s="149" t="s">
        <v>1051</v>
      </c>
      <c r="G138" s="150">
        <v>43524</v>
      </c>
    </row>
    <row r="139" spans="5:7" ht="15" x14ac:dyDescent="0.25">
      <c r="E139" s="152"/>
      <c r="F139" s="149" t="s">
        <v>1052</v>
      </c>
      <c r="G139" s="150">
        <v>43545</v>
      </c>
    </row>
    <row r="140" spans="5:7" ht="15" x14ac:dyDescent="0.25">
      <c r="E140" s="152"/>
      <c r="F140" s="149" t="s">
        <v>1053</v>
      </c>
      <c r="G140" s="150">
        <v>43573</v>
      </c>
    </row>
    <row r="141" spans="5:7" ht="15" x14ac:dyDescent="0.25">
      <c r="E141" s="151"/>
      <c r="F141" s="149" t="s">
        <v>1054</v>
      </c>
      <c r="G141" s="150">
        <v>43648</v>
      </c>
    </row>
    <row r="142" spans="5:7" ht="15" x14ac:dyDescent="0.25">
      <c r="E142" s="149" t="s">
        <v>14</v>
      </c>
      <c r="F142" s="149" t="s">
        <v>1055</v>
      </c>
      <c r="G142" s="150">
        <v>43467</v>
      </c>
    </row>
    <row r="143" spans="5:7" ht="15" x14ac:dyDescent="0.25">
      <c r="E143" s="151"/>
      <c r="F143" s="149" t="s">
        <v>1056</v>
      </c>
      <c r="G143" s="150">
        <v>43614</v>
      </c>
    </row>
    <row r="144" spans="5:7" ht="15" x14ac:dyDescent="0.25">
      <c r="E144" s="149" t="s">
        <v>648</v>
      </c>
      <c r="F144" s="149" t="s">
        <v>1057</v>
      </c>
      <c r="G144" s="150">
        <v>43479</v>
      </c>
    </row>
    <row r="145" spans="5:7" ht="15" x14ac:dyDescent="0.25">
      <c r="E145" s="152"/>
      <c r="F145" s="149" t="s">
        <v>1058</v>
      </c>
      <c r="G145" s="150">
        <v>43535</v>
      </c>
    </row>
    <row r="146" spans="5:7" ht="15" x14ac:dyDescent="0.25">
      <c r="E146" s="151"/>
      <c r="F146" s="149" t="s">
        <v>1059</v>
      </c>
      <c r="G146" s="150">
        <v>43591</v>
      </c>
    </row>
    <row r="147" spans="5:7" ht="15" x14ac:dyDescent="0.25">
      <c r="E147" s="151" t="s">
        <v>16</v>
      </c>
      <c r="F147" s="149" t="s">
        <v>1060</v>
      </c>
      <c r="G147" s="150">
        <v>43600</v>
      </c>
    </row>
    <row r="148" spans="5:7" ht="15" x14ac:dyDescent="0.25">
      <c r="E148" s="151" t="s">
        <v>659</v>
      </c>
      <c r="F148" s="149" t="s">
        <v>1061</v>
      </c>
      <c r="G148" s="150">
        <v>43654</v>
      </c>
    </row>
    <row r="149" spans="5:7" ht="15" x14ac:dyDescent="0.25">
      <c r="E149" s="149" t="s">
        <v>662</v>
      </c>
      <c r="F149" s="149" t="s">
        <v>1062</v>
      </c>
      <c r="G149" s="150">
        <v>43479</v>
      </c>
    </row>
    <row r="150" spans="5:7" ht="15" x14ac:dyDescent="0.25">
      <c r="E150" s="152"/>
      <c r="F150" s="149" t="s">
        <v>1063</v>
      </c>
      <c r="G150" s="150">
        <v>43480</v>
      </c>
    </row>
    <row r="151" spans="5:7" ht="15" x14ac:dyDescent="0.25">
      <c r="E151" s="152"/>
      <c r="F151" s="149" t="s">
        <v>1064</v>
      </c>
      <c r="G151" s="150">
        <v>43490</v>
      </c>
    </row>
    <row r="152" spans="5:7" ht="15" x14ac:dyDescent="0.25">
      <c r="E152" s="152"/>
      <c r="F152" s="149" t="s">
        <v>1065</v>
      </c>
      <c r="G152" s="150">
        <v>43500</v>
      </c>
    </row>
    <row r="153" spans="5:7" ht="15" x14ac:dyDescent="0.25">
      <c r="E153" s="152"/>
      <c r="F153" s="149" t="s">
        <v>1066</v>
      </c>
      <c r="G153" s="150">
        <v>43532</v>
      </c>
    </row>
    <row r="154" spans="5:7" ht="15" x14ac:dyDescent="0.25">
      <c r="E154" s="152"/>
      <c r="F154" s="149" t="s">
        <v>1067</v>
      </c>
      <c r="G154" s="150">
        <v>43542</v>
      </c>
    </row>
    <row r="155" spans="5:7" ht="15" x14ac:dyDescent="0.25">
      <c r="E155" s="152"/>
      <c r="F155" s="149" t="s">
        <v>1068</v>
      </c>
      <c r="G155" s="150">
        <v>43549</v>
      </c>
    </row>
    <row r="156" spans="5:7" ht="15" x14ac:dyDescent="0.25">
      <c r="E156" s="152"/>
      <c r="F156" s="149" t="s">
        <v>1069</v>
      </c>
      <c r="G156" s="150">
        <v>43580</v>
      </c>
    </row>
    <row r="157" spans="5:7" ht="15" x14ac:dyDescent="0.25">
      <c r="E157" s="152"/>
      <c r="F157" s="149" t="s">
        <v>1070</v>
      </c>
      <c r="G157" s="150">
        <v>43580</v>
      </c>
    </row>
    <row r="158" spans="5:7" ht="15" x14ac:dyDescent="0.25">
      <c r="E158" s="152"/>
      <c r="F158" s="149" t="s">
        <v>1071</v>
      </c>
      <c r="G158" s="150">
        <v>43591</v>
      </c>
    </row>
    <row r="159" spans="5:7" ht="15" x14ac:dyDescent="0.25">
      <c r="E159" s="152"/>
      <c r="F159" s="149" t="s">
        <v>1072</v>
      </c>
      <c r="G159" s="150">
        <v>43607</v>
      </c>
    </row>
    <row r="160" spans="5:7" ht="15" x14ac:dyDescent="0.25">
      <c r="E160" s="152"/>
      <c r="F160" s="149" t="s">
        <v>1073</v>
      </c>
      <c r="G160" s="150">
        <v>43605</v>
      </c>
    </row>
    <row r="161" spans="5:7" ht="15" x14ac:dyDescent="0.25">
      <c r="E161" s="152"/>
      <c r="F161" s="149" t="s">
        <v>1074</v>
      </c>
      <c r="G161" s="150">
        <v>43627</v>
      </c>
    </row>
    <row r="162" spans="5:7" ht="15" x14ac:dyDescent="0.25">
      <c r="E162" s="151"/>
      <c r="F162" s="149" t="s">
        <v>1075</v>
      </c>
      <c r="G162" s="150">
        <v>43636</v>
      </c>
    </row>
    <row r="163" spans="5:7" ht="15" x14ac:dyDescent="0.25">
      <c r="E163" s="149" t="s">
        <v>407</v>
      </c>
      <c r="F163" s="149" t="s">
        <v>1076</v>
      </c>
      <c r="G163" s="150">
        <v>43480</v>
      </c>
    </row>
    <row r="164" spans="5:7" ht="15" x14ac:dyDescent="0.25">
      <c r="E164" s="152"/>
      <c r="F164" s="149" t="s">
        <v>1077</v>
      </c>
      <c r="G164" s="150">
        <v>43480</v>
      </c>
    </row>
    <row r="165" spans="5:7" ht="15" x14ac:dyDescent="0.25">
      <c r="E165" s="152"/>
      <c r="F165" s="149" t="s">
        <v>1078</v>
      </c>
      <c r="G165" s="150">
        <v>43480</v>
      </c>
    </row>
    <row r="166" spans="5:7" ht="15" x14ac:dyDescent="0.25">
      <c r="E166" s="152"/>
      <c r="F166" s="149" t="s">
        <v>1079</v>
      </c>
      <c r="G166" s="150">
        <v>43480</v>
      </c>
    </row>
    <row r="167" spans="5:7" ht="15" x14ac:dyDescent="0.25">
      <c r="E167" s="152"/>
      <c r="F167" s="149" t="s">
        <v>1080</v>
      </c>
      <c r="G167" s="150">
        <v>43495</v>
      </c>
    </row>
    <row r="168" spans="5:7" ht="15" x14ac:dyDescent="0.25">
      <c r="E168" s="152"/>
      <c r="F168" s="149" t="s">
        <v>1081</v>
      </c>
      <c r="G168" s="150">
        <v>43495</v>
      </c>
    </row>
    <row r="169" spans="5:7" ht="15" x14ac:dyDescent="0.25">
      <c r="E169" s="152"/>
      <c r="F169" s="149" t="s">
        <v>1082</v>
      </c>
      <c r="G169" s="150">
        <v>43508</v>
      </c>
    </row>
    <row r="170" spans="5:7" ht="15" x14ac:dyDescent="0.25">
      <c r="E170" s="152"/>
      <c r="F170" s="149" t="s">
        <v>1083</v>
      </c>
      <c r="G170" s="150">
        <v>43508</v>
      </c>
    </row>
    <row r="171" spans="5:7" ht="15" x14ac:dyDescent="0.25">
      <c r="E171" s="152"/>
      <c r="F171" s="149" t="s">
        <v>1084</v>
      </c>
      <c r="G171" s="150">
        <v>43521</v>
      </c>
    </row>
    <row r="172" spans="5:7" ht="15" x14ac:dyDescent="0.25">
      <c r="E172" s="152"/>
      <c r="F172" s="149" t="s">
        <v>1085</v>
      </c>
      <c r="G172" s="150">
        <v>43531</v>
      </c>
    </row>
    <row r="173" spans="5:7" ht="15" x14ac:dyDescent="0.25">
      <c r="E173" s="152"/>
      <c r="F173" s="149" t="s">
        <v>1086</v>
      </c>
      <c r="G173" s="150">
        <v>43542</v>
      </c>
    </row>
    <row r="174" spans="5:7" ht="15" x14ac:dyDescent="0.25">
      <c r="E174" s="152"/>
      <c r="F174" s="149" t="s">
        <v>1087</v>
      </c>
      <c r="G174" s="150">
        <v>43542</v>
      </c>
    </row>
    <row r="175" spans="5:7" ht="15" x14ac:dyDescent="0.25">
      <c r="E175" s="152"/>
      <c r="F175" s="149" t="s">
        <v>1088</v>
      </c>
      <c r="G175" s="150">
        <v>43538</v>
      </c>
    </row>
    <row r="176" spans="5:7" ht="15" x14ac:dyDescent="0.25">
      <c r="E176" s="152"/>
      <c r="F176" s="149" t="s">
        <v>1089</v>
      </c>
      <c r="G176" s="150">
        <v>43556</v>
      </c>
    </row>
    <row r="177" spans="5:7" ht="15" x14ac:dyDescent="0.25">
      <c r="E177" s="152"/>
      <c r="F177" s="149" t="s">
        <v>1090</v>
      </c>
      <c r="G177" s="150">
        <v>43557</v>
      </c>
    </row>
    <row r="178" spans="5:7" ht="15" x14ac:dyDescent="0.25">
      <c r="E178" s="152"/>
      <c r="F178" s="149" t="s">
        <v>1091</v>
      </c>
      <c r="G178" s="150">
        <v>43557</v>
      </c>
    </row>
    <row r="179" spans="5:7" ht="15" x14ac:dyDescent="0.25">
      <c r="E179" s="152"/>
      <c r="F179" s="149" t="s">
        <v>1092</v>
      </c>
      <c r="G179" s="150">
        <v>43557</v>
      </c>
    </row>
    <row r="180" spans="5:7" ht="15" x14ac:dyDescent="0.25">
      <c r="E180" s="152"/>
      <c r="F180" s="149" t="s">
        <v>1093</v>
      </c>
      <c r="G180" s="150">
        <v>43570</v>
      </c>
    </row>
    <row r="181" spans="5:7" ht="15" x14ac:dyDescent="0.25">
      <c r="E181" s="152"/>
      <c r="F181" s="149" t="s">
        <v>1094</v>
      </c>
      <c r="G181" s="150">
        <v>43578</v>
      </c>
    </row>
    <row r="182" spans="5:7" ht="15" x14ac:dyDescent="0.25">
      <c r="E182" s="152"/>
      <c r="F182" s="149" t="s">
        <v>1095</v>
      </c>
      <c r="G182" s="150">
        <v>43578</v>
      </c>
    </row>
    <row r="183" spans="5:7" ht="15" x14ac:dyDescent="0.25">
      <c r="E183" s="152"/>
      <c r="F183" s="149" t="s">
        <v>1096</v>
      </c>
      <c r="G183" s="150">
        <v>43591</v>
      </c>
    </row>
    <row r="184" spans="5:7" ht="15" x14ac:dyDescent="0.25">
      <c r="E184" s="152"/>
      <c r="F184" s="149" t="s">
        <v>1097</v>
      </c>
      <c r="G184" s="150">
        <v>43627</v>
      </c>
    </row>
    <row r="185" spans="5:7" ht="15" x14ac:dyDescent="0.25">
      <c r="E185" s="152"/>
      <c r="F185" s="149" t="s">
        <v>1098</v>
      </c>
      <c r="G185" s="150">
        <v>43634</v>
      </c>
    </row>
    <row r="186" spans="5:7" ht="15" x14ac:dyDescent="0.25">
      <c r="E186" s="151"/>
      <c r="F186" s="149" t="s">
        <v>1099</v>
      </c>
      <c r="G186" s="150">
        <v>43634</v>
      </c>
    </row>
    <row r="187" spans="5:7" ht="15" x14ac:dyDescent="0.25">
      <c r="E187" s="149" t="s">
        <v>665</v>
      </c>
      <c r="F187" s="149" t="s">
        <v>1100</v>
      </c>
      <c r="G187" s="150">
        <v>43482</v>
      </c>
    </row>
    <row r="188" spans="5:7" ht="15" x14ac:dyDescent="0.25">
      <c r="E188" s="152"/>
      <c r="F188" s="149" t="s">
        <v>1101</v>
      </c>
      <c r="G188" s="150">
        <v>43489</v>
      </c>
    </row>
    <row r="189" spans="5:7" ht="15" x14ac:dyDescent="0.25">
      <c r="E189" s="152"/>
      <c r="F189" s="149" t="s">
        <v>1102</v>
      </c>
      <c r="G189" s="150">
        <v>43507</v>
      </c>
    </row>
    <row r="190" spans="5:7" ht="15" x14ac:dyDescent="0.25">
      <c r="E190" s="152"/>
      <c r="F190" s="149" t="s">
        <v>1103</v>
      </c>
      <c r="G190" s="150">
        <v>43537</v>
      </c>
    </row>
    <row r="191" spans="5:7" ht="15" x14ac:dyDescent="0.25">
      <c r="E191" s="152"/>
      <c r="F191" s="149" t="s">
        <v>1104</v>
      </c>
      <c r="G191" s="150">
        <v>43537</v>
      </c>
    </row>
    <row r="192" spans="5:7" ht="15" x14ac:dyDescent="0.25">
      <c r="E192" s="152"/>
      <c r="F192" s="149" t="s">
        <v>1105</v>
      </c>
      <c r="G192" s="150">
        <v>43537</v>
      </c>
    </row>
    <row r="193" spans="5:7" ht="15" x14ac:dyDescent="0.25">
      <c r="E193" s="152"/>
      <c r="F193" s="149" t="s">
        <v>1106</v>
      </c>
      <c r="G193" s="150">
        <v>43543</v>
      </c>
    </row>
    <row r="194" spans="5:7" ht="15" x14ac:dyDescent="0.25">
      <c r="E194" s="152"/>
      <c r="F194" s="149" t="s">
        <v>1107</v>
      </c>
      <c r="G194" s="150">
        <v>43549</v>
      </c>
    </row>
    <row r="195" spans="5:7" ht="15" x14ac:dyDescent="0.25">
      <c r="E195" s="152"/>
      <c r="F195" s="149" t="s">
        <v>1108</v>
      </c>
      <c r="G195" s="150">
        <v>43549</v>
      </c>
    </row>
    <row r="196" spans="5:7" ht="15" x14ac:dyDescent="0.25">
      <c r="E196" s="152"/>
      <c r="F196" s="149" t="s">
        <v>1109</v>
      </c>
      <c r="G196" s="150">
        <v>43577</v>
      </c>
    </row>
    <row r="197" spans="5:7" ht="15" x14ac:dyDescent="0.25">
      <c r="E197" s="151"/>
      <c r="F197" s="149" t="s">
        <v>1110</v>
      </c>
      <c r="G197" s="150">
        <v>43605</v>
      </c>
    </row>
    <row r="198" spans="5:7" ht="15" x14ac:dyDescent="0.25">
      <c r="E198" s="149" t="s">
        <v>319</v>
      </c>
      <c r="F198" s="149" t="s">
        <v>1111</v>
      </c>
      <c r="G198" s="150">
        <v>43474</v>
      </c>
    </row>
    <row r="199" spans="5:7" ht="15" x14ac:dyDescent="0.25">
      <c r="E199" s="152"/>
      <c r="F199" s="149" t="s">
        <v>1112</v>
      </c>
      <c r="G199" s="150">
        <v>43494</v>
      </c>
    </row>
    <row r="200" spans="5:7" ht="15" x14ac:dyDescent="0.25">
      <c r="E200" s="152"/>
      <c r="F200" s="149" t="s">
        <v>1113</v>
      </c>
      <c r="G200" s="150">
        <v>43515</v>
      </c>
    </row>
    <row r="201" spans="5:7" ht="15" x14ac:dyDescent="0.25">
      <c r="E201" s="152"/>
      <c r="F201" s="149" t="s">
        <v>1114</v>
      </c>
      <c r="G201" s="150">
        <v>43539</v>
      </c>
    </row>
    <row r="202" spans="5:7" ht="15" x14ac:dyDescent="0.25">
      <c r="E202" s="152"/>
      <c r="F202" s="149" t="s">
        <v>1115</v>
      </c>
      <c r="G202" s="150">
        <v>43566</v>
      </c>
    </row>
    <row r="203" spans="5:7" ht="15" x14ac:dyDescent="0.25">
      <c r="E203" s="152"/>
      <c r="F203" s="149" t="s">
        <v>1116</v>
      </c>
      <c r="G203" s="150">
        <v>43577</v>
      </c>
    </row>
    <row r="204" spans="5:7" ht="15" x14ac:dyDescent="0.25">
      <c r="E204" s="152"/>
      <c r="F204" s="149" t="s">
        <v>1117</v>
      </c>
      <c r="G204" s="150">
        <v>43580</v>
      </c>
    </row>
    <row r="205" spans="5:7" ht="15" x14ac:dyDescent="0.25">
      <c r="E205" s="152"/>
      <c r="F205" s="149" t="s">
        <v>1118</v>
      </c>
      <c r="G205" s="150">
        <v>43600</v>
      </c>
    </row>
    <row r="206" spans="5:7" ht="15" x14ac:dyDescent="0.25">
      <c r="E206" s="152"/>
      <c r="F206" s="149" t="s">
        <v>1119</v>
      </c>
      <c r="G206" s="150">
        <v>43626</v>
      </c>
    </row>
    <row r="207" spans="5:7" ht="15" x14ac:dyDescent="0.25">
      <c r="E207" s="151"/>
      <c r="F207" s="149" t="s">
        <v>1120</v>
      </c>
      <c r="G207" s="150">
        <v>43640</v>
      </c>
    </row>
    <row r="208" spans="5:7" ht="15" x14ac:dyDescent="0.25">
      <c r="E208" s="149" t="s">
        <v>671</v>
      </c>
      <c r="F208" s="149" t="s">
        <v>1121</v>
      </c>
      <c r="G208" s="150">
        <v>43507</v>
      </c>
    </row>
    <row r="209" spans="5:7" ht="15" x14ac:dyDescent="0.25">
      <c r="E209" s="151"/>
      <c r="F209" s="149" t="s">
        <v>1122</v>
      </c>
      <c r="G209" s="150">
        <v>43654</v>
      </c>
    </row>
    <row r="210" spans="5:7" ht="15" x14ac:dyDescent="0.25">
      <c r="E210" s="151" t="s">
        <v>330</v>
      </c>
      <c r="F210" s="149" t="s">
        <v>1123</v>
      </c>
      <c r="G210" s="150">
        <v>43640</v>
      </c>
    </row>
    <row r="211" spans="5:7" ht="15" x14ac:dyDescent="0.25">
      <c r="E211" s="149" t="s">
        <v>676</v>
      </c>
      <c r="F211" s="149" t="s">
        <v>1124</v>
      </c>
      <c r="G211" s="150">
        <v>43494</v>
      </c>
    </row>
    <row r="212" spans="5:7" ht="15" x14ac:dyDescent="0.25">
      <c r="E212" s="152"/>
      <c r="F212" s="149" t="s">
        <v>1125</v>
      </c>
      <c r="G212" s="150">
        <v>43501</v>
      </c>
    </row>
    <row r="213" spans="5:7" ht="15" x14ac:dyDescent="0.25">
      <c r="E213" s="152"/>
      <c r="F213" s="149" t="s">
        <v>1126</v>
      </c>
      <c r="G213" s="150">
        <v>43508</v>
      </c>
    </row>
    <row r="214" spans="5:7" ht="15" x14ac:dyDescent="0.25">
      <c r="E214" s="152"/>
      <c r="F214" s="149" t="s">
        <v>1127</v>
      </c>
      <c r="G214" s="150">
        <v>43557</v>
      </c>
    </row>
    <row r="215" spans="5:7" ht="15" x14ac:dyDescent="0.25">
      <c r="E215" s="152"/>
      <c r="F215" s="149" t="s">
        <v>1128</v>
      </c>
      <c r="G215" s="150">
        <v>43622</v>
      </c>
    </row>
    <row r="216" spans="5:7" ht="15" x14ac:dyDescent="0.25">
      <c r="E216" s="152"/>
      <c r="F216" s="149" t="s">
        <v>1129</v>
      </c>
      <c r="G216" s="150">
        <v>43634</v>
      </c>
    </row>
    <row r="217" spans="5:7" ht="15" x14ac:dyDescent="0.25">
      <c r="E217" s="151"/>
      <c r="F217" s="149" t="s">
        <v>1130</v>
      </c>
      <c r="G217" s="150">
        <v>43641</v>
      </c>
    </row>
    <row r="218" spans="5:7" ht="15" x14ac:dyDescent="0.25">
      <c r="E218" s="149" t="s">
        <v>682</v>
      </c>
      <c r="F218" s="149" t="s">
        <v>1131</v>
      </c>
      <c r="G218" s="150">
        <v>43482</v>
      </c>
    </row>
    <row r="219" spans="5:7" ht="15" x14ac:dyDescent="0.25">
      <c r="E219" s="152"/>
      <c r="F219" s="149" t="s">
        <v>1132</v>
      </c>
      <c r="G219" s="150">
        <v>43500</v>
      </c>
    </row>
    <row r="220" spans="5:7" ht="15" x14ac:dyDescent="0.25">
      <c r="E220" s="152"/>
      <c r="F220" s="149" t="s">
        <v>1133</v>
      </c>
      <c r="G220" s="150">
        <v>43565</v>
      </c>
    </row>
    <row r="221" spans="5:7" ht="15" x14ac:dyDescent="0.25">
      <c r="E221" s="152"/>
      <c r="F221" s="149" t="s">
        <v>1134</v>
      </c>
      <c r="G221" s="150">
        <v>43598</v>
      </c>
    </row>
    <row r="222" spans="5:7" ht="15" x14ac:dyDescent="0.25">
      <c r="E222" s="151"/>
      <c r="F222" s="149" t="s">
        <v>1135</v>
      </c>
      <c r="G222" s="150">
        <v>43605</v>
      </c>
    </row>
    <row r="223" spans="5:7" ht="15" x14ac:dyDescent="0.25">
      <c r="E223" s="149" t="s">
        <v>99</v>
      </c>
      <c r="F223" s="149" t="s">
        <v>1136</v>
      </c>
      <c r="G223" s="150">
        <v>43552</v>
      </c>
    </row>
    <row r="224" spans="5:7" ht="15" x14ac:dyDescent="0.25">
      <c r="E224" s="152"/>
      <c r="F224" s="149" t="s">
        <v>1137</v>
      </c>
      <c r="G224" s="150">
        <v>43612</v>
      </c>
    </row>
    <row r="225" spans="5:7" ht="15" x14ac:dyDescent="0.25">
      <c r="E225" s="151"/>
      <c r="F225" s="149" t="s">
        <v>1138</v>
      </c>
      <c r="G225" s="150">
        <v>43630</v>
      </c>
    </row>
    <row r="226" spans="5:7" ht="15" x14ac:dyDescent="0.25">
      <c r="E226" s="151" t="s">
        <v>32</v>
      </c>
      <c r="F226" s="149" t="s">
        <v>1139</v>
      </c>
      <c r="G226" s="150">
        <v>43634</v>
      </c>
    </row>
    <row r="227" spans="5:7" ht="15" x14ac:dyDescent="0.25">
      <c r="E227" s="151" t="s">
        <v>703</v>
      </c>
      <c r="F227" s="149" t="s">
        <v>1140</v>
      </c>
      <c r="G227" s="150">
        <v>43647</v>
      </c>
    </row>
    <row r="228" spans="5:7" ht="15" x14ac:dyDescent="0.25">
      <c r="E228" s="149" t="s">
        <v>707</v>
      </c>
      <c r="F228" s="149" t="s">
        <v>1141</v>
      </c>
      <c r="G228" s="150">
        <v>43539</v>
      </c>
    </row>
    <row r="229" spans="5:7" ht="15" x14ac:dyDescent="0.25">
      <c r="E229" s="152"/>
      <c r="F229" s="149" t="s">
        <v>1142</v>
      </c>
      <c r="G229" s="150">
        <v>43608</v>
      </c>
    </row>
    <row r="230" spans="5:7" ht="15" x14ac:dyDescent="0.25">
      <c r="E230" s="151"/>
      <c r="F230" s="149" t="s">
        <v>1143</v>
      </c>
      <c r="G230" s="150">
        <v>43628</v>
      </c>
    </row>
    <row r="231" spans="5:7" ht="15" x14ac:dyDescent="0.25">
      <c r="E231" s="149" t="s">
        <v>708</v>
      </c>
      <c r="F231" s="149" t="s">
        <v>1144</v>
      </c>
      <c r="G231" s="150">
        <v>43495</v>
      </c>
    </row>
    <row r="232" spans="5:7" ht="15" x14ac:dyDescent="0.25">
      <c r="E232" s="152"/>
      <c r="F232" s="149" t="s">
        <v>1145</v>
      </c>
      <c r="G232" s="150">
        <v>43514</v>
      </c>
    </row>
    <row r="233" spans="5:7" ht="15" x14ac:dyDescent="0.25">
      <c r="E233" s="152"/>
      <c r="F233" s="149" t="s">
        <v>1146</v>
      </c>
      <c r="G233" s="150">
        <v>43532</v>
      </c>
    </row>
    <row r="234" spans="5:7" ht="15" x14ac:dyDescent="0.25">
      <c r="E234" s="152"/>
      <c r="F234" s="149" t="s">
        <v>1147</v>
      </c>
      <c r="G234" s="150">
        <v>43551</v>
      </c>
    </row>
    <row r="235" spans="5:7" ht="15" x14ac:dyDescent="0.25">
      <c r="E235" s="152"/>
      <c r="F235" s="149" t="s">
        <v>1148</v>
      </c>
      <c r="G235" s="150">
        <v>43578</v>
      </c>
    </row>
    <row r="236" spans="5:7" ht="15" x14ac:dyDescent="0.25">
      <c r="E236" s="152"/>
      <c r="F236" s="149" t="s">
        <v>1149</v>
      </c>
      <c r="G236" s="150">
        <v>43602</v>
      </c>
    </row>
    <row r="237" spans="5:7" ht="15" x14ac:dyDescent="0.25">
      <c r="E237" s="152"/>
      <c r="F237" s="149" t="s">
        <v>1150</v>
      </c>
      <c r="G237" s="150">
        <v>43642</v>
      </c>
    </row>
    <row r="238" spans="5:7" ht="15" x14ac:dyDescent="0.25">
      <c r="E238" s="151"/>
      <c r="F238" s="149" t="s">
        <v>1151</v>
      </c>
      <c r="G238" s="150">
        <v>43651</v>
      </c>
    </row>
    <row r="239" spans="5:7" ht="15" x14ac:dyDescent="0.25">
      <c r="E239" s="149" t="s">
        <v>287</v>
      </c>
      <c r="F239" s="149" t="s">
        <v>1152</v>
      </c>
      <c r="G239" s="150">
        <v>43475</v>
      </c>
    </row>
    <row r="240" spans="5:7" ht="15" x14ac:dyDescent="0.25">
      <c r="E240" s="152"/>
      <c r="F240" s="149" t="s">
        <v>1153</v>
      </c>
      <c r="G240" s="150">
        <v>43489</v>
      </c>
    </row>
    <row r="241" spans="5:7" ht="15" x14ac:dyDescent="0.25">
      <c r="E241" s="152"/>
      <c r="F241" s="149" t="s">
        <v>1154</v>
      </c>
      <c r="G241" s="150">
        <v>43495</v>
      </c>
    </row>
    <row r="242" spans="5:7" ht="15" x14ac:dyDescent="0.25">
      <c r="E242" s="152"/>
      <c r="F242" s="149" t="s">
        <v>1155</v>
      </c>
      <c r="G242" s="150">
        <v>43507</v>
      </c>
    </row>
    <row r="243" spans="5:7" ht="15" x14ac:dyDescent="0.25">
      <c r="E243" s="152"/>
      <c r="F243" s="149" t="s">
        <v>1156</v>
      </c>
      <c r="G243" s="150">
        <v>43528</v>
      </c>
    </row>
    <row r="244" spans="5:7" ht="15" x14ac:dyDescent="0.25">
      <c r="E244" s="152"/>
      <c r="F244" s="149" t="s">
        <v>1157</v>
      </c>
      <c r="G244" s="150">
        <v>43543</v>
      </c>
    </row>
    <row r="245" spans="5:7" ht="15" x14ac:dyDescent="0.25">
      <c r="E245" s="152"/>
      <c r="F245" s="149" t="s">
        <v>1158</v>
      </c>
      <c r="G245" s="150">
        <v>43549</v>
      </c>
    </row>
    <row r="246" spans="5:7" ht="15" x14ac:dyDescent="0.25">
      <c r="E246" s="152"/>
      <c r="F246" s="149" t="s">
        <v>1159</v>
      </c>
      <c r="G246" s="150">
        <v>43556</v>
      </c>
    </row>
    <row r="247" spans="5:7" ht="15" x14ac:dyDescent="0.25">
      <c r="E247" s="152"/>
      <c r="F247" s="149" t="s">
        <v>1160</v>
      </c>
      <c r="G247" s="150">
        <v>43570</v>
      </c>
    </row>
    <row r="248" spans="5:7" ht="15" x14ac:dyDescent="0.25">
      <c r="E248" s="152"/>
      <c r="F248" s="149" t="s">
        <v>1161</v>
      </c>
      <c r="G248" s="150">
        <v>43573</v>
      </c>
    </row>
    <row r="249" spans="5:7" ht="15" x14ac:dyDescent="0.25">
      <c r="E249" s="152"/>
      <c r="F249" s="149" t="s">
        <v>1162</v>
      </c>
      <c r="G249" s="150">
        <v>43579</v>
      </c>
    </row>
    <row r="250" spans="5:7" ht="15" x14ac:dyDescent="0.25">
      <c r="E250" s="152"/>
      <c r="F250" s="149" t="s">
        <v>1163</v>
      </c>
      <c r="G250" s="150">
        <v>43612</v>
      </c>
    </row>
    <row r="251" spans="5:7" ht="15" x14ac:dyDescent="0.25">
      <c r="E251" s="152"/>
      <c r="F251" s="149" t="s">
        <v>1164</v>
      </c>
      <c r="G251" s="150">
        <v>43612</v>
      </c>
    </row>
    <row r="252" spans="5:7" ht="15" x14ac:dyDescent="0.25">
      <c r="E252" s="151"/>
      <c r="F252" s="149" t="s">
        <v>1165</v>
      </c>
      <c r="G252" s="150">
        <v>43605</v>
      </c>
    </row>
    <row r="253" spans="5:7" ht="15" x14ac:dyDescent="0.25">
      <c r="E253" s="151" t="s">
        <v>367</v>
      </c>
      <c r="F253" s="149" t="s">
        <v>1166</v>
      </c>
      <c r="G253" s="150">
        <v>43501</v>
      </c>
    </row>
    <row r="254" spans="5:7" ht="15" x14ac:dyDescent="0.25">
      <c r="E254" s="151" t="s">
        <v>719</v>
      </c>
      <c r="F254" s="149" t="s">
        <v>1167</v>
      </c>
      <c r="G254" s="150">
        <v>43591</v>
      </c>
    </row>
    <row r="255" spans="5:7" ht="15" x14ac:dyDescent="0.25">
      <c r="E255" s="151" t="s">
        <v>727</v>
      </c>
      <c r="F255" s="149" t="s">
        <v>1168</v>
      </c>
      <c r="G255" s="150">
        <v>43501</v>
      </c>
    </row>
    <row r="256" spans="5:7" ht="15" x14ac:dyDescent="0.25">
      <c r="E256" s="151" t="s">
        <v>735</v>
      </c>
      <c r="F256" s="149" t="s">
        <v>1169</v>
      </c>
      <c r="G256" s="150">
        <v>43544</v>
      </c>
    </row>
    <row r="257" spans="5:7" ht="15" x14ac:dyDescent="0.25">
      <c r="E257" s="149" t="s">
        <v>736</v>
      </c>
      <c r="F257" s="149" t="s">
        <v>1170</v>
      </c>
      <c r="G257" s="150">
        <v>43528</v>
      </c>
    </row>
    <row r="258" spans="5:7" ht="15" x14ac:dyDescent="0.25">
      <c r="E258" s="151"/>
      <c r="F258" s="149" t="s">
        <v>1171</v>
      </c>
      <c r="G258" s="150">
        <v>43510</v>
      </c>
    </row>
    <row r="259" spans="5:7" ht="15" x14ac:dyDescent="0.25">
      <c r="E259" s="151" t="s">
        <v>741</v>
      </c>
      <c r="F259" s="149" t="s">
        <v>1172</v>
      </c>
      <c r="G259" s="150">
        <v>43494</v>
      </c>
    </row>
    <row r="260" spans="5:7" ht="15" x14ac:dyDescent="0.25">
      <c r="E260" s="151" t="s">
        <v>745</v>
      </c>
      <c r="F260" s="149" t="s">
        <v>1173</v>
      </c>
      <c r="G260" s="150">
        <v>43538</v>
      </c>
    </row>
    <row r="261" spans="5:7" ht="15" x14ac:dyDescent="0.25">
      <c r="E261" s="149" t="s">
        <v>349</v>
      </c>
      <c r="F261" s="149" t="s">
        <v>1174</v>
      </c>
      <c r="G261" s="150">
        <v>43472</v>
      </c>
    </row>
    <row r="262" spans="5:7" ht="15" x14ac:dyDescent="0.25">
      <c r="E262" s="152"/>
      <c r="F262" s="149" t="s">
        <v>1175</v>
      </c>
      <c r="G262" s="150">
        <v>43472</v>
      </c>
    </row>
    <row r="263" spans="5:7" ht="15" x14ac:dyDescent="0.25">
      <c r="E263" s="152"/>
      <c r="F263" s="149" t="s">
        <v>1176</v>
      </c>
      <c r="G263" s="150">
        <v>43476</v>
      </c>
    </row>
    <row r="264" spans="5:7" ht="15" x14ac:dyDescent="0.25">
      <c r="E264" s="152"/>
      <c r="F264" s="149" t="s">
        <v>1177</v>
      </c>
      <c r="G264" s="150">
        <v>43476</v>
      </c>
    </row>
    <row r="265" spans="5:7" ht="15" x14ac:dyDescent="0.25">
      <c r="E265" s="152"/>
      <c r="F265" s="149" t="s">
        <v>1178</v>
      </c>
      <c r="G265" s="150">
        <v>43476</v>
      </c>
    </row>
    <row r="266" spans="5:7" ht="15" x14ac:dyDescent="0.25">
      <c r="E266" s="152"/>
      <c r="F266" s="149" t="s">
        <v>1179</v>
      </c>
      <c r="G266" s="150">
        <v>43476</v>
      </c>
    </row>
    <row r="267" spans="5:7" ht="15" x14ac:dyDescent="0.25">
      <c r="E267" s="152"/>
      <c r="F267" s="149" t="s">
        <v>1180</v>
      </c>
      <c r="G267" s="150">
        <v>43476</v>
      </c>
    </row>
    <row r="268" spans="5:7" ht="15" x14ac:dyDescent="0.25">
      <c r="E268" s="152"/>
      <c r="F268" s="149" t="s">
        <v>1181</v>
      </c>
      <c r="G268" s="150">
        <v>43482</v>
      </c>
    </row>
    <row r="269" spans="5:7" ht="15" x14ac:dyDescent="0.25">
      <c r="E269" s="152"/>
      <c r="F269" s="149" t="s">
        <v>1182</v>
      </c>
      <c r="G269" s="150">
        <v>43482</v>
      </c>
    </row>
    <row r="270" spans="5:7" ht="15" x14ac:dyDescent="0.25">
      <c r="E270" s="152"/>
      <c r="F270" s="149" t="s">
        <v>1183</v>
      </c>
      <c r="G270" s="150">
        <v>43495</v>
      </c>
    </row>
    <row r="271" spans="5:7" ht="15" x14ac:dyDescent="0.25">
      <c r="E271" s="152"/>
      <c r="F271" s="149" t="s">
        <v>1184</v>
      </c>
      <c r="G271" s="150">
        <v>43495</v>
      </c>
    </row>
    <row r="272" spans="5:7" ht="15" x14ac:dyDescent="0.25">
      <c r="E272" s="152"/>
      <c r="F272" s="149" t="s">
        <v>1185</v>
      </c>
      <c r="G272" s="150">
        <v>43495</v>
      </c>
    </row>
    <row r="273" spans="5:7" ht="15" x14ac:dyDescent="0.25">
      <c r="E273" s="152"/>
      <c r="F273" s="149" t="s">
        <v>1186</v>
      </c>
      <c r="G273" s="150">
        <v>43495</v>
      </c>
    </row>
    <row r="274" spans="5:7" ht="15" x14ac:dyDescent="0.25">
      <c r="E274" s="152"/>
      <c r="F274" s="149" t="s">
        <v>1187</v>
      </c>
      <c r="G274" s="150">
        <v>43495</v>
      </c>
    </row>
    <row r="275" spans="5:7" ht="15" x14ac:dyDescent="0.25">
      <c r="E275" s="152"/>
      <c r="F275" s="149" t="s">
        <v>1188</v>
      </c>
      <c r="G275" s="150">
        <v>43502</v>
      </c>
    </row>
    <row r="276" spans="5:7" ht="15" x14ac:dyDescent="0.25">
      <c r="E276" s="152"/>
      <c r="F276" s="149" t="s">
        <v>1189</v>
      </c>
      <c r="G276" s="150">
        <v>43502</v>
      </c>
    </row>
    <row r="277" spans="5:7" ht="15" x14ac:dyDescent="0.25">
      <c r="E277" s="152"/>
      <c r="F277" s="149" t="s">
        <v>1190</v>
      </c>
      <c r="G277" s="150">
        <v>43502</v>
      </c>
    </row>
    <row r="278" spans="5:7" ht="15" x14ac:dyDescent="0.25">
      <c r="E278" s="152"/>
      <c r="F278" s="149" t="s">
        <v>1191</v>
      </c>
      <c r="G278" s="150">
        <v>43502</v>
      </c>
    </row>
    <row r="279" spans="5:7" ht="15" x14ac:dyDescent="0.25">
      <c r="E279" s="152"/>
      <c r="F279" s="149" t="s">
        <v>1192</v>
      </c>
      <c r="G279" s="150">
        <v>43502</v>
      </c>
    </row>
    <row r="280" spans="5:7" ht="15" x14ac:dyDescent="0.25">
      <c r="E280" s="152"/>
      <c r="F280" s="149" t="s">
        <v>1193</v>
      </c>
      <c r="G280" s="150">
        <v>43502</v>
      </c>
    </row>
    <row r="281" spans="5:7" ht="15" x14ac:dyDescent="0.25">
      <c r="E281" s="152"/>
      <c r="F281" s="149" t="s">
        <v>1194</v>
      </c>
      <c r="G281" s="150">
        <v>43502</v>
      </c>
    </row>
    <row r="282" spans="5:7" ht="15" x14ac:dyDescent="0.25">
      <c r="E282" s="152"/>
      <c r="F282" s="149" t="s">
        <v>1195</v>
      </c>
      <c r="G282" s="150">
        <v>43502</v>
      </c>
    </row>
    <row r="283" spans="5:7" ht="15" x14ac:dyDescent="0.25">
      <c r="E283" s="152"/>
      <c r="F283" s="149" t="s">
        <v>1196</v>
      </c>
      <c r="G283" s="150">
        <v>43503</v>
      </c>
    </row>
    <row r="284" spans="5:7" ht="15" x14ac:dyDescent="0.25">
      <c r="E284" s="152"/>
      <c r="F284" s="149" t="s">
        <v>1197</v>
      </c>
      <c r="G284" s="150">
        <v>43503</v>
      </c>
    </row>
    <row r="285" spans="5:7" ht="15" x14ac:dyDescent="0.25">
      <c r="E285" s="152"/>
      <c r="F285" s="149" t="s">
        <v>1198</v>
      </c>
      <c r="G285" s="150">
        <v>43516</v>
      </c>
    </row>
    <row r="286" spans="5:7" ht="15" x14ac:dyDescent="0.25">
      <c r="E286" s="152"/>
      <c r="F286" s="149" t="s">
        <v>1199</v>
      </c>
      <c r="G286" s="150">
        <v>43516</v>
      </c>
    </row>
    <row r="287" spans="5:7" ht="15" x14ac:dyDescent="0.25">
      <c r="E287" s="152"/>
      <c r="F287" s="149" t="s">
        <v>1200</v>
      </c>
      <c r="G287" s="150">
        <v>43516</v>
      </c>
    </row>
    <row r="288" spans="5:7" ht="15" x14ac:dyDescent="0.25">
      <c r="E288" s="152"/>
      <c r="F288" s="149" t="s">
        <v>1201</v>
      </c>
      <c r="G288" s="150">
        <v>43516</v>
      </c>
    </row>
    <row r="289" spans="5:7" ht="15" x14ac:dyDescent="0.25">
      <c r="E289" s="152"/>
      <c r="F289" s="149" t="s">
        <v>1202</v>
      </c>
      <c r="G289" s="150">
        <v>43522</v>
      </c>
    </row>
    <row r="290" spans="5:7" ht="15" x14ac:dyDescent="0.25">
      <c r="E290" s="152"/>
      <c r="F290" s="149" t="s">
        <v>1203</v>
      </c>
      <c r="G290" s="150">
        <v>43522</v>
      </c>
    </row>
    <row r="291" spans="5:7" ht="15" x14ac:dyDescent="0.25">
      <c r="E291" s="152"/>
      <c r="F291" s="149" t="s">
        <v>1204</v>
      </c>
      <c r="G291" s="150">
        <v>43530</v>
      </c>
    </row>
    <row r="292" spans="5:7" ht="15" x14ac:dyDescent="0.25">
      <c r="E292" s="152"/>
      <c r="F292" s="149" t="s">
        <v>1205</v>
      </c>
      <c r="G292" s="150">
        <v>43530</v>
      </c>
    </row>
    <row r="293" spans="5:7" ht="15" x14ac:dyDescent="0.25">
      <c r="E293" s="152"/>
      <c r="F293" s="149" t="s">
        <v>1206</v>
      </c>
      <c r="G293" s="150">
        <v>43532</v>
      </c>
    </row>
    <row r="294" spans="5:7" ht="15" x14ac:dyDescent="0.25">
      <c r="E294" s="152"/>
      <c r="F294" s="149" t="s">
        <v>1207</v>
      </c>
      <c r="G294" s="150">
        <v>43532</v>
      </c>
    </row>
    <row r="295" spans="5:7" ht="15" x14ac:dyDescent="0.25">
      <c r="E295" s="152"/>
      <c r="F295" s="149" t="s">
        <v>1208</v>
      </c>
      <c r="G295" s="150">
        <v>43532</v>
      </c>
    </row>
    <row r="296" spans="5:7" ht="15" x14ac:dyDescent="0.25">
      <c r="E296" s="152"/>
      <c r="F296" s="149" t="s">
        <v>1209</v>
      </c>
      <c r="G296" s="150">
        <v>43532</v>
      </c>
    </row>
    <row r="297" spans="5:7" ht="15" x14ac:dyDescent="0.25">
      <c r="E297" s="152"/>
      <c r="F297" s="149" t="s">
        <v>1210</v>
      </c>
      <c r="G297" s="150">
        <v>43537</v>
      </c>
    </row>
    <row r="298" spans="5:7" ht="15" x14ac:dyDescent="0.25">
      <c r="E298" s="152"/>
      <c r="F298" s="149" t="s">
        <v>1211</v>
      </c>
      <c r="G298" s="150">
        <v>43537</v>
      </c>
    </row>
    <row r="299" spans="5:7" ht="15" x14ac:dyDescent="0.25">
      <c r="E299" s="152"/>
      <c r="F299" s="149" t="s">
        <v>1212</v>
      </c>
      <c r="G299" s="150">
        <v>43537</v>
      </c>
    </row>
    <row r="300" spans="5:7" ht="15" x14ac:dyDescent="0.25">
      <c r="E300" s="152"/>
      <c r="F300" s="149" t="s">
        <v>1213</v>
      </c>
      <c r="G300" s="150">
        <v>43542</v>
      </c>
    </row>
    <row r="301" spans="5:7" ht="15" x14ac:dyDescent="0.25">
      <c r="E301" s="152"/>
      <c r="F301" s="149" t="s">
        <v>1214</v>
      </c>
      <c r="G301" s="150">
        <v>43546</v>
      </c>
    </row>
    <row r="302" spans="5:7" ht="15" x14ac:dyDescent="0.25">
      <c r="E302" s="152"/>
      <c r="F302" s="149" t="s">
        <v>1215</v>
      </c>
      <c r="G302" s="150">
        <v>43552</v>
      </c>
    </row>
    <row r="303" spans="5:7" ht="15" x14ac:dyDescent="0.25">
      <c r="E303" s="152"/>
      <c r="F303" s="149" t="s">
        <v>1216</v>
      </c>
      <c r="G303" s="150">
        <v>43552</v>
      </c>
    </row>
    <row r="304" spans="5:7" ht="15" x14ac:dyDescent="0.25">
      <c r="E304" s="152"/>
      <c r="F304" s="149" t="s">
        <v>1217</v>
      </c>
      <c r="G304" s="150">
        <v>43552</v>
      </c>
    </row>
    <row r="305" spans="5:7" ht="15" x14ac:dyDescent="0.25">
      <c r="E305" s="152"/>
      <c r="F305" s="149" t="s">
        <v>1218</v>
      </c>
      <c r="G305" s="150">
        <v>43565</v>
      </c>
    </row>
    <row r="306" spans="5:7" ht="15" x14ac:dyDescent="0.25">
      <c r="E306" s="152"/>
      <c r="F306" s="149" t="s">
        <v>1219</v>
      </c>
      <c r="G306" s="150">
        <v>43565</v>
      </c>
    </row>
    <row r="307" spans="5:7" ht="15" x14ac:dyDescent="0.25">
      <c r="E307" s="152"/>
      <c r="F307" s="149" t="s">
        <v>1220</v>
      </c>
      <c r="G307" s="150">
        <v>43566</v>
      </c>
    </row>
    <row r="308" spans="5:7" ht="15" x14ac:dyDescent="0.25">
      <c r="E308" s="152"/>
      <c r="F308" s="149" t="s">
        <v>1221</v>
      </c>
      <c r="G308" s="150">
        <v>43566</v>
      </c>
    </row>
    <row r="309" spans="5:7" ht="15" x14ac:dyDescent="0.25">
      <c r="E309" s="152"/>
      <c r="F309" s="149" t="s">
        <v>1222</v>
      </c>
      <c r="G309" s="150">
        <v>43570</v>
      </c>
    </row>
    <row r="310" spans="5:7" ht="15" x14ac:dyDescent="0.25">
      <c r="E310" s="152"/>
      <c r="F310" s="149" t="s">
        <v>1223</v>
      </c>
      <c r="G310" s="150">
        <v>43570</v>
      </c>
    </row>
    <row r="311" spans="5:7" ht="15" x14ac:dyDescent="0.25">
      <c r="E311" s="152"/>
      <c r="F311" s="149" t="s">
        <v>1224</v>
      </c>
      <c r="G311" s="150">
        <v>43573</v>
      </c>
    </row>
    <row r="312" spans="5:7" ht="15" x14ac:dyDescent="0.25">
      <c r="E312" s="152"/>
      <c r="F312" s="149" t="s">
        <v>1225</v>
      </c>
      <c r="G312" s="150">
        <v>43591</v>
      </c>
    </row>
    <row r="313" spans="5:7" ht="15" x14ac:dyDescent="0.25">
      <c r="E313" s="152"/>
      <c r="F313" s="149" t="s">
        <v>1226</v>
      </c>
      <c r="G313" s="150">
        <v>43595</v>
      </c>
    </row>
    <row r="314" spans="5:7" ht="15" x14ac:dyDescent="0.25">
      <c r="E314" s="152"/>
      <c r="F314" s="149" t="s">
        <v>1227</v>
      </c>
      <c r="G314" s="150">
        <v>43595</v>
      </c>
    </row>
    <row r="315" spans="5:7" ht="15" x14ac:dyDescent="0.25">
      <c r="E315" s="152"/>
      <c r="F315" s="149" t="s">
        <v>1228</v>
      </c>
      <c r="G315" s="150">
        <v>43605</v>
      </c>
    </row>
    <row r="316" spans="5:7" ht="15" x14ac:dyDescent="0.25">
      <c r="E316" s="152"/>
      <c r="F316" s="149" t="s">
        <v>1229</v>
      </c>
      <c r="G316" s="150">
        <v>43605</v>
      </c>
    </row>
    <row r="317" spans="5:7" ht="15" x14ac:dyDescent="0.25">
      <c r="E317" s="152"/>
      <c r="F317" s="149" t="s">
        <v>1230</v>
      </c>
      <c r="G317" s="150">
        <v>43614</v>
      </c>
    </row>
    <row r="318" spans="5:7" ht="15" x14ac:dyDescent="0.25">
      <c r="E318" s="152"/>
      <c r="F318" s="149" t="s">
        <v>1231</v>
      </c>
      <c r="G318" s="150">
        <v>43614</v>
      </c>
    </row>
    <row r="319" spans="5:7" ht="15" x14ac:dyDescent="0.25">
      <c r="E319" s="152"/>
      <c r="F319" s="149" t="s">
        <v>1232</v>
      </c>
      <c r="G319" s="150">
        <v>43614</v>
      </c>
    </row>
    <row r="320" spans="5:7" ht="15" x14ac:dyDescent="0.25">
      <c r="E320" s="152"/>
      <c r="F320" s="149" t="s">
        <v>1233</v>
      </c>
      <c r="G320" s="150">
        <v>43620</v>
      </c>
    </row>
    <row r="321" spans="5:7" ht="15" x14ac:dyDescent="0.25">
      <c r="E321" s="152"/>
      <c r="F321" s="149" t="s">
        <v>1234</v>
      </c>
      <c r="G321" s="150">
        <v>43622</v>
      </c>
    </row>
    <row r="322" spans="5:7" ht="15" x14ac:dyDescent="0.25">
      <c r="E322" s="152"/>
      <c r="F322" s="149" t="s">
        <v>1235</v>
      </c>
      <c r="G322" s="150">
        <v>43622</v>
      </c>
    </row>
    <row r="323" spans="5:7" ht="15" x14ac:dyDescent="0.25">
      <c r="E323" s="152"/>
      <c r="F323" s="149" t="s">
        <v>1236</v>
      </c>
      <c r="G323" s="150">
        <v>43627</v>
      </c>
    </row>
    <row r="324" spans="5:7" ht="15" x14ac:dyDescent="0.25">
      <c r="E324" s="152"/>
      <c r="F324" s="149" t="s">
        <v>1237</v>
      </c>
      <c r="G324" s="150">
        <v>43626</v>
      </c>
    </row>
    <row r="325" spans="5:7" ht="15" x14ac:dyDescent="0.25">
      <c r="E325" s="152"/>
      <c r="F325" s="149" t="s">
        <v>1238</v>
      </c>
      <c r="G325" s="150">
        <v>43628</v>
      </c>
    </row>
    <row r="326" spans="5:7" ht="15" x14ac:dyDescent="0.25">
      <c r="E326" s="152"/>
      <c r="F326" s="149" t="s">
        <v>1239</v>
      </c>
      <c r="G326" s="150">
        <v>43630</v>
      </c>
    </row>
    <row r="327" spans="5:7" ht="15" x14ac:dyDescent="0.25">
      <c r="E327" s="152"/>
      <c r="F327" s="149" t="s">
        <v>1240</v>
      </c>
      <c r="G327" s="150">
        <v>43635</v>
      </c>
    </row>
    <row r="328" spans="5:7" ht="15" x14ac:dyDescent="0.25">
      <c r="E328" s="152"/>
      <c r="F328" s="149" t="s">
        <v>1241</v>
      </c>
      <c r="G328" s="150">
        <v>43636</v>
      </c>
    </row>
    <row r="329" spans="5:7" ht="15" x14ac:dyDescent="0.25">
      <c r="E329" s="152"/>
      <c r="F329" s="149" t="s">
        <v>1242</v>
      </c>
      <c r="G329" s="150">
        <v>43642</v>
      </c>
    </row>
    <row r="330" spans="5:7" ht="15" x14ac:dyDescent="0.25">
      <c r="E330" s="152"/>
      <c r="F330" s="149" t="s">
        <v>1243</v>
      </c>
      <c r="G330" s="150">
        <v>43642</v>
      </c>
    </row>
    <row r="331" spans="5:7" ht="15" x14ac:dyDescent="0.25">
      <c r="E331" s="151"/>
      <c r="F331" s="149" t="s">
        <v>1244</v>
      </c>
      <c r="G331" s="150">
        <v>43644</v>
      </c>
    </row>
    <row r="332" spans="5:7" ht="15" x14ac:dyDescent="0.25">
      <c r="E332" s="149" t="s">
        <v>750</v>
      </c>
      <c r="F332" s="149" t="s">
        <v>1245</v>
      </c>
      <c r="G332" s="150">
        <v>43601</v>
      </c>
    </row>
    <row r="333" spans="5:7" ht="15" x14ac:dyDescent="0.25">
      <c r="E333" s="151"/>
      <c r="F333" s="149" t="s">
        <v>1246</v>
      </c>
      <c r="G333" s="150">
        <v>43614</v>
      </c>
    </row>
    <row r="334" spans="5:7" ht="15" x14ac:dyDescent="0.25">
      <c r="E334" s="149" t="s">
        <v>752</v>
      </c>
      <c r="F334" s="149" t="s">
        <v>1247</v>
      </c>
      <c r="G334" s="150">
        <v>43489</v>
      </c>
    </row>
    <row r="335" spans="5:7" ht="15" x14ac:dyDescent="0.25">
      <c r="E335" s="152"/>
      <c r="F335" s="149" t="s">
        <v>1248</v>
      </c>
      <c r="G335" s="150">
        <v>43524</v>
      </c>
    </row>
    <row r="336" spans="5:7" ht="15" x14ac:dyDescent="0.25">
      <c r="E336" s="152"/>
      <c r="F336" s="149" t="s">
        <v>1249</v>
      </c>
      <c r="G336" s="150">
        <v>43551</v>
      </c>
    </row>
    <row r="337" spans="5:7" ht="15" x14ac:dyDescent="0.25">
      <c r="E337" s="151"/>
      <c r="F337" s="149" t="s">
        <v>1250</v>
      </c>
      <c r="G337" s="150">
        <v>43666</v>
      </c>
    </row>
    <row r="338" spans="5:7" ht="15" x14ac:dyDescent="0.25">
      <c r="E338" s="149" t="s">
        <v>757</v>
      </c>
      <c r="F338" s="149" t="s">
        <v>1251</v>
      </c>
      <c r="G338" s="150">
        <v>43490</v>
      </c>
    </row>
    <row r="339" spans="5:7" ht="15" x14ac:dyDescent="0.25">
      <c r="E339" s="152"/>
      <c r="F339" s="149" t="s">
        <v>1252</v>
      </c>
      <c r="G339" s="150">
        <v>43507</v>
      </c>
    </row>
    <row r="340" spans="5:7" ht="15" x14ac:dyDescent="0.25">
      <c r="E340" s="152"/>
      <c r="F340" s="149" t="s">
        <v>1253</v>
      </c>
      <c r="G340" s="150">
        <v>43570</v>
      </c>
    </row>
    <row r="341" spans="5:7" ht="15" x14ac:dyDescent="0.25">
      <c r="E341" s="152"/>
      <c r="F341" s="149" t="s">
        <v>1254</v>
      </c>
      <c r="G341" s="150">
        <v>43528</v>
      </c>
    </row>
    <row r="342" spans="5:7" ht="15" x14ac:dyDescent="0.25">
      <c r="E342" s="152"/>
      <c r="F342" s="149" t="s">
        <v>1255</v>
      </c>
      <c r="G342" s="150">
        <v>43530</v>
      </c>
    </row>
    <row r="343" spans="5:7" ht="15" x14ac:dyDescent="0.25">
      <c r="E343" s="152"/>
      <c r="F343" s="149" t="s">
        <v>1256</v>
      </c>
      <c r="G343" s="150">
        <v>43572</v>
      </c>
    </row>
    <row r="344" spans="5:7" ht="15" x14ac:dyDescent="0.25">
      <c r="E344" s="152"/>
      <c r="F344" s="149" t="s">
        <v>1257</v>
      </c>
      <c r="G344" s="150">
        <v>43608</v>
      </c>
    </row>
    <row r="345" spans="5:7" ht="15" x14ac:dyDescent="0.25">
      <c r="E345" s="152"/>
      <c r="F345" s="149" t="s">
        <v>1258</v>
      </c>
      <c r="G345" s="150">
        <v>43649</v>
      </c>
    </row>
    <row r="346" spans="5:7" ht="15" x14ac:dyDescent="0.25">
      <c r="E346" s="152"/>
      <c r="F346" s="149" t="s">
        <v>1259</v>
      </c>
      <c r="G346" s="150">
        <v>43656</v>
      </c>
    </row>
    <row r="347" spans="5:7" ht="15" x14ac:dyDescent="0.25">
      <c r="E347" s="151"/>
      <c r="F347" s="149" t="s">
        <v>1260</v>
      </c>
      <c r="G347" s="150">
        <v>43675</v>
      </c>
    </row>
    <row r="348" spans="5:7" ht="15" x14ac:dyDescent="0.25">
      <c r="E348" s="149" t="s">
        <v>29</v>
      </c>
      <c r="F348" s="149" t="s">
        <v>1261</v>
      </c>
      <c r="G348" s="150">
        <v>43490</v>
      </c>
    </row>
    <row r="349" spans="5:7" ht="15" x14ac:dyDescent="0.25">
      <c r="E349" s="152"/>
      <c r="F349" s="149" t="s">
        <v>1262</v>
      </c>
      <c r="G349" s="150">
        <v>43515</v>
      </c>
    </row>
    <row r="350" spans="5:7" ht="15" x14ac:dyDescent="0.25">
      <c r="E350" s="152"/>
      <c r="F350" s="149" t="s">
        <v>1263</v>
      </c>
      <c r="G350" s="150">
        <v>43524</v>
      </c>
    </row>
    <row r="351" spans="5:7" ht="15" x14ac:dyDescent="0.25">
      <c r="E351" s="152"/>
      <c r="F351" s="149" t="s">
        <v>1264</v>
      </c>
      <c r="G351" s="150">
        <v>43531</v>
      </c>
    </row>
    <row r="352" spans="5:7" ht="15" x14ac:dyDescent="0.25">
      <c r="E352" s="152"/>
      <c r="F352" s="149" t="s">
        <v>1265</v>
      </c>
      <c r="G352" s="150">
        <v>43531</v>
      </c>
    </row>
    <row r="353" spans="5:7" ht="15" x14ac:dyDescent="0.25">
      <c r="E353" s="152"/>
      <c r="F353" s="149" t="s">
        <v>1266</v>
      </c>
      <c r="G353" s="150">
        <v>43539</v>
      </c>
    </row>
    <row r="354" spans="5:7" ht="15" x14ac:dyDescent="0.25">
      <c r="E354" s="152"/>
      <c r="F354" s="149" t="s">
        <v>1267</v>
      </c>
      <c r="G354" s="150">
        <v>43539</v>
      </c>
    </row>
    <row r="355" spans="5:7" ht="15" x14ac:dyDescent="0.25">
      <c r="E355" s="152"/>
      <c r="F355" s="149" t="s">
        <v>1268</v>
      </c>
      <c r="G355" s="150">
        <v>43553</v>
      </c>
    </row>
    <row r="356" spans="5:7" ht="15" x14ac:dyDescent="0.25">
      <c r="E356" s="152"/>
      <c r="F356" s="149" t="s">
        <v>1269</v>
      </c>
      <c r="G356" s="150">
        <v>43564</v>
      </c>
    </row>
    <row r="357" spans="5:7" ht="15" x14ac:dyDescent="0.25">
      <c r="E357" s="152"/>
      <c r="F357" s="149" t="s">
        <v>1270</v>
      </c>
      <c r="G357" s="150">
        <v>43574</v>
      </c>
    </row>
    <row r="358" spans="5:7" ht="15" x14ac:dyDescent="0.25">
      <c r="E358" s="152"/>
      <c r="F358" s="149" t="s">
        <v>1271</v>
      </c>
      <c r="G358" s="150">
        <v>43580</v>
      </c>
    </row>
    <row r="359" spans="5:7" ht="15" x14ac:dyDescent="0.25">
      <c r="E359" s="152"/>
      <c r="F359" s="149" t="s">
        <v>1272</v>
      </c>
      <c r="G359" s="150">
        <v>43591</v>
      </c>
    </row>
    <row r="360" spans="5:7" ht="15" x14ac:dyDescent="0.25">
      <c r="E360" s="152"/>
      <c r="F360" s="149" t="s">
        <v>1273</v>
      </c>
      <c r="G360" s="150">
        <v>43620</v>
      </c>
    </row>
    <row r="361" spans="5:7" ht="15" x14ac:dyDescent="0.25">
      <c r="E361" s="152"/>
      <c r="F361" s="149" t="s">
        <v>1274</v>
      </c>
      <c r="G361" s="150">
        <v>43630</v>
      </c>
    </row>
    <row r="362" spans="5:7" ht="15" x14ac:dyDescent="0.25">
      <c r="E362" s="152"/>
      <c r="F362" s="149" t="s">
        <v>1275</v>
      </c>
      <c r="G362" s="150">
        <v>43636</v>
      </c>
    </row>
    <row r="363" spans="5:7" ht="15" x14ac:dyDescent="0.25">
      <c r="E363" s="152"/>
      <c r="F363" s="149" t="s">
        <v>1276</v>
      </c>
      <c r="G363" s="150">
        <v>43636</v>
      </c>
    </row>
    <row r="364" spans="5:7" ht="15" x14ac:dyDescent="0.25">
      <c r="E364" s="151"/>
      <c r="F364" s="149" t="s">
        <v>1277</v>
      </c>
      <c r="G364" s="150">
        <v>43651</v>
      </c>
    </row>
    <row r="365" spans="5:7" ht="15" x14ac:dyDescent="0.25">
      <c r="E365" s="151" t="s">
        <v>155</v>
      </c>
      <c r="F365" s="149" t="s">
        <v>1278</v>
      </c>
      <c r="G365" s="150">
        <v>43647</v>
      </c>
    </row>
    <row r="366" spans="5:7" ht="15" x14ac:dyDescent="0.25">
      <c r="E366" s="149" t="s">
        <v>261</v>
      </c>
      <c r="F366" s="149" t="s">
        <v>1279</v>
      </c>
      <c r="G366" s="150">
        <v>43472</v>
      </c>
    </row>
    <row r="367" spans="5:7" ht="15" x14ac:dyDescent="0.25">
      <c r="E367" s="151"/>
      <c r="F367" s="149" t="s">
        <v>1280</v>
      </c>
      <c r="G367" s="150">
        <v>43501</v>
      </c>
    </row>
    <row r="368" spans="5:7" ht="15" x14ac:dyDescent="0.25">
      <c r="E368" s="151" t="s">
        <v>776</v>
      </c>
      <c r="F368" s="149" t="s">
        <v>1281</v>
      </c>
      <c r="G368" s="150">
        <v>43608</v>
      </c>
    </row>
    <row r="369" spans="5:7" ht="15" x14ac:dyDescent="0.25">
      <c r="E369" s="151" t="s">
        <v>219</v>
      </c>
      <c r="F369" s="149" t="s">
        <v>1282</v>
      </c>
      <c r="G369" s="150">
        <v>43543</v>
      </c>
    </row>
    <row r="370" spans="5:7" ht="15" x14ac:dyDescent="0.25">
      <c r="E370" s="151" t="s">
        <v>18</v>
      </c>
      <c r="F370" s="149" t="s">
        <v>1283</v>
      </c>
      <c r="G370" s="150">
        <v>43629</v>
      </c>
    </row>
    <row r="371" spans="5:7" ht="15" x14ac:dyDescent="0.25">
      <c r="E371" s="149" t="s">
        <v>783</v>
      </c>
      <c r="F371" s="149" t="s">
        <v>1284</v>
      </c>
      <c r="G371" s="150">
        <v>43518</v>
      </c>
    </row>
    <row r="372" spans="5:7" ht="15" x14ac:dyDescent="0.25">
      <c r="E372" s="152"/>
      <c r="F372" s="149" t="s">
        <v>1285</v>
      </c>
      <c r="G372" s="150">
        <v>43565</v>
      </c>
    </row>
    <row r="373" spans="5:7" ht="15" x14ac:dyDescent="0.25">
      <c r="E373" s="152"/>
      <c r="F373" s="149" t="s">
        <v>1286</v>
      </c>
      <c r="G373" s="150">
        <v>43606</v>
      </c>
    </row>
    <row r="374" spans="5:7" ht="15" x14ac:dyDescent="0.25">
      <c r="E374" s="151"/>
      <c r="F374" s="149" t="s">
        <v>1287</v>
      </c>
      <c r="G374" s="150">
        <v>43643</v>
      </c>
    </row>
    <row r="375" spans="5:7" ht="15" x14ac:dyDescent="0.25">
      <c r="E375" s="151" t="s">
        <v>791</v>
      </c>
      <c r="F375" s="149" t="s">
        <v>1288</v>
      </c>
      <c r="G375" s="150">
        <v>43633</v>
      </c>
    </row>
    <row r="376" spans="5:7" ht="15" x14ac:dyDescent="0.25">
      <c r="E376" s="151" t="s">
        <v>796</v>
      </c>
      <c r="F376" s="149" t="s">
        <v>1289</v>
      </c>
      <c r="G376" s="150">
        <v>43630</v>
      </c>
    </row>
    <row r="377" spans="5:7" ht="15" x14ac:dyDescent="0.25">
      <c r="E377" s="149" t="s">
        <v>148</v>
      </c>
      <c r="F377" s="149" t="s">
        <v>1290</v>
      </c>
      <c r="G377" s="150">
        <v>43517</v>
      </c>
    </row>
    <row r="378" spans="5:7" ht="15" x14ac:dyDescent="0.25">
      <c r="E378" s="152"/>
      <c r="F378" s="149" t="s">
        <v>1291</v>
      </c>
      <c r="G378" s="150">
        <v>43565</v>
      </c>
    </row>
    <row r="379" spans="5:7" ht="15" x14ac:dyDescent="0.25">
      <c r="E379" s="151"/>
      <c r="F379" s="149" t="s">
        <v>1292</v>
      </c>
      <c r="G379" s="150">
        <v>43612</v>
      </c>
    </row>
    <row r="380" spans="5:7" ht="15" x14ac:dyDescent="0.25">
      <c r="E380" s="149" t="s">
        <v>800</v>
      </c>
      <c r="F380" s="149" t="s">
        <v>1293</v>
      </c>
      <c r="G380" s="150">
        <v>43474</v>
      </c>
    </row>
    <row r="381" spans="5:7" ht="15" x14ac:dyDescent="0.25">
      <c r="E381" s="151"/>
      <c r="F381" s="149" t="s">
        <v>1294</v>
      </c>
      <c r="G381" s="150">
        <v>43631</v>
      </c>
    </row>
    <row r="382" spans="5:7" ht="15" x14ac:dyDescent="0.25">
      <c r="E382" s="149" t="s">
        <v>809</v>
      </c>
      <c r="F382" s="149" t="s">
        <v>1295</v>
      </c>
      <c r="G382" s="150">
        <v>43605</v>
      </c>
    </row>
    <row r="383" spans="5:7" ht="15" x14ac:dyDescent="0.25">
      <c r="E383" s="151"/>
      <c r="F383" s="149" t="s">
        <v>1296</v>
      </c>
      <c r="G383" s="150">
        <v>43669</v>
      </c>
    </row>
    <row r="384" spans="5:7" ht="15" x14ac:dyDescent="0.25">
      <c r="E384" s="149" t="s">
        <v>841</v>
      </c>
      <c r="F384" s="149" t="s">
        <v>1297</v>
      </c>
      <c r="G384" s="150">
        <v>43479</v>
      </c>
    </row>
    <row r="385" spans="5:7" ht="15" x14ac:dyDescent="0.25">
      <c r="E385" s="152"/>
      <c r="F385" s="149" t="s">
        <v>1298</v>
      </c>
      <c r="G385" s="150">
        <v>43544</v>
      </c>
    </row>
    <row r="386" spans="5:7" ht="15" x14ac:dyDescent="0.25">
      <c r="E386" s="152"/>
      <c r="F386" s="149" t="s">
        <v>1299</v>
      </c>
      <c r="G386" s="150">
        <v>43549</v>
      </c>
    </row>
    <row r="387" spans="5:7" ht="15" x14ac:dyDescent="0.25">
      <c r="E387" s="152"/>
      <c r="F387" s="149" t="s">
        <v>1300</v>
      </c>
      <c r="G387" s="150">
        <v>43578</v>
      </c>
    </row>
    <row r="388" spans="5:7" ht="15" x14ac:dyDescent="0.25">
      <c r="E388" s="151"/>
      <c r="F388" s="149" t="s">
        <v>1301</v>
      </c>
      <c r="G388" s="150">
        <v>43579</v>
      </c>
    </row>
    <row r="389" spans="5:7" ht="15" x14ac:dyDescent="0.25">
      <c r="E389" s="149" t="s">
        <v>408</v>
      </c>
      <c r="F389" s="149" t="s">
        <v>1302</v>
      </c>
      <c r="G389" s="150">
        <v>43472</v>
      </c>
    </row>
    <row r="390" spans="5:7" ht="15" x14ac:dyDescent="0.25">
      <c r="E390" s="152"/>
      <c r="F390" s="149" t="s">
        <v>1303</v>
      </c>
      <c r="G390" s="150">
        <v>43472</v>
      </c>
    </row>
    <row r="391" spans="5:7" ht="15" x14ac:dyDescent="0.25">
      <c r="E391" s="152"/>
      <c r="F391" s="149" t="s">
        <v>1304</v>
      </c>
      <c r="G391" s="150">
        <v>43472</v>
      </c>
    </row>
    <row r="392" spans="5:7" ht="15" x14ac:dyDescent="0.25">
      <c r="E392" s="152"/>
      <c r="F392" s="149" t="s">
        <v>1305</v>
      </c>
      <c r="G392" s="150">
        <v>43472</v>
      </c>
    </row>
    <row r="393" spans="5:7" ht="15" x14ac:dyDescent="0.25">
      <c r="E393" s="152"/>
      <c r="F393" s="149" t="s">
        <v>1306</v>
      </c>
      <c r="G393" s="150">
        <v>43480</v>
      </c>
    </row>
    <row r="394" spans="5:7" ht="15" x14ac:dyDescent="0.25">
      <c r="E394" s="152"/>
      <c r="F394" s="149" t="s">
        <v>1307</v>
      </c>
      <c r="G394" s="150">
        <v>43480</v>
      </c>
    </row>
    <row r="395" spans="5:7" ht="15" x14ac:dyDescent="0.25">
      <c r="E395" s="152"/>
      <c r="F395" s="149" t="s">
        <v>1308</v>
      </c>
      <c r="G395" s="150">
        <v>43495</v>
      </c>
    </row>
    <row r="396" spans="5:7" ht="15" x14ac:dyDescent="0.25">
      <c r="E396" s="152"/>
      <c r="F396" s="149" t="s">
        <v>1309</v>
      </c>
      <c r="G396" s="150">
        <v>43495</v>
      </c>
    </row>
    <row r="397" spans="5:7" ht="15" x14ac:dyDescent="0.25">
      <c r="E397" s="152"/>
      <c r="F397" s="149" t="s">
        <v>1310</v>
      </c>
      <c r="G397" s="150">
        <v>43508</v>
      </c>
    </row>
    <row r="398" spans="5:7" ht="15" x14ac:dyDescent="0.25">
      <c r="E398" s="152"/>
      <c r="F398" s="149" t="s">
        <v>1311</v>
      </c>
      <c r="G398" s="150">
        <v>43508</v>
      </c>
    </row>
    <row r="399" spans="5:7" ht="15" x14ac:dyDescent="0.25">
      <c r="E399" s="152"/>
      <c r="F399" s="149" t="s">
        <v>1312</v>
      </c>
      <c r="G399" s="150">
        <v>43536</v>
      </c>
    </row>
    <row r="400" spans="5:7" ht="15" x14ac:dyDescent="0.25">
      <c r="E400" s="152"/>
      <c r="F400" s="149" t="s">
        <v>1313</v>
      </c>
      <c r="G400" s="150">
        <v>43550</v>
      </c>
    </row>
    <row r="401" spans="5:7" ht="15" x14ac:dyDescent="0.25">
      <c r="E401" s="152"/>
      <c r="F401" s="149" t="s">
        <v>1314</v>
      </c>
      <c r="G401" s="150">
        <v>43557</v>
      </c>
    </row>
    <row r="402" spans="5:7" ht="15" x14ac:dyDescent="0.25">
      <c r="E402" s="152"/>
      <c r="F402" s="149" t="s">
        <v>1315</v>
      </c>
      <c r="G402" s="150">
        <v>43570</v>
      </c>
    </row>
    <row r="403" spans="5:7" ht="15" x14ac:dyDescent="0.25">
      <c r="E403" s="152"/>
      <c r="F403" s="149" t="s">
        <v>1316</v>
      </c>
      <c r="G403" s="150">
        <v>43570</v>
      </c>
    </row>
    <row r="404" spans="5:7" ht="15" x14ac:dyDescent="0.25">
      <c r="E404" s="152"/>
      <c r="F404" s="149" t="s">
        <v>1317</v>
      </c>
      <c r="G404" s="150">
        <v>43578</v>
      </c>
    </row>
    <row r="405" spans="5:7" ht="15" x14ac:dyDescent="0.25">
      <c r="E405" s="152"/>
      <c r="F405" s="149" t="s">
        <v>1318</v>
      </c>
      <c r="G405" s="150">
        <v>43626</v>
      </c>
    </row>
    <row r="406" spans="5:7" ht="15" x14ac:dyDescent="0.25">
      <c r="E406" s="152"/>
      <c r="F406" s="149" t="s">
        <v>1319</v>
      </c>
      <c r="G406" s="150">
        <v>43626</v>
      </c>
    </row>
    <row r="407" spans="5:7" ht="15" x14ac:dyDescent="0.25">
      <c r="E407" s="152"/>
      <c r="F407" s="149" t="s">
        <v>1320</v>
      </c>
      <c r="G407" s="150">
        <v>43634</v>
      </c>
    </row>
    <row r="408" spans="5:7" ht="15" x14ac:dyDescent="0.25">
      <c r="E408" s="151"/>
      <c r="F408" s="149" t="s">
        <v>1321</v>
      </c>
      <c r="G408" s="150">
        <v>43648</v>
      </c>
    </row>
    <row r="409" spans="5:7" ht="15" x14ac:dyDescent="0.25">
      <c r="E409" s="151" t="s">
        <v>846</v>
      </c>
      <c r="F409" s="149" t="s">
        <v>1322</v>
      </c>
      <c r="G409" s="150">
        <v>43479</v>
      </c>
    </row>
    <row r="410" spans="5:7" ht="15" x14ac:dyDescent="0.25">
      <c r="E410" s="149" t="s">
        <v>853</v>
      </c>
      <c r="F410" s="149" t="s">
        <v>1323</v>
      </c>
      <c r="G410" s="150">
        <v>43514</v>
      </c>
    </row>
    <row r="411" spans="5:7" ht="15" x14ac:dyDescent="0.25">
      <c r="E411" s="152"/>
      <c r="F411" s="149" t="s">
        <v>1324</v>
      </c>
      <c r="G411" s="150">
        <v>43522</v>
      </c>
    </row>
    <row r="412" spans="5:7" ht="15" x14ac:dyDescent="0.25">
      <c r="E412" s="151"/>
      <c r="F412" s="149" t="s">
        <v>1325</v>
      </c>
      <c r="G412" s="150">
        <v>43606</v>
      </c>
    </row>
    <row r="413" spans="5:7" ht="15" x14ac:dyDescent="0.25">
      <c r="E413" s="151" t="s">
        <v>25</v>
      </c>
      <c r="F413" s="149" t="s">
        <v>1326</v>
      </c>
      <c r="G413" s="150">
        <v>43510</v>
      </c>
    </row>
    <row r="414" spans="5:7" ht="15" x14ac:dyDescent="0.25">
      <c r="E414" s="149" t="s">
        <v>26</v>
      </c>
      <c r="F414" s="149" t="s">
        <v>1327</v>
      </c>
      <c r="G414" s="150">
        <v>43507</v>
      </c>
    </row>
    <row r="415" spans="5:7" ht="15" x14ac:dyDescent="0.25">
      <c r="E415" s="152"/>
      <c r="F415" s="149" t="s">
        <v>1328</v>
      </c>
      <c r="G415" s="150">
        <v>43507</v>
      </c>
    </row>
    <row r="416" spans="5:7" ht="15" x14ac:dyDescent="0.25">
      <c r="E416" s="152"/>
      <c r="F416" s="149" t="s">
        <v>1329</v>
      </c>
      <c r="G416" s="150">
        <v>43514</v>
      </c>
    </row>
    <row r="417" spans="5:7" ht="15" x14ac:dyDescent="0.25">
      <c r="E417" s="152"/>
      <c r="F417" s="149" t="s">
        <v>1330</v>
      </c>
      <c r="G417" s="150">
        <v>43573</v>
      </c>
    </row>
    <row r="418" spans="5:7" ht="15" x14ac:dyDescent="0.25">
      <c r="E418" s="152"/>
      <c r="F418" s="149" t="s">
        <v>1331</v>
      </c>
      <c r="G418" s="150">
        <v>43587</v>
      </c>
    </row>
    <row r="419" spans="5:7" ht="15" x14ac:dyDescent="0.25">
      <c r="E419" s="151"/>
      <c r="F419" s="149" t="s">
        <v>1332</v>
      </c>
      <c r="G419" s="150">
        <v>43643</v>
      </c>
    </row>
    <row r="420" spans="5:7" ht="15" x14ac:dyDescent="0.25">
      <c r="E420" s="149" t="s">
        <v>867</v>
      </c>
      <c r="F420" s="149" t="s">
        <v>1333</v>
      </c>
      <c r="G420" s="150">
        <v>43524</v>
      </c>
    </row>
    <row r="421" spans="5:7" ht="15" x14ac:dyDescent="0.25">
      <c r="E421" s="152"/>
      <c r="F421" s="149" t="s">
        <v>1334</v>
      </c>
      <c r="G421" s="150">
        <v>43570</v>
      </c>
    </row>
    <row r="422" spans="5:7" ht="15" x14ac:dyDescent="0.25">
      <c r="E422" s="152"/>
      <c r="F422" s="149" t="s">
        <v>1335</v>
      </c>
      <c r="G422" s="150">
        <v>43579</v>
      </c>
    </row>
    <row r="423" spans="5:7" ht="15" x14ac:dyDescent="0.25">
      <c r="E423" s="152"/>
      <c r="F423" s="149" t="s">
        <v>1336</v>
      </c>
      <c r="G423" s="150">
        <v>43606</v>
      </c>
    </row>
    <row r="424" spans="5:7" ht="15" x14ac:dyDescent="0.25">
      <c r="E424" s="151"/>
      <c r="F424" s="149" t="s">
        <v>1337</v>
      </c>
      <c r="G424" s="150">
        <v>43626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showGridLines="0" tabSelected="1" view="pageLayout" zoomScaleNormal="100" workbookViewId="0">
      <selection activeCell="A17" sqref="A17:H26"/>
    </sheetView>
  </sheetViews>
  <sheetFormatPr baseColWidth="10" defaultRowHeight="12.75" x14ac:dyDescent="0.2"/>
  <sheetData>
    <row r="1" spans="1:8" ht="39" customHeight="1" x14ac:dyDescent="0.2">
      <c r="A1" s="221"/>
      <c r="B1" s="222"/>
      <c r="C1" s="224" t="s">
        <v>1372</v>
      </c>
      <c r="D1" s="225"/>
      <c r="E1" s="225"/>
      <c r="F1" s="226"/>
      <c r="G1" s="254" t="s">
        <v>1389</v>
      </c>
      <c r="H1" s="255"/>
    </row>
    <row r="2" spans="1:8" s="200" customFormat="1" ht="39" customHeight="1" x14ac:dyDescent="0.2">
      <c r="A2" s="1"/>
      <c r="B2" s="1"/>
      <c r="C2" s="243"/>
      <c r="D2" s="243"/>
      <c r="E2" s="243"/>
      <c r="F2" s="244"/>
      <c r="G2" s="229"/>
      <c r="H2" s="230"/>
    </row>
    <row r="3" spans="1:8" x14ac:dyDescent="0.2">
      <c r="F3" s="223" t="s">
        <v>1375</v>
      </c>
      <c r="G3" s="220"/>
      <c r="H3" s="252">
        <v>1</v>
      </c>
    </row>
    <row r="4" spans="1:8" x14ac:dyDescent="0.2">
      <c r="A4" s="164" t="s">
        <v>1374</v>
      </c>
      <c r="B4" s="220"/>
      <c r="C4" s="251" t="s">
        <v>1385</v>
      </c>
      <c r="D4" s="249"/>
      <c r="E4" s="250"/>
    </row>
    <row r="6" spans="1:8" x14ac:dyDescent="0.2">
      <c r="A6" s="164" t="s">
        <v>1378</v>
      </c>
      <c r="B6" s="228"/>
      <c r="C6" s="228"/>
      <c r="D6" s="245" t="str">
        <f>BASE!C1</f>
        <v>DU 01/01/2019 AU 30/06/2019</v>
      </c>
      <c r="E6" s="245"/>
      <c r="F6" s="245"/>
      <c r="G6" s="245"/>
      <c r="H6" s="246"/>
    </row>
    <row r="8" spans="1:8" x14ac:dyDescent="0.2">
      <c r="A8" s="233"/>
      <c r="B8" s="233"/>
      <c r="C8" s="233"/>
    </row>
    <row r="9" spans="1:8" x14ac:dyDescent="0.2">
      <c r="A9" s="231" t="s">
        <v>1379</v>
      </c>
      <c r="B9" s="17"/>
      <c r="C9" s="233"/>
      <c r="E9" s="253" t="s">
        <v>1386</v>
      </c>
    </row>
    <row r="10" spans="1:8" x14ac:dyDescent="0.2">
      <c r="A10" s="17"/>
      <c r="B10" s="17"/>
      <c r="C10" s="233"/>
    </row>
    <row r="11" spans="1:8" x14ac:dyDescent="0.2">
      <c r="A11" s="231" t="s">
        <v>1381</v>
      </c>
      <c r="B11" s="231"/>
      <c r="C11" s="232"/>
      <c r="D11" s="232"/>
      <c r="E11" s="232"/>
      <c r="F11" s="232"/>
      <c r="H11" s="253" t="s">
        <v>1387</v>
      </c>
    </row>
    <row r="12" spans="1:8" x14ac:dyDescent="0.2">
      <c r="A12" s="17"/>
      <c r="B12" s="17"/>
      <c r="C12" s="233"/>
    </row>
    <row r="13" spans="1:8" x14ac:dyDescent="0.2">
      <c r="A13" s="231" t="s">
        <v>1380</v>
      </c>
      <c r="B13" s="17"/>
      <c r="C13" s="233"/>
      <c r="D13" s="253" t="s">
        <v>1388</v>
      </c>
    </row>
    <row r="16" spans="1:8" x14ac:dyDescent="0.2">
      <c r="A16" s="232" t="s">
        <v>1341</v>
      </c>
    </row>
    <row r="17" spans="1:8" x14ac:dyDescent="0.2">
      <c r="A17" s="234"/>
      <c r="B17" s="235"/>
      <c r="C17" s="235"/>
      <c r="D17" s="235"/>
      <c r="E17" s="235"/>
      <c r="F17" s="235"/>
      <c r="G17" s="235"/>
      <c r="H17" s="236"/>
    </row>
    <row r="18" spans="1:8" x14ac:dyDescent="0.2">
      <c r="A18" s="237"/>
      <c r="B18" s="214"/>
      <c r="C18" s="214"/>
      <c r="D18" s="214"/>
      <c r="E18" s="214"/>
      <c r="F18" s="214"/>
      <c r="G18" s="214"/>
      <c r="H18" s="238"/>
    </row>
    <row r="19" spans="1:8" x14ac:dyDescent="0.2">
      <c r="A19" s="237"/>
      <c r="B19" s="214"/>
      <c r="C19" s="214"/>
      <c r="D19" s="214"/>
      <c r="E19" s="214"/>
      <c r="F19" s="214"/>
      <c r="G19" s="214"/>
      <c r="H19" s="238"/>
    </row>
    <row r="20" spans="1:8" x14ac:dyDescent="0.2">
      <c r="A20" s="237"/>
      <c r="B20" s="214"/>
      <c r="C20" s="214"/>
      <c r="D20" s="214"/>
      <c r="E20" s="214"/>
      <c r="F20" s="214"/>
      <c r="G20" s="214"/>
      <c r="H20" s="238"/>
    </row>
    <row r="21" spans="1:8" x14ac:dyDescent="0.2">
      <c r="A21" s="237"/>
      <c r="B21" s="214"/>
      <c r="C21" s="214"/>
      <c r="D21" s="214"/>
      <c r="E21" s="214"/>
      <c r="F21" s="214"/>
      <c r="G21" s="214"/>
      <c r="H21" s="238"/>
    </row>
    <row r="22" spans="1:8" x14ac:dyDescent="0.2">
      <c r="A22" s="237"/>
      <c r="B22" s="214"/>
      <c r="C22" s="214"/>
      <c r="D22" s="214"/>
      <c r="E22" s="214"/>
      <c r="F22" s="214"/>
      <c r="G22" s="214"/>
      <c r="H22" s="238"/>
    </row>
    <row r="23" spans="1:8" x14ac:dyDescent="0.2">
      <c r="A23" s="237"/>
      <c r="B23" s="214"/>
      <c r="C23" s="214"/>
      <c r="D23" s="214"/>
      <c r="E23" s="214"/>
      <c r="F23" s="214"/>
      <c r="G23" s="214"/>
      <c r="H23" s="238"/>
    </row>
    <row r="24" spans="1:8" x14ac:dyDescent="0.2">
      <c r="A24" s="237"/>
      <c r="B24" s="214"/>
      <c r="C24" s="214"/>
      <c r="D24" s="214"/>
      <c r="E24" s="214"/>
      <c r="F24" s="214"/>
      <c r="G24" s="214"/>
      <c r="H24" s="238"/>
    </row>
    <row r="25" spans="1:8" x14ac:dyDescent="0.2">
      <c r="A25" s="237"/>
      <c r="B25" s="214"/>
      <c r="C25" s="214"/>
      <c r="D25" s="214"/>
      <c r="E25" s="214"/>
      <c r="F25" s="214"/>
      <c r="G25" s="214"/>
      <c r="H25" s="238"/>
    </row>
    <row r="26" spans="1:8" x14ac:dyDescent="0.2">
      <c r="A26" s="239"/>
      <c r="B26" s="240"/>
      <c r="C26" s="240"/>
      <c r="D26" s="240"/>
      <c r="E26" s="240"/>
      <c r="F26" s="240"/>
      <c r="G26" s="240"/>
      <c r="H26" s="241"/>
    </row>
    <row r="28" spans="1:8" x14ac:dyDescent="0.2">
      <c r="A28" s="232" t="s">
        <v>1382</v>
      </c>
    </row>
    <row r="29" spans="1:8" x14ac:dyDescent="0.2">
      <c r="A29" s="234"/>
      <c r="B29" s="235"/>
      <c r="C29" s="235"/>
      <c r="D29" s="235"/>
      <c r="E29" s="235"/>
      <c r="F29" s="235"/>
      <c r="G29" s="235"/>
      <c r="H29" s="236"/>
    </row>
    <row r="30" spans="1:8" x14ac:dyDescent="0.2">
      <c r="A30" s="237"/>
      <c r="B30" s="214"/>
      <c r="C30" s="214"/>
      <c r="D30" s="214"/>
      <c r="E30" s="214"/>
      <c r="F30" s="214"/>
      <c r="G30" s="214"/>
      <c r="H30" s="238"/>
    </row>
    <row r="31" spans="1:8" x14ac:dyDescent="0.2">
      <c r="A31" s="237"/>
      <c r="B31" s="214"/>
      <c r="C31" s="214"/>
      <c r="D31" s="214"/>
      <c r="E31" s="214"/>
      <c r="F31" s="214"/>
      <c r="G31" s="214"/>
      <c r="H31" s="238"/>
    </row>
    <row r="32" spans="1:8" x14ac:dyDescent="0.2">
      <c r="A32" s="237"/>
      <c r="B32" s="214"/>
      <c r="C32" s="214"/>
      <c r="D32" s="214"/>
      <c r="E32" s="214"/>
      <c r="F32" s="214"/>
      <c r="G32" s="214"/>
      <c r="H32" s="238"/>
    </row>
    <row r="33" spans="1:8" x14ac:dyDescent="0.2">
      <c r="A33" s="237"/>
      <c r="B33" s="214"/>
      <c r="C33" s="214"/>
      <c r="D33" s="214"/>
      <c r="E33" s="214"/>
      <c r="F33" s="214"/>
      <c r="G33" s="214"/>
      <c r="H33" s="238"/>
    </row>
    <row r="34" spans="1:8" x14ac:dyDescent="0.2">
      <c r="A34" s="237"/>
      <c r="B34" s="214"/>
      <c r="C34" s="214"/>
      <c r="D34" s="214"/>
      <c r="E34" s="214"/>
      <c r="F34" s="214"/>
      <c r="G34" s="214"/>
      <c r="H34" s="238"/>
    </row>
    <row r="35" spans="1:8" x14ac:dyDescent="0.2">
      <c r="A35" s="237"/>
      <c r="B35" s="214"/>
      <c r="C35" s="214"/>
      <c r="D35" s="214"/>
      <c r="E35" s="214"/>
      <c r="F35" s="214"/>
      <c r="G35" s="214"/>
      <c r="H35" s="238"/>
    </row>
    <row r="36" spans="1:8" x14ac:dyDescent="0.2">
      <c r="A36" s="237"/>
      <c r="B36" s="214"/>
      <c r="C36" s="214"/>
      <c r="D36" s="214"/>
      <c r="E36" s="214"/>
      <c r="F36" s="214"/>
      <c r="G36" s="214"/>
      <c r="H36" s="238"/>
    </row>
    <row r="37" spans="1:8" x14ac:dyDescent="0.2">
      <c r="A37" s="237"/>
      <c r="B37" s="214"/>
      <c r="C37" s="214"/>
      <c r="D37" s="214"/>
      <c r="E37" s="214"/>
      <c r="F37" s="214"/>
      <c r="G37" s="214"/>
      <c r="H37" s="238"/>
    </row>
    <row r="38" spans="1:8" x14ac:dyDescent="0.2">
      <c r="A38" s="237"/>
      <c r="B38" s="214"/>
      <c r="C38" s="214"/>
      <c r="D38" s="214"/>
      <c r="E38" s="214"/>
      <c r="F38" s="214"/>
      <c r="G38" s="214"/>
      <c r="H38" s="238"/>
    </row>
    <row r="39" spans="1:8" x14ac:dyDescent="0.2">
      <c r="A39" s="237"/>
      <c r="B39" s="214"/>
      <c r="C39" s="214"/>
      <c r="D39" s="214"/>
      <c r="E39" s="214"/>
      <c r="F39" s="214"/>
      <c r="G39" s="214"/>
      <c r="H39" s="238"/>
    </row>
    <row r="40" spans="1:8" x14ac:dyDescent="0.2">
      <c r="A40" s="237"/>
      <c r="B40" s="214"/>
      <c r="C40" s="214"/>
      <c r="D40" s="214"/>
      <c r="E40" s="214"/>
      <c r="F40" s="214"/>
      <c r="G40" s="214"/>
      <c r="H40" s="238"/>
    </row>
    <row r="41" spans="1:8" x14ac:dyDescent="0.2">
      <c r="A41" s="237"/>
      <c r="B41" s="214"/>
      <c r="C41" s="214"/>
      <c r="D41" s="214"/>
      <c r="E41" s="214"/>
      <c r="F41" s="214"/>
      <c r="G41" s="214"/>
      <c r="H41" s="238"/>
    </row>
    <row r="42" spans="1:8" x14ac:dyDescent="0.2">
      <c r="A42" s="239"/>
      <c r="B42" s="240"/>
      <c r="C42" s="240"/>
      <c r="D42" s="240"/>
      <c r="E42" s="240"/>
      <c r="F42" s="240"/>
      <c r="G42" s="240"/>
      <c r="H42" s="241"/>
    </row>
    <row r="45" spans="1:8" ht="24.75" customHeight="1" x14ac:dyDescent="0.2">
      <c r="A45" s="242" t="s">
        <v>1383</v>
      </c>
      <c r="B45" s="227"/>
      <c r="C45" s="220"/>
    </row>
    <row r="47" spans="1:8" x14ac:dyDescent="0.2">
      <c r="B47" s="17"/>
    </row>
  </sheetData>
  <mergeCells count="7">
    <mergeCell ref="A29:H42"/>
    <mergeCell ref="A17:H26"/>
    <mergeCell ref="C4:E4"/>
    <mergeCell ref="A1:B1"/>
    <mergeCell ref="C1:F1"/>
    <mergeCell ref="G1:H1"/>
    <mergeCell ref="D6:H6"/>
  </mergeCells>
  <pageMargins left="0" right="0" top="0" bottom="0" header="0" footer="0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7</vt:i4>
      </vt:variant>
    </vt:vector>
  </HeadingPairs>
  <TitlesOfParts>
    <vt:vector size="20" baseType="lpstr">
      <vt:lpstr>Cumul 2013</vt:lpstr>
      <vt:lpstr>Cumul 2014</vt:lpstr>
      <vt:lpstr>Enquete fournisseur</vt:lpstr>
      <vt:lpstr>Cumul 2015</vt:lpstr>
      <vt:lpstr>Cumul 2016</vt:lpstr>
      <vt:lpstr>Cumul 2017</vt:lpstr>
      <vt:lpstr>évaluation 06-2018</vt:lpstr>
      <vt:lpstr>évaluation 12-2018 </vt:lpstr>
      <vt:lpstr>Listes criteres</vt:lpstr>
      <vt:lpstr>BASE</vt:lpstr>
      <vt:lpstr>MISE A JOUR LISTE FOURNISSEURS</vt:lpstr>
      <vt:lpstr>Feuil1</vt:lpstr>
      <vt:lpstr>FORMULAIRE</vt:lpstr>
      <vt:lpstr>activite</vt:lpstr>
      <vt:lpstr>activites</vt:lpstr>
      <vt:lpstr>'Cumul 2013'!Zone_d_impression</vt:lpstr>
      <vt:lpstr>'Cumul 2014'!Zone_d_impression</vt:lpstr>
      <vt:lpstr>'Cumul 2015'!Zone_d_impression</vt:lpstr>
      <vt:lpstr>'Cumul 2016'!Zone_d_impression</vt:lpstr>
      <vt:lpstr>'Cumul 2017'!Zone_d_impression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Technique</cp:lastModifiedBy>
  <cp:lastPrinted>2018-09-14T09:58:00Z</cp:lastPrinted>
  <dcterms:created xsi:type="dcterms:W3CDTF">2009-05-13T12:51:25Z</dcterms:created>
  <dcterms:modified xsi:type="dcterms:W3CDTF">2019-10-10T12:58:17Z</dcterms:modified>
</cp:coreProperties>
</file>