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di\Desktop\"/>
    </mc:Choice>
  </mc:AlternateContent>
  <xr:revisionPtr revIDLastSave="0" documentId="13_ncr:1_{4457F51B-0692-4077-96A1-7DD41BF1D4F8}" xr6:coauthVersionLast="45" xr6:coauthVersionMax="45" xr10:uidLastSave="{00000000-0000-0000-0000-000000000000}"/>
  <bookViews>
    <workbookView xWindow="5085" yWindow="960" windowWidth="18270" windowHeight="14370" activeTab="2" xr2:uid="{2CD1DAE7-9024-43BB-96DA-BF2419C95FC7}"/>
  </bookViews>
  <sheets>
    <sheet name="Vendeurs" sheetId="1" r:id="rId1"/>
    <sheet name="Produits" sheetId="2" r:id="rId2"/>
    <sheet name="Ventes" sheetId="3" r:id="rId3"/>
    <sheet name="Commissions" sheetId="4" r:id="rId4"/>
  </sheets>
  <definedNames>
    <definedName name="_xlnm._FilterDatabase" localSheetId="0" hidden="1">Vendeurs!$A$1:$E$25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4" l="1"/>
  <c r="I2" i="3"/>
  <c r="I8" i="3"/>
  <c r="I7" i="3" a="1"/>
  <c r="I7" i="3" s="1"/>
  <c r="I20" i="3" a="1"/>
  <c r="I20" i="3" s="1"/>
  <c r="I23" i="3" a="1"/>
  <c r="I23" i="3" s="1"/>
  <c r="I12" i="3"/>
  <c r="I14" i="3" a="1"/>
  <c r="I14" i="3" s="1"/>
  <c r="I15" i="3" a="1"/>
  <c r="I15" i="3" s="1"/>
  <c r="I16" i="3" a="1"/>
  <c r="I16" i="3" s="1"/>
  <c r="I9" i="3" a="1"/>
  <c r="I9" i="3" s="1"/>
  <c r="I10" i="3" a="1"/>
  <c r="I10" i="3" s="1"/>
  <c r="I11" i="3" a="1"/>
  <c r="I11" i="3" s="1"/>
  <c r="I13" i="3" a="1"/>
  <c r="I13" i="3" s="1"/>
  <c r="I17" i="3" a="1"/>
  <c r="I17" i="3" s="1"/>
  <c r="I3" i="3" a="1"/>
  <c r="I3" i="3" s="1"/>
  <c r="I4" i="3" a="1"/>
  <c r="I4" i="3" s="1"/>
  <c r="I5" i="3" a="1"/>
  <c r="I5" i="3" s="1"/>
  <c r="I6" i="3" a="1"/>
  <c r="I6" i="3" s="1"/>
  <c r="I18" i="3" a="1"/>
  <c r="I18" i="3" s="1"/>
  <c r="I19" i="3" a="1"/>
  <c r="I19" i="3" s="1"/>
  <c r="I21" i="3" a="1"/>
  <c r="I21" i="3" s="1"/>
  <c r="I22" i="3" a="1"/>
  <c r="I22" i="3" s="1"/>
  <c r="I24" i="3" a="1"/>
  <c r="I24" i="3" s="1"/>
  <c r="I25" i="3" a="1"/>
  <c r="I25" i="3" s="1"/>
  <c r="I26" i="3" a="1"/>
  <c r="I26" i="3" s="1"/>
  <c r="I27" i="3" a="1"/>
  <c r="I27" i="3" s="1"/>
  <c r="I28" i="3" a="1"/>
  <c r="I28" i="3" s="1"/>
  <c r="I29" i="3" a="1"/>
  <c r="I29" i="3" s="1"/>
  <c r="I30" i="3" a="1"/>
  <c r="I30" i="3" s="1"/>
  <c r="I31" i="3" a="1"/>
  <c r="I31" i="3" s="1"/>
  <c r="I32" i="3" a="1"/>
  <c r="I32" i="3" s="1"/>
  <c r="I33" i="3" a="1"/>
  <c r="I33" i="3" s="1"/>
  <c r="I34" i="3" a="1"/>
  <c r="I34" i="3" s="1"/>
  <c r="I35" i="3" a="1"/>
  <c r="I35" i="3" s="1"/>
  <c r="I36" i="3" a="1"/>
  <c r="I36" i="3" s="1"/>
  <c r="C2" i="4"/>
  <c r="D9" i="4" l="1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2" i="3"/>
  <c r="D13" i="2"/>
  <c r="D2" i="3"/>
  <c r="E2" i="3" s="1"/>
  <c r="G2" i="3" s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2" i="3"/>
  <c r="D3" i="3"/>
  <c r="E3" i="3" s="1"/>
  <c r="G3" i="3" s="1"/>
  <c r="D4" i="3"/>
  <c r="E4" i="3" s="1"/>
  <c r="G4" i="3" s="1"/>
  <c r="D5" i="3"/>
  <c r="E5" i="3" s="1"/>
  <c r="G5" i="3" s="1"/>
  <c r="D6" i="3"/>
  <c r="E6" i="3" s="1"/>
  <c r="G6" i="3" s="1"/>
  <c r="D7" i="3"/>
  <c r="E7" i="3" s="1"/>
  <c r="G7" i="3" s="1"/>
  <c r="D8" i="3"/>
  <c r="E8" i="3" s="1"/>
  <c r="G8" i="3" s="1"/>
  <c r="D9" i="3"/>
  <c r="E9" i="3" s="1"/>
  <c r="G9" i="3" s="1"/>
  <c r="D10" i="3"/>
  <c r="E10" i="3" s="1"/>
  <c r="G10" i="3" s="1"/>
  <c r="D11" i="3"/>
  <c r="E11" i="3" s="1"/>
  <c r="G11" i="3" s="1"/>
  <c r="D12" i="3"/>
  <c r="E12" i="3" s="1"/>
  <c r="G12" i="3" s="1"/>
  <c r="D13" i="3"/>
  <c r="E13" i="3" s="1"/>
  <c r="G13" i="3" s="1"/>
  <c r="D14" i="3"/>
  <c r="E14" i="3" s="1"/>
  <c r="G14" i="3" s="1"/>
  <c r="D15" i="3"/>
  <c r="E15" i="3" s="1"/>
  <c r="G15" i="3" s="1"/>
  <c r="D16" i="3"/>
  <c r="E16" i="3" s="1"/>
  <c r="G16" i="3" s="1"/>
  <c r="D17" i="3"/>
  <c r="E17" i="3" s="1"/>
  <c r="G17" i="3" s="1"/>
  <c r="D18" i="3"/>
  <c r="E18" i="3" s="1"/>
  <c r="G18" i="3" s="1"/>
  <c r="D19" i="3"/>
  <c r="E19" i="3" s="1"/>
  <c r="G19" i="3" s="1"/>
  <c r="D20" i="3"/>
  <c r="E20" i="3" s="1"/>
  <c r="G20" i="3" s="1"/>
  <c r="D21" i="3"/>
  <c r="E21" i="3" s="1"/>
  <c r="G21" i="3" s="1"/>
  <c r="D22" i="3"/>
  <c r="E22" i="3" s="1"/>
  <c r="G22" i="3" s="1"/>
  <c r="D23" i="3"/>
  <c r="E23" i="3" s="1"/>
  <c r="G23" i="3" s="1"/>
  <c r="D24" i="3"/>
  <c r="E24" i="3" s="1"/>
  <c r="G24" i="3" s="1"/>
  <c r="D25" i="3"/>
  <c r="E25" i="3" s="1"/>
  <c r="G25" i="3" s="1"/>
  <c r="D26" i="3"/>
  <c r="E26" i="3" s="1"/>
  <c r="G26" i="3" s="1"/>
  <c r="D27" i="3"/>
  <c r="E27" i="3" s="1"/>
  <c r="G27" i="3" s="1"/>
  <c r="D28" i="3"/>
  <c r="E28" i="3" s="1"/>
  <c r="G28" i="3" s="1"/>
  <c r="D29" i="3"/>
  <c r="E29" i="3" s="1"/>
  <c r="G29" i="3" s="1"/>
  <c r="D30" i="3"/>
  <c r="E30" i="3" s="1"/>
  <c r="G30" i="3" s="1"/>
  <c r="D31" i="3"/>
  <c r="E31" i="3" s="1"/>
  <c r="G31" i="3" s="1"/>
  <c r="D32" i="3"/>
  <c r="E32" i="3" s="1"/>
  <c r="G32" i="3" s="1"/>
  <c r="D33" i="3"/>
  <c r="E33" i="3" s="1"/>
  <c r="G33" i="3" s="1"/>
  <c r="D34" i="3"/>
  <c r="E34" i="3" s="1"/>
  <c r="G34" i="3" s="1"/>
  <c r="D35" i="3"/>
  <c r="E35" i="3" s="1"/>
  <c r="G35" i="3" s="1"/>
  <c r="D36" i="3"/>
  <c r="E36" i="3" s="1"/>
  <c r="G36" i="3" s="1"/>
  <c r="D5" i="2" l="1"/>
  <c r="D6" i="2"/>
  <c r="D7" i="2"/>
  <c r="D8" i="2"/>
  <c r="D9" i="2"/>
  <c r="D10" i="2"/>
  <c r="D11" i="2"/>
  <c r="D12" i="2"/>
  <c r="D4" i="2"/>
  <c r="C8" i="4"/>
  <c r="C7" i="4"/>
  <c r="C6" i="4"/>
  <c r="C5" i="4"/>
  <c r="C4" i="4"/>
  <c r="C3" i="4" l="1"/>
  <c r="C9" i="4"/>
  <c r="D5" i="4" l="1"/>
  <c r="D4" i="4"/>
  <c r="D3" i="4"/>
  <c r="D7" i="4"/>
  <c r="D6" i="4"/>
  <c r="D8" i="4"/>
</calcChain>
</file>

<file path=xl/sharedStrings.xml><?xml version="1.0" encoding="utf-8"?>
<sst xmlns="http://schemas.openxmlformats.org/spreadsheetml/2006/main" count="179" uniqueCount="62">
  <si>
    <t xml:space="preserve">Departement </t>
  </si>
  <si>
    <t xml:space="preserve">Nom </t>
  </si>
  <si>
    <t>Prenom</t>
  </si>
  <si>
    <t>Analytique dpt</t>
  </si>
  <si>
    <t xml:space="preserve">Analytique personne </t>
  </si>
  <si>
    <t xml:space="preserve">Ventes </t>
  </si>
  <si>
    <t xml:space="preserve">Dupont </t>
  </si>
  <si>
    <t xml:space="preserve">Julien </t>
  </si>
  <si>
    <t xml:space="preserve">Collart </t>
  </si>
  <si>
    <t>Poufle</t>
  </si>
  <si>
    <t>Serp</t>
  </si>
  <si>
    <t>Serda</t>
  </si>
  <si>
    <t>Gryffin</t>
  </si>
  <si>
    <t>Jolien</t>
  </si>
  <si>
    <t xml:space="preserve">Jeanne </t>
  </si>
  <si>
    <t>Ariane</t>
  </si>
  <si>
    <t>Sylvie</t>
  </si>
  <si>
    <t>Sandra</t>
  </si>
  <si>
    <t xml:space="preserve">Sandrine </t>
  </si>
  <si>
    <t>Henriette</t>
  </si>
  <si>
    <t>Produit 1</t>
  </si>
  <si>
    <t xml:space="preserve">Produit 3 </t>
  </si>
  <si>
    <t>Produit 4</t>
  </si>
  <si>
    <t xml:space="preserve">Produit 5 </t>
  </si>
  <si>
    <t>Produit 6</t>
  </si>
  <si>
    <t xml:space="preserve">Produit 7 </t>
  </si>
  <si>
    <t xml:space="preserve">Produit 8 </t>
  </si>
  <si>
    <t xml:space="preserve">Produit 9 </t>
  </si>
  <si>
    <t>Produit 10</t>
  </si>
  <si>
    <t xml:space="preserve">Produit </t>
  </si>
  <si>
    <t>Type de produit</t>
  </si>
  <si>
    <t xml:space="preserve">6 mois </t>
  </si>
  <si>
    <t xml:space="preserve">12 mois </t>
  </si>
  <si>
    <t>Analytique produit</t>
  </si>
  <si>
    <t xml:space="preserve">Nom du produit </t>
  </si>
  <si>
    <t xml:space="preserve">Montant </t>
  </si>
  <si>
    <t xml:space="preserve">Date de début </t>
  </si>
  <si>
    <t xml:space="preserve">Fin prévue </t>
  </si>
  <si>
    <t xml:space="preserve">Durée </t>
  </si>
  <si>
    <t>Prix HTVA</t>
  </si>
  <si>
    <t>Commission</t>
  </si>
  <si>
    <t xml:space="preserve">Date contrat </t>
  </si>
  <si>
    <t xml:space="preserve">2 % jusque 15000 - 3 % au-dessus </t>
  </si>
  <si>
    <t xml:space="preserve">3 % jusque 15000 - 3,5 % au-dessus </t>
  </si>
  <si>
    <t>Produit 2</t>
  </si>
  <si>
    <t>Durée</t>
  </si>
  <si>
    <t xml:space="preserve">Vendeur </t>
  </si>
  <si>
    <t xml:space="preserve">Montant de la commission </t>
  </si>
  <si>
    <t xml:space="preserve">Analytique produit </t>
  </si>
  <si>
    <t xml:space="preserve">Jolien Jeanne </t>
  </si>
  <si>
    <t xml:space="preserve">Collart Ariane </t>
  </si>
  <si>
    <t xml:space="preserve">Dupont Julien </t>
  </si>
  <si>
    <t xml:space="preserve">Poufle Sylvie </t>
  </si>
  <si>
    <t xml:space="preserve">Serp Sandra </t>
  </si>
  <si>
    <t xml:space="preserve">Serda Sandrine </t>
  </si>
  <si>
    <t xml:space="preserve">Gryffin Julien </t>
  </si>
  <si>
    <t xml:space="preserve">Jolien Henriette </t>
  </si>
  <si>
    <t>PAR au 30/04</t>
  </si>
  <si>
    <t>PAR au 31/05</t>
  </si>
  <si>
    <t>PAR au 30/06</t>
  </si>
  <si>
    <t>Prénom</t>
  </si>
  <si>
    <t xml:space="preserve">Total des ventes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</si>
</sst>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Border="1"/>
    <xf numFmtId="0" fontId="0" fillId="0" borderId="6" xfId="0" applyBorder="1"/>
    <xf numFmtId="164" fontId="0" fillId="0" borderId="6" xfId="0" applyNumberFormat="1" applyBorder="1"/>
    <xf numFmtId="0" fontId="0" fillId="0" borderId="3" xfId="0" applyBorder="1"/>
    <xf numFmtId="164" fontId="0" fillId="0" borderId="3" xfId="0" applyNumberFormat="1" applyBorder="1"/>
    <xf numFmtId="0" fontId="0" fillId="0" borderId="2" xfId="0" applyBorder="1"/>
    <xf numFmtId="164" fontId="0" fillId="0" borderId="2" xfId="0" applyNumberFormat="1" applyBorder="1"/>
    <xf numFmtId="0" fontId="0" fillId="0" borderId="0" xfId="0" applyBorder="1"/>
    <xf numFmtId="164" fontId="0" fillId="0" borderId="0" xfId="0" applyNumberFormat="1" applyBorder="1"/>
    <xf numFmtId="14" fontId="0" fillId="0" borderId="6" xfId="0" applyNumberFormat="1" applyBorder="1"/>
    <xf numFmtId="14" fontId="0" fillId="0" borderId="3" xfId="0" applyNumberFormat="1" applyBorder="1"/>
    <xf numFmtId="14" fontId="0" fillId="0" borderId="2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0" fillId="0" borderId="6" xfId="0" applyNumberFormat="1" applyBorder="1"/>
    <xf numFmtId="1" fontId="0" fillId="0" borderId="3" xfId="0" applyNumberFormat="1" applyBorder="1"/>
    <xf numFmtId="1" fontId="0" fillId="0" borderId="2" xfId="0" applyNumberFormat="1" applyBorder="1"/>
    <xf numFmtId="0" fontId="0" fillId="0" borderId="6" xfId="0" applyBorder="1" applyAlignment="1">
      <alignment horizontal="center"/>
    </xf>
    <xf numFmtId="4" fontId="0" fillId="0" borderId="6" xfId="0" applyNumberFormat="1" applyBorder="1"/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4" fontId="0" fillId="0" borderId="3" xfId="0" applyNumberFormat="1" applyBorder="1"/>
    <xf numFmtId="0" fontId="0" fillId="0" borderId="3" xfId="0" applyBorder="1" applyAlignment="1">
      <alignment horizontal="center" vertical="center"/>
    </xf>
    <xf numFmtId="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1" fillId="0" borderId="6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" fontId="0" fillId="0" borderId="0" xfId="0" applyNumberForma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0" fillId="0" borderId="0" xfId="0" applyNumberFormat="1" applyBorder="1"/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95FF-AD10-4257-9B7C-E636D6F6E726}">
  <dimension ref="A1:G23"/>
  <sheetViews>
    <sheetView workbookViewId="0">
      <selection activeCell="B2" sqref="B2:C2"/>
    </sheetView>
  </sheetViews>
  <sheetFormatPr baseColWidth="10" defaultRowHeight="15" x14ac:dyDescent="0.25"/>
  <cols>
    <col min="1" max="1" width="14.7109375" bestFit="1" customWidth="1"/>
    <col min="2" max="2" width="9.42578125" bestFit="1" customWidth="1"/>
    <col min="3" max="3" width="10" bestFit="1" customWidth="1"/>
    <col min="4" max="4" width="16.42578125" bestFit="1" customWidth="1"/>
    <col min="5" max="5" width="20.140625" bestFit="1" customWidth="1"/>
    <col min="6" max="6" width="31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40</v>
      </c>
      <c r="G1" s="4"/>
    </row>
    <row r="2" spans="1:7" x14ac:dyDescent="0.25">
      <c r="A2" s="7" t="s">
        <v>5</v>
      </c>
      <c r="B2" s="19" t="s">
        <v>6</v>
      </c>
      <c r="C2" s="19" t="s">
        <v>7</v>
      </c>
      <c r="D2" s="7">
        <v>3</v>
      </c>
      <c r="E2" s="19">
        <v>3</v>
      </c>
      <c r="F2" s="7" t="s">
        <v>42</v>
      </c>
    </row>
    <row r="3" spans="1:7" x14ac:dyDescent="0.25">
      <c r="A3" s="7" t="s">
        <v>5</v>
      </c>
      <c r="B3" s="19" t="s">
        <v>13</v>
      </c>
      <c r="C3" s="19" t="s">
        <v>14</v>
      </c>
      <c r="D3" s="7">
        <v>3</v>
      </c>
      <c r="E3" s="19">
        <v>11</v>
      </c>
      <c r="F3" s="7" t="s">
        <v>42</v>
      </c>
    </row>
    <row r="4" spans="1:7" x14ac:dyDescent="0.25">
      <c r="A4" s="7" t="s">
        <v>5</v>
      </c>
      <c r="B4" s="19" t="s">
        <v>8</v>
      </c>
      <c r="C4" s="19" t="s">
        <v>15</v>
      </c>
      <c r="D4" s="7">
        <v>3</v>
      </c>
      <c r="E4" s="19">
        <v>17</v>
      </c>
      <c r="F4" s="7" t="s">
        <v>42</v>
      </c>
    </row>
    <row r="5" spans="1:7" x14ac:dyDescent="0.25">
      <c r="A5" s="7" t="s">
        <v>5</v>
      </c>
      <c r="B5" s="19" t="s">
        <v>9</v>
      </c>
      <c r="C5" s="19" t="s">
        <v>16</v>
      </c>
      <c r="D5" s="7">
        <v>3</v>
      </c>
      <c r="E5" s="19">
        <v>18</v>
      </c>
      <c r="F5" s="7" t="s">
        <v>42</v>
      </c>
    </row>
    <row r="6" spans="1:7" x14ac:dyDescent="0.25">
      <c r="A6" s="7" t="s">
        <v>5</v>
      </c>
      <c r="B6" s="19" t="s">
        <v>10</v>
      </c>
      <c r="C6" s="19" t="s">
        <v>17</v>
      </c>
      <c r="D6" s="7">
        <v>3</v>
      </c>
      <c r="E6" s="19">
        <v>19</v>
      </c>
      <c r="F6" s="7" t="s">
        <v>42</v>
      </c>
    </row>
    <row r="7" spans="1:7" x14ac:dyDescent="0.25">
      <c r="A7" s="7" t="s">
        <v>5</v>
      </c>
      <c r="B7" s="19" t="s">
        <v>11</v>
      </c>
      <c r="C7" s="19" t="s">
        <v>18</v>
      </c>
      <c r="D7" s="7">
        <v>3</v>
      </c>
      <c r="E7" s="19">
        <v>20</v>
      </c>
      <c r="F7" s="7" t="s">
        <v>43</v>
      </c>
    </row>
    <row r="8" spans="1:7" x14ac:dyDescent="0.25">
      <c r="A8" s="7" t="s">
        <v>5</v>
      </c>
      <c r="B8" s="19" t="s">
        <v>12</v>
      </c>
      <c r="C8" s="19" t="s">
        <v>7</v>
      </c>
      <c r="D8" s="7">
        <v>3</v>
      </c>
      <c r="E8" s="19">
        <v>21</v>
      </c>
      <c r="F8" s="7" t="s">
        <v>43</v>
      </c>
    </row>
    <row r="9" spans="1:7" x14ac:dyDescent="0.25">
      <c r="A9" s="9" t="s">
        <v>5</v>
      </c>
      <c r="B9" s="20" t="s">
        <v>13</v>
      </c>
      <c r="C9" s="20" t="s">
        <v>19</v>
      </c>
      <c r="D9" s="9">
        <v>3</v>
      </c>
      <c r="E9" s="20">
        <v>22</v>
      </c>
      <c r="F9" s="9" t="s">
        <v>43</v>
      </c>
    </row>
    <row r="10" spans="1:7" x14ac:dyDescent="0.25">
      <c r="A10" s="11"/>
      <c r="B10" s="11"/>
      <c r="C10" s="11"/>
      <c r="D10" s="11"/>
      <c r="E10" s="11"/>
      <c r="F10" s="11"/>
    </row>
    <row r="11" spans="1:7" x14ac:dyDescent="0.25">
      <c r="A11" s="11"/>
      <c r="B11" s="11"/>
      <c r="C11" s="11"/>
      <c r="D11" s="11"/>
      <c r="E11" s="11"/>
      <c r="F11" s="11"/>
    </row>
    <row r="12" spans="1:7" x14ac:dyDescent="0.25">
      <c r="A12" s="11"/>
      <c r="B12" s="11"/>
      <c r="C12" s="11"/>
      <c r="D12" s="39"/>
      <c r="E12" s="11"/>
      <c r="F12" s="11"/>
    </row>
    <row r="13" spans="1:7" x14ac:dyDescent="0.25">
      <c r="A13" s="11"/>
      <c r="B13" s="11"/>
      <c r="C13" s="11"/>
      <c r="D13" s="11"/>
      <c r="E13" s="11"/>
      <c r="F13" s="11"/>
    </row>
    <row r="14" spans="1:7" x14ac:dyDescent="0.25">
      <c r="A14" s="11"/>
      <c r="B14" s="11"/>
      <c r="C14" s="11"/>
      <c r="D14" s="11"/>
      <c r="E14" s="11"/>
      <c r="F14" s="11"/>
    </row>
    <row r="15" spans="1:7" x14ac:dyDescent="0.25">
      <c r="A15" s="11"/>
      <c r="B15" s="11"/>
      <c r="C15" s="11"/>
      <c r="D15" s="11"/>
      <c r="E15" s="11"/>
      <c r="F15" s="11"/>
    </row>
    <row r="16" spans="1:7" x14ac:dyDescent="0.25">
      <c r="A16" s="11"/>
      <c r="B16" s="11"/>
      <c r="C16" s="11"/>
      <c r="D16" s="11"/>
      <c r="E16" s="11"/>
      <c r="F16" s="11"/>
    </row>
    <row r="17" spans="1:6" x14ac:dyDescent="0.25">
      <c r="A17" s="11"/>
      <c r="B17" s="11"/>
      <c r="C17" s="11"/>
      <c r="D17" s="11"/>
      <c r="E17" s="11"/>
      <c r="F17" s="11"/>
    </row>
    <row r="18" spans="1:6" x14ac:dyDescent="0.25">
      <c r="A18" s="11"/>
      <c r="B18" s="11"/>
      <c r="C18" s="11"/>
      <c r="D18" s="39"/>
      <c r="E18" s="11"/>
      <c r="F18" s="11"/>
    </row>
    <row r="19" spans="1:6" x14ac:dyDescent="0.25">
      <c r="A19" s="11"/>
      <c r="B19" s="11"/>
      <c r="C19" s="11"/>
      <c r="D19" s="39"/>
      <c r="E19" s="11"/>
      <c r="F19" s="11"/>
    </row>
    <row r="20" spans="1:6" x14ac:dyDescent="0.25">
      <c r="A20" s="11"/>
      <c r="B20" s="11"/>
      <c r="C20" s="11"/>
      <c r="D20" s="39"/>
      <c r="E20" s="11"/>
      <c r="F20" s="11"/>
    </row>
    <row r="21" spans="1:6" x14ac:dyDescent="0.25">
      <c r="A21" s="11"/>
      <c r="B21" s="11"/>
      <c r="C21" s="11"/>
      <c r="D21" s="39"/>
      <c r="E21" s="11"/>
      <c r="F21" s="11"/>
    </row>
    <row r="22" spans="1:6" x14ac:dyDescent="0.25">
      <c r="A22" s="11"/>
      <c r="B22" s="11"/>
      <c r="C22" s="11"/>
      <c r="D22" s="39"/>
      <c r="E22" s="11"/>
      <c r="F22" s="11"/>
    </row>
    <row r="23" spans="1:6" x14ac:dyDescent="0.25">
      <c r="A23" s="11"/>
      <c r="B23" s="11"/>
      <c r="C23" s="11"/>
      <c r="D23" s="39"/>
      <c r="E23" s="11"/>
      <c r="F23" s="11"/>
    </row>
  </sheetData>
  <autoFilter ref="A1:E25" xr:uid="{FC318968-7A61-4693-B8A9-A9C6BF8F0297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605C2-C9AD-4AE3-970A-1B42F2F571AC}">
  <dimension ref="A2:F13"/>
  <sheetViews>
    <sheetView workbookViewId="0">
      <selection activeCell="F8" sqref="F8"/>
    </sheetView>
  </sheetViews>
  <sheetFormatPr baseColWidth="10" defaultRowHeight="15" x14ac:dyDescent="0.25"/>
  <cols>
    <col min="2" max="2" width="9.7109375" bestFit="1" customWidth="1"/>
    <col min="4" max="4" width="10.5703125" bestFit="1" customWidth="1"/>
    <col min="6" max="6" width="17.85546875" bestFit="1" customWidth="1"/>
  </cols>
  <sheetData>
    <row r="2" spans="1:6" x14ac:dyDescent="0.25">
      <c r="A2" s="29" t="s">
        <v>29</v>
      </c>
      <c r="B2" s="36" t="s">
        <v>30</v>
      </c>
      <c r="C2" s="37"/>
      <c r="D2" s="37"/>
      <c r="E2" s="38"/>
      <c r="F2" s="29" t="s">
        <v>33</v>
      </c>
    </row>
    <row r="3" spans="1:6" x14ac:dyDescent="0.25">
      <c r="A3" s="30"/>
      <c r="B3" s="31" t="s">
        <v>39</v>
      </c>
      <c r="C3" s="32" t="s">
        <v>38</v>
      </c>
      <c r="D3" s="33" t="s">
        <v>39</v>
      </c>
      <c r="E3" s="31" t="s">
        <v>38</v>
      </c>
      <c r="F3" s="30"/>
    </row>
    <row r="4" spans="1:6" x14ac:dyDescent="0.25">
      <c r="A4" s="5" t="s">
        <v>20</v>
      </c>
      <c r="B4" s="6">
        <v>999.99</v>
      </c>
      <c r="C4" s="7" t="s">
        <v>31</v>
      </c>
      <c r="D4" s="6">
        <f t="shared" ref="D4:D13" si="0">B4*2*0.9</f>
        <v>1799.982</v>
      </c>
      <c r="E4" t="s">
        <v>32</v>
      </c>
      <c r="F4" s="18">
        <v>901</v>
      </c>
    </row>
    <row r="5" spans="1:6" x14ac:dyDescent="0.25">
      <c r="A5" s="7" t="s">
        <v>44</v>
      </c>
      <c r="B5" s="8">
        <v>1525.99</v>
      </c>
      <c r="C5" s="7" t="s">
        <v>31</v>
      </c>
      <c r="D5" s="8">
        <f t="shared" si="0"/>
        <v>2746.7820000000002</v>
      </c>
      <c r="E5" t="s">
        <v>32</v>
      </c>
      <c r="F5" s="19">
        <v>902</v>
      </c>
    </row>
    <row r="6" spans="1:6" x14ac:dyDescent="0.25">
      <c r="A6" s="7" t="s">
        <v>21</v>
      </c>
      <c r="B6" s="8">
        <v>1545.67</v>
      </c>
      <c r="C6" s="7" t="s">
        <v>31</v>
      </c>
      <c r="D6" s="8">
        <f t="shared" si="0"/>
        <v>2782.2060000000001</v>
      </c>
      <c r="E6" t="s">
        <v>32</v>
      </c>
      <c r="F6" s="19">
        <v>903</v>
      </c>
    </row>
    <row r="7" spans="1:6" x14ac:dyDescent="0.25">
      <c r="A7" s="7" t="s">
        <v>22</v>
      </c>
      <c r="B7" s="8">
        <v>1499.98</v>
      </c>
      <c r="C7" s="7" t="s">
        <v>31</v>
      </c>
      <c r="D7" s="8">
        <f t="shared" si="0"/>
        <v>2699.9639999999999</v>
      </c>
      <c r="E7" t="s">
        <v>32</v>
      </c>
      <c r="F7" s="19">
        <v>904</v>
      </c>
    </row>
    <row r="8" spans="1:6" x14ac:dyDescent="0.25">
      <c r="A8" s="7" t="s">
        <v>23</v>
      </c>
      <c r="B8" s="8">
        <v>2450</v>
      </c>
      <c r="C8" s="7" t="s">
        <v>31</v>
      </c>
      <c r="D8" s="8">
        <f t="shared" si="0"/>
        <v>4410</v>
      </c>
      <c r="E8" t="s">
        <v>32</v>
      </c>
      <c r="F8" s="19">
        <v>905</v>
      </c>
    </row>
    <row r="9" spans="1:6" x14ac:dyDescent="0.25">
      <c r="A9" s="7" t="s">
        <v>24</v>
      </c>
      <c r="B9" s="8">
        <v>7500.55</v>
      </c>
      <c r="C9" s="7" t="s">
        <v>31</v>
      </c>
      <c r="D9" s="8">
        <f t="shared" si="0"/>
        <v>13500.99</v>
      </c>
      <c r="E9" t="s">
        <v>32</v>
      </c>
      <c r="F9" s="19">
        <v>906</v>
      </c>
    </row>
    <row r="10" spans="1:6" x14ac:dyDescent="0.25">
      <c r="A10" s="7" t="s">
        <v>25</v>
      </c>
      <c r="B10" s="8">
        <v>5455.51</v>
      </c>
      <c r="C10" s="7" t="s">
        <v>31</v>
      </c>
      <c r="D10" s="8">
        <f t="shared" si="0"/>
        <v>9819.9180000000015</v>
      </c>
      <c r="E10" t="s">
        <v>32</v>
      </c>
      <c r="F10" s="19">
        <v>907</v>
      </c>
    </row>
    <row r="11" spans="1:6" x14ac:dyDescent="0.25">
      <c r="A11" s="7" t="s">
        <v>26</v>
      </c>
      <c r="B11" s="8">
        <v>1250.99</v>
      </c>
      <c r="C11" s="7" t="s">
        <v>31</v>
      </c>
      <c r="D11" s="8">
        <f t="shared" si="0"/>
        <v>2251.7820000000002</v>
      </c>
      <c r="E11" t="s">
        <v>32</v>
      </c>
      <c r="F11" s="19">
        <v>908</v>
      </c>
    </row>
    <row r="12" spans="1:6" x14ac:dyDescent="0.25">
      <c r="A12" s="7" t="s">
        <v>27</v>
      </c>
      <c r="B12" s="8">
        <v>3459.85</v>
      </c>
      <c r="C12" s="7" t="s">
        <v>31</v>
      </c>
      <c r="D12" s="8">
        <f t="shared" si="0"/>
        <v>6227.73</v>
      </c>
      <c r="E12" t="s">
        <v>32</v>
      </c>
      <c r="F12" s="19">
        <v>909</v>
      </c>
    </row>
    <row r="13" spans="1:6" x14ac:dyDescent="0.25">
      <c r="A13" s="9" t="s">
        <v>28</v>
      </c>
      <c r="B13" s="10">
        <v>1544.87</v>
      </c>
      <c r="C13" s="9" t="s">
        <v>31</v>
      </c>
      <c r="D13" s="10">
        <f t="shared" si="0"/>
        <v>2780.7660000000001</v>
      </c>
      <c r="E13" s="9" t="s">
        <v>32</v>
      </c>
      <c r="F13" s="20">
        <v>910</v>
      </c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63942-58CC-43B2-BC0A-5890D906D4CD}">
  <dimension ref="A1:Q36"/>
  <sheetViews>
    <sheetView tabSelected="1" workbookViewId="0">
      <selection activeCell="I8" sqref="I8"/>
    </sheetView>
  </sheetViews>
  <sheetFormatPr baseColWidth="10" defaultRowHeight="15" x14ac:dyDescent="0.25"/>
  <cols>
    <col min="1" max="1" width="12.28515625" bestFit="1" customWidth="1"/>
    <col min="2" max="2" width="15.42578125" style="16" bestFit="1" customWidth="1"/>
    <col min="4" max="4" width="11.42578125" style="17"/>
    <col min="5" max="5" width="11.42578125" hidden="1" customWidth="1"/>
    <col min="6" max="6" width="14" bestFit="1" customWidth="1"/>
    <col min="8" max="8" width="15.7109375" bestFit="1" customWidth="1"/>
    <col min="9" max="9" width="37" style="17" customWidth="1"/>
    <col min="10" max="10" width="19.140625" customWidth="1"/>
  </cols>
  <sheetData>
    <row r="1" spans="1:17" x14ac:dyDescent="0.25">
      <c r="A1" s="31" t="s">
        <v>41</v>
      </c>
      <c r="B1" s="31" t="s">
        <v>34</v>
      </c>
      <c r="C1" s="31" t="s">
        <v>35</v>
      </c>
      <c r="D1" s="34" t="s">
        <v>45</v>
      </c>
      <c r="E1" s="31" t="s">
        <v>45</v>
      </c>
      <c r="F1" s="31" t="s">
        <v>36</v>
      </c>
      <c r="G1" s="31" t="s">
        <v>37</v>
      </c>
      <c r="H1" s="31" t="s">
        <v>46</v>
      </c>
      <c r="I1" s="34" t="s">
        <v>4</v>
      </c>
      <c r="J1" s="31" t="s">
        <v>48</v>
      </c>
    </row>
    <row r="2" spans="1:17" x14ac:dyDescent="0.25">
      <c r="A2" s="13">
        <v>43466</v>
      </c>
      <c r="B2" s="21" t="s">
        <v>20</v>
      </c>
      <c r="C2" s="22">
        <v>999.99</v>
      </c>
      <c r="D2" s="23" t="str">
        <f>IF(ISNA(VLOOKUP(C2,Produits!$B$4:$F$13,2,0)),"12 mois",VLOOKUP(C2,Produits!$B$4:$F$13,2,0))</f>
        <v xml:space="preserve">6 mois </v>
      </c>
      <c r="E2" s="5" t="str">
        <f t="shared" ref="E2:E36" si="0">LEFT(D2,2)</f>
        <v xml:space="preserve">6 </v>
      </c>
      <c r="F2" s="13">
        <f t="shared" ref="F2:F36" si="1">A2</f>
        <v>43466</v>
      </c>
      <c r="G2" s="13">
        <f t="shared" ref="G2:G36" si="2">+EDATE(A2,E2)</f>
        <v>43647</v>
      </c>
      <c r="H2" s="18" t="s">
        <v>51</v>
      </c>
      <c r="I2" s="40" t="e">
        <f>INDEX(Vendeurs!$E$2:$E$9,MATCH(Ventes!H2,Vendeurs!$B$2:$B$9&amp;" "&amp;Vendeurs!$C$2:$C$9))</f>
        <v>#VALUE!</v>
      </c>
      <c r="J2" s="5">
        <f>VLOOKUP(B2,Produits!$A$4:$F$13,6,0)</f>
        <v>901</v>
      </c>
    </row>
    <row r="3" spans="1:17" x14ac:dyDescent="0.25">
      <c r="A3" s="14">
        <v>43466</v>
      </c>
      <c r="B3" s="24" t="s">
        <v>24</v>
      </c>
      <c r="C3" s="25">
        <v>13500.99</v>
      </c>
      <c r="D3" s="26" t="str">
        <f>IF(ISNA(VLOOKUP(C3,Produits!$B$4:$F$13,2,0)),"12 mois",VLOOKUP(C3,Produits!$B$4:$F$13,2,0))</f>
        <v>12 mois</v>
      </c>
      <c r="E3" s="7" t="str">
        <f t="shared" si="0"/>
        <v>12</v>
      </c>
      <c r="F3" s="14">
        <f t="shared" si="1"/>
        <v>43466</v>
      </c>
      <c r="G3" s="14">
        <f t="shared" si="2"/>
        <v>43831</v>
      </c>
      <c r="H3" s="19" t="s">
        <v>49</v>
      </c>
      <c r="I3" s="41">
        <f t="array" ref="I3">INDEX(Vendeurs!$E$2:$E$9,MATCH(Ventes!H3,Vendeurs!$B$2:$B$9&amp;" "&amp;Vendeurs!$C$2:$C$9))</f>
        <v>11</v>
      </c>
      <c r="J3" s="7">
        <f>VLOOKUP(B3,Produits!$A$4:$F$13,6,0)</f>
        <v>906</v>
      </c>
    </row>
    <row r="4" spans="1:17" x14ac:dyDescent="0.25">
      <c r="A4" s="14">
        <v>43468</v>
      </c>
      <c r="B4" s="24" t="s">
        <v>28</v>
      </c>
      <c r="C4" s="25">
        <v>2780.77</v>
      </c>
      <c r="D4" s="26" t="str">
        <f>IF(ISNA(VLOOKUP(C4,Produits!$B$4:$F$13,2,0)),"12 mois",VLOOKUP(C4,Produits!$B$4:$F$13,2,0))</f>
        <v>12 mois</v>
      </c>
      <c r="E4" s="7" t="str">
        <f t="shared" si="0"/>
        <v>12</v>
      </c>
      <c r="F4" s="14">
        <f t="shared" si="1"/>
        <v>43468</v>
      </c>
      <c r="G4" s="14">
        <f t="shared" si="2"/>
        <v>43833</v>
      </c>
      <c r="H4" s="19" t="s">
        <v>54</v>
      </c>
      <c r="I4" s="41">
        <f t="array" ref="I4">INDEX(Vendeurs!$E$2:$E$9,MATCH(Ventes!H4,Vendeurs!$B$2:$B$9&amp;" "&amp;Vendeurs!$C$2:$C$9))</f>
        <v>20</v>
      </c>
      <c r="J4" s="7">
        <f>VLOOKUP(B4,Produits!$A$4:$F$13,6,0)</f>
        <v>910</v>
      </c>
    </row>
    <row r="5" spans="1:17" x14ac:dyDescent="0.25">
      <c r="A5" s="14">
        <v>43469</v>
      </c>
      <c r="B5" s="24" t="s">
        <v>22</v>
      </c>
      <c r="C5" s="25">
        <v>1499.98</v>
      </c>
      <c r="D5" s="26" t="str">
        <f>IF(ISNA(VLOOKUP(C5,Produits!$B$4:$F$13,2,0)),"12 mois",VLOOKUP(C5,Produits!$B$4:$F$13,2,0))</f>
        <v xml:space="preserve">6 mois </v>
      </c>
      <c r="E5" s="7" t="str">
        <f t="shared" si="0"/>
        <v xml:space="preserve">6 </v>
      </c>
      <c r="F5" s="14">
        <f t="shared" si="1"/>
        <v>43469</v>
      </c>
      <c r="G5" s="14">
        <f t="shared" si="2"/>
        <v>43650</v>
      </c>
      <c r="H5" s="19" t="s">
        <v>52</v>
      </c>
      <c r="I5" s="41">
        <f t="array" ref="I5">INDEX(Vendeurs!$E$2:$E$9,MATCH(Ventes!H5,Vendeurs!$B$2:$B$9&amp;" "&amp;Vendeurs!$C$2:$C$9))</f>
        <v>18</v>
      </c>
      <c r="J5" s="7">
        <f>VLOOKUP(B5,Produits!$A$4:$F$13,6,0)</f>
        <v>904</v>
      </c>
    </row>
    <row r="6" spans="1:17" x14ac:dyDescent="0.25">
      <c r="A6" s="14">
        <v>43490</v>
      </c>
      <c r="B6" s="24" t="s">
        <v>23</v>
      </c>
      <c r="C6" s="25">
        <v>2450</v>
      </c>
      <c r="D6" s="26" t="str">
        <f>IF(ISNA(VLOOKUP(C6,Produits!$B$4:$F$13,2,0)),"12 mois",VLOOKUP(C6,Produits!$B$4:$F$13,2,0))</f>
        <v xml:space="preserve">6 mois </v>
      </c>
      <c r="E6" s="7" t="str">
        <f t="shared" si="0"/>
        <v xml:space="preserve">6 </v>
      </c>
      <c r="F6" s="14">
        <f t="shared" si="1"/>
        <v>43490</v>
      </c>
      <c r="G6" s="14">
        <f t="shared" si="2"/>
        <v>43671</v>
      </c>
      <c r="H6" s="19" t="s">
        <v>53</v>
      </c>
      <c r="I6" s="41">
        <f t="array" ref="I6">INDEX(Vendeurs!$E$2:$E$9,MATCH(Ventes!H6,Vendeurs!$B$2:$B$9&amp;" "&amp;Vendeurs!$C$2:$C$9))</f>
        <v>22</v>
      </c>
      <c r="J6" s="7">
        <f>VLOOKUP(B6,Produits!$A$4:$F$13,6,0)</f>
        <v>905</v>
      </c>
    </row>
    <row r="7" spans="1:17" x14ac:dyDescent="0.25">
      <c r="A7" s="14">
        <v>43492</v>
      </c>
      <c r="B7" s="24" t="s">
        <v>24</v>
      </c>
      <c r="C7" s="25">
        <v>7500.55</v>
      </c>
      <c r="D7" s="26" t="str">
        <f>IF(ISNA(VLOOKUP(C7,Produits!$B$4:$F$13,2,0)),"12 mois",VLOOKUP(C7,Produits!$B$4:$F$13,2,0))</f>
        <v xml:space="preserve">6 mois </v>
      </c>
      <c r="E7" s="7" t="str">
        <f t="shared" si="0"/>
        <v xml:space="preserve">6 </v>
      </c>
      <c r="F7" s="14">
        <f t="shared" si="1"/>
        <v>43492</v>
      </c>
      <c r="G7" s="14">
        <f t="shared" si="2"/>
        <v>43673</v>
      </c>
      <c r="H7" s="19" t="s">
        <v>54</v>
      </c>
      <c r="I7" s="41">
        <f t="array" ref="I7">INDEX(Vendeurs!$E$2:$E$9,MATCH(Ventes!H7,Vendeurs!$B$2:$B$9&amp;" "&amp;Vendeurs!$C$2:$C$9))</f>
        <v>20</v>
      </c>
      <c r="J7" s="7">
        <f>VLOOKUP(B7,Produits!$A$4:$F$13,6,0)</f>
        <v>906</v>
      </c>
    </row>
    <row r="8" spans="1:17" x14ac:dyDescent="0.25">
      <c r="A8" s="14">
        <v>43498</v>
      </c>
      <c r="B8" s="24" t="s">
        <v>24</v>
      </c>
      <c r="C8" s="25">
        <v>13500.99</v>
      </c>
      <c r="D8" s="26" t="str">
        <f>IF(ISNA(VLOOKUP(C8,Produits!$B$4:$F$13,2,0)),"12 mois",VLOOKUP(C8,Produits!$B$4:$F$13,2,0))</f>
        <v>12 mois</v>
      </c>
      <c r="E8" s="7" t="str">
        <f t="shared" si="0"/>
        <v>12</v>
      </c>
      <c r="F8" s="14">
        <f t="shared" si="1"/>
        <v>43498</v>
      </c>
      <c r="G8" s="14">
        <f t="shared" si="2"/>
        <v>43863</v>
      </c>
      <c r="H8" s="19" t="s">
        <v>55</v>
      </c>
      <c r="I8" s="42" t="e">
        <f>INDEX(Vendeurs!$E$2:$E$9,MATCH(Ventes!H8,Vendeurs!$B$2:$B$9&amp;" "&amp;Vendeurs!$C$2:$C$9))</f>
        <v>#VALUE!</v>
      </c>
      <c r="J8" s="7">
        <f>VLOOKUP(B8,Produits!$A$4:$F$13,6,0)</f>
        <v>906</v>
      </c>
    </row>
    <row r="9" spans="1:17" x14ac:dyDescent="0.25">
      <c r="A9" s="14">
        <v>43501</v>
      </c>
      <c r="B9" s="24" t="s">
        <v>26</v>
      </c>
      <c r="C9" s="25">
        <v>1250.99</v>
      </c>
      <c r="D9" s="26" t="str">
        <f>IF(ISNA(VLOOKUP(C9,Produits!$B$4:$F$13,2,0)),"12 mois",VLOOKUP(C9,Produits!$B$4:$F$13,2,0))</f>
        <v xml:space="preserve">6 mois </v>
      </c>
      <c r="E9" s="7" t="str">
        <f t="shared" si="0"/>
        <v xml:space="preserve">6 </v>
      </c>
      <c r="F9" s="14">
        <f t="shared" si="1"/>
        <v>43501</v>
      </c>
      <c r="G9" s="14">
        <f t="shared" si="2"/>
        <v>43682</v>
      </c>
      <c r="H9" s="19" t="s">
        <v>56</v>
      </c>
      <c r="I9" s="42">
        <f t="array" ref="I9">INDEX(Vendeurs!$E$2:$E$9,MATCH(Ventes!H9,Vendeurs!$B$2:$B$9&amp;" "&amp;Vendeurs!$C$2:$C$9))</f>
        <v>3</v>
      </c>
      <c r="J9" s="7">
        <f>VLOOKUP(B9,Produits!$A$4:$F$13,6,0)</f>
        <v>908</v>
      </c>
    </row>
    <row r="10" spans="1:17" x14ac:dyDescent="0.25">
      <c r="A10" s="14">
        <v>43502</v>
      </c>
      <c r="B10" s="24" t="s">
        <v>20</v>
      </c>
      <c r="C10" s="25">
        <v>1799.98</v>
      </c>
      <c r="D10" s="26" t="str">
        <f>IF(ISNA(VLOOKUP(C10,Produits!$B$4:$F$13,2,0)),"12 mois",VLOOKUP(C10,Produits!$B$4:$F$13,2,0))</f>
        <v>12 mois</v>
      </c>
      <c r="E10" s="7" t="str">
        <f t="shared" si="0"/>
        <v>12</v>
      </c>
      <c r="F10" s="14">
        <f t="shared" si="1"/>
        <v>43502</v>
      </c>
      <c r="G10" s="14">
        <f t="shared" si="2"/>
        <v>43867</v>
      </c>
      <c r="H10" s="19" t="s">
        <v>56</v>
      </c>
      <c r="I10" s="42">
        <f t="array" ref="I10">INDEX(Vendeurs!$E$2:$E$9,MATCH(Ventes!H10,Vendeurs!$B$2:$B$9&amp;" "&amp;Vendeurs!$C$2:$C$9))</f>
        <v>3</v>
      </c>
      <c r="J10" s="7">
        <f>VLOOKUP(B10,Produits!$A$4:$F$13,6,0)</f>
        <v>901</v>
      </c>
      <c r="O10" s="11"/>
      <c r="P10" s="12"/>
      <c r="Q10" s="11"/>
    </row>
    <row r="11" spans="1:17" x14ac:dyDescent="0.25">
      <c r="A11" s="14">
        <v>43503</v>
      </c>
      <c r="B11" s="24" t="s">
        <v>28</v>
      </c>
      <c r="C11" s="25">
        <v>1544.87</v>
      </c>
      <c r="D11" s="26" t="str">
        <f>IF(ISNA(VLOOKUP(C11,Produits!$B$4:$F$13,2,0)),"12 mois",VLOOKUP(C11,Produits!$B$4:$F$13,2,0))</f>
        <v xml:space="preserve">6 mois </v>
      </c>
      <c r="E11" s="7" t="str">
        <f t="shared" si="0"/>
        <v xml:space="preserve">6 </v>
      </c>
      <c r="F11" s="14">
        <f t="shared" si="1"/>
        <v>43503</v>
      </c>
      <c r="G11" s="14">
        <f t="shared" si="2"/>
        <v>43684</v>
      </c>
      <c r="H11" s="19" t="s">
        <v>56</v>
      </c>
      <c r="I11" s="42">
        <f t="array" ref="I11">INDEX(Vendeurs!$E$2:$E$9,MATCH(Ventes!H11,Vendeurs!$B$2:$B$9&amp;" "&amp;Vendeurs!$C$2:$C$9))</f>
        <v>3</v>
      </c>
      <c r="J11" s="7">
        <f>VLOOKUP(B11,Produits!$A$4:$F$13,6,0)</f>
        <v>910</v>
      </c>
      <c r="O11" s="11"/>
      <c r="P11" s="12"/>
      <c r="Q11" s="11"/>
    </row>
    <row r="12" spans="1:17" x14ac:dyDescent="0.25">
      <c r="A12" s="14">
        <v>43505</v>
      </c>
      <c r="B12" s="24" t="s">
        <v>22</v>
      </c>
      <c r="C12" s="25">
        <v>1499.98</v>
      </c>
      <c r="D12" s="26" t="str">
        <f>IF(ISNA(VLOOKUP(C12,Produits!$B$4:$F$13,2,0)),"12 mois",VLOOKUP(C12,Produits!$B$4:$F$13,2,0))</f>
        <v xml:space="preserve">6 mois </v>
      </c>
      <c r="E12" s="7" t="str">
        <f t="shared" si="0"/>
        <v xml:space="preserve">6 </v>
      </c>
      <c r="F12" s="14">
        <f t="shared" si="1"/>
        <v>43505</v>
      </c>
      <c r="G12" s="14">
        <f t="shared" si="2"/>
        <v>43686</v>
      </c>
      <c r="H12" s="19" t="s">
        <v>50</v>
      </c>
      <c r="I12" s="42" t="e">
        <f>INDEX(Vendeurs!$E$2:$E$9,MATCH(Ventes!H12,Vendeurs!$B$2:$B$9&amp;" "&amp;Vendeurs!$C$2:$C$9))</f>
        <v>#VALUE!</v>
      </c>
      <c r="J12" s="7">
        <f>VLOOKUP(B12,Produits!$A$4:$F$13,6,0)</f>
        <v>904</v>
      </c>
      <c r="O12" s="11"/>
      <c r="P12" s="12"/>
      <c r="Q12" s="11"/>
    </row>
    <row r="13" spans="1:17" x14ac:dyDescent="0.25">
      <c r="A13" s="14">
        <v>43505</v>
      </c>
      <c r="B13" s="24" t="s">
        <v>24</v>
      </c>
      <c r="C13" s="25">
        <v>13500.99</v>
      </c>
      <c r="D13" s="26" t="str">
        <f>IF(ISNA(VLOOKUP(C13,Produits!$B$4:$F$13,2,0)),"12 mois",VLOOKUP(C13,Produits!$B$4:$F$13,2,0))</f>
        <v>12 mois</v>
      </c>
      <c r="E13" s="7" t="str">
        <f t="shared" si="0"/>
        <v>12</v>
      </c>
      <c r="F13" s="14">
        <f t="shared" si="1"/>
        <v>43505</v>
      </c>
      <c r="G13" s="14">
        <f t="shared" si="2"/>
        <v>43870</v>
      </c>
      <c r="H13" s="19" t="s">
        <v>54</v>
      </c>
      <c r="I13" s="42">
        <f t="array" ref="I13">INDEX(Vendeurs!$E$2:$E$9,MATCH(Ventes!H13,Vendeurs!$B$2:$B$9&amp;" "&amp;Vendeurs!$C$2:$C$9))</f>
        <v>20</v>
      </c>
      <c r="J13" s="7">
        <f>VLOOKUP(B13,Produits!$A$4:$F$13,6,0)</f>
        <v>906</v>
      </c>
      <c r="O13" s="11"/>
      <c r="P13" s="12"/>
      <c r="Q13" s="11"/>
    </row>
    <row r="14" spans="1:17" x14ac:dyDescent="0.25">
      <c r="A14" s="14">
        <v>43505</v>
      </c>
      <c r="B14" s="24" t="s">
        <v>26</v>
      </c>
      <c r="C14" s="25">
        <v>1250.99</v>
      </c>
      <c r="D14" s="26" t="str">
        <f>IF(ISNA(VLOOKUP(C14,Produits!$B$4:$F$13,2,0)),"12 mois",VLOOKUP(C14,Produits!$B$4:$F$13,2,0))</f>
        <v xml:space="preserve">6 mois </v>
      </c>
      <c r="E14" s="7" t="str">
        <f t="shared" si="0"/>
        <v xml:space="preserve">6 </v>
      </c>
      <c r="F14" s="14">
        <f t="shared" si="1"/>
        <v>43505</v>
      </c>
      <c r="G14" s="14">
        <f t="shared" si="2"/>
        <v>43686</v>
      </c>
      <c r="H14" s="19" t="s">
        <v>53</v>
      </c>
      <c r="I14" s="42">
        <f t="array" ref="I14">INDEX(Vendeurs!$E$2:$E$9,MATCH(Ventes!H14,Vendeurs!$B$2:$B$9&amp;" "&amp;Vendeurs!$C$2:$C$9))</f>
        <v>22</v>
      </c>
      <c r="J14" s="7">
        <f>VLOOKUP(B14,Produits!$A$4:$F$13,6,0)</f>
        <v>908</v>
      </c>
      <c r="O14" s="11"/>
      <c r="P14" s="12"/>
      <c r="Q14" s="11"/>
    </row>
    <row r="15" spans="1:17" x14ac:dyDescent="0.25">
      <c r="A15" s="14">
        <v>43505</v>
      </c>
      <c r="B15" s="24" t="s">
        <v>23</v>
      </c>
      <c r="C15" s="25">
        <v>2450</v>
      </c>
      <c r="D15" s="26" t="str">
        <f>IF(ISNA(VLOOKUP(C15,Produits!$B$4:$F$13,2,0)),"12 mois",VLOOKUP(C15,Produits!$B$4:$F$13,2,0))</f>
        <v xml:space="preserve">6 mois </v>
      </c>
      <c r="E15" s="7" t="str">
        <f t="shared" si="0"/>
        <v xml:space="preserve">6 </v>
      </c>
      <c r="F15" s="14">
        <f t="shared" si="1"/>
        <v>43505</v>
      </c>
      <c r="G15" s="14">
        <f t="shared" si="2"/>
        <v>43686</v>
      </c>
      <c r="H15" s="19" t="s">
        <v>56</v>
      </c>
      <c r="I15" s="42">
        <f t="array" ref="I15">INDEX(Vendeurs!$E$2:$E$9,MATCH(Ventes!H15,Vendeurs!$B$2:$B$9&amp;" "&amp;Vendeurs!$C$2:$C$9))</f>
        <v>3</v>
      </c>
      <c r="J15" s="7">
        <f>VLOOKUP(B15,Produits!$A$4:$F$13,6,0)</f>
        <v>905</v>
      </c>
      <c r="O15" s="11"/>
      <c r="P15" s="12"/>
      <c r="Q15" s="11"/>
    </row>
    <row r="16" spans="1:17" x14ac:dyDescent="0.25">
      <c r="A16" s="14">
        <v>43510</v>
      </c>
      <c r="B16" s="24" t="s">
        <v>26</v>
      </c>
      <c r="C16" s="25">
        <v>2251.7800000000002</v>
      </c>
      <c r="D16" s="26" t="str">
        <f>IF(ISNA(VLOOKUP(C16,Produits!$B$4:$F$13,2,0)),"12 mois",VLOOKUP(C16,Produits!$B$4:$F$13,2,0))</f>
        <v>12 mois</v>
      </c>
      <c r="E16" s="7" t="str">
        <f t="shared" si="0"/>
        <v>12</v>
      </c>
      <c r="F16" s="14">
        <f t="shared" si="1"/>
        <v>43510</v>
      </c>
      <c r="G16" s="14">
        <f t="shared" si="2"/>
        <v>43875</v>
      </c>
      <c r="H16" s="19" t="s">
        <v>56</v>
      </c>
      <c r="I16" s="42">
        <f t="array" ref="I16">INDEX(Vendeurs!$E$2:$E$9,MATCH(Ventes!H16,Vendeurs!$B$2:$B$9&amp;" "&amp;Vendeurs!$C$2:$C$9))</f>
        <v>3</v>
      </c>
      <c r="J16" s="7">
        <f>VLOOKUP(B16,Produits!$A$4:$F$13,6,0)</f>
        <v>908</v>
      </c>
      <c r="O16" s="11"/>
      <c r="P16" s="12"/>
      <c r="Q16" s="11"/>
    </row>
    <row r="17" spans="1:17" x14ac:dyDescent="0.25">
      <c r="A17" s="14">
        <v>43521</v>
      </c>
      <c r="B17" s="24" t="s">
        <v>22</v>
      </c>
      <c r="C17" s="25">
        <v>1499.98</v>
      </c>
      <c r="D17" s="26" t="str">
        <f>IF(ISNA(VLOOKUP(C17,Produits!$B$4:$F$13,2,0)),"12 mois",VLOOKUP(C17,Produits!$B$4:$F$13,2,0))</f>
        <v xml:space="preserve">6 mois </v>
      </c>
      <c r="E17" s="7" t="str">
        <f t="shared" si="0"/>
        <v xml:space="preserve">6 </v>
      </c>
      <c r="F17" s="14">
        <f t="shared" si="1"/>
        <v>43521</v>
      </c>
      <c r="G17" s="14">
        <f t="shared" si="2"/>
        <v>43702</v>
      </c>
      <c r="H17" s="19" t="s">
        <v>51</v>
      </c>
      <c r="I17" s="42">
        <f t="array" ref="I17">INDEX(Vendeurs!$E$2:$E$9,MATCH(Ventes!H17,Vendeurs!$B$2:$B$9&amp;" "&amp;Vendeurs!$C$2:$C$9))</f>
        <v>3</v>
      </c>
      <c r="J17" s="7">
        <f>VLOOKUP(B17,Produits!$A$4:$F$13,6,0)</f>
        <v>904</v>
      </c>
      <c r="O17" s="11"/>
      <c r="P17" s="12"/>
      <c r="Q17" s="11"/>
    </row>
    <row r="18" spans="1:17" x14ac:dyDescent="0.25">
      <c r="A18" s="14">
        <v>43522</v>
      </c>
      <c r="B18" s="24" t="s">
        <v>44</v>
      </c>
      <c r="C18" s="25">
        <v>2746.78</v>
      </c>
      <c r="D18" s="26" t="str">
        <f>IF(ISNA(VLOOKUP(C18,Produits!$B$4:$F$13,2,0)),"12 mois",VLOOKUP(C18,Produits!$B$4:$F$13,2,0))</f>
        <v>12 mois</v>
      </c>
      <c r="E18" s="7" t="str">
        <f t="shared" si="0"/>
        <v>12</v>
      </c>
      <c r="F18" s="14">
        <f t="shared" si="1"/>
        <v>43522</v>
      </c>
      <c r="G18" s="14">
        <f t="shared" si="2"/>
        <v>43887</v>
      </c>
      <c r="H18" s="19" t="s">
        <v>55</v>
      </c>
      <c r="I18" s="42">
        <f t="array" ref="I18">INDEX(Vendeurs!$E$2:$E$9,MATCH(Ventes!H18,Vendeurs!$B$2:$B$9&amp;" "&amp;Vendeurs!$C$2:$C$9))</f>
        <v>3</v>
      </c>
      <c r="J18" s="7">
        <f>VLOOKUP(B18,Produits!$A$4:$F$13,6,0)</f>
        <v>902</v>
      </c>
      <c r="O18" s="11"/>
      <c r="P18" s="12"/>
      <c r="Q18" s="11"/>
    </row>
    <row r="19" spans="1:17" x14ac:dyDescent="0.25">
      <c r="A19" s="14">
        <v>43524</v>
      </c>
      <c r="B19" s="24" t="s">
        <v>25</v>
      </c>
      <c r="C19" s="25">
        <v>5455.51</v>
      </c>
      <c r="D19" s="26" t="str">
        <f>IF(ISNA(VLOOKUP(C19,Produits!$B$4:$F$13,2,0)),"12 mois",VLOOKUP(C19,Produits!$B$4:$F$13,2,0))</f>
        <v xml:space="preserve">6 mois </v>
      </c>
      <c r="E19" s="7" t="str">
        <f t="shared" si="0"/>
        <v xml:space="preserve">6 </v>
      </c>
      <c r="F19" s="14">
        <f t="shared" si="1"/>
        <v>43524</v>
      </c>
      <c r="G19" s="14">
        <f t="shared" si="2"/>
        <v>43705</v>
      </c>
      <c r="H19" s="19" t="s">
        <v>55</v>
      </c>
      <c r="I19" s="42">
        <f t="array" ref="I19">INDEX(Vendeurs!$E$2:$E$9,MATCH(Ventes!H19,Vendeurs!$B$2:$B$9&amp;" "&amp;Vendeurs!$C$2:$C$9))</f>
        <v>3</v>
      </c>
      <c r="J19" s="7">
        <f>VLOOKUP(B19,Produits!$A$4:$F$13,6,0)</f>
        <v>907</v>
      </c>
      <c r="O19" s="11"/>
      <c r="P19" s="12"/>
      <c r="Q19" s="11"/>
    </row>
    <row r="20" spans="1:17" x14ac:dyDescent="0.25">
      <c r="A20" s="14">
        <v>43528</v>
      </c>
      <c r="B20" s="24" t="s">
        <v>27</v>
      </c>
      <c r="C20" s="25">
        <v>3459.85</v>
      </c>
      <c r="D20" s="26" t="str">
        <f>IF(ISNA(VLOOKUP(C20,Produits!$B$4:$F$13,2,0)),"12 mois",VLOOKUP(C20,Produits!$B$4:$F$13,2,0))</f>
        <v xml:space="preserve">6 mois </v>
      </c>
      <c r="E20" s="7" t="str">
        <f t="shared" si="0"/>
        <v xml:space="preserve">6 </v>
      </c>
      <c r="F20" s="14">
        <f t="shared" si="1"/>
        <v>43528</v>
      </c>
      <c r="G20" s="14">
        <f t="shared" si="2"/>
        <v>43712</v>
      </c>
      <c r="H20" s="19" t="s">
        <v>50</v>
      </c>
      <c r="I20" s="42" t="e">
        <f t="array" ref="I20">INDEX(Vendeurs!$E$2:$E$9,MATCH(Ventes!H20,Vendeurs!$B$2:$B$9&amp;" "&amp;Vendeurs!$C$2:$C$9))</f>
        <v>#N/A</v>
      </c>
      <c r="J20" s="7">
        <f>VLOOKUP(B20,Produits!$A$4:$F$13,6,0)</f>
        <v>909</v>
      </c>
    </row>
    <row r="21" spans="1:17" x14ac:dyDescent="0.25">
      <c r="A21" s="14">
        <v>43528</v>
      </c>
      <c r="B21" s="24" t="s">
        <v>25</v>
      </c>
      <c r="C21" s="25">
        <v>5455.51</v>
      </c>
      <c r="D21" s="26" t="str">
        <f>IF(ISNA(VLOOKUP(C21,Produits!$B$4:$F$13,2,0)),"12 mois",VLOOKUP(C21,Produits!$B$4:$F$13,2,0))</f>
        <v xml:space="preserve">6 mois </v>
      </c>
      <c r="E21" s="7" t="str">
        <f t="shared" si="0"/>
        <v xml:space="preserve">6 </v>
      </c>
      <c r="F21" s="14">
        <f t="shared" si="1"/>
        <v>43528</v>
      </c>
      <c r="G21" s="14">
        <f t="shared" si="2"/>
        <v>43712</v>
      </c>
      <c r="H21" s="19" t="s">
        <v>53</v>
      </c>
      <c r="I21" s="42">
        <f t="array" ref="I21">INDEX(Vendeurs!$E$2:$E$9,MATCH(Ventes!H21,Vendeurs!$B$2:$B$9&amp;" "&amp;Vendeurs!$C$2:$C$9))</f>
        <v>22</v>
      </c>
      <c r="J21" s="7">
        <f>VLOOKUP(B21,Produits!$A$4:$F$13,6,0)</f>
        <v>907</v>
      </c>
    </row>
    <row r="22" spans="1:17" x14ac:dyDescent="0.25">
      <c r="A22" s="14">
        <v>43529</v>
      </c>
      <c r="B22" s="24" t="s">
        <v>44</v>
      </c>
      <c r="C22" s="25">
        <v>2746.78</v>
      </c>
      <c r="D22" s="26" t="str">
        <f>IF(ISNA(VLOOKUP(C22,Produits!$B$4:$F$13,2,0)),"12 mois",VLOOKUP(C22,Produits!$B$4:$F$13,2,0))</f>
        <v>12 mois</v>
      </c>
      <c r="E22" s="7" t="str">
        <f t="shared" si="0"/>
        <v>12</v>
      </c>
      <c r="F22" s="14">
        <f t="shared" si="1"/>
        <v>43529</v>
      </c>
      <c r="G22" s="14">
        <f t="shared" si="2"/>
        <v>43895</v>
      </c>
      <c r="H22" s="19" t="s">
        <v>49</v>
      </c>
      <c r="I22" s="42">
        <f t="array" ref="I22">INDEX(Vendeurs!$E$2:$E$9,MATCH(Ventes!H22,Vendeurs!$B$2:$B$9&amp;" "&amp;Vendeurs!$C$2:$C$9))</f>
        <v>11</v>
      </c>
      <c r="J22" s="7">
        <f>VLOOKUP(B22,Produits!$A$4:$F$13,6,0)</f>
        <v>902</v>
      </c>
    </row>
    <row r="23" spans="1:17" x14ac:dyDescent="0.25">
      <c r="A23" s="14">
        <v>43530</v>
      </c>
      <c r="B23" s="24" t="s">
        <v>28</v>
      </c>
      <c r="C23" s="25">
        <v>1544.87</v>
      </c>
      <c r="D23" s="26" t="str">
        <f>IF(ISNA(VLOOKUP(C23,Produits!$B$4:$F$13,2,0)),"12 mois",VLOOKUP(C23,Produits!$B$4:$F$13,2,0))</f>
        <v xml:space="preserve">6 mois </v>
      </c>
      <c r="E23" s="7" t="str">
        <f t="shared" si="0"/>
        <v xml:space="preserve">6 </v>
      </c>
      <c r="F23" s="14">
        <f t="shared" si="1"/>
        <v>43530</v>
      </c>
      <c r="G23" s="14">
        <f t="shared" si="2"/>
        <v>43714</v>
      </c>
      <c r="H23" s="19" t="s">
        <v>50</v>
      </c>
      <c r="I23" s="42" t="e">
        <f t="array" ref="I23">INDEX(Vendeurs!$E$2:$E$9,MATCH(Ventes!H23,Vendeurs!$B$2:$B$9&amp;" "&amp;Vendeurs!$C$2:$C$9))</f>
        <v>#N/A</v>
      </c>
      <c r="J23" s="7">
        <f>VLOOKUP(B23,Produits!$A$4:$F$13,6,0)</f>
        <v>910</v>
      </c>
    </row>
    <row r="24" spans="1:17" x14ac:dyDescent="0.25">
      <c r="A24" s="14">
        <v>43531</v>
      </c>
      <c r="B24" s="24" t="s">
        <v>28</v>
      </c>
      <c r="C24" s="25">
        <v>2780.77</v>
      </c>
      <c r="D24" s="26" t="str">
        <f>IF(ISNA(VLOOKUP(C24,Produits!$B$4:$F$13,2,0)),"12 mois",VLOOKUP(C24,Produits!$B$4:$F$13,2,0))</f>
        <v>12 mois</v>
      </c>
      <c r="E24" s="7" t="str">
        <f t="shared" si="0"/>
        <v>12</v>
      </c>
      <c r="F24" s="14">
        <f t="shared" si="1"/>
        <v>43531</v>
      </c>
      <c r="G24" s="14">
        <f t="shared" si="2"/>
        <v>43897</v>
      </c>
      <c r="H24" s="19" t="s">
        <v>53</v>
      </c>
      <c r="I24" s="42">
        <f t="array" ref="I24">INDEX(Vendeurs!$E$2:$E$9,MATCH(Ventes!H24,Vendeurs!$B$2:$B$9&amp;" "&amp;Vendeurs!$C$2:$C$9))</f>
        <v>22</v>
      </c>
      <c r="J24" s="7">
        <f>VLOOKUP(B24,Produits!$A$4:$F$13,6,0)</f>
        <v>910</v>
      </c>
    </row>
    <row r="25" spans="1:17" x14ac:dyDescent="0.25">
      <c r="A25" s="14">
        <v>43532</v>
      </c>
      <c r="B25" s="24" t="s">
        <v>26</v>
      </c>
      <c r="C25" s="25">
        <v>1250.99</v>
      </c>
      <c r="D25" s="26" t="str">
        <f>IF(ISNA(VLOOKUP(C25,Produits!$B$4:$F$13,2,0)),"12 mois",VLOOKUP(C25,Produits!$B$4:$F$13,2,0))</f>
        <v xml:space="preserve">6 mois </v>
      </c>
      <c r="E25" s="7" t="str">
        <f t="shared" si="0"/>
        <v xml:space="preserve">6 </v>
      </c>
      <c r="F25" s="14">
        <f t="shared" si="1"/>
        <v>43532</v>
      </c>
      <c r="G25" s="14">
        <f t="shared" si="2"/>
        <v>43716</v>
      </c>
      <c r="H25" s="19" t="s">
        <v>49</v>
      </c>
      <c r="I25" s="42">
        <f t="array" ref="I25">INDEX(Vendeurs!$E$2:$E$9,MATCH(Ventes!H25,Vendeurs!$B$2:$B$9&amp;" "&amp;Vendeurs!$C$2:$C$9))</f>
        <v>11</v>
      </c>
      <c r="J25" s="7">
        <f>VLOOKUP(B25,Produits!$A$4:$F$13,6,0)</f>
        <v>908</v>
      </c>
    </row>
    <row r="26" spans="1:17" x14ac:dyDescent="0.25">
      <c r="A26" s="14">
        <v>43533</v>
      </c>
      <c r="B26" s="24" t="s">
        <v>25</v>
      </c>
      <c r="C26" s="25">
        <v>9819.92</v>
      </c>
      <c r="D26" s="26" t="str">
        <f>IF(ISNA(VLOOKUP(C26,Produits!$B$4:$F$13,2,0)),"12 mois",VLOOKUP(C26,Produits!$B$4:$F$13,2,0))</f>
        <v>12 mois</v>
      </c>
      <c r="E26" s="7" t="str">
        <f t="shared" si="0"/>
        <v>12</v>
      </c>
      <c r="F26" s="14">
        <f t="shared" si="1"/>
        <v>43533</v>
      </c>
      <c r="G26" s="14">
        <f t="shared" si="2"/>
        <v>43899</v>
      </c>
      <c r="H26" s="19" t="s">
        <v>53</v>
      </c>
      <c r="I26" s="42">
        <f t="array" ref="I26">INDEX(Vendeurs!$E$2:$E$9,MATCH(Ventes!H26,Vendeurs!$B$2:$B$9&amp;" "&amp;Vendeurs!$C$2:$C$9))</f>
        <v>22</v>
      </c>
      <c r="J26" s="7">
        <f>VLOOKUP(B26,Produits!$A$4:$F$13,6,0)</f>
        <v>907</v>
      </c>
    </row>
    <row r="27" spans="1:17" x14ac:dyDescent="0.25">
      <c r="A27" s="14">
        <v>43536</v>
      </c>
      <c r="B27" s="24" t="s">
        <v>44</v>
      </c>
      <c r="C27" s="25">
        <v>2746.78</v>
      </c>
      <c r="D27" s="26" t="str">
        <f>IF(ISNA(VLOOKUP(C27,Produits!$B$4:$F$13,2,0)),"12 mois",VLOOKUP(C27,Produits!$B$4:$F$13,2,0))</f>
        <v>12 mois</v>
      </c>
      <c r="E27" s="7" t="str">
        <f t="shared" si="0"/>
        <v>12</v>
      </c>
      <c r="F27" s="14">
        <f t="shared" si="1"/>
        <v>43536</v>
      </c>
      <c r="G27" s="14">
        <f t="shared" si="2"/>
        <v>43902</v>
      </c>
      <c r="H27" s="19" t="s">
        <v>54</v>
      </c>
      <c r="I27" s="42">
        <f t="array" ref="I27">INDEX(Vendeurs!$E$2:$E$9,MATCH(Ventes!H27,Vendeurs!$B$2:$B$9&amp;" "&amp;Vendeurs!$C$2:$C$9))</f>
        <v>20</v>
      </c>
      <c r="J27" s="7">
        <f>VLOOKUP(B27,Produits!$A$4:$F$13,6,0)</f>
        <v>902</v>
      </c>
    </row>
    <row r="28" spans="1:17" x14ac:dyDescent="0.25">
      <c r="A28" s="14">
        <v>43538</v>
      </c>
      <c r="B28" s="24" t="s">
        <v>22</v>
      </c>
      <c r="C28" s="25">
        <v>1499.98</v>
      </c>
      <c r="D28" s="26" t="str">
        <f>IF(ISNA(VLOOKUP(C28,Produits!$B$4:$F$13,2,0)),"12 mois",VLOOKUP(C28,Produits!$B$4:$F$13,2,0))</f>
        <v xml:space="preserve">6 mois </v>
      </c>
      <c r="E28" s="7" t="str">
        <f t="shared" si="0"/>
        <v xml:space="preserve">6 </v>
      </c>
      <c r="F28" s="14">
        <f t="shared" si="1"/>
        <v>43538</v>
      </c>
      <c r="G28" s="14">
        <f t="shared" si="2"/>
        <v>43722</v>
      </c>
      <c r="H28" s="19" t="s">
        <v>51</v>
      </c>
      <c r="I28" s="42">
        <f t="array" ref="I28">INDEX(Vendeurs!$E$2:$E$9,MATCH(Ventes!H28,Vendeurs!$B$2:$B$9&amp;" "&amp;Vendeurs!$C$2:$C$9))</f>
        <v>3</v>
      </c>
      <c r="J28" s="7">
        <f>VLOOKUP(B28,Produits!$A$4:$F$13,6,0)</f>
        <v>904</v>
      </c>
    </row>
    <row r="29" spans="1:17" x14ac:dyDescent="0.25">
      <c r="A29" s="14">
        <v>43541</v>
      </c>
      <c r="B29" s="24" t="s">
        <v>21</v>
      </c>
      <c r="C29" s="25">
        <v>2782.21</v>
      </c>
      <c r="D29" s="26" t="str">
        <f>IF(ISNA(VLOOKUP(C29,Produits!$B$4:$F$13,2,0)),"12 mois",VLOOKUP(C29,Produits!$B$4:$F$13,2,0))</f>
        <v>12 mois</v>
      </c>
      <c r="E29" s="7" t="str">
        <f t="shared" si="0"/>
        <v>12</v>
      </c>
      <c r="F29" s="14">
        <f t="shared" si="1"/>
        <v>43541</v>
      </c>
      <c r="G29" s="14">
        <f t="shared" si="2"/>
        <v>43907</v>
      </c>
      <c r="H29" s="19" t="s">
        <v>56</v>
      </c>
      <c r="I29" s="42">
        <f t="array" ref="I29">INDEX(Vendeurs!$E$2:$E$9,MATCH(Ventes!H29,Vendeurs!$B$2:$B$9&amp;" "&amp;Vendeurs!$C$2:$C$9))</f>
        <v>3</v>
      </c>
      <c r="J29" s="7">
        <f>VLOOKUP(B29,Produits!$A$4:$F$13,6,0)</f>
        <v>903</v>
      </c>
    </row>
    <row r="30" spans="1:17" x14ac:dyDescent="0.25">
      <c r="A30" s="14">
        <v>43544</v>
      </c>
      <c r="B30" s="24" t="s">
        <v>25</v>
      </c>
      <c r="C30" s="25">
        <v>5455.51</v>
      </c>
      <c r="D30" s="26" t="str">
        <f>IF(ISNA(VLOOKUP(C30,Produits!$B$4:$F$13,2,0)),"12 mois",VLOOKUP(C30,Produits!$B$4:$F$13,2,0))</f>
        <v xml:space="preserve">6 mois </v>
      </c>
      <c r="E30" s="7" t="str">
        <f t="shared" si="0"/>
        <v xml:space="preserve">6 </v>
      </c>
      <c r="F30" s="14">
        <f t="shared" si="1"/>
        <v>43544</v>
      </c>
      <c r="G30" s="14">
        <f t="shared" si="2"/>
        <v>43728</v>
      </c>
      <c r="H30" s="19" t="s">
        <v>51</v>
      </c>
      <c r="I30" s="42">
        <f t="array" ref="I30">INDEX(Vendeurs!$E$2:$E$9,MATCH(Ventes!H30,Vendeurs!$B$2:$B$9&amp;" "&amp;Vendeurs!$C$2:$C$9))</f>
        <v>3</v>
      </c>
      <c r="J30" s="7">
        <f>VLOOKUP(B30,Produits!$A$4:$F$13,6,0)</f>
        <v>907</v>
      </c>
    </row>
    <row r="31" spans="1:17" x14ac:dyDescent="0.25">
      <c r="A31" s="14">
        <v>43545</v>
      </c>
      <c r="B31" s="24" t="s">
        <v>21</v>
      </c>
      <c r="C31" s="25">
        <v>1545.67</v>
      </c>
      <c r="D31" s="26" t="str">
        <f>IF(ISNA(VLOOKUP(C31,Produits!$B$4:$F$13,2,0)),"12 mois",VLOOKUP(C31,Produits!$B$4:$F$13,2,0))</f>
        <v xml:space="preserve">6 mois </v>
      </c>
      <c r="E31" s="7" t="str">
        <f t="shared" si="0"/>
        <v xml:space="preserve">6 </v>
      </c>
      <c r="F31" s="14">
        <f t="shared" si="1"/>
        <v>43545</v>
      </c>
      <c r="G31" s="14">
        <f t="shared" si="2"/>
        <v>43729</v>
      </c>
      <c r="H31" s="19" t="s">
        <v>49</v>
      </c>
      <c r="I31" s="42">
        <f t="array" ref="I31">INDEX(Vendeurs!$E$2:$E$9,MATCH(Ventes!H31,Vendeurs!$B$2:$B$9&amp;" "&amp;Vendeurs!$C$2:$C$9))</f>
        <v>11</v>
      </c>
      <c r="J31" s="7">
        <f>VLOOKUP(B31,Produits!$A$4:$F$13,6,0)</f>
        <v>903</v>
      </c>
    </row>
    <row r="32" spans="1:17" x14ac:dyDescent="0.25">
      <c r="A32" s="14">
        <v>43545</v>
      </c>
      <c r="B32" s="24" t="s">
        <v>27</v>
      </c>
      <c r="C32" s="25">
        <v>6227.73</v>
      </c>
      <c r="D32" s="26" t="str">
        <f>IF(ISNA(VLOOKUP(C32,Produits!$B$4:$F$13,2,0)),"12 mois",VLOOKUP(C32,Produits!$B$4:$F$13,2,0))</f>
        <v>12 mois</v>
      </c>
      <c r="E32" s="7" t="str">
        <f t="shared" si="0"/>
        <v>12</v>
      </c>
      <c r="F32" s="14">
        <f t="shared" si="1"/>
        <v>43545</v>
      </c>
      <c r="G32" s="14">
        <f t="shared" si="2"/>
        <v>43911</v>
      </c>
      <c r="H32" s="19" t="s">
        <v>54</v>
      </c>
      <c r="I32" s="42">
        <f t="array" ref="I32">INDEX(Vendeurs!$E$2:$E$9,MATCH(Ventes!H32,Vendeurs!$B$2:$B$9&amp;" "&amp;Vendeurs!$C$2:$C$9))</f>
        <v>20</v>
      </c>
      <c r="J32" s="7">
        <f>VLOOKUP(B32,Produits!$A$4:$F$13,6,0)</f>
        <v>909</v>
      </c>
    </row>
    <row r="33" spans="1:10" x14ac:dyDescent="0.25">
      <c r="A33" s="14">
        <v>43547</v>
      </c>
      <c r="B33" s="24" t="s">
        <v>26</v>
      </c>
      <c r="C33" s="25">
        <v>2251.7800000000002</v>
      </c>
      <c r="D33" s="26" t="str">
        <f>IF(ISNA(VLOOKUP(C33,Produits!$B$4:$F$13,2,0)),"12 mois",VLOOKUP(C33,Produits!$B$4:$F$13,2,0))</f>
        <v>12 mois</v>
      </c>
      <c r="E33" s="7" t="str">
        <f t="shared" si="0"/>
        <v>12</v>
      </c>
      <c r="F33" s="14">
        <f t="shared" si="1"/>
        <v>43547</v>
      </c>
      <c r="G33" s="14">
        <f t="shared" si="2"/>
        <v>43913</v>
      </c>
      <c r="H33" s="19" t="s">
        <v>55</v>
      </c>
      <c r="I33" s="42">
        <f t="array" ref="I33">INDEX(Vendeurs!$E$2:$E$9,MATCH(Ventes!H33,Vendeurs!$B$2:$B$9&amp;" "&amp;Vendeurs!$C$2:$C$9))</f>
        <v>3</v>
      </c>
      <c r="J33" s="7">
        <f>VLOOKUP(B33,Produits!$A$4:$F$13,6,0)</f>
        <v>908</v>
      </c>
    </row>
    <row r="34" spans="1:10" x14ac:dyDescent="0.25">
      <c r="A34" s="14">
        <v>43551</v>
      </c>
      <c r="B34" s="24" t="s">
        <v>23</v>
      </c>
      <c r="C34" s="25">
        <v>2450</v>
      </c>
      <c r="D34" s="26" t="str">
        <f>IF(ISNA(VLOOKUP(C34,Produits!$B$4:$F$13,2,0)),"12 mois",VLOOKUP(C34,Produits!$B$4:$F$13,2,0))</f>
        <v xml:space="preserve">6 mois </v>
      </c>
      <c r="E34" s="7" t="str">
        <f t="shared" si="0"/>
        <v xml:space="preserve">6 </v>
      </c>
      <c r="F34" s="14">
        <f t="shared" si="1"/>
        <v>43551</v>
      </c>
      <c r="G34" s="14">
        <f t="shared" si="2"/>
        <v>43735</v>
      </c>
      <c r="H34" s="19" t="s">
        <v>54</v>
      </c>
      <c r="I34" s="42">
        <f t="array" ref="I34">INDEX(Vendeurs!$E$2:$E$9,MATCH(Ventes!H34,Vendeurs!$B$2:$B$9&amp;" "&amp;Vendeurs!$C$2:$C$9))</f>
        <v>20</v>
      </c>
      <c r="J34" s="7">
        <f>VLOOKUP(B34,Produits!$A$4:$F$13,6,0)</f>
        <v>905</v>
      </c>
    </row>
    <row r="35" spans="1:10" x14ac:dyDescent="0.25">
      <c r="A35" s="14">
        <v>43551</v>
      </c>
      <c r="B35" s="24" t="s">
        <v>24</v>
      </c>
      <c r="C35" s="25">
        <v>7500.55</v>
      </c>
      <c r="D35" s="26" t="str">
        <f>IF(ISNA(VLOOKUP(C35,Produits!$B$4:$F$13,2,0)),"12 mois",VLOOKUP(C35,Produits!$B$4:$F$13,2,0))</f>
        <v xml:space="preserve">6 mois </v>
      </c>
      <c r="E35" s="7" t="str">
        <f t="shared" si="0"/>
        <v xml:space="preserve">6 </v>
      </c>
      <c r="F35" s="14">
        <f t="shared" si="1"/>
        <v>43551</v>
      </c>
      <c r="G35" s="14">
        <f t="shared" si="2"/>
        <v>43735</v>
      </c>
      <c r="H35" s="19" t="s">
        <v>55</v>
      </c>
      <c r="I35" s="42">
        <f t="array" ref="I35">INDEX(Vendeurs!$E$2:$E$9,MATCH(Ventes!H35,Vendeurs!$B$2:$B$9&amp;" "&amp;Vendeurs!$C$2:$C$9))</f>
        <v>3</v>
      </c>
      <c r="J35" s="7">
        <f>VLOOKUP(B35,Produits!$A$4:$F$13,6,0)</f>
        <v>906</v>
      </c>
    </row>
    <row r="36" spans="1:10" x14ac:dyDescent="0.25">
      <c r="A36" s="15">
        <v>43553</v>
      </c>
      <c r="B36" s="2" t="s">
        <v>21</v>
      </c>
      <c r="C36" s="27">
        <v>2782.21</v>
      </c>
      <c r="D36" s="28" t="str">
        <f>IF(ISNA(VLOOKUP(C36,Produits!$B$4:$F$13,2,0)),"12 mois",VLOOKUP(C36,Produits!$B$4:$F$13,2,0))</f>
        <v>12 mois</v>
      </c>
      <c r="E36" s="9" t="str">
        <f t="shared" si="0"/>
        <v>12</v>
      </c>
      <c r="F36" s="15">
        <f t="shared" si="1"/>
        <v>43553</v>
      </c>
      <c r="G36" s="15">
        <f t="shared" si="2"/>
        <v>43919</v>
      </c>
      <c r="H36" s="20" t="s">
        <v>52</v>
      </c>
      <c r="I36" s="43">
        <f t="array" ref="I36">INDEX(Vendeurs!$E$2:$E$9,MATCH(Ventes!H36,Vendeurs!$B$2:$B$9&amp;" "&amp;Vendeurs!$C$2:$C$9))</f>
        <v>18</v>
      </c>
      <c r="J36" s="9">
        <f>VLOOKUP(B36,Produits!$A$4:$F$13,6,0)</f>
        <v>903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FF37-C028-4ADB-9146-0CC6B64544FD}">
  <dimension ref="A1:N22"/>
  <sheetViews>
    <sheetView workbookViewId="0">
      <selection activeCell="D3" sqref="D3"/>
    </sheetView>
  </sheetViews>
  <sheetFormatPr baseColWidth="10" defaultRowHeight="15" x14ac:dyDescent="0.25"/>
  <cols>
    <col min="3" max="3" width="20.140625" bestFit="1" customWidth="1"/>
    <col min="4" max="4" width="20.140625" customWidth="1"/>
    <col min="5" max="5" width="25" bestFit="1" customWidth="1"/>
    <col min="12" max="14" width="12.42578125" bestFit="1" customWidth="1"/>
  </cols>
  <sheetData>
    <row r="1" spans="1:14" x14ac:dyDescent="0.25">
      <c r="A1" s="31" t="s">
        <v>1</v>
      </c>
      <c r="B1" s="31" t="s">
        <v>60</v>
      </c>
      <c r="C1" s="31" t="s">
        <v>4</v>
      </c>
      <c r="D1" s="31" t="s">
        <v>61</v>
      </c>
      <c r="E1" s="31" t="s">
        <v>47</v>
      </c>
      <c r="L1" s="3" t="s">
        <v>57</v>
      </c>
      <c r="M1" s="3" t="s">
        <v>58</v>
      </c>
      <c r="N1" s="3" t="s">
        <v>59</v>
      </c>
    </row>
    <row r="2" spans="1:14" x14ac:dyDescent="0.25">
      <c r="A2" s="7" t="s">
        <v>6</v>
      </c>
      <c r="B2" s="7" t="s">
        <v>7</v>
      </c>
      <c r="C2" s="35">
        <f>+VLOOKUP(A2,Vendeurs!$B$1:$F$9,4,0)</f>
        <v>3</v>
      </c>
      <c r="D2">
        <f>+SUMIF(Ventes!$I$2:$I$36,Commissions!C2,Ventes!$C$2:$C$36)</f>
        <v>38489.919999999998</v>
      </c>
    </row>
    <row r="3" spans="1:14" x14ac:dyDescent="0.25">
      <c r="A3" s="7" t="s">
        <v>13</v>
      </c>
      <c r="B3" s="7" t="s">
        <v>14</v>
      </c>
      <c r="C3" s="35">
        <f>+VLOOKUP(A3,Vendeurs!$B$4:$F$23,4,0)</f>
        <v>22</v>
      </c>
      <c r="D3">
        <f>+SUMIF(Ventes!$I$2:$I$36,Commissions!C3,Ventes!$C$2:$C$36)</f>
        <v>21757.190000000002</v>
      </c>
    </row>
    <row r="4" spans="1:14" x14ac:dyDescent="0.25">
      <c r="A4" s="7" t="s">
        <v>8</v>
      </c>
      <c r="B4" s="7" t="s">
        <v>15</v>
      </c>
      <c r="C4" s="35">
        <f>+VLOOKUP(A4,Vendeurs!$B$4:$F$23,4,0)</f>
        <v>17</v>
      </c>
      <c r="D4">
        <f>+SUMIF(Ventes!$I$2:$I$36,Commissions!C4,Ventes!$C$2:$C$36)</f>
        <v>0</v>
      </c>
    </row>
    <row r="5" spans="1:14" x14ac:dyDescent="0.25">
      <c r="A5" s="7" t="s">
        <v>9</v>
      </c>
      <c r="B5" s="7" t="s">
        <v>16</v>
      </c>
      <c r="C5" s="35">
        <f>+VLOOKUP(A5,Vendeurs!$B$4:$F$23,4,0)</f>
        <v>18</v>
      </c>
      <c r="D5">
        <f>+SUMIF(Ventes!$I$2:$I$36,Commissions!C5,Ventes!$C$2:$C$36)</f>
        <v>4282.1900000000005</v>
      </c>
    </row>
    <row r="6" spans="1:14" x14ac:dyDescent="0.25">
      <c r="A6" s="7" t="s">
        <v>10</v>
      </c>
      <c r="B6" s="7" t="s">
        <v>17</v>
      </c>
      <c r="C6" s="35">
        <f>+VLOOKUP(A6,Vendeurs!$B$4:$F$23,4,0)</f>
        <v>19</v>
      </c>
      <c r="D6">
        <f>+SUMIF(Ventes!$I$2:$I$36,Commissions!C6,Ventes!$C$2:$C$36)</f>
        <v>0</v>
      </c>
    </row>
    <row r="7" spans="1:14" x14ac:dyDescent="0.25">
      <c r="A7" s="7" t="s">
        <v>11</v>
      </c>
      <c r="B7" s="7" t="s">
        <v>18</v>
      </c>
      <c r="C7" s="35">
        <f>+VLOOKUP(A7,Vendeurs!$B$4:$F$23,4,0)</f>
        <v>20</v>
      </c>
      <c r="D7">
        <f>+SUMIF(Ventes!$I$2:$I$36,Commissions!C7,Ventes!$C$2:$C$36)</f>
        <v>35206.819999999992</v>
      </c>
    </row>
    <row r="8" spans="1:14" x14ac:dyDescent="0.25">
      <c r="A8" s="7" t="s">
        <v>12</v>
      </c>
      <c r="B8" s="7" t="s">
        <v>7</v>
      </c>
      <c r="C8" s="35">
        <f>+VLOOKUP(A8,Vendeurs!$B$4:$F$23,4,0)</f>
        <v>21</v>
      </c>
      <c r="D8">
        <f>+SUMIF(Ventes!$I$2:$I$36,Commissions!C8,Ventes!$C$2:$C$36)</f>
        <v>0</v>
      </c>
    </row>
    <row r="9" spans="1:14" x14ac:dyDescent="0.25">
      <c r="A9" s="9" t="s">
        <v>13</v>
      </c>
      <c r="B9" s="9" t="s">
        <v>19</v>
      </c>
      <c r="C9" s="35">
        <f>+VLOOKUP(A9,Vendeurs!$B$4:$F$23,4,0)</f>
        <v>22</v>
      </c>
      <c r="D9">
        <f>+SUMIF(Ventes!$I$2:$I$36,Commissions!C9,Ventes!$C$2:$C$36)</f>
        <v>21757.190000000002</v>
      </c>
    </row>
    <row r="10" spans="1:14" x14ac:dyDescent="0.25">
      <c r="L10" s="11"/>
      <c r="M10" s="11"/>
      <c r="N10" s="12"/>
    </row>
    <row r="11" spans="1:14" x14ac:dyDescent="0.25">
      <c r="L11" s="11"/>
      <c r="M11" s="11"/>
      <c r="N11" s="12"/>
    </row>
    <row r="12" spans="1:14" x14ac:dyDescent="0.25">
      <c r="L12" s="11"/>
      <c r="M12" s="11"/>
      <c r="N12" s="12"/>
    </row>
    <row r="13" spans="1:14" x14ac:dyDescent="0.25">
      <c r="L13" s="11"/>
      <c r="M13" s="11"/>
      <c r="N13" s="12"/>
    </row>
    <row r="14" spans="1:14" x14ac:dyDescent="0.25">
      <c r="L14" s="11"/>
      <c r="M14" s="11"/>
      <c r="N14" s="12"/>
    </row>
    <row r="15" spans="1:14" x14ac:dyDescent="0.25">
      <c r="E15" s="11"/>
      <c r="L15" s="11"/>
      <c r="M15" s="11"/>
      <c r="N15" s="12"/>
    </row>
    <row r="16" spans="1:14" x14ac:dyDescent="0.25">
      <c r="E16" s="11"/>
      <c r="L16" s="11"/>
      <c r="M16" s="11"/>
      <c r="N16" s="12"/>
    </row>
    <row r="17" spans="5:14" x14ac:dyDescent="0.25">
      <c r="E17" s="11"/>
      <c r="L17" s="11"/>
      <c r="M17" s="11"/>
      <c r="N17" s="12"/>
    </row>
    <row r="18" spans="5:14" x14ac:dyDescent="0.25">
      <c r="E18" s="11"/>
      <c r="L18" s="11"/>
      <c r="M18" s="11"/>
      <c r="N18" s="12"/>
    </row>
    <row r="19" spans="5:14" x14ac:dyDescent="0.25">
      <c r="E19" s="11"/>
      <c r="L19" s="11"/>
      <c r="M19" s="11"/>
      <c r="N19" s="12"/>
    </row>
    <row r="20" spans="5:14" x14ac:dyDescent="0.25">
      <c r="E20" s="11"/>
    </row>
    <row r="21" spans="5:14" x14ac:dyDescent="0.25">
      <c r="E21" s="11"/>
    </row>
    <row r="22" spans="5:14" x14ac:dyDescent="0.25">
      <c r="E2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Vendeurs</vt:lpstr>
      <vt:lpstr>Produits</vt:lpstr>
      <vt:lpstr>Ventes</vt:lpstr>
      <vt:lpstr>Commissions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2019-10-02T14:28:48Z</dcterms:created>
  <dcterms:modified xsi:type="dcterms:W3CDTF">2019-10-03T14:23:08Z</dcterms:modified>
</cp:coreProperties>
</file>