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7"/>
  <workbookPr codeName="ThisWorkbook"/>
  <mc:AlternateContent xmlns:mc="http://schemas.openxmlformats.org/markup-compatibility/2006">
    <mc:Choice Requires="x15">
      <x15ac:absPath xmlns:x15ac="http://schemas.microsoft.com/office/spreadsheetml/2010/11/ac" url="/Users/maximesouply/Desktop/"/>
    </mc:Choice>
  </mc:AlternateContent>
  <xr:revisionPtr revIDLastSave="0" documentId="13_ncr:1_{CFCE1DF5-5582-D243-9290-0D5B6986C0D8}" xr6:coauthVersionLast="45" xr6:coauthVersionMax="45" xr10:uidLastSave="{00000000-0000-0000-0000-000000000000}"/>
  <bookViews>
    <workbookView xWindow="0" yWindow="460" windowWidth="28800" windowHeight="16380" xr2:uid="{00000000-000D-0000-FFFF-FFFF00000000}"/>
  </bookViews>
  <sheets>
    <sheet name="Temp" sheetId="1" r:id="rId1"/>
    <sheet name="Feuil1" sheetId="2" r:id="rId2"/>
    <sheet name="Feuil2" sheetId="3" r:id="rId3"/>
  </sheets>
  <externalReferences>
    <externalReference r:id="rId4"/>
  </externalReferences>
  <definedNames>
    <definedName name="an">Feuil1!#REF!</definedName>
    <definedName name="datepaques">Feuil1!$H$2</definedName>
    <definedName name="HeuresSemaineTravail">Temp!$B$8</definedName>
    <definedName name="_xlnm.Print_Titles" localSheetId="0">Temp!$10:$10</definedName>
    <definedName name="_xlnm.Print_Area" localSheetId="0">Temp!$E$6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2" i="1" l="1"/>
  <c r="I17" i="2"/>
  <c r="I16" i="2"/>
  <c r="C22" i="1" l="1"/>
  <c r="I21" i="2"/>
  <c r="I20" i="2"/>
  <c r="I25" i="2"/>
  <c r="I11" i="1"/>
  <c r="I39" i="1"/>
  <c r="I40" i="1"/>
  <c r="A2" i="3"/>
  <c r="A1" i="3"/>
  <c r="I1" i="2" s="1"/>
  <c r="E2" i="2"/>
  <c r="E3" i="2"/>
  <c r="E4" i="2"/>
  <c r="E5" i="2"/>
  <c r="E6" i="2"/>
  <c r="E7" i="2"/>
  <c r="E8" i="2"/>
  <c r="E9" i="2"/>
  <c r="E10" i="2"/>
  <c r="E11" i="2"/>
  <c r="E12" i="2"/>
  <c r="E13" i="2"/>
  <c r="I29" i="2" l="1"/>
  <c r="I2" i="2"/>
  <c r="I14" i="2"/>
  <c r="I18" i="2"/>
  <c r="I19" i="2" s="1"/>
  <c r="I26" i="2"/>
  <c r="I27" i="2"/>
  <c r="I28" i="2"/>
  <c r="Y3" i="3"/>
  <c r="AF3" i="3"/>
  <c r="AE3" i="3"/>
  <c r="X3" i="3"/>
  <c r="P3" i="3"/>
  <c r="H3" i="3"/>
  <c r="AD3" i="3"/>
  <c r="J3" i="3"/>
  <c r="I3" i="3"/>
  <c r="W3" i="3"/>
  <c r="O3" i="3"/>
  <c r="G3" i="3"/>
  <c r="AC3" i="3"/>
  <c r="R3" i="3"/>
  <c r="C3" i="3"/>
  <c r="Q3" i="3"/>
  <c r="V3" i="3"/>
  <c r="N3" i="3"/>
  <c r="F3" i="3"/>
  <c r="AB3" i="3"/>
  <c r="U3" i="3"/>
  <c r="E3" i="3"/>
  <c r="T3" i="3"/>
  <c r="L3" i="3"/>
  <c r="D3" i="3"/>
  <c r="Z3" i="3"/>
  <c r="M3" i="3"/>
  <c r="AA3" i="3"/>
  <c r="S3" i="3"/>
  <c r="K3" i="3"/>
  <c r="AG3" i="3"/>
  <c r="I12" i="2"/>
  <c r="I3" i="2"/>
  <c r="I11" i="2"/>
  <c r="I5" i="2"/>
  <c r="I6" i="2"/>
  <c r="I13" i="2"/>
  <c r="I10" i="2"/>
  <c r="I24" i="2" l="1"/>
  <c r="I23" i="2"/>
  <c r="I22" i="2"/>
  <c r="I4" i="2"/>
  <c r="I32" i="1"/>
  <c r="I31" i="1"/>
  <c r="I30" i="1"/>
  <c r="I29" i="1"/>
  <c r="I28" i="1"/>
  <c r="I27" i="1"/>
  <c r="I26" i="1"/>
  <c r="I25" i="1"/>
  <c r="I24" i="1"/>
  <c r="I23" i="1"/>
  <c r="I22" i="1"/>
  <c r="I21" i="1"/>
  <c r="I38" i="1"/>
  <c r="I37" i="1"/>
  <c r="I36" i="1"/>
  <c r="I35" i="1"/>
  <c r="I34" i="1"/>
  <c r="I33" i="1"/>
  <c r="I20" i="1"/>
  <c r="I19" i="1"/>
  <c r="I18" i="1"/>
  <c r="I17" i="1"/>
  <c r="I16" i="1"/>
  <c r="F2" i="2"/>
  <c r="F4" i="2"/>
  <c r="F5" i="2"/>
  <c r="F6" i="2"/>
  <c r="F7" i="2"/>
  <c r="F8" i="2"/>
  <c r="F9" i="2"/>
  <c r="F10" i="2"/>
  <c r="F11" i="2"/>
  <c r="F12" i="2"/>
  <c r="F3" i="2"/>
  <c r="F13" i="2" l="1"/>
  <c r="I7" i="2"/>
  <c r="I8" i="2"/>
  <c r="I9" i="2"/>
  <c r="I13" i="1"/>
  <c r="I14" i="1"/>
  <c r="I15" i="1"/>
  <c r="V5" i="3" l="1"/>
  <c r="V4" i="3" l="1"/>
  <c r="B11" i="1" l="1"/>
  <c r="E6" i="1"/>
  <c r="F6" i="1" s="1"/>
  <c r="O4" i="3"/>
  <c r="O5" i="3"/>
  <c r="AE4" i="3"/>
  <c r="AE5" i="3"/>
  <c r="W5" i="3"/>
  <c r="L4" i="3"/>
  <c r="L5" i="3"/>
  <c r="E4" i="3"/>
  <c r="E5" i="3"/>
  <c r="R4" i="3"/>
  <c r="R5" i="3"/>
  <c r="S4" i="3"/>
  <c r="S5" i="3"/>
  <c r="I4" i="3"/>
  <c r="I5" i="3"/>
  <c r="AA4" i="3"/>
  <c r="AA5" i="3"/>
  <c r="H4" i="3"/>
  <c r="H5" i="3"/>
  <c r="N4" i="3"/>
  <c r="N5" i="3"/>
  <c r="AF4" i="3"/>
  <c r="AF5" i="3"/>
  <c r="X4" i="3"/>
  <c r="X5" i="3"/>
  <c r="D4" i="3"/>
  <c r="D5" i="3"/>
  <c r="M4" i="3"/>
  <c r="M5" i="3"/>
  <c r="AD4" i="3"/>
  <c r="AD5" i="3"/>
  <c r="T4" i="3"/>
  <c r="T5" i="3"/>
  <c r="U4" i="3"/>
  <c r="U5" i="3"/>
  <c r="G4" i="3"/>
  <c r="G5" i="3"/>
  <c r="C4" i="3"/>
  <c r="C5" i="3"/>
  <c r="Y4" i="3"/>
  <c r="Y5" i="3"/>
  <c r="K4" i="3"/>
  <c r="K5" i="3"/>
  <c r="AG4" i="3"/>
  <c r="AG5" i="3"/>
  <c r="J4" i="3"/>
  <c r="J5" i="3"/>
  <c r="Z4" i="3"/>
  <c r="Z5" i="3"/>
  <c r="P4" i="3"/>
  <c r="P5" i="3"/>
  <c r="F4" i="3"/>
  <c r="F5" i="3"/>
  <c r="Q4" i="3"/>
  <c r="Q5" i="3"/>
  <c r="AC4" i="3"/>
  <c r="AC5" i="3"/>
  <c r="AB4" i="3"/>
  <c r="AB5" i="3"/>
  <c r="W4" i="3"/>
  <c r="C11" i="1" l="1"/>
  <c r="D11" i="1"/>
  <c r="B12" i="1"/>
  <c r="C12" i="1" s="1"/>
  <c r="D12" i="1" l="1"/>
  <c r="I12" i="1"/>
  <c r="E8" i="1" s="1"/>
  <c r="B13" i="1"/>
  <c r="C13" i="1" s="1"/>
  <c r="F8" i="1" l="1"/>
  <c r="G8" i="1" s="1"/>
  <c r="D13" i="1"/>
  <c r="B14" i="1"/>
  <c r="C14" i="1" s="1"/>
  <c r="D14" i="1" l="1"/>
  <c r="B15" i="1"/>
  <c r="C15" i="1" s="1"/>
  <c r="D15" i="1" l="1"/>
  <c r="B16" i="1"/>
  <c r="C16" i="1" s="1"/>
  <c r="D16" i="1" l="1"/>
  <c r="B17" i="1"/>
  <c r="C17" i="1" s="1"/>
  <c r="D17" i="1" l="1"/>
  <c r="B18" i="1"/>
  <c r="C18" i="1" s="1"/>
  <c r="D18" i="1" l="1"/>
  <c r="B19" i="1"/>
  <c r="C19" i="1" s="1"/>
  <c r="D19" i="1" l="1"/>
  <c r="B20" i="1"/>
  <c r="C20" i="1" s="1"/>
  <c r="D20" i="1" l="1"/>
  <c r="B21" i="1"/>
  <c r="C21" i="1" s="1"/>
  <c r="D21" i="1" l="1"/>
  <c r="B22" i="1"/>
  <c r="B23" i="1" l="1"/>
  <c r="C23" i="1" s="1"/>
  <c r="D23" i="1" l="1"/>
  <c r="B24" i="1"/>
  <c r="C24" i="1" s="1"/>
  <c r="D24" i="1" l="1"/>
  <c r="B25" i="1"/>
  <c r="C25" i="1" s="1"/>
  <c r="D25" i="1" l="1"/>
  <c r="B26" i="1"/>
  <c r="C26" i="1" s="1"/>
  <c r="D26" i="1" l="1"/>
  <c r="B27" i="1"/>
  <c r="C27" i="1" s="1"/>
  <c r="D27" i="1" l="1"/>
  <c r="B28" i="1"/>
  <c r="C28" i="1" s="1"/>
  <c r="D28" i="1" l="1"/>
  <c r="B29" i="1"/>
  <c r="C29" i="1" s="1"/>
  <c r="D29" i="1" l="1"/>
  <c r="B30" i="1"/>
  <c r="C30" i="1" s="1"/>
  <c r="D30" i="1" l="1"/>
  <c r="B31" i="1"/>
  <c r="C31" i="1" s="1"/>
  <c r="D31" i="1" l="1"/>
  <c r="B32" i="1"/>
  <c r="C32" i="1" s="1"/>
  <c r="D32" i="1" l="1"/>
  <c r="B33" i="1"/>
  <c r="C33" i="1" s="1"/>
  <c r="D33" i="1" l="1"/>
  <c r="B34" i="1"/>
  <c r="C34" i="1" s="1"/>
  <c r="D34" i="1" l="1"/>
  <c r="B35" i="1"/>
  <c r="C35" i="1" s="1"/>
  <c r="D35" i="1" l="1"/>
  <c r="B36" i="1"/>
  <c r="C36" i="1" s="1"/>
  <c r="D36" i="1" l="1"/>
  <c r="B37" i="1"/>
  <c r="C37" i="1" s="1"/>
  <c r="D37" i="1" l="1"/>
  <c r="B38" i="1"/>
  <c r="C38" i="1" s="1"/>
  <c r="B39" i="1" l="1"/>
  <c r="D38" i="1"/>
  <c r="B40" i="1" l="1"/>
  <c r="C40" i="1" s="1"/>
  <c r="C39" i="1"/>
  <c r="D39" i="1"/>
  <c r="D40" i="1" l="1"/>
</calcChain>
</file>

<file path=xl/sharedStrings.xml><?xml version="1.0" encoding="utf-8"?>
<sst xmlns="http://schemas.openxmlformats.org/spreadsheetml/2006/main" count="78" uniqueCount="60">
  <si>
    <t>Semaine de travail standard</t>
  </si>
  <si>
    <t>Heures de travail</t>
  </si>
  <si>
    <t>Heures normales</t>
  </si>
  <si>
    <t>Heures supplémentaires</t>
  </si>
  <si>
    <t>Colonne1</t>
  </si>
  <si>
    <t>Colonne2</t>
  </si>
  <si>
    <t>Colonne3</t>
  </si>
  <si>
    <t>Colonne4</t>
  </si>
  <si>
    <t>Colonne5</t>
  </si>
  <si>
    <t>Colonne6</t>
  </si>
  <si>
    <t>Période</t>
  </si>
  <si>
    <t>Mois</t>
  </si>
  <si>
    <t>Début</t>
  </si>
  <si>
    <t>Fin</t>
  </si>
  <si>
    <t>1</t>
  </si>
  <si>
    <t>Janvier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</si>
  <si>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</si>
  <si>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</si>
  <si>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</si>
  <si>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</si>
  <si>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</si>
  <si>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</si>
  <si>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</si>
  <si>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</si>
  <si>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</si>
  <si>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</si>
  <si>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</si>
  <si>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Année</t>
  </si>
  <si>
    <t>Jours fériés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</si>
  <si>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</si>
  <si>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</si>
  <si>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</si>
  <si>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</si>
  <si>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</si>
  <si>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</si>
  <si>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</si>
  <si>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</si>
  <si>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</si>
  <si>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</si>
  <si>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</si>
  <si>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</si>
  <si>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</si>
  <si>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SOUPLY Maxime</t>
  </si>
  <si>
    <t>Mars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</si>
  <si>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</si>
  <si>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</si>
  <si>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</si>
  <si>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</si>
  <si>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</si>
  <si>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</si>
  <si>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</si>
  <si>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</si>
  <si>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</si>
  <si>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</si>
  <si>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JourSem</t>
  </si>
  <si>
    <t>Férie</t>
  </si>
  <si>
    <t>Colonne12</t>
  </si>
  <si>
    <t>Colonne13</t>
  </si>
  <si>
    <t>Jour Férie</t>
  </si>
  <si>
    <t>Week 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</si>
</sst>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3" formatCode="_ * #,##0.00_)_ ;_ * \(#,##0.00\)_ ;_ * &quot;-&quot;??_)_ ;_ @_ "/>
    <numFmt numFmtId="164" formatCode="hh:mm:ss;@"/>
    <numFmt numFmtId="165" formatCode="h:mm;@"/>
    <numFmt numFmtId="166" formatCode="d/m;@"/>
    <numFmt numFmtId="167" formatCode="[$-F800]dddd\,\ mmmm\ dd\,\ yyyy"/>
    <numFmt numFmtId="168" formatCode="dddd\ dd\-mmm"/>
  </numFmts>
  <fonts count="19">
    <font>
      <sz val="11"/>
      <color theme="1"/>
      <name val="Calibri"/>
      <family val="2"/>
      <scheme val="minor"/>
    </font>
    <font>
      <sz val="24"/>
      <color theme="4"/>
      <name val="Calibri"/>
      <family val="2"/>
      <scheme val="major"/>
    </font>
    <font>
      <sz val="12"/>
      <color theme="4"/>
      <name val="Calibri"/>
      <family val="2"/>
      <scheme val="major"/>
    </font>
    <font>
      <sz val="16"/>
      <color theme="5"/>
      <name val="Calibri"/>
      <family val="2"/>
      <scheme val="major"/>
    </font>
    <font>
      <sz val="12"/>
      <color theme="5"/>
      <name val="Calibri"/>
      <family val="2"/>
      <scheme val="major"/>
    </font>
    <font>
      <sz val="20"/>
      <color theme="4"/>
      <name val="Calibri"/>
      <family val="2"/>
      <scheme val="minor"/>
    </font>
    <font>
      <sz val="6"/>
      <name val="Calibri"/>
      <family val="3"/>
      <charset val="128"/>
      <scheme val="minor"/>
    </font>
    <font>
      <sz val="11"/>
      <color theme="1"/>
      <name val="Calibri"/>
      <family val="2"/>
      <scheme val="minor"/>
    </font>
    <font>
      <b/>
      <sz val="11"/>
      <name val="Segoe UI"/>
      <family val="2"/>
    </font>
    <font>
      <b/>
      <sz val="11"/>
      <color theme="1"/>
      <name val="Segoe UI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24"/>
      <color theme="4"/>
      <name val="Georgia"/>
      <family val="1"/>
    </font>
    <font>
      <sz val="11"/>
      <color theme="1"/>
      <name val="Georgia"/>
      <family val="1"/>
    </font>
    <font>
      <sz val="12"/>
      <color theme="4"/>
      <name val="Georgia"/>
      <family val="1"/>
    </font>
    <font>
      <sz val="16"/>
      <color theme="5"/>
      <name val="Georgia"/>
      <family val="1"/>
    </font>
    <font>
      <sz val="20"/>
      <color theme="4"/>
      <name val="Georgia"/>
      <family val="1"/>
    </font>
    <font>
      <b/>
      <sz val="11"/>
      <color theme="1"/>
      <name val="Georgia"/>
      <family val="1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7">
    <xf numFmtId="0" fontId="0" fillId="0" borderId="0">
      <alignment horizontal="left"/>
    </xf>
    <xf numFmtId="0" fontId="1" fillId="0" borderId="0" applyNumberFormat="0" applyFill="0" applyBorder="0" applyProtection="0">
      <alignment horizontal="left"/>
    </xf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Protection="0">
      <alignment horizontal="left"/>
    </xf>
    <xf numFmtId="43" fontId="7" fillId="0" borderId="0" applyFont="0" applyFill="0" applyBorder="0" applyAlignment="0" applyProtection="0"/>
  </cellStyleXfs>
  <cellXfs count="52">
    <xf numFmtId="0" fontId="0" fillId="0" borderId="0" xfId="0">
      <alignment horizontal="left"/>
    </xf>
    <xf numFmtId="0" fontId="0" fillId="2" borderId="0" xfId="0" applyFill="1">
      <alignment horizontal="left"/>
    </xf>
    <xf numFmtId="0" fontId="0" fillId="3" borderId="0" xfId="0" applyFill="1">
      <alignment horizontal="left"/>
    </xf>
    <xf numFmtId="0" fontId="0" fillId="0" borderId="0" xfId="0" applyAlignment="1">
      <alignment wrapText="1"/>
    </xf>
    <xf numFmtId="0" fontId="4" fillId="0" borderId="0" xfId="4" applyFill="1" applyBorder="1" applyAlignment="1">
      <alignment wrapText="1"/>
    </xf>
    <xf numFmtId="164" fontId="0" fillId="0" borderId="0" xfId="0" applyNumberFormat="1">
      <alignment horizontal="left"/>
    </xf>
    <xf numFmtId="4" fontId="0" fillId="0" borderId="0" xfId="0" applyNumberFormat="1" applyFont="1" applyFill="1" applyBorder="1">
      <alignment horizontal="left"/>
    </xf>
    <xf numFmtId="4" fontId="0" fillId="0" borderId="0" xfId="0" applyNumberFormat="1">
      <alignment horizontal="left"/>
    </xf>
    <xf numFmtId="0" fontId="0" fillId="0" borderId="1" xfId="0" applyBorder="1">
      <alignment horizontal="left"/>
    </xf>
    <xf numFmtId="165" fontId="0" fillId="0" borderId="0" xfId="0" applyNumberFormat="1" applyFont="1" applyFill="1" applyBorder="1">
      <alignment horizontal="left"/>
    </xf>
    <xf numFmtId="0" fontId="8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/>
    <xf numFmtId="0" fontId="9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0" fillId="5" borderId="3" xfId="0" applyFont="1" applyFill="1" applyBorder="1" applyAlignment="1">
      <alignment horizontal="center"/>
    </xf>
    <xf numFmtId="166" fontId="11" fillId="6" borderId="4" xfId="0" applyNumberFormat="1" applyFont="1" applyFill="1" applyBorder="1" applyAlignment="1">
      <alignment horizontal="left" vertical="center"/>
    </xf>
    <xf numFmtId="167" fontId="12" fillId="6" borderId="4" xfId="0" applyNumberFormat="1" applyFont="1" applyFill="1" applyBorder="1" applyAlignment="1">
      <alignment horizontal="left" vertical="center"/>
    </xf>
    <xf numFmtId="166" fontId="11" fillId="6" borderId="5" xfId="0" applyNumberFormat="1" applyFont="1" applyFill="1" applyBorder="1" applyAlignment="1">
      <alignment horizontal="left" vertical="center"/>
    </xf>
    <xf numFmtId="167" fontId="12" fillId="6" borderId="5" xfId="0" applyNumberFormat="1" applyFont="1" applyFill="1" applyBorder="1" applyAlignment="1">
      <alignment horizontal="left" vertical="center"/>
    </xf>
    <xf numFmtId="166" fontId="11" fillId="6" borderId="6" xfId="0" applyNumberFormat="1" applyFont="1" applyFill="1" applyBorder="1" applyAlignment="1">
      <alignment horizontal="left" vertical="center"/>
    </xf>
    <xf numFmtId="167" fontId="12" fillId="6" borderId="6" xfId="0" applyNumberFormat="1" applyFont="1" applyFill="1" applyBorder="1" applyAlignment="1">
      <alignment horizontal="left" vertical="center"/>
    </xf>
    <xf numFmtId="165" fontId="0" fillId="0" borderId="0" xfId="0" applyNumberFormat="1">
      <alignment horizontal="left"/>
    </xf>
    <xf numFmtId="0" fontId="13" fillId="0" borderId="0" xfId="1" applyFont="1">
      <alignment horizontal="left"/>
    </xf>
    <xf numFmtId="0" fontId="14" fillId="0" borderId="0" xfId="0" applyFont="1">
      <alignment horizontal="left"/>
    </xf>
    <xf numFmtId="0" fontId="16" fillId="0" borderId="0" xfId="3" applyFont="1"/>
    <xf numFmtId="0" fontId="15" fillId="0" borderId="0" xfId="2" applyFont="1" applyAlignment="1">
      <alignment wrapText="1"/>
    </xf>
    <xf numFmtId="39" fontId="17" fillId="0" borderId="0" xfId="5" applyNumberFormat="1" applyFont="1" applyAlignment="1">
      <alignment horizontal="left"/>
    </xf>
    <xf numFmtId="0" fontId="16" fillId="0" borderId="0" xfId="2" applyFont="1"/>
    <xf numFmtId="167" fontId="14" fillId="0" borderId="0" xfId="0" applyNumberFormat="1" applyFont="1">
      <alignment horizontal="left"/>
    </xf>
    <xf numFmtId="167" fontId="0" fillId="0" borderId="0" xfId="0" applyNumberFormat="1" applyFont="1" applyFill="1" applyBorder="1">
      <alignment horizontal="left"/>
    </xf>
    <xf numFmtId="167" fontId="0" fillId="0" borderId="0" xfId="0" applyNumberFormat="1">
      <alignment horizontal="left"/>
    </xf>
    <xf numFmtId="168" fontId="0" fillId="0" borderId="0" xfId="0" applyNumberFormat="1">
      <alignment horizontal="left"/>
    </xf>
    <xf numFmtId="14" fontId="11" fillId="5" borderId="3" xfId="6" applyNumberFormat="1" applyFont="1" applyFill="1" applyBorder="1" applyAlignment="1">
      <alignment horizontal="center"/>
    </xf>
    <xf numFmtId="0" fontId="0" fillId="0" borderId="0" xfId="0" applyNumberFormat="1" applyFont="1" applyFill="1" applyBorder="1">
      <alignment horizontal="left"/>
    </xf>
    <xf numFmtId="49" fontId="0" fillId="4" borderId="0" xfId="0" applyNumberFormat="1" applyFont="1" applyFill="1" applyAlignment="1">
      <alignment horizontal="center"/>
    </xf>
    <xf numFmtId="49" fontId="0" fillId="0" borderId="0" xfId="0" applyNumberFormat="1" applyFont="1" applyAlignment="1">
      <alignment horizontal="center"/>
    </xf>
    <xf numFmtId="49" fontId="0" fillId="0" borderId="2" xfId="0" applyNumberFormat="1" applyFont="1" applyBorder="1" applyAlignment="1">
      <alignment horizontal="center"/>
    </xf>
    <xf numFmtId="0" fontId="0" fillId="0" borderId="0" xfId="0" applyNumberFormat="1">
      <alignment horizontal="left"/>
    </xf>
    <xf numFmtId="49" fontId="0" fillId="0" borderId="0" xfId="0" applyNumberFormat="1">
      <alignment horizontal="left"/>
    </xf>
    <xf numFmtId="0" fontId="14" fillId="0" borderId="0" xfId="0" applyNumberFormat="1" applyFont="1">
      <alignment horizontal="left"/>
    </xf>
    <xf numFmtId="0" fontId="0" fillId="2" borderId="0" xfId="0" applyNumberFormat="1" applyFill="1">
      <alignment horizontal="left"/>
    </xf>
    <xf numFmtId="0" fontId="0" fillId="3" borderId="0" xfId="0" applyNumberFormat="1" applyFill="1">
      <alignment horizontal="left"/>
    </xf>
    <xf numFmtId="0" fontId="13" fillId="0" borderId="0" xfId="1" applyNumberFormat="1" applyFont="1">
      <alignment horizontal="left"/>
    </xf>
    <xf numFmtId="0" fontId="16" fillId="0" borderId="0" xfId="2" applyNumberFormat="1" applyFont="1"/>
    <xf numFmtId="0" fontId="16" fillId="0" borderId="0" xfId="3" applyNumberFormat="1" applyFont="1"/>
    <xf numFmtId="0" fontId="15" fillId="0" borderId="0" xfId="2" applyNumberFormat="1" applyFont="1" applyAlignment="1">
      <alignment wrapText="1"/>
    </xf>
    <xf numFmtId="0" fontId="17" fillId="0" borderId="0" xfId="5" applyNumberFormat="1" applyFont="1" applyAlignment="1">
      <alignment horizontal="left"/>
    </xf>
    <xf numFmtId="0" fontId="0" fillId="0" borderId="1" xfId="0" applyNumberFormat="1" applyBorder="1">
      <alignment horizontal="left"/>
    </xf>
    <xf numFmtId="0" fontId="4" fillId="0" borderId="0" xfId="4" applyNumberFormat="1" applyFill="1" applyBorder="1" applyAlignment="1">
      <alignment wrapText="1"/>
    </xf>
    <xf numFmtId="0" fontId="18" fillId="7" borderId="0" xfId="0" applyFont="1" applyFill="1" applyAlignment="1">
      <alignment horizontal="center" vertical="center"/>
    </xf>
    <xf numFmtId="0" fontId="18" fillId="8" borderId="0" xfId="0" applyFont="1" applyFill="1" applyAlignment="1">
      <alignment horizontal="center" vertical="center"/>
    </xf>
  </cellXfs>
  <cellStyles count="7">
    <cellStyle name="Milliers" xfId="6" builtinId="3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31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8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8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8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8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numFmt numFmtId="4" formatCode="#,##0.00"/>
    </dxf>
    <dxf>
      <numFmt numFmtId="165" formatCode="h:mm;@"/>
    </dxf>
    <dxf>
      <numFmt numFmtId="165" formatCode="h:mm;@"/>
    </dxf>
    <dxf>
      <numFmt numFmtId="165" formatCode="h:mm;@"/>
    </dxf>
    <dxf>
      <numFmt numFmtId="165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numFmt numFmtId="167" formatCode="[$-F800]dddd\,\ mmmm\ dd\,\ yyyy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color theme="5"/>
      </font>
    </dxf>
    <dxf>
      <font>
        <color theme="4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Feuille de temps de l’employé" defaultPivotStyle="PivotStyleLight16">
    <tableStyle name="Feuille de temps de l’employé" pivot="0" count="2" xr9:uid="{00000000-0011-0000-FFFF-FFFF00000000}">
      <tableStyleElement type="wholeTable" dxfId="30"/>
      <tableStyleElement type="headerRow" dxfId="2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ximesouply/Downloads/Emixam%20calendrier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Paramètres"/>
    </sheetNames>
    <sheetDataSet>
      <sheetData sheetId="0">
        <row r="1">
          <cell r="C1">
            <v>2019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Heure" displayName="Heure" ref="B10:I40" totalsRowShown="0" headerRowDxfId="28">
  <autoFilter ref="B10:I40" xr:uid="{00000000-0009-0000-0100-000001000000}"/>
  <tableColumns count="8">
    <tableColumn id="1" xr3:uid="{00000000-0010-0000-0000-000001000000}" name="Colonne1" dataDxfId="27">
      <calculatedColumnFormula>Feuil2!W3</calculatedColumnFormula>
    </tableColumn>
    <tableColumn id="7" xr3:uid="{E1927E91-8E51-774A-9293-695729A3A825}" name="Colonne12" dataDxfId="26">
      <calculatedColumnFormula>IF(COUNTIF(Feuil1!$I$2:$I$14,Temp!B11),100,WEEKDAY(B11,2))</calculatedColumnFormula>
    </tableColumn>
    <tableColumn id="8" xr3:uid="{6AC3D681-8661-FA4A-9AFC-ADC23C6A66EC}" name="Colonne13" dataDxfId="25">
      <calculatedColumnFormula>COUNTIF(Feuil1!$I$2:$I$14,Temp!B11)</calculatedColumnFormula>
    </tableColumn>
    <tableColumn id="2" xr3:uid="{00000000-0010-0000-0000-000002000000}" name="Colonne2" dataDxfId="24"/>
    <tableColumn id="3" xr3:uid="{00000000-0010-0000-0000-000003000000}" name="Colonne3" dataDxfId="23"/>
    <tableColumn id="4" xr3:uid="{00000000-0010-0000-0000-000004000000}" name="Colonne4" dataDxfId="22"/>
    <tableColumn id="5" xr3:uid="{00000000-0010-0000-0000-000005000000}" name="Colonne5" dataDxfId="21"/>
    <tableColumn id="6" xr3:uid="{00000000-0010-0000-0000-000006000000}" name="Colonne6" dataDxfId="20">
      <calculatedColumnFormula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calculatedColumnFormula>
    </tableColumn>
  </tableColumns>
  <tableStyleInfo name="Feuille de temps de l’employé" showFirstColumn="0" showLastColumn="0" showRowStripes="1" showColumnStripes="0"/>
  <extLst>
    <ext xmlns:x14="http://schemas.microsoft.com/office/spreadsheetml/2009/9/main" uri="{504A1905-F514-4f6f-8877-14C23A59335A}">
      <x14:table altText="Tableau Heures de l’employé" altTextSummary="Entrez les heures d’arrivée et de départ quotidiennes, y compris les heures de début et de fin du déjeuner. Le total des heures de travail, les heures normales et les heures supplémentaires sont calculés pour vous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5238E6-CCCE-D243-A485-0EE9C6F47BBD}" name="T_Période" displayName="T_Période" ref="C1:F13" totalsRowShown="0" headerRowDxfId="19">
  <autoFilter ref="C1:F13" xr:uid="{AC6E423E-F93D-6B40-996B-D18D5AE39749}"/>
  <tableColumns count="4">
    <tableColumn id="1" xr3:uid="{8B547C72-F0F9-9642-943F-925B7DE5ECF7}" name="Période" dataDxfId="18"/>
    <tableColumn id="4" xr3:uid="{689C2F51-C644-0549-AF12-9CC9FC19B753}" name="Mois" dataDxfId="17"/>
    <tableColumn id="2" xr3:uid="{9BD55F58-6118-FC41-9320-674DF0BDC351}" name="Début" dataDxfId="16">
      <calculatedColumnFormula>DATE([1]Calendrier!$C$1,C2,21)</calculatedColumnFormula>
    </tableColumn>
    <tableColumn id="3" xr3:uid="{652911B5-B737-5144-8F7E-782AF88D4AA2}" name="Fin" dataDxfId="15">
      <calculatedColumnFormula>EOMONTH(E2,0)+20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12A8A6-455E-7E41-B984-5F960D3BCB46}" name="T_Annee" displayName="T_Annee" ref="A1:A13" totalsRowShown="0" headerRowDxfId="14" dataDxfId="13">
  <autoFilter ref="A1:A13" xr:uid="{35847024-51E3-1E4C-B138-4A328B74409F}"/>
  <tableColumns count="1">
    <tableColumn id="1" xr3:uid="{DC4F57EE-407A-D848-BA74-6246CE23A050}" name="Année" dataDxfId="1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Employee time sheet">
      <a:dk1>
        <a:sysClr val="windowText" lastClr="000000"/>
      </a:dk1>
      <a:lt1>
        <a:sysClr val="window" lastClr="FFFFFF"/>
      </a:lt1>
      <a:dk2>
        <a:srgbClr val="141B23"/>
      </a:dk2>
      <a:lt2>
        <a:srgbClr val="F6F1F1"/>
      </a:lt2>
      <a:accent1>
        <a:srgbClr val="273645"/>
      </a:accent1>
      <a:accent2>
        <a:srgbClr val="914D4F"/>
      </a:accent2>
      <a:accent3>
        <a:srgbClr val="7A785E"/>
      </a:accent3>
      <a:accent4>
        <a:srgbClr val="E0B45C"/>
      </a:accent4>
      <a:accent5>
        <a:srgbClr val="DB8C49"/>
      </a:accent5>
      <a:accent6>
        <a:srgbClr val="376054"/>
      </a:accent6>
      <a:hlink>
        <a:srgbClr val="1A8091"/>
      </a:hlink>
      <a:folHlink>
        <a:srgbClr val="875470"/>
      </a:folHlink>
    </a:clrScheme>
    <a:fontScheme name="Employee time sheet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fitToPage="1"/>
  </sheetPr>
  <dimension ref="B1:M41"/>
  <sheetViews>
    <sheetView tabSelected="1" topLeftCell="A3" zoomScale="122" zoomScaleNormal="122" workbookViewId="0">
      <pane xSplit="1" topLeftCell="B1" activePane="topRight" state="frozen"/>
      <selection pane="topRight" activeCell="B3" sqref="B3"/>
    </sheetView>
  </sheetViews>
  <sheetFormatPr baseColWidth="10" defaultColWidth="8.83203125" defaultRowHeight="20.25" customHeight="1"/>
  <cols>
    <col min="1" max="1" width="2.5" customWidth="1"/>
    <col min="2" max="2" width="24.5" customWidth="1"/>
    <col min="3" max="3" width="4.83203125" style="38" customWidth="1"/>
    <col min="4" max="4" width="3.83203125" style="38" customWidth="1"/>
    <col min="5" max="5" width="21.1640625" style="5" customWidth="1"/>
    <col min="6" max="6" width="23.1640625" style="5" customWidth="1"/>
    <col min="7" max="7" width="23" style="5" customWidth="1"/>
    <col min="8" max="8" width="11.33203125" style="5" customWidth="1"/>
    <col min="9" max="9" width="10.83203125" style="7" customWidth="1"/>
    <col min="13" max="13" width="18" bestFit="1" customWidth="1"/>
  </cols>
  <sheetData>
    <row r="1" spans="2:13" s="1" customFormat="1" ht="10.5" customHeight="1">
      <c r="C1" s="41"/>
      <c r="D1" s="41"/>
    </row>
    <row r="2" spans="2:13" s="2" customFormat="1" ht="3.75" customHeight="1">
      <c r="C2" s="42"/>
      <c r="D2" s="42"/>
    </row>
    <row r="3" spans="2:13" ht="35" customHeight="1">
      <c r="B3" s="23" t="s">
        <v>42</v>
      </c>
      <c r="C3" s="43"/>
      <c r="D3" s="43"/>
      <c r="E3" s="24"/>
      <c r="F3" s="24"/>
      <c r="G3" s="24"/>
      <c r="H3"/>
      <c r="I3"/>
    </row>
    <row r="4" spans="2:13" ht="25" customHeight="1">
      <c r="B4" s="28" t="s">
        <v>27</v>
      </c>
      <c r="C4" s="44"/>
      <c r="D4" s="44"/>
      <c r="E4" s="24">
        <v>2019</v>
      </c>
      <c r="F4" s="24"/>
      <c r="G4" s="50" t="s">
        <v>58</v>
      </c>
      <c r="H4"/>
      <c r="I4"/>
    </row>
    <row r="5" spans="2:13" ht="25" customHeight="1">
      <c r="B5" s="28" t="s">
        <v>11</v>
      </c>
      <c r="C5" s="44"/>
      <c r="D5" s="44"/>
      <c r="E5" s="40" t="s">
        <v>26</v>
      </c>
      <c r="F5" s="24"/>
      <c r="G5" s="51" t="s">
        <v>59</v>
      </c>
      <c r="H5"/>
      <c r="I5"/>
    </row>
    <row r="6" spans="2:13" ht="34.5" customHeight="1">
      <c r="B6" s="25" t="s">
        <v>10</v>
      </c>
      <c r="C6" s="45"/>
      <c r="D6" s="45"/>
      <c r="E6" s="29">
        <f>Feuil2!W3</f>
        <v>43820</v>
      </c>
      <c r="F6" s="29">
        <f>EOMONTH(E6,0)+20</f>
        <v>43850</v>
      </c>
      <c r="G6" s="24"/>
      <c r="H6"/>
      <c r="I6"/>
    </row>
    <row r="7" spans="2:13" s="3" customFormat="1" ht="42.75" customHeight="1">
      <c r="B7" s="26" t="s">
        <v>0</v>
      </c>
      <c r="C7" s="46"/>
      <c r="D7" s="46"/>
      <c r="E7" s="26" t="s">
        <v>1</v>
      </c>
      <c r="F7" s="26" t="s">
        <v>2</v>
      </c>
      <c r="G7" s="26" t="s">
        <v>3</v>
      </c>
    </row>
    <row r="8" spans="2:13" ht="25">
      <c r="B8" s="27">
        <v>156</v>
      </c>
      <c r="C8" s="47"/>
      <c r="D8" s="47"/>
      <c r="E8" s="27">
        <f>SUBTOTAL(109,Heure[Colonne6])</f>
        <v>0</v>
      </c>
      <c r="F8" s="27">
        <f>IF(E8&lt;=HeuresSemaineTravail,E8,HeuresSemaineTravail)</f>
        <v>0</v>
      </c>
      <c r="G8" s="27">
        <f>E8-F8</f>
        <v>0</v>
      </c>
      <c r="H8"/>
      <c r="I8"/>
    </row>
    <row r="9" spans="2:13" ht="11.25" customHeight="1">
      <c r="B9" s="8"/>
      <c r="C9" s="48"/>
      <c r="D9" s="48"/>
      <c r="E9" s="8"/>
      <c r="F9" s="8"/>
      <c r="G9" s="8"/>
      <c r="H9" s="8"/>
      <c r="I9" s="8"/>
    </row>
    <row r="10" spans="2:13" ht="36.75" customHeight="1">
      <c r="B10" s="4" t="s">
        <v>4</v>
      </c>
      <c r="C10" s="49" t="s">
        <v>56</v>
      </c>
      <c r="D10" s="49" t="s">
        <v>57</v>
      </c>
      <c r="E10" s="4" t="s">
        <v>5</v>
      </c>
      <c r="F10" s="4" t="s">
        <v>6</v>
      </c>
      <c r="G10" s="4" t="s">
        <v>7</v>
      </c>
      <c r="H10" s="4" t="s">
        <v>8</v>
      </c>
      <c r="I10" s="4" t="s">
        <v>9</v>
      </c>
      <c r="M10" s="31"/>
    </row>
    <row r="11" spans="2:13" ht="20.25" customHeight="1">
      <c r="B11" s="30">
        <f>Feuil2!W3</f>
        <v>43820</v>
      </c>
      <c r="C11" s="34">
        <f>IF(COUNTIF(Feuil1!$I$2:$I$14,Temp!B11),100,WEEKDAY(B11,2))</f>
        <v>6</v>
      </c>
      <c r="D11" s="34">
        <f>COUNTIF(Feuil1!$I$2:$I$14,Temp!B11)</f>
        <v>0</v>
      </c>
      <c r="E11" s="9"/>
      <c r="F11" s="9"/>
      <c r="G11" s="9"/>
      <c r="H11" s="9"/>
      <c r="I11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11" s="31"/>
    </row>
    <row r="12" spans="2:13" ht="20.25" customHeight="1">
      <c r="B12" s="30">
        <f>B11+1</f>
        <v>43821</v>
      </c>
      <c r="C12" s="34">
        <f>IF(COUNTIF(Feuil1!$I$2:$I$14,Temp!B12),100,WEEKDAY(B12,2))</f>
        <v>7</v>
      </c>
      <c r="D12" s="34">
        <f>COUNTIF(Feuil1!$I$2:$I$14,Temp!B12)</f>
        <v>0</v>
      </c>
      <c r="E12" s="9"/>
      <c r="F12" s="9"/>
      <c r="G12" s="9"/>
      <c r="H12" s="9"/>
      <c r="I12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12" s="31"/>
    </row>
    <row r="13" spans="2:13" ht="20.25" customHeight="1">
      <c r="B13" s="30">
        <f t="shared" ref="B13:B40" si="0">B12+1</f>
        <v>43822</v>
      </c>
      <c r="C13" s="34">
        <f>IF(COUNTIF(Feuil1!$I$2:$I$14,Temp!B13),100,WEEKDAY(B13,2))</f>
        <v>1</v>
      </c>
      <c r="D13" s="34">
        <f>COUNTIF(Feuil1!$I$2:$I$14,Temp!B13)</f>
        <v>0</v>
      </c>
      <c r="E13" s="9"/>
      <c r="F13" s="9"/>
      <c r="G13" s="9"/>
      <c r="H13" s="9"/>
      <c r="I13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13" s="31"/>
    </row>
    <row r="14" spans="2:13" ht="20.25" customHeight="1">
      <c r="B14" s="30">
        <f t="shared" si="0"/>
        <v>43823</v>
      </c>
      <c r="C14" s="34">
        <f>IF(COUNTIF(Feuil1!$I$2:$I$14,Temp!B14),100,WEEKDAY(B14,2))</f>
        <v>2</v>
      </c>
      <c r="D14" s="34">
        <f>COUNTIF(Feuil1!$I$2:$I$14,Temp!B14)</f>
        <v>0</v>
      </c>
      <c r="E14" s="9"/>
      <c r="F14" s="9"/>
      <c r="G14" s="9"/>
      <c r="H14" s="9"/>
      <c r="I14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14" s="31"/>
    </row>
    <row r="15" spans="2:13" ht="20.25" customHeight="1">
      <c r="B15" s="30">
        <f t="shared" si="0"/>
        <v>43824</v>
      </c>
      <c r="C15" s="34">
        <f>IF(COUNTIF(Feuil1!$I$2:$I$14,Temp!B15),100,WEEKDAY(B15,2))</f>
        <v>100</v>
      </c>
      <c r="D15" s="34">
        <f>COUNTIF(Feuil1!$I$2:$I$14,Temp!B15)</f>
        <v>1</v>
      </c>
      <c r="E15" s="9"/>
      <c r="F15" s="9"/>
      <c r="G15" s="9"/>
      <c r="H15" s="9"/>
      <c r="I15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15" s="31"/>
    </row>
    <row r="16" spans="2:13" ht="20.25" customHeight="1">
      <c r="B16" s="30">
        <f t="shared" si="0"/>
        <v>43825</v>
      </c>
      <c r="C16" s="34">
        <f>IF(COUNTIF(Feuil1!$I$2:$I$14,Temp!B16),100,WEEKDAY(B16,2))</f>
        <v>4</v>
      </c>
      <c r="D16" s="34">
        <f>COUNTIF(Feuil1!$I$2:$I$14,Temp!B16)</f>
        <v>0</v>
      </c>
      <c r="E16" s="9"/>
      <c r="F16" s="9"/>
      <c r="G16" s="9"/>
      <c r="H16" s="9"/>
      <c r="I16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16" s="31"/>
    </row>
    <row r="17" spans="2:13" ht="20.25" customHeight="1">
      <c r="B17" s="30">
        <f t="shared" si="0"/>
        <v>43826</v>
      </c>
      <c r="C17" s="34">
        <f>IF(COUNTIF(Feuil1!$I$2:$I$14,Temp!B17),100,WEEKDAY(B17,2))</f>
        <v>5</v>
      </c>
      <c r="D17" s="34">
        <f>COUNTIF(Feuil1!$I$2:$I$14,Temp!B17)</f>
        <v>0</v>
      </c>
      <c r="E17" s="22"/>
      <c r="F17" s="22"/>
      <c r="G17" s="22"/>
      <c r="H17" s="22"/>
      <c r="I17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17" s="31"/>
    </row>
    <row r="18" spans="2:13" ht="20.25" customHeight="1">
      <c r="B18" s="30">
        <f t="shared" si="0"/>
        <v>43827</v>
      </c>
      <c r="C18" s="34">
        <f>IF(COUNTIF(Feuil1!$I$2:$I$14,Temp!B18),100,WEEKDAY(B18,2))</f>
        <v>6</v>
      </c>
      <c r="D18" s="34">
        <f>COUNTIF(Feuil1!$I$2:$I$14,Temp!B18)</f>
        <v>0</v>
      </c>
      <c r="E18" s="9"/>
      <c r="F18" s="9"/>
      <c r="G18" s="9"/>
      <c r="H18" s="9"/>
      <c r="I18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18" s="31"/>
    </row>
    <row r="19" spans="2:13" ht="20.25" customHeight="1">
      <c r="B19" s="30">
        <f t="shared" si="0"/>
        <v>43828</v>
      </c>
      <c r="C19" s="34">
        <f>IF(COUNTIF(Feuil1!$I$2:$I$14,Temp!B19),100,WEEKDAY(B19,2))</f>
        <v>7</v>
      </c>
      <c r="D19" s="34">
        <f>COUNTIF(Feuil1!$I$2:$I$14,Temp!B19)</f>
        <v>0</v>
      </c>
      <c r="E19" s="9"/>
      <c r="F19" s="9"/>
      <c r="G19" s="9"/>
      <c r="H19" s="9"/>
      <c r="I19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19" s="31"/>
    </row>
    <row r="20" spans="2:13" ht="20.25" customHeight="1">
      <c r="B20" s="30">
        <f t="shared" si="0"/>
        <v>43829</v>
      </c>
      <c r="C20" s="34">
        <f>IF(COUNTIF(Feuil1!$I$2:$I$14,Temp!B20),100,WEEKDAY(B20,2))</f>
        <v>1</v>
      </c>
      <c r="D20" s="34">
        <f>COUNTIF(Feuil1!$I$2:$I$14,Temp!B20)</f>
        <v>0</v>
      </c>
      <c r="E20" s="9"/>
      <c r="F20" s="9"/>
      <c r="G20" s="9"/>
      <c r="H20" s="9"/>
      <c r="I20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20" s="31"/>
    </row>
    <row r="21" spans="2:13" ht="20.25" customHeight="1">
      <c r="B21" s="30">
        <f t="shared" si="0"/>
        <v>43830</v>
      </c>
      <c r="C21" s="34">
        <f>IF(COUNTIF(Feuil1!$I$2:$I$14,Temp!B21),100,WEEKDAY(B21,2))</f>
        <v>2</v>
      </c>
      <c r="D21" s="34">
        <f>COUNTIF(Feuil1!$I$2:$I$14,Temp!B21)</f>
        <v>0</v>
      </c>
      <c r="E21" s="9"/>
      <c r="F21" s="9"/>
      <c r="G21" s="9"/>
      <c r="H21" s="9"/>
      <c r="I21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  <c r="M21" s="31"/>
    </row>
    <row r="22" spans="2:13" ht="20.25" customHeight="1">
      <c r="B22" s="30">
        <f t="shared" si="0"/>
        <v>43831</v>
      </c>
      <c r="C22" s="34">
        <f>IF(COUNTIF(Feuil1!$I$2:$I$14,Temp!B22),100,WEEKDAY(B22,2))</f>
        <v>3</v>
      </c>
      <c r="D22" s="34">
        <f>COUNTIF(Feuil1!$I$2:$I$14,Temp!B22)</f>
        <v>0</v>
      </c>
      <c r="E22" s="9"/>
      <c r="F22" s="9"/>
      <c r="G22" s="9"/>
      <c r="H22" s="9"/>
      <c r="I22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23" spans="2:13" ht="20.25" customHeight="1">
      <c r="B23" s="30">
        <f t="shared" si="0"/>
        <v>43832</v>
      </c>
      <c r="C23" s="34">
        <f>IF(COUNTIF(Feuil1!$I$2:$I$14,Temp!B23),100,WEEKDAY(B23,2))</f>
        <v>4</v>
      </c>
      <c r="D23" s="34">
        <f>COUNTIF(Feuil1!$I$2:$I$14,Temp!B23)</f>
        <v>0</v>
      </c>
      <c r="E23" s="9"/>
      <c r="F23" s="9"/>
      <c r="G23" s="9"/>
      <c r="H23" s="9"/>
      <c r="I23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24" spans="2:13" ht="20.25" customHeight="1">
      <c r="B24" s="30">
        <f t="shared" si="0"/>
        <v>43833</v>
      </c>
      <c r="C24" s="34">
        <f>IF(COUNTIF(Feuil1!$I$2:$I$14,Temp!B24),100,WEEKDAY(B24,2))</f>
        <v>5</v>
      </c>
      <c r="D24" s="34">
        <f>COUNTIF(Feuil1!$I$2:$I$14,Temp!B24)</f>
        <v>0</v>
      </c>
      <c r="E24" s="9"/>
      <c r="F24" s="9"/>
      <c r="G24" s="9"/>
      <c r="H24" s="9"/>
      <c r="I24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25" spans="2:13" ht="20.25" customHeight="1">
      <c r="B25" s="30">
        <f t="shared" si="0"/>
        <v>43834</v>
      </c>
      <c r="C25" s="34">
        <f>IF(COUNTIF(Feuil1!$I$2:$I$14,Temp!B25),100,WEEKDAY(B25,2))</f>
        <v>6</v>
      </c>
      <c r="D25" s="34">
        <f>COUNTIF(Feuil1!$I$2:$I$14,Temp!B25)</f>
        <v>0</v>
      </c>
      <c r="E25" s="9"/>
      <c r="F25" s="9"/>
      <c r="G25" s="9"/>
      <c r="H25" s="9"/>
      <c r="I25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26" spans="2:13" ht="20.25" customHeight="1">
      <c r="B26" s="30">
        <f>B25+1</f>
        <v>43835</v>
      </c>
      <c r="C26" s="34">
        <f>IF(COUNTIF(Feuil1!$I$2:$I$14,Temp!B26),100,WEEKDAY(B26,2))</f>
        <v>7</v>
      </c>
      <c r="D26" s="34">
        <f>COUNTIF(Feuil1!$I$2:$I$14,Temp!B26)</f>
        <v>0</v>
      </c>
      <c r="E26" s="22"/>
      <c r="F26" s="22"/>
      <c r="G26" s="22"/>
      <c r="H26" s="22"/>
      <c r="I26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27" spans="2:13" ht="20.25" customHeight="1">
      <c r="B27" s="30">
        <f t="shared" si="0"/>
        <v>43836</v>
      </c>
      <c r="C27" s="34">
        <f>IF(COUNTIF(Feuil1!$I$2:$I$14,Temp!B27),100,WEEKDAY(B27,2))</f>
        <v>1</v>
      </c>
      <c r="D27" s="34">
        <f>COUNTIF(Feuil1!$I$2:$I$14,Temp!B27)</f>
        <v>0</v>
      </c>
      <c r="E27" s="9"/>
      <c r="F27" s="9"/>
      <c r="G27" s="9"/>
      <c r="H27" s="9"/>
      <c r="I27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28" spans="2:13" ht="20.25" customHeight="1">
      <c r="B28" s="30">
        <f t="shared" si="0"/>
        <v>43837</v>
      </c>
      <c r="C28" s="34">
        <f>IF(COUNTIF(Feuil1!$I$2:$I$14,Temp!B28),100,WEEKDAY(B28,2))</f>
        <v>2</v>
      </c>
      <c r="D28" s="34">
        <f>COUNTIF(Feuil1!$I$2:$I$14,Temp!B28)</f>
        <v>0</v>
      </c>
      <c r="E28" s="9"/>
      <c r="F28" s="9"/>
      <c r="G28" s="9"/>
      <c r="H28" s="9"/>
      <c r="I28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29" spans="2:13" ht="20.25" customHeight="1">
      <c r="B29" s="30">
        <f t="shared" si="0"/>
        <v>43838</v>
      </c>
      <c r="C29" s="34">
        <f>IF(COUNTIF(Feuil1!$I$2:$I$14,Temp!B29),100,WEEKDAY(B29,2))</f>
        <v>3</v>
      </c>
      <c r="D29" s="34">
        <f>COUNTIF(Feuil1!$I$2:$I$14,Temp!B29)</f>
        <v>0</v>
      </c>
      <c r="E29" s="9"/>
      <c r="F29" s="9"/>
      <c r="G29" s="9"/>
      <c r="H29" s="9"/>
      <c r="I29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0" spans="2:13" ht="20.25" customHeight="1">
      <c r="B30" s="30">
        <f t="shared" si="0"/>
        <v>43839</v>
      </c>
      <c r="C30" s="34">
        <f>IF(COUNTIF(Feuil1!$I$2:$I$14,Temp!B30),100,WEEKDAY(B30,2))</f>
        <v>4</v>
      </c>
      <c r="D30" s="34">
        <f>COUNTIF(Feuil1!$I$2:$I$14,Temp!B30)</f>
        <v>0</v>
      </c>
      <c r="E30" s="9"/>
      <c r="F30" s="9"/>
      <c r="G30" s="9"/>
      <c r="H30" s="9"/>
      <c r="I30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1" spans="2:13" ht="20.25" customHeight="1">
      <c r="B31" s="30">
        <f t="shared" si="0"/>
        <v>43840</v>
      </c>
      <c r="C31" s="34">
        <f>IF(COUNTIF(Feuil1!$I$2:$I$14,Temp!B31),100,WEEKDAY(B31,2))</f>
        <v>5</v>
      </c>
      <c r="D31" s="34">
        <f>COUNTIF(Feuil1!$I$2:$I$14,Temp!B31)</f>
        <v>0</v>
      </c>
      <c r="E31" s="9"/>
      <c r="F31" s="9"/>
      <c r="G31" s="9"/>
      <c r="H31" s="9"/>
      <c r="I31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2" spans="2:13" ht="20.25" customHeight="1">
      <c r="B32" s="30">
        <f t="shared" si="0"/>
        <v>43841</v>
      </c>
      <c r="C32" s="34">
        <f>IF(COUNTIF(Feuil1!$I$2:$I$14,Temp!B32),100,WEEKDAY(B32,2))</f>
        <v>6</v>
      </c>
      <c r="D32" s="34">
        <f>COUNTIF(Feuil1!$I$2:$I$14,Temp!B32)</f>
        <v>0</v>
      </c>
      <c r="E32" s="9"/>
      <c r="F32" s="9"/>
      <c r="G32" s="9"/>
      <c r="H32" s="9"/>
      <c r="I32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3" spans="2:9" ht="20.25" customHeight="1">
      <c r="B33" s="30">
        <f t="shared" si="0"/>
        <v>43842</v>
      </c>
      <c r="C33" s="34">
        <f>IF(COUNTIF(Feuil1!$I$2:$I$14,Temp!B33),100,WEEKDAY(B33,2))</f>
        <v>7</v>
      </c>
      <c r="D33" s="34">
        <f>COUNTIF(Feuil1!$I$2:$I$14,Temp!B33)</f>
        <v>0</v>
      </c>
      <c r="E33" s="9"/>
      <c r="F33" s="9"/>
      <c r="G33" s="9"/>
      <c r="H33" s="9"/>
      <c r="I33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4" spans="2:9" ht="20.25" customHeight="1">
      <c r="B34" s="30">
        <f t="shared" si="0"/>
        <v>43843</v>
      </c>
      <c r="C34" s="34">
        <f>IF(COUNTIF(Feuil1!$I$2:$I$14,Temp!B34),100,WEEKDAY(B34,2))</f>
        <v>1</v>
      </c>
      <c r="D34" s="34">
        <f>COUNTIF(Feuil1!$I$2:$I$14,Temp!B34)</f>
        <v>0</v>
      </c>
      <c r="E34" s="9"/>
      <c r="F34" s="9"/>
      <c r="G34" s="9"/>
      <c r="H34" s="9"/>
      <c r="I34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5" spans="2:9" ht="20.25" customHeight="1">
      <c r="B35" s="30">
        <f t="shared" si="0"/>
        <v>43844</v>
      </c>
      <c r="C35" s="34">
        <f>IF(COUNTIF(Feuil1!$I$2:$I$14,Temp!B35),100,WEEKDAY(B35,2))</f>
        <v>2</v>
      </c>
      <c r="D35" s="34">
        <f>COUNTIF(Feuil1!$I$2:$I$14,Temp!B35)</f>
        <v>0</v>
      </c>
      <c r="E35" s="9"/>
      <c r="F35" s="9"/>
      <c r="G35" s="9"/>
      <c r="H35" s="9"/>
      <c r="I35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6" spans="2:9" ht="20.25" customHeight="1">
      <c r="B36" s="30">
        <f t="shared" si="0"/>
        <v>43845</v>
      </c>
      <c r="C36" s="34">
        <f>IF(COUNTIF(Feuil1!$I$2:$I$14,Temp!B36),100,WEEKDAY(B36,2))</f>
        <v>3</v>
      </c>
      <c r="D36" s="34">
        <f>COUNTIF(Feuil1!$I$2:$I$14,Temp!B36)</f>
        <v>0</v>
      </c>
      <c r="E36" s="9"/>
      <c r="F36" s="9"/>
      <c r="G36" s="9"/>
      <c r="H36" s="9"/>
      <c r="I36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7" spans="2:9" ht="20.25" customHeight="1">
      <c r="B37" s="30">
        <f>B36+1</f>
        <v>43846</v>
      </c>
      <c r="C37" s="34">
        <f>IF(COUNTIF(Feuil1!$I$2:$I$14,Temp!B37),100,WEEKDAY(B37,2))</f>
        <v>4</v>
      </c>
      <c r="D37" s="34">
        <f>COUNTIF(Feuil1!$I$2:$I$14,Temp!B37)</f>
        <v>0</v>
      </c>
      <c r="E37" s="9"/>
      <c r="F37" s="9"/>
      <c r="G37" s="9"/>
      <c r="H37" s="9"/>
      <c r="I37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8" spans="2:9" ht="20.25" customHeight="1">
      <c r="B38" s="30">
        <f t="shared" si="0"/>
        <v>43847</v>
      </c>
      <c r="C38" s="34">
        <f>IF(COUNTIF(Feuil1!$I$2:$I$14,Temp!B38),100,WEEKDAY(B38,2))</f>
        <v>5</v>
      </c>
      <c r="D38" s="34">
        <f>COUNTIF(Feuil1!$I$2:$I$14,Temp!B38)</f>
        <v>0</v>
      </c>
      <c r="E38" s="9"/>
      <c r="F38" s="9"/>
      <c r="G38" s="9"/>
      <c r="H38" s="9"/>
      <c r="I38" s="6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39" spans="2:9" ht="20.25" customHeight="1">
      <c r="B39" s="30">
        <f t="shared" si="0"/>
        <v>43848</v>
      </c>
      <c r="C39" s="34">
        <f>IF(COUNTIF(Feuil1!$I$2:$I$14,Temp!B39),100,WEEKDAY(B39,2))</f>
        <v>6</v>
      </c>
      <c r="D39" s="34">
        <f>COUNTIF(Feuil1!$I$2:$I$14,Temp!B39)</f>
        <v>0</v>
      </c>
      <c r="E39" s="9"/>
      <c r="F39" s="9"/>
      <c r="G39" s="9"/>
      <c r="H39" s="9"/>
      <c r="I39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40" spans="2:9" ht="20.25" customHeight="1">
      <c r="B40" s="30">
        <f t="shared" si="0"/>
        <v>43849</v>
      </c>
      <c r="C40" s="34">
        <f>IF(COUNTIF(Feuil1!$I$2:$I$14,Temp!B40),100,WEEKDAY(B40,2))</f>
        <v>7</v>
      </c>
      <c r="D40" s="34">
        <f>COUNTIF(Feuil1!$I$2:$I$14,Temp!B40)</f>
        <v>0</v>
      </c>
      <c r="E40" s="9"/>
      <c r="F40" s="9"/>
      <c r="G40" s="9"/>
      <c r="H40" s="9"/>
      <c r="I40" s="7">
        <f>IFERROR(IF(COUNT(Heure[[#This Row],[Colonne2]:[Colonne5]])=4,(IF(Heure[[#This Row],[Colonne5]]&lt;Heure[[#This Row],[Colonne2]],1,0)+Heure[[#This Row],[Colonne5]])-Heure[[#This Row],[Colonne4]]+Heure[[#This Row],[Colonne3]]-Heure[[#This Row],[Colonne2]],IF(AND(LEN(Heure[[#This Row],[Colonne2]])&lt;&gt;0,LEN(Heure[[#This Row],[Colonne5]])&lt;&gt;0),(IF(Heure[[#This Row],[Colonne5]]&lt;Heure[[#This Row],[Colonne2]],1,0)+Heure[[#This Row],[Colonne5]])-Heure[[#This Row],[Colonne2]],0))*24,0)</f>
        <v>0</v>
      </c>
    </row>
    <row r="41" spans="2:9" ht="20.25" customHeight="1">
      <c r="B41" s="30"/>
      <c r="C41" s="34"/>
      <c r="D41" s="34"/>
      <c r="E41" s="9"/>
      <c r="F41" s="9"/>
      <c r="G41" s="9"/>
      <c r="H41" s="9"/>
      <c r="I41" s="6"/>
    </row>
  </sheetData>
  <phoneticPr fontId="6"/>
  <conditionalFormatting sqref="B11:I40">
    <cfRule type="expression" dxfId="5" priority="3">
      <formula>$C11=100</formula>
    </cfRule>
    <cfRule type="expression" dxfId="4" priority="2">
      <formula>$C11=7</formula>
    </cfRule>
    <cfRule type="expression" dxfId="3" priority="1">
      <formula>$C11=6</formula>
    </cfRule>
  </conditionalFormatting>
  <printOptions horizontalCentered="1"/>
  <pageMargins left="0.4" right="0.4" top="0.4" bottom="0.4" header="0.3" footer="0.3"/>
  <pageSetup paperSize="9" fitToHeight="0" orientation="landscape" r:id="rId1"/>
  <headerFooter differentFirst="1">
    <oddFooter>Page &amp;P of 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7C53F98-810C-C346-9FE8-319542F94024}">
          <x14:formula1>
            <xm:f>Feuil1!$A$2:$A$13</xm:f>
          </x14:formula1>
          <xm:sqref>E4</xm:sqref>
        </x14:dataValidation>
        <x14:dataValidation type="list" allowBlank="1" showInputMessage="1" showErrorMessage="1" xr:uid="{BA4E6CCD-7D7A-A241-89D6-B1B36ADE1E73}">
          <x14:formula1>
            <xm:f>Feuil1!$C$2:$C$13</xm:f>
          </x14:formula1>
          <xm:sqref>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BF208-27FB-6A43-B299-DE668758473E}">
  <dimension ref="A1:I29"/>
  <sheetViews>
    <sheetView workbookViewId="0">
      <selection activeCell="I17" sqref="I17"/>
    </sheetView>
  </sheetViews>
  <sheetFormatPr baseColWidth="10" defaultRowHeight="15"/>
  <cols>
    <col min="2" max="2" width="4.1640625" customWidth="1"/>
    <col min="7" max="7" width="4.1640625" customWidth="1"/>
    <col min="8" max="8" width="19" customWidth="1"/>
    <col min="9" max="9" width="27" style="31" customWidth="1"/>
    <col min="10" max="10" width="10.83203125" customWidth="1"/>
  </cols>
  <sheetData>
    <row r="1" spans="1:9" ht="17">
      <c r="A1" s="13" t="s">
        <v>27</v>
      </c>
      <c r="C1" s="10" t="s">
        <v>10</v>
      </c>
      <c r="D1" s="10" t="s">
        <v>11</v>
      </c>
      <c r="E1" s="10" t="s">
        <v>12</v>
      </c>
      <c r="F1" s="10" t="s">
        <v>13</v>
      </c>
      <c r="H1" s="15" t="s">
        <v>28</v>
      </c>
      <c r="I1" s="33">
        <f>Feuil2!A1</f>
        <v>2019</v>
      </c>
    </row>
    <row r="2" spans="1:9">
      <c r="A2" s="14">
        <v>2019</v>
      </c>
      <c r="C2" s="11" t="s">
        <v>14</v>
      </c>
      <c r="D2" s="11" t="s">
        <v>15</v>
      </c>
      <c r="E2" s="12">
        <f>DATE([1]Calendrier!$C$1,C2,21)</f>
        <v>43486</v>
      </c>
      <c r="F2" s="12">
        <f>EOMONTH(E2,0)+20</f>
        <v>43516</v>
      </c>
      <c r="H2" s="16" t="s">
        <v>29</v>
      </c>
      <c r="I2" s="17">
        <f>DATE(I$1,1,1)</f>
        <v>43466</v>
      </c>
    </row>
    <row r="3" spans="1:9">
      <c r="A3" s="14">
        <v>2020</v>
      </c>
      <c r="C3" s="11" t="s">
        <v>16</v>
      </c>
      <c r="D3" s="11" t="s">
        <v>44</v>
      </c>
      <c r="E3" s="12">
        <f>DATE([1]Calendrier!$C$1,C3,21)</f>
        <v>43517</v>
      </c>
      <c r="F3" s="12">
        <f t="shared" ref="F3:F13" si="0">EOMONTH(E3,0)+20</f>
        <v>43544</v>
      </c>
      <c r="H3" s="18" t="s">
        <v>30</v>
      </c>
      <c r="I3" s="19">
        <f>FLOOR(DAY(MINUTE($I$1/38)/2+56)&amp;"/5/"&amp;I$1,7)-34</f>
        <v>43576</v>
      </c>
    </row>
    <row r="4" spans="1:9">
      <c r="A4" s="14">
        <v>2021</v>
      </c>
      <c r="C4" s="11" t="s">
        <v>17</v>
      </c>
      <c r="D4" s="11" t="s">
        <v>43</v>
      </c>
      <c r="E4" s="12">
        <f>DATE([1]Calendrier!$C$1,C4,21)</f>
        <v>43545</v>
      </c>
      <c r="F4" s="12">
        <f t="shared" si="0"/>
        <v>43575</v>
      </c>
      <c r="H4" s="18" t="s">
        <v>31</v>
      </c>
      <c r="I4" s="19">
        <f>I3+1</f>
        <v>43577</v>
      </c>
    </row>
    <row r="5" spans="1:9">
      <c r="A5" s="14">
        <v>2022</v>
      </c>
      <c r="C5" s="11" t="s">
        <v>18</v>
      </c>
      <c r="D5" s="11" t="s">
        <v>45</v>
      </c>
      <c r="E5" s="12">
        <f>DATE([1]Calendrier!$C$1,C5,21)</f>
        <v>43576</v>
      </c>
      <c r="F5" s="12">
        <f t="shared" si="0"/>
        <v>43605</v>
      </c>
      <c r="H5" s="18" t="s">
        <v>32</v>
      </c>
      <c r="I5" s="19">
        <f>DATE($I$1,5,1)</f>
        <v>43586</v>
      </c>
    </row>
    <row r="6" spans="1:9">
      <c r="A6" s="14">
        <v>2023</v>
      </c>
      <c r="C6" s="11" t="s">
        <v>19</v>
      </c>
      <c r="D6" s="11" t="s">
        <v>46</v>
      </c>
      <c r="E6" s="12">
        <f>DATE([1]Calendrier!$C$1,C6,21)</f>
        <v>43606</v>
      </c>
      <c r="F6" s="12">
        <f t="shared" si="0"/>
        <v>43636</v>
      </c>
      <c r="H6" s="18" t="s">
        <v>33</v>
      </c>
      <c r="I6" s="19">
        <f>DATE($I$1,5,8)</f>
        <v>43593</v>
      </c>
    </row>
    <row r="7" spans="1:9">
      <c r="A7" s="14">
        <v>2024</v>
      </c>
      <c r="C7" s="11" t="s">
        <v>20</v>
      </c>
      <c r="D7" s="11" t="s">
        <v>47</v>
      </c>
      <c r="E7" s="12">
        <f>DATE([1]Calendrier!$C$1,C7,21)</f>
        <v>43637</v>
      </c>
      <c r="F7" s="12">
        <f t="shared" si="0"/>
        <v>43666</v>
      </c>
      <c r="H7" s="18" t="s">
        <v>34</v>
      </c>
      <c r="I7" s="19">
        <f>I3+39</f>
        <v>43615</v>
      </c>
    </row>
    <row r="8" spans="1:9">
      <c r="A8" s="14">
        <v>2025</v>
      </c>
      <c r="C8" s="11" t="s">
        <v>21</v>
      </c>
      <c r="D8" s="11" t="s">
        <v>48</v>
      </c>
      <c r="E8" s="12">
        <f>DATE([1]Calendrier!$C$1,C8,21)</f>
        <v>43667</v>
      </c>
      <c r="F8" s="12">
        <f t="shared" si="0"/>
        <v>43697</v>
      </c>
      <c r="H8" s="18" t="s">
        <v>35</v>
      </c>
      <c r="I8" s="19">
        <f>I3+49</f>
        <v>43625</v>
      </c>
    </row>
    <row r="9" spans="1:9">
      <c r="A9" s="14">
        <v>2026</v>
      </c>
      <c r="C9" s="11" t="s">
        <v>22</v>
      </c>
      <c r="D9" s="11" t="s">
        <v>49</v>
      </c>
      <c r="E9" s="12">
        <f>DATE([1]Calendrier!$C$1,C9,21)</f>
        <v>43698</v>
      </c>
      <c r="F9" s="12">
        <f t="shared" si="0"/>
        <v>43728</v>
      </c>
      <c r="H9" s="18" t="s">
        <v>36</v>
      </c>
      <c r="I9" s="19">
        <f>I3+50</f>
        <v>43626</v>
      </c>
    </row>
    <row r="10" spans="1:9">
      <c r="A10" s="14">
        <v>2027</v>
      </c>
      <c r="C10" s="11" t="s">
        <v>23</v>
      </c>
      <c r="D10" s="11" t="s">
        <v>50</v>
      </c>
      <c r="E10" s="12">
        <f>DATE([1]Calendrier!$C$1,C10,21)</f>
        <v>43729</v>
      </c>
      <c r="F10" s="12">
        <f t="shared" si="0"/>
        <v>43758</v>
      </c>
      <c r="H10" s="18" t="s">
        <v>37</v>
      </c>
      <c r="I10" s="19">
        <f>DATE($I$1,7,14)</f>
        <v>43660</v>
      </c>
    </row>
    <row r="11" spans="1:9">
      <c r="A11" s="14">
        <v>2028</v>
      </c>
      <c r="C11" s="11" t="s">
        <v>24</v>
      </c>
      <c r="D11" s="11" t="s">
        <v>51</v>
      </c>
      <c r="E11" s="12">
        <f>DATE([1]Calendrier!$C$1,C11,21)</f>
        <v>43759</v>
      </c>
      <c r="F11" s="12">
        <f t="shared" si="0"/>
        <v>43789</v>
      </c>
      <c r="H11" s="18" t="s">
        <v>38</v>
      </c>
      <c r="I11" s="19">
        <f>DATE($I$1,8,15)</f>
        <v>43692</v>
      </c>
    </row>
    <row r="12" spans="1:9">
      <c r="A12" s="14">
        <v>2029</v>
      </c>
      <c r="C12" s="11" t="s">
        <v>25</v>
      </c>
      <c r="D12" s="11" t="s">
        <v>52</v>
      </c>
      <c r="E12" s="12">
        <f>DATE([1]Calendrier!$C$1,C12,21)</f>
        <v>43790</v>
      </c>
      <c r="F12" s="12">
        <f t="shared" si="0"/>
        <v>43819</v>
      </c>
      <c r="H12" s="18" t="s">
        <v>39</v>
      </c>
      <c r="I12" s="19">
        <f>DATE(I1,11,1)</f>
        <v>43770</v>
      </c>
    </row>
    <row r="13" spans="1:9">
      <c r="A13" s="14">
        <v>2030</v>
      </c>
      <c r="C13" s="11" t="s">
        <v>26</v>
      </c>
      <c r="D13" s="11" t="s">
        <v>53</v>
      </c>
      <c r="E13" s="12">
        <f>DATE([1]Calendrier!$C$1,C13,21)</f>
        <v>43820</v>
      </c>
      <c r="F13" s="12">
        <f t="shared" si="0"/>
        <v>43850</v>
      </c>
      <c r="H13" s="18" t="s">
        <v>40</v>
      </c>
      <c r="I13" s="19">
        <f>DATE(I1,11,11)</f>
        <v>43780</v>
      </c>
    </row>
    <row r="14" spans="1:9">
      <c r="H14" s="20" t="s">
        <v>41</v>
      </c>
      <c r="I14" s="21">
        <f>DATE(I1,12,25)</f>
        <v>43824</v>
      </c>
    </row>
    <row r="16" spans="1:9">
      <c r="H16" s="15" t="s">
        <v>28</v>
      </c>
      <c r="I16" s="33">
        <f>YEAR(I14)+1</f>
        <v>2020</v>
      </c>
    </row>
    <row r="17" spans="8:9">
      <c r="H17" s="16" t="s">
        <v>29</v>
      </c>
      <c r="I17" s="17">
        <f>DATE(I$16,1,1)</f>
        <v>43831</v>
      </c>
    </row>
    <row r="18" spans="8:9">
      <c r="H18" s="18" t="s">
        <v>30</v>
      </c>
      <c r="I18" s="19">
        <f>FLOOR(DAY(MINUTE($I$16/38)/2+56)&amp;"/5/"&amp;I$16,7)-34</f>
        <v>43933</v>
      </c>
    </row>
    <row r="19" spans="8:9">
      <c r="H19" s="18" t="s">
        <v>31</v>
      </c>
      <c r="I19" s="19">
        <f>I18+1</f>
        <v>43934</v>
      </c>
    </row>
    <row r="20" spans="8:9">
      <c r="H20" s="18" t="s">
        <v>32</v>
      </c>
      <c r="I20" s="19">
        <f>DATE($I$16,5,1)</f>
        <v>43952</v>
      </c>
    </row>
    <row r="21" spans="8:9">
      <c r="H21" s="18" t="s">
        <v>33</v>
      </c>
      <c r="I21" s="19">
        <f>DATE($I$16,5,8)</f>
        <v>43959</v>
      </c>
    </row>
    <row r="22" spans="8:9">
      <c r="H22" s="18" t="s">
        <v>34</v>
      </c>
      <c r="I22" s="19">
        <f>I18+39</f>
        <v>43972</v>
      </c>
    </row>
    <row r="23" spans="8:9">
      <c r="H23" s="18" t="s">
        <v>35</v>
      </c>
      <c r="I23" s="19">
        <f>I18+49</f>
        <v>43982</v>
      </c>
    </row>
    <row r="24" spans="8:9">
      <c r="H24" s="18" t="s">
        <v>36</v>
      </c>
      <c r="I24" s="19">
        <f>I18+50</f>
        <v>43983</v>
      </c>
    </row>
    <row r="25" spans="8:9">
      <c r="H25" s="18" t="s">
        <v>37</v>
      </c>
      <c r="I25" s="19">
        <f>DATE($I$16,7,14)</f>
        <v>44026</v>
      </c>
    </row>
    <row r="26" spans="8:9">
      <c r="H26" s="18" t="s">
        <v>38</v>
      </c>
      <c r="I26" s="19">
        <f>DATE($I$16,8,15)</f>
        <v>44058</v>
      </c>
    </row>
    <row r="27" spans="8:9">
      <c r="H27" s="18" t="s">
        <v>39</v>
      </c>
      <c r="I27" s="19">
        <f>DATE(I16,11,1)</f>
        <v>44136</v>
      </c>
    </row>
    <row r="28" spans="8:9">
      <c r="H28" s="18" t="s">
        <v>40</v>
      </c>
      <c r="I28" s="19">
        <f>DATE(I16,11,11)</f>
        <v>44146</v>
      </c>
    </row>
    <row r="29" spans="8:9">
      <c r="H29" s="20" t="s">
        <v>41</v>
      </c>
      <c r="I29" s="21">
        <f>DATE(I16,12,25)</f>
        <v>44190</v>
      </c>
    </row>
  </sheetData>
  <pageMargins left="0.7" right="0.7" top="0.75" bottom="0.75" header="0.3" footer="0.3"/>
  <pageSetup paperSize="9" orientation="landscape" horizontalDpi="0" verticalDpi="0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0B748-9062-C941-8BCF-FEF0783BE60A}">
  <dimension ref="A1:AG19"/>
  <sheetViews>
    <sheetView workbookViewId="0">
      <selection activeCell="D5" sqref="D5"/>
    </sheetView>
  </sheetViews>
  <sheetFormatPr baseColWidth="10" defaultColWidth="6.83203125" defaultRowHeight="15"/>
  <cols>
    <col min="2" max="2" width="11.6640625" customWidth="1"/>
    <col min="3" max="3" width="16" customWidth="1"/>
    <col min="4" max="4" width="7" customWidth="1"/>
    <col min="5" max="33" width="6.83203125" customWidth="1"/>
  </cols>
  <sheetData>
    <row r="1" spans="1:33">
      <c r="A1">
        <f>Temp!E4</f>
        <v>2019</v>
      </c>
      <c r="B1" s="39"/>
    </row>
    <row r="2" spans="1:33">
      <c r="A2" t="str">
        <f>Temp!E5</f>
        <v>12</v>
      </c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>
        <v>13</v>
      </c>
      <c r="P2">
        <v>14</v>
      </c>
      <c r="Q2">
        <v>15</v>
      </c>
      <c r="R2">
        <v>16</v>
      </c>
      <c r="S2">
        <v>17</v>
      </c>
      <c r="T2">
        <v>18</v>
      </c>
      <c r="U2">
        <v>19</v>
      </c>
      <c r="V2">
        <v>20</v>
      </c>
      <c r="W2">
        <v>21</v>
      </c>
      <c r="X2">
        <v>22</v>
      </c>
      <c r="Y2">
        <v>23</v>
      </c>
      <c r="Z2">
        <v>24</v>
      </c>
      <c r="AA2">
        <v>25</v>
      </c>
      <c r="AB2">
        <v>26</v>
      </c>
      <c r="AC2">
        <v>27</v>
      </c>
      <c r="AD2">
        <v>28</v>
      </c>
      <c r="AE2">
        <v>29</v>
      </c>
      <c r="AF2">
        <v>30</v>
      </c>
      <c r="AG2">
        <v>31</v>
      </c>
    </row>
    <row r="3" spans="1:33" s="32" customFormat="1">
      <c r="B3" s="32" t="s">
        <v>54</v>
      </c>
      <c r="C3" s="32">
        <f>DATE($A$1,$A$2,C$2)</f>
        <v>43800</v>
      </c>
      <c r="D3" s="32">
        <f t="shared" ref="D3:AG3" si="0">DATE($A$1,$A$2,D$2)</f>
        <v>43801</v>
      </c>
      <c r="E3" s="32">
        <f t="shared" si="0"/>
        <v>43802</v>
      </c>
      <c r="F3" s="32">
        <f t="shared" si="0"/>
        <v>43803</v>
      </c>
      <c r="G3" s="32">
        <f t="shared" si="0"/>
        <v>43804</v>
      </c>
      <c r="H3" s="32">
        <f t="shared" si="0"/>
        <v>43805</v>
      </c>
      <c r="I3" s="32">
        <f t="shared" si="0"/>
        <v>43806</v>
      </c>
      <c r="J3" s="32">
        <f t="shared" si="0"/>
        <v>43807</v>
      </c>
      <c r="K3" s="32">
        <f t="shared" si="0"/>
        <v>43808</v>
      </c>
      <c r="L3" s="32">
        <f t="shared" si="0"/>
        <v>43809</v>
      </c>
      <c r="M3" s="32">
        <f t="shared" si="0"/>
        <v>43810</v>
      </c>
      <c r="N3" s="32">
        <f t="shared" si="0"/>
        <v>43811</v>
      </c>
      <c r="O3" s="32">
        <f t="shared" si="0"/>
        <v>43812</v>
      </c>
      <c r="P3" s="32">
        <f t="shared" si="0"/>
        <v>43813</v>
      </c>
      <c r="Q3" s="32">
        <f t="shared" si="0"/>
        <v>43814</v>
      </c>
      <c r="R3" s="32">
        <f t="shared" si="0"/>
        <v>43815</v>
      </c>
      <c r="S3" s="32">
        <f t="shared" si="0"/>
        <v>43816</v>
      </c>
      <c r="T3" s="32">
        <f t="shared" si="0"/>
        <v>43817</v>
      </c>
      <c r="U3" s="32">
        <f t="shared" si="0"/>
        <v>43818</v>
      </c>
      <c r="V3" s="32">
        <f t="shared" si="0"/>
        <v>43819</v>
      </c>
      <c r="W3" s="32">
        <f t="shared" si="0"/>
        <v>43820</v>
      </c>
      <c r="X3" s="32">
        <f t="shared" si="0"/>
        <v>43821</v>
      </c>
      <c r="Y3" s="32">
        <f>DATE($A$1,$A$2,Y$2)</f>
        <v>43822</v>
      </c>
      <c r="Z3" s="32">
        <f t="shared" si="0"/>
        <v>43823</v>
      </c>
      <c r="AA3" s="32">
        <f t="shared" si="0"/>
        <v>43824</v>
      </c>
      <c r="AB3" s="32">
        <f t="shared" si="0"/>
        <v>43825</v>
      </c>
      <c r="AC3" s="32">
        <f t="shared" si="0"/>
        <v>43826</v>
      </c>
      <c r="AD3" s="32">
        <f t="shared" si="0"/>
        <v>43827</v>
      </c>
      <c r="AE3" s="32">
        <f t="shared" si="0"/>
        <v>43828</v>
      </c>
      <c r="AF3" s="32">
        <f t="shared" si="0"/>
        <v>43829</v>
      </c>
      <c r="AG3" s="32">
        <f t="shared" si="0"/>
        <v>43830</v>
      </c>
    </row>
    <row r="4" spans="1:33">
      <c r="B4" t="s">
        <v>55</v>
      </c>
      <c r="C4">
        <f>IF(COUNTIF(Feuil1!$I$2:$I$14,Feuil2!C$3),8,WEEKDAY(C$3,2))</f>
        <v>7</v>
      </c>
      <c r="D4">
        <f t="shared" ref="D4:AG4" si="1">WEEKDAY(D$3,2)</f>
        <v>1</v>
      </c>
      <c r="E4">
        <f t="shared" si="1"/>
        <v>2</v>
      </c>
      <c r="F4">
        <f t="shared" si="1"/>
        <v>3</v>
      </c>
      <c r="G4">
        <f t="shared" si="1"/>
        <v>4</v>
      </c>
      <c r="H4">
        <f t="shared" si="1"/>
        <v>5</v>
      </c>
      <c r="I4">
        <f t="shared" si="1"/>
        <v>6</v>
      </c>
      <c r="J4">
        <f t="shared" si="1"/>
        <v>7</v>
      </c>
      <c r="K4">
        <f t="shared" si="1"/>
        <v>1</v>
      </c>
      <c r="L4">
        <f t="shared" si="1"/>
        <v>2</v>
      </c>
      <c r="M4">
        <f t="shared" si="1"/>
        <v>3</v>
      </c>
      <c r="N4">
        <f t="shared" si="1"/>
        <v>4</v>
      </c>
      <c r="O4">
        <f t="shared" si="1"/>
        <v>5</v>
      </c>
      <c r="P4">
        <f t="shared" si="1"/>
        <v>6</v>
      </c>
      <c r="Q4">
        <f t="shared" si="1"/>
        <v>7</v>
      </c>
      <c r="R4">
        <f t="shared" si="1"/>
        <v>1</v>
      </c>
      <c r="S4">
        <f t="shared" si="1"/>
        <v>2</v>
      </c>
      <c r="T4">
        <f t="shared" si="1"/>
        <v>3</v>
      </c>
      <c r="U4">
        <f t="shared" si="1"/>
        <v>4</v>
      </c>
      <c r="V4">
        <f t="shared" si="1"/>
        <v>5</v>
      </c>
      <c r="W4">
        <f>WEEKDAY(W$3,2)</f>
        <v>6</v>
      </c>
      <c r="X4">
        <f t="shared" si="1"/>
        <v>7</v>
      </c>
      <c r="Y4">
        <f t="shared" si="1"/>
        <v>1</v>
      </c>
      <c r="Z4">
        <f t="shared" si="1"/>
        <v>2</v>
      </c>
      <c r="AA4">
        <f t="shared" si="1"/>
        <v>3</v>
      </c>
      <c r="AB4">
        <f t="shared" si="1"/>
        <v>4</v>
      </c>
      <c r="AC4">
        <f t="shared" si="1"/>
        <v>5</v>
      </c>
      <c r="AD4">
        <f t="shared" si="1"/>
        <v>6</v>
      </c>
      <c r="AE4">
        <f t="shared" si="1"/>
        <v>7</v>
      </c>
      <c r="AF4">
        <f t="shared" si="1"/>
        <v>1</v>
      </c>
      <c r="AG4">
        <f t="shared" si="1"/>
        <v>2</v>
      </c>
    </row>
    <row r="5" spans="1:33">
      <c r="C5">
        <f>COUNTIF(Feuil1!$I$2:$I$14,Feuil2!C3)</f>
        <v>0</v>
      </c>
      <c r="D5">
        <f>COUNTIF(Feuil1!$I$2:$I$14,Feuil2!D3)</f>
        <v>0</v>
      </c>
      <c r="E5">
        <f>COUNTIF(Feuil1!$I$2:$I$14,Feuil2!E3)</f>
        <v>0</v>
      </c>
      <c r="F5">
        <f>COUNTIF(Feuil1!$I$2:$I$14,Feuil2!F3)</f>
        <v>0</v>
      </c>
      <c r="G5">
        <f>COUNTIF(Feuil1!$I$2:$I$14,Feuil2!G3)</f>
        <v>0</v>
      </c>
      <c r="H5">
        <f>COUNTIF(Feuil1!$I$2:$I$14,Feuil2!H3)</f>
        <v>0</v>
      </c>
      <c r="I5">
        <f>COUNTIF(Feuil1!$I$2:$I$14,Feuil2!I3)</f>
        <v>0</v>
      </c>
      <c r="J5">
        <f>COUNTIF(Feuil1!$I$2:$I$14,Feuil2!J3)</f>
        <v>0</v>
      </c>
      <c r="K5">
        <f>COUNTIF(Feuil1!$I$2:$I$14,Feuil2!K3)</f>
        <v>0</v>
      </c>
      <c r="L5">
        <f>COUNTIF(Feuil1!$I$2:$I$14,Feuil2!L3)</f>
        <v>0</v>
      </c>
      <c r="M5">
        <f>COUNTIF(Feuil1!$I$2:$I$14,Feuil2!M3)</f>
        <v>0</v>
      </c>
      <c r="N5">
        <f>COUNTIF(Feuil1!$I$2:$I$14,Feuil2!N3)</f>
        <v>0</v>
      </c>
      <c r="O5">
        <f>COUNTIF(Feuil1!$I$2:$I$14,Feuil2!O3)</f>
        <v>0</v>
      </c>
      <c r="P5">
        <f>COUNTIF(Feuil1!$I$2:$I$14,Feuil2!P3)</f>
        <v>0</v>
      </c>
      <c r="Q5">
        <f>COUNTIF(Feuil1!$I$2:$I$14,Feuil2!Q3)</f>
        <v>0</v>
      </c>
      <c r="R5">
        <f>COUNTIF(Feuil1!$I$2:$I$14,Feuil2!R3)</f>
        <v>0</v>
      </c>
      <c r="S5">
        <f>COUNTIF(Feuil1!$I$2:$I$14,Feuil2!S3)</f>
        <v>0</v>
      </c>
      <c r="T5">
        <f>COUNTIF(Feuil1!$I$2:$I$14,Feuil2!T3)</f>
        <v>0</v>
      </c>
      <c r="U5">
        <f>COUNTIF(Feuil1!$I$2:$I$14,Feuil2!U3)</f>
        <v>0</v>
      </c>
      <c r="V5">
        <f>COUNTIF(Feuil1!$I$2:$I$14,Feuil2!V3)</f>
        <v>0</v>
      </c>
      <c r="W5">
        <f>COUNTIF(Feuil1!$I$2:$I$14,Feuil2!W3)</f>
        <v>0</v>
      </c>
      <c r="X5">
        <f>COUNTIF(Feuil1!$I$2:$I$14,Feuil2!X3)</f>
        <v>0</v>
      </c>
      <c r="Y5">
        <f>COUNTIF(Feuil1!$I$2:$I$14,Feuil2!Y3)</f>
        <v>0</v>
      </c>
      <c r="Z5">
        <f>COUNTIF(Feuil1!$I$2:$I$14,Feuil2!Z3)</f>
        <v>0</v>
      </c>
      <c r="AA5">
        <f>COUNTIF(Feuil1!$I$2:$I$14,Feuil2!AA3)</f>
        <v>1</v>
      </c>
      <c r="AB5">
        <f>COUNTIF(Feuil1!$I$2:$I$14,Feuil2!AB3)</f>
        <v>0</v>
      </c>
      <c r="AC5">
        <f>COUNTIF(Feuil1!$I$2:$I$14,Feuil2!AC3)</f>
        <v>0</v>
      </c>
      <c r="AD5">
        <f>COUNTIF(Feuil1!$I$2:$I$14,Feuil2!AD3)</f>
        <v>0</v>
      </c>
      <c r="AE5">
        <f>COUNTIF(Feuil1!$I$2:$I$14,Feuil2!AE3)</f>
        <v>0</v>
      </c>
      <c r="AF5">
        <f>COUNTIF(Feuil1!$I$2:$I$14,Feuil2!AF3)</f>
        <v>0</v>
      </c>
      <c r="AG5">
        <f>COUNTIF(Feuil1!$I$2:$I$14,Feuil2!AG3)</f>
        <v>0</v>
      </c>
    </row>
    <row r="8" spans="1:33">
      <c r="B8" s="35"/>
    </row>
    <row r="9" spans="1:33">
      <c r="B9" s="36"/>
    </row>
    <row r="10" spans="1:33">
      <c r="B10" s="35"/>
    </row>
    <row r="11" spans="1:33">
      <c r="B11" s="36"/>
    </row>
    <row r="12" spans="1:33">
      <c r="B12" s="35"/>
    </row>
    <row r="13" spans="1:33">
      <c r="B13" s="36"/>
    </row>
    <row r="14" spans="1:33">
      <c r="B14" s="35"/>
    </row>
    <row r="15" spans="1:33">
      <c r="B15" s="36"/>
    </row>
    <row r="16" spans="1:33">
      <c r="B16" s="35"/>
    </row>
    <row r="17" spans="2:2">
      <c r="B17" s="36"/>
    </row>
    <row r="18" spans="2:2">
      <c r="B18" s="35"/>
    </row>
    <row r="19" spans="2:2">
      <c r="B19" s="37"/>
    </row>
  </sheetData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Temp</vt:lpstr>
      <vt:lpstr>Feuil1</vt:lpstr>
      <vt:lpstr>Feuil2</vt:lpstr>
      <vt:lpstr>datepaques</vt:lpstr>
      <vt:lpstr>HeuresSemaineTravail</vt:lpstr>
      <vt:lpstr>Temp!Impression_des_titres</vt:lpstr>
      <vt:lpstr>Temp!Zone_d_impression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SOUPLY</dc:creator>
  <cp:lastModifiedBy>Maxime SOUPLY</cp:lastModifiedBy>
  <cp:lastPrinted>2019-10-08T19:23:41Z</cp:lastPrinted>
  <dcterms:created xsi:type="dcterms:W3CDTF">2014-09-09T17:28:40Z</dcterms:created>
  <dcterms:modified xsi:type="dcterms:W3CDTF">2019-10-08T19:43:19Z</dcterms:modified>
</cp:coreProperties>
</file>