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ataClients\Applis\"/>
    </mc:Choice>
  </mc:AlternateContent>
  <xr:revisionPtr revIDLastSave="0" documentId="13_ncr:1_{CF1DDA2D-1794-45A1-BA8A-DE7833155446}" xr6:coauthVersionLast="44" xr6:coauthVersionMax="44" xr10:uidLastSave="{00000000-0000-0000-0000-000000000000}"/>
  <bookViews>
    <workbookView xWindow="-120" yWindow="-120" windowWidth="29040" windowHeight="16440" xr2:uid="{3A444841-FD2A-4CF3-8269-E2BAC758779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6" i="1" l="1"/>
  <c r="X35" i="1"/>
  <c r="X34" i="1"/>
  <c r="X33" i="1"/>
  <c r="X32" i="1"/>
  <c r="X31" i="1"/>
  <c r="X30" i="1"/>
  <c r="X29" i="1"/>
  <c r="X28" i="1"/>
  <c r="X27" i="1"/>
  <c r="B7" i="1" s="1"/>
  <c r="X26" i="1"/>
  <c r="X25" i="1"/>
  <c r="X24" i="1" s="1"/>
  <c r="K22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X12" i="1" l="1"/>
  <c r="X16" i="1"/>
  <c r="X8" i="1"/>
  <c r="X10" i="1"/>
  <c r="X5" i="1"/>
  <c r="X13" i="1"/>
  <c r="X6" i="1"/>
  <c r="X7" i="1"/>
  <c r="X15" i="1"/>
  <c r="X11" i="1"/>
  <c r="X14" i="1"/>
  <c r="X9" i="1"/>
  <c r="X4" i="1" l="1"/>
</calcChain>
</file>

<file path=xl/sharedStrings.xml><?xml version="1.0" encoding="utf-8"?>
<sst xmlns="http://schemas.openxmlformats.org/spreadsheetml/2006/main" count="383" uniqueCount="91">
  <si>
    <t>zone de filtre vba</t>
  </si>
  <si>
    <t>sur fond vert, les champs où la macro Ctrl+b est accessible</t>
  </si>
  <si>
    <t>sur fond gris, ce n'est pas un critère possible</t>
  </si>
  <si>
    <t>Type</t>
  </si>
  <si>
    <t>Jal</t>
  </si>
  <si>
    <t>Pièce</t>
  </si>
  <si>
    <t>Date</t>
  </si>
  <si>
    <t>CpteG</t>
  </si>
  <si>
    <t>CpteT</t>
  </si>
  <si>
    <t>Libellé</t>
  </si>
  <si>
    <t>NoDoc</t>
  </si>
  <si>
    <t>DR</t>
  </si>
  <si>
    <t>CR</t>
  </si>
  <si>
    <t>Let</t>
  </si>
  <si>
    <t>CTVA</t>
  </si>
  <si>
    <t>MRglt</t>
  </si>
  <si>
    <t>Échéance</t>
  </si>
  <si>
    <t>InfoLibre</t>
  </si>
  <si>
    <t>Ref</t>
  </si>
  <si>
    <t>CpteA</t>
  </si>
  <si>
    <t>LibCpteG</t>
  </si>
  <si>
    <t>xxx</t>
  </si>
  <si>
    <t>31, xxxx</t>
  </si>
  <si>
    <t>21, 25</t>
  </si>
  <si>
    <t>26-29</t>
  </si>
  <si>
    <t>zone de filtre utilisateur</t>
  </si>
  <si>
    <t>champs de la base de données</t>
  </si>
  <si>
    <t>&lt;--------</t>
  </si>
  <si>
    <t>G</t>
  </si>
  <si>
    <t>A</t>
  </si>
  <si>
    <t>C</t>
  </si>
  <si>
    <t>ACH</t>
  </si>
  <si>
    <t>D1675117-27</t>
  </si>
  <si>
    <t>D20</t>
  </si>
  <si>
    <t>MX</t>
  </si>
  <si>
    <t>FTURES ADMINSTRATIVES 20%</t>
  </si>
  <si>
    <t>Tva déductible à 20%</t>
  </si>
  <si>
    <t>B</t>
  </si>
  <si>
    <t>F</t>
  </si>
  <si>
    <t>DM20</t>
  </si>
  <si>
    <t>;250219;;</t>
  </si>
  <si>
    <t>Immob. corporelles en cours</t>
  </si>
  <si>
    <t>Tva déd. sur immo à 20%</t>
  </si>
  <si>
    <t>Retenue de garantie</t>
  </si>
  <si>
    <t>TVA DEDEUCTIBLE IMMO RG</t>
  </si>
  <si>
    <t>090419-080420;;;</t>
  </si>
  <si>
    <t>ASSURANCES</t>
  </si>
  <si>
    <t>D55</t>
  </si>
  <si>
    <t>;230419;;</t>
  </si>
  <si>
    <t>LV</t>
  </si>
  <si>
    <t>ACHATS MP INTRA 20%</t>
  </si>
  <si>
    <t>TVA déductible à 5,50%</t>
  </si>
  <si>
    <t>Frais Maud Moal</t>
  </si>
  <si>
    <t>060519-311219;290519;;</t>
  </si>
  <si>
    <t>LOCATIONS MOBILIERES 20%</t>
  </si>
  <si>
    <t>BQ2</t>
  </si>
  <si>
    <t>D10</t>
  </si>
  <si>
    <t>;290119;;</t>
  </si>
  <si>
    <t>FRAIS RESTAURATION HEBERGEMENT 10%</t>
  </si>
  <si>
    <t>Tva déductible à 10%</t>
  </si>
  <si>
    <t>Liaisons CB</t>
  </si>
  <si>
    <t>F/</t>
  </si>
  <si>
    <t>D00</t>
  </si>
  <si>
    <t>F0011</t>
  </si>
  <si>
    <t>;210119;;</t>
  </si>
  <si>
    <t>COMS S/ VENTES 20%</t>
  </si>
  <si>
    <t>F001224</t>
  </si>
  <si>
    <t>;010419;;</t>
  </si>
  <si>
    <t>FRAIS POSTAUX NON ASSUJETTI</t>
  </si>
  <si>
    <t>BQ3</t>
  </si>
  <si>
    <t>F001736</t>
  </si>
  <si>
    <t>;080219;;</t>
  </si>
  <si>
    <t>ACHATS MP 5,50%</t>
  </si>
  <si>
    <t>;090219;;</t>
  </si>
  <si>
    <t>PETIT EQUIPEMENT PROD 20%</t>
  </si>
  <si>
    <t>F0019</t>
  </si>
  <si>
    <t>;240419;;</t>
  </si>
  <si>
    <t>ACHATS MARCHANDISES 20%</t>
  </si>
  <si>
    <t>;24049;;</t>
  </si>
  <si>
    <t>F0020</t>
  </si>
  <si>
    <t>HONORAIRES 20%</t>
  </si>
  <si>
    <t>tiers 1</t>
  </si>
  <si>
    <t>tiers 2</t>
  </si>
  <si>
    <t>tiers 3</t>
  </si>
  <si>
    <t>tiers 4</t>
  </si>
  <si>
    <t>tiers 5</t>
  </si>
  <si>
    <t>tiers 6</t>
  </si>
  <si>
    <t>tiers 7</t>
  </si>
  <si>
    <t>tiers 8</t>
  </si>
  <si>
    <t>tiers 9</t>
  </si>
  <si>
    <t>tiers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</si>
</sst>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auto="1"/>
      </top>
      <bottom style="medium">
        <color theme="9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/>
    <xf numFmtId="0" fontId="2" fillId="0" borderId="3" xfId="0" applyFont="1" applyBorder="1"/>
    <xf numFmtId="4" fontId="2" fillId="0" borderId="3" xfId="0" applyNumberFormat="1" applyFont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2" fontId="0" fillId="0" borderId="5" xfId="0" applyNumberFormat="1" applyBorder="1"/>
    <xf numFmtId="0" fontId="0" fillId="0" borderId="6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1" fillId="3" borderId="8" xfId="0" applyFont="1" applyFill="1" applyBorder="1"/>
    <xf numFmtId="0" fontId="1" fillId="3" borderId="9" xfId="0" applyFont="1" applyFill="1" applyBorder="1"/>
    <xf numFmtId="4" fontId="1" fillId="3" borderId="9" xfId="0" applyNumberFormat="1" applyFont="1" applyFill="1" applyBorder="1"/>
    <xf numFmtId="0" fontId="1" fillId="3" borderId="10" xfId="0" applyFont="1" applyFill="1" applyBorder="1"/>
    <xf numFmtId="1" fontId="0" fillId="2" borderId="5" xfId="0" applyNumberFormat="1" applyFill="1" applyBorder="1"/>
    <xf numFmtId="14" fontId="0" fillId="2" borderId="5" xfId="0" applyNumberFormat="1" applyFill="1" applyBorder="1"/>
    <xf numFmtId="4" fontId="0" fillId="0" borderId="5" xfId="0" applyNumberFormat="1" applyBorder="1"/>
    <xf numFmtId="1" fontId="0" fillId="0" borderId="5" xfId="0" applyNumberFormat="1" applyBorder="1"/>
    <xf numFmtId="14" fontId="0" fillId="0" borderId="5" xfId="0" applyNumberFormat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4" fontId="0" fillId="0" borderId="1" xfId="0" applyNumberFormat="1" applyBorder="1"/>
    <xf numFmtId="0" fontId="4" fillId="0" borderId="0" xfId="0" applyFont="1" applyFill="1" applyBorder="1"/>
    <xf numFmtId="0" fontId="0" fillId="4" borderId="11" xfId="0" applyFill="1" applyBorder="1"/>
    <xf numFmtId="0" fontId="0" fillId="4" borderId="12" xfId="0" applyFill="1" applyBorder="1"/>
    <xf numFmtId="14" fontId="0" fillId="4" borderId="12" xfId="0" applyNumberFormat="1" applyFill="1" applyBorder="1"/>
    <xf numFmtId="4" fontId="0" fillId="4" borderId="12" xfId="0" applyNumberFormat="1" applyFill="1" applyBorder="1"/>
    <xf numFmtId="0" fontId="0" fillId="4" borderId="13" xfId="0" applyFill="1" applyBorder="1"/>
    <xf numFmtId="0" fontId="0" fillId="5" borderId="11" xfId="0" applyFill="1" applyBorder="1"/>
    <xf numFmtId="0" fontId="0" fillId="5" borderId="12" xfId="0" applyFill="1" applyBorder="1"/>
    <xf numFmtId="14" fontId="0" fillId="5" borderId="12" xfId="0" applyNumberFormat="1" applyFill="1" applyBorder="1"/>
    <xf numFmtId="4" fontId="0" fillId="5" borderId="12" xfId="0" applyNumberFormat="1" applyFill="1" applyBorder="1"/>
    <xf numFmtId="0" fontId="0" fillId="5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sistantSaisi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DeBord"/>
      <sheetName val="SaisieLibre"/>
      <sheetName val="Brouillard"/>
      <sheetName val="CibleXls"/>
      <sheetName val="CibleTxt"/>
      <sheetName val="EcritAvant"/>
      <sheetName val="TiersAvant"/>
      <sheetName val="Feuil2"/>
    </sheetNames>
    <sheetDataSet>
      <sheetData sheetId="0">
        <row r="29">
          <cell r="CG29">
            <v>1</v>
          </cell>
          <cell r="CH29">
            <v>1</v>
          </cell>
        </row>
        <row r="30">
          <cell r="CG30">
            <v>73050</v>
          </cell>
          <cell r="CH30">
            <v>73050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EB9C6-1AF1-423E-BD00-53AF829E3826}">
  <dimension ref="A1:AR40"/>
  <sheetViews>
    <sheetView tabSelected="1" topLeftCell="AA1" workbookViewId="0">
      <selection activeCell="AF10" sqref="AF10"/>
    </sheetView>
  </sheetViews>
  <sheetFormatPr baseColWidth="10" defaultRowHeight="15" x14ac:dyDescent="0.25"/>
  <cols>
    <col min="1" max="1" width="3.7109375" customWidth="1"/>
    <col min="2" max="23" width="10.7109375" customWidth="1"/>
    <col min="24" max="24" width="3.7109375" customWidth="1"/>
    <col min="27" max="27" width="5.28515625" bestFit="1" customWidth="1"/>
    <col min="28" max="28" width="4.85546875" bestFit="1" customWidth="1"/>
    <col min="29" max="29" width="7" bestFit="1" customWidth="1"/>
    <col min="30" max="30" width="10.7109375" bestFit="1" customWidth="1"/>
    <col min="31" max="31" width="11" bestFit="1" customWidth="1"/>
    <col min="32" max="32" width="19.5703125" bestFit="1" customWidth="1"/>
    <col min="33" max="33" width="35.28515625" bestFit="1" customWidth="1"/>
    <col min="34" max="34" width="13.28515625" bestFit="1" customWidth="1"/>
    <col min="35" max="36" width="9" bestFit="1" customWidth="1"/>
    <col min="37" max="37" width="3.7109375" bestFit="1" customWidth="1"/>
    <col min="38" max="38" width="6" bestFit="1" customWidth="1"/>
    <col min="39" max="39" width="12.5703125" bestFit="1" customWidth="1"/>
    <col min="40" max="40" width="10.7109375" bestFit="1" customWidth="1"/>
    <col min="41" max="41" width="55.42578125" bestFit="1" customWidth="1"/>
    <col min="42" max="42" width="4" bestFit="1" customWidth="1"/>
    <col min="43" max="43" width="6.42578125" bestFit="1" customWidth="1"/>
    <col min="44" max="44" width="38.140625" bestFit="1" customWidth="1"/>
  </cols>
  <sheetData>
    <row r="1" spans="1:44" ht="15.75" thickBot="1" x14ac:dyDescent="0.3">
      <c r="AA1" s="14" t="s">
        <v>3</v>
      </c>
      <c r="AB1" s="15" t="s">
        <v>4</v>
      </c>
      <c r="AC1" s="15" t="s">
        <v>5</v>
      </c>
      <c r="AD1" s="15" t="s">
        <v>6</v>
      </c>
      <c r="AE1" s="15" t="s">
        <v>7</v>
      </c>
      <c r="AF1" s="15" t="s">
        <v>8</v>
      </c>
      <c r="AG1" s="15" t="s">
        <v>9</v>
      </c>
      <c r="AH1" s="15" t="s">
        <v>10</v>
      </c>
      <c r="AI1" s="16" t="s">
        <v>11</v>
      </c>
      <c r="AJ1" s="16" t="s">
        <v>12</v>
      </c>
      <c r="AK1" s="15" t="s">
        <v>13</v>
      </c>
      <c r="AL1" s="15" t="s">
        <v>14</v>
      </c>
      <c r="AM1" s="15" t="s">
        <v>15</v>
      </c>
      <c r="AN1" s="15" t="s">
        <v>16</v>
      </c>
      <c r="AO1" s="15" t="s">
        <v>17</v>
      </c>
      <c r="AP1" s="15" t="s">
        <v>18</v>
      </c>
      <c r="AQ1" s="15" t="s">
        <v>19</v>
      </c>
      <c r="AR1" s="17" t="s">
        <v>20</v>
      </c>
    </row>
    <row r="2" spans="1:44" ht="15.75" thickTop="1" x14ac:dyDescent="0.25">
      <c r="B2" s="1" t="s">
        <v>0</v>
      </c>
      <c r="E2" s="2" t="s">
        <v>1</v>
      </c>
      <c r="F2" s="2"/>
      <c r="Q2" t="s">
        <v>2</v>
      </c>
      <c r="AA2" s="33" t="s">
        <v>28</v>
      </c>
      <c r="AB2" s="34" t="s">
        <v>31</v>
      </c>
      <c r="AC2" s="34">
        <v>191801</v>
      </c>
      <c r="AD2" s="35">
        <v>43571</v>
      </c>
      <c r="AE2" s="34">
        <v>6064000200</v>
      </c>
      <c r="AF2" s="34"/>
      <c r="AG2" s="34" t="s">
        <v>81</v>
      </c>
      <c r="AH2" s="34" t="s">
        <v>32</v>
      </c>
      <c r="AI2" s="36">
        <v>43.39</v>
      </c>
      <c r="AJ2" s="36">
        <v>0</v>
      </c>
      <c r="AK2" s="34"/>
      <c r="AL2" s="34" t="s">
        <v>33</v>
      </c>
      <c r="AM2" s="34"/>
      <c r="AN2" s="35">
        <v>43586</v>
      </c>
      <c r="AO2" s="34"/>
      <c r="AP2" s="34" t="s">
        <v>34</v>
      </c>
      <c r="AQ2" s="34"/>
      <c r="AR2" s="37" t="s">
        <v>35</v>
      </c>
    </row>
    <row r="3" spans="1:44" x14ac:dyDescent="0.25">
      <c r="B3" s="3">
        <v>0</v>
      </c>
      <c r="C3" s="3">
        <v>1</v>
      </c>
      <c r="D3" s="3">
        <v>2</v>
      </c>
      <c r="E3" s="3">
        <v>3</v>
      </c>
      <c r="F3" s="3">
        <v>4</v>
      </c>
      <c r="G3" s="3">
        <v>5</v>
      </c>
      <c r="H3" s="3">
        <v>6</v>
      </c>
      <c r="I3" s="3">
        <v>7</v>
      </c>
      <c r="J3" s="3">
        <v>8</v>
      </c>
      <c r="K3" s="3">
        <v>9</v>
      </c>
      <c r="L3" s="3">
        <v>10</v>
      </c>
      <c r="M3" s="3">
        <v>11</v>
      </c>
      <c r="N3" s="3">
        <v>12</v>
      </c>
      <c r="O3" s="3">
        <v>13</v>
      </c>
      <c r="P3" s="3">
        <v>14</v>
      </c>
      <c r="Q3" s="3">
        <v>15</v>
      </c>
      <c r="R3" s="3">
        <v>16</v>
      </c>
      <c r="S3" s="3">
        <v>17</v>
      </c>
      <c r="T3" s="3">
        <v>18</v>
      </c>
      <c r="U3" s="3">
        <v>19</v>
      </c>
      <c r="V3" s="3">
        <v>20</v>
      </c>
      <c r="W3" s="3">
        <v>21</v>
      </c>
      <c r="AA3" s="28" t="s">
        <v>28</v>
      </c>
      <c r="AB3" s="29" t="s">
        <v>31</v>
      </c>
      <c r="AC3" s="29">
        <v>191801</v>
      </c>
      <c r="AD3" s="30">
        <v>43571</v>
      </c>
      <c r="AE3" s="29">
        <v>44566200</v>
      </c>
      <c r="AF3" s="29"/>
      <c r="AG3" s="29" t="s">
        <v>81</v>
      </c>
      <c r="AH3" s="29" t="s">
        <v>32</v>
      </c>
      <c r="AI3" s="31">
        <v>8.68</v>
      </c>
      <c r="AJ3" s="31">
        <v>0</v>
      </c>
      <c r="AK3" s="29"/>
      <c r="AL3" s="29" t="s">
        <v>33</v>
      </c>
      <c r="AM3" s="29"/>
      <c r="AN3" s="29"/>
      <c r="AO3" s="29"/>
      <c r="AP3" s="29" t="s">
        <v>34</v>
      </c>
      <c r="AQ3" s="29"/>
      <c r="AR3" s="32" t="s">
        <v>36</v>
      </c>
    </row>
    <row r="4" spans="1:44" ht="15.75" thickBot="1" x14ac:dyDescent="0.3">
      <c r="A4" s="4"/>
      <c r="B4" s="5" t="s">
        <v>3</v>
      </c>
      <c r="C4" s="5" t="s">
        <v>4</v>
      </c>
      <c r="D4" s="5" t="s">
        <v>5</v>
      </c>
      <c r="E4" s="5" t="s">
        <v>6</v>
      </c>
      <c r="F4" s="5" t="s">
        <v>6</v>
      </c>
      <c r="G4" s="5" t="s">
        <v>7</v>
      </c>
      <c r="H4" s="5" t="s">
        <v>8</v>
      </c>
      <c r="I4" s="5" t="s">
        <v>9</v>
      </c>
      <c r="J4" s="5" t="s">
        <v>10</v>
      </c>
      <c r="K4" s="6" t="s">
        <v>11</v>
      </c>
      <c r="L4" s="6" t="s">
        <v>11</v>
      </c>
      <c r="M4" s="6" t="s">
        <v>12</v>
      </c>
      <c r="N4" s="6" t="s">
        <v>12</v>
      </c>
      <c r="O4" s="5" t="s">
        <v>13</v>
      </c>
      <c r="P4" s="5" t="s">
        <v>14</v>
      </c>
      <c r="Q4" s="5" t="s">
        <v>15</v>
      </c>
      <c r="R4" s="5" t="s">
        <v>16</v>
      </c>
      <c r="S4" s="5" t="s">
        <v>16</v>
      </c>
      <c r="T4" s="5" t="s">
        <v>17</v>
      </c>
      <c r="U4" s="5" t="s">
        <v>18</v>
      </c>
      <c r="V4" s="5" t="s">
        <v>19</v>
      </c>
      <c r="W4" s="5" t="s">
        <v>20</v>
      </c>
      <c r="X4" s="7">
        <f>SUM(X5:X16)</f>
        <v>3</v>
      </c>
      <c r="AA4" s="33" t="s">
        <v>28</v>
      </c>
      <c r="AB4" s="34" t="s">
        <v>31</v>
      </c>
      <c r="AC4" s="34">
        <v>191801</v>
      </c>
      <c r="AD4" s="35">
        <v>43571</v>
      </c>
      <c r="AE4" s="34">
        <v>40100000</v>
      </c>
      <c r="AF4" s="34" t="s">
        <v>81</v>
      </c>
      <c r="AG4" s="34" t="s">
        <v>81</v>
      </c>
      <c r="AH4" s="34" t="s">
        <v>32</v>
      </c>
      <c r="AI4" s="36">
        <v>0</v>
      </c>
      <c r="AJ4" s="36">
        <v>52.07</v>
      </c>
      <c r="AK4" s="34" t="s">
        <v>37</v>
      </c>
      <c r="AL4" s="34" t="s">
        <v>33</v>
      </c>
      <c r="AM4" s="34"/>
      <c r="AN4" s="35">
        <v>43586</v>
      </c>
      <c r="AO4" s="34"/>
      <c r="AP4" s="34" t="s">
        <v>34</v>
      </c>
      <c r="AQ4" s="34"/>
      <c r="AR4" s="37">
        <v>0</v>
      </c>
    </row>
    <row r="5" spans="1:44" x14ac:dyDescent="0.25">
      <c r="A5">
        <v>0</v>
      </c>
      <c r="B5" s="8" t="str">
        <f t="shared" ref="B5:B6" si="0">IF(X25=1,IF(B25="","",B25),"")</f>
        <v/>
      </c>
      <c r="C5" s="8" t="str">
        <f t="shared" ref="C5:C6" si="1">IF(C25="","",C25)</f>
        <v/>
      </c>
      <c r="D5" s="9" t="str">
        <f t="shared" ref="D5:D6" si="2">IF(ISNUMBER(D25),D25,"")</f>
        <v/>
      </c>
      <c r="E5" s="9" t="str">
        <f>"&gt;="&amp;IF(AND(E25&gt;=[1]TableauDeBord!$CG$29,E25&lt;=[1]TableauDeBord!$CG$30),VALUE(TEXT(E25,"0")),[1]TableauDeBord!$CH$29)</f>
        <v>&gt;=1</v>
      </c>
      <c r="F5" s="9" t="str">
        <f>"&lt;="&amp;IF(AND(F25&gt;=[1]TableauDeBord!$CG$29,F25&lt;=[1]TableauDeBord!$CG$30),DATEVALUE(F25),[1]TableauDeBord!$CH$30)</f>
        <v>&lt;=73050</v>
      </c>
      <c r="G5" s="9" t="str">
        <f t="shared" ref="G5:G6" si="3">IF(G25="","",G25 &amp; "*")</f>
        <v/>
      </c>
      <c r="H5" s="9" t="str">
        <f t="shared" ref="H5:H6" si="4">IF(H25="","","*"&amp;H25&amp;"*")</f>
        <v/>
      </c>
      <c r="I5" s="9" t="str">
        <f t="shared" ref="I5:I6" si="5">IF(I25="","","*" &amp; I25 &amp; "*")</f>
        <v/>
      </c>
      <c r="J5" s="9" t="str">
        <f t="shared" ref="J5:J6" si="6">IF(J25="","",J25 &amp; "*")</f>
        <v/>
      </c>
      <c r="K5" s="10" t="str">
        <f>IF(L25="","","&lt;="&amp;IF(ISNUMBER(L25),L25,[1]TableauDeBord!AH$32))</f>
        <v/>
      </c>
      <c r="L5" s="10" t="str">
        <f>IF(K25="","","&gt;="&amp;IF(ISNUMBER(K25),K25,[1]TableauDeBord!AH$31))</f>
        <v/>
      </c>
      <c r="M5" s="10" t="str">
        <f>IF(N25="","","&lt;="&amp;IF(ISNUMBER(N25),N25,[1]TableauDeBord!AH$32))</f>
        <v/>
      </c>
      <c r="N5" s="10" t="str">
        <f>IF(M25="","","&gt;="&amp;IF(ISNUMBER(M25),M25,[1]TableauDeBord!AH$31))</f>
        <v/>
      </c>
      <c r="O5" s="8" t="str">
        <f t="shared" ref="O5:Q16" si="7">IF(O25="","",O25 &amp; "*")</f>
        <v/>
      </c>
      <c r="P5" s="9" t="str">
        <f t="shared" si="7"/>
        <v/>
      </c>
      <c r="Q5" s="8" t="str">
        <f t="shared" si="7"/>
        <v/>
      </c>
      <c r="R5" s="9" t="str">
        <f>"&gt;="&amp;IF(AND(R25&gt;=[1]TableauDeBord!$CG$29,R25&lt;=[1]TableauDeBord!$CG$30),DATEVALUE(R25),[1]TableauDeBord!$CH$29)</f>
        <v>&gt;=1</v>
      </c>
      <c r="S5" s="9" t="str">
        <f>"&lt;="&amp;IF(AND(S25&gt;=[1]TableauDeBord!$CG$29,S25&lt;=[1]TableauDeBord!$CG$30),DATEVALUE(S25),[1]TableauDeBord!$CH$30)</f>
        <v>&lt;=73050</v>
      </c>
      <c r="T5" s="9" t="str">
        <f t="shared" ref="T5:U16" si="8">IF(T25="","","*"&amp;T25 &amp; "*")</f>
        <v/>
      </c>
      <c r="U5" s="9" t="str">
        <f t="shared" si="8"/>
        <v/>
      </c>
      <c r="V5" s="9" t="str">
        <f t="shared" ref="V5:V6" si="9">IF(V25="","",V25 &amp; "*")</f>
        <v/>
      </c>
      <c r="W5" s="8"/>
      <c r="X5">
        <f t="shared" ref="X5:X16" si="10">IF(22-COUNTBLANK(B5:W5)&gt;0,1,0)</f>
        <v>1</v>
      </c>
      <c r="AA5" s="28" t="s">
        <v>28</v>
      </c>
      <c r="AB5" s="29" t="s">
        <v>31</v>
      </c>
      <c r="AC5" s="29">
        <v>191346</v>
      </c>
      <c r="AD5" s="30">
        <v>43524</v>
      </c>
      <c r="AE5" s="29">
        <v>23100000</v>
      </c>
      <c r="AF5" s="29"/>
      <c r="AG5" s="29" t="s">
        <v>82</v>
      </c>
      <c r="AH5" s="29" t="s">
        <v>38</v>
      </c>
      <c r="AI5" s="31">
        <v>26625</v>
      </c>
      <c r="AJ5" s="31">
        <v>0</v>
      </c>
      <c r="AK5" s="29"/>
      <c r="AL5" s="29" t="s">
        <v>39</v>
      </c>
      <c r="AM5" s="29"/>
      <c r="AN5" s="29"/>
      <c r="AO5" s="29" t="s">
        <v>40</v>
      </c>
      <c r="AP5" s="29" t="s">
        <v>34</v>
      </c>
      <c r="AQ5" s="29"/>
      <c r="AR5" s="32" t="s">
        <v>41</v>
      </c>
    </row>
    <row r="6" spans="1:44" x14ac:dyDescent="0.25">
      <c r="A6">
        <v>1</v>
      </c>
      <c r="B6" s="8" t="str">
        <f t="shared" si="0"/>
        <v/>
      </c>
      <c r="C6" s="8" t="str">
        <f t="shared" si="1"/>
        <v/>
      </c>
      <c r="D6" s="9" t="str">
        <f t="shared" si="2"/>
        <v/>
      </c>
      <c r="E6" s="9" t="str">
        <f>"&gt;="&amp;IF(AND(E26&gt;=[1]TableauDeBord!$CG$29,E26&lt;=[1]TableauDeBord!$CG$30),VALUE(TEXT(E26,"0")),[1]TableauDeBord!$CH$29)</f>
        <v>&gt;=1</v>
      </c>
      <c r="F6" s="9" t="str">
        <f>"&lt;="&amp;IF(AND(F26&gt;=[1]TableauDeBord!$CG$29,F26&lt;=[1]TableauDeBord!$CG$30),DATEVALUE(F26),[1]TableauDeBord!$CH$30)</f>
        <v>&lt;=73050</v>
      </c>
      <c r="G6" s="9" t="str">
        <f t="shared" si="3"/>
        <v/>
      </c>
      <c r="H6" s="9" t="str">
        <f t="shared" si="4"/>
        <v/>
      </c>
      <c r="I6" s="9" t="str">
        <f t="shared" si="5"/>
        <v/>
      </c>
      <c r="J6" s="9" t="str">
        <f t="shared" si="6"/>
        <v/>
      </c>
      <c r="K6" s="10" t="str">
        <f>IF(L26="","","&lt;="&amp;IF(ISNUMBER(L26),L26,[1]TableauDeBord!AH$32))</f>
        <v/>
      </c>
      <c r="L6" s="10" t="str">
        <f>IF(K26="","","&gt;="&amp;IF(ISNUMBER(K26),K26,[1]TableauDeBord!AH$31))</f>
        <v/>
      </c>
      <c r="M6" s="10" t="str">
        <f>IF(N26="","","&lt;="&amp;IF(ISNUMBER(N26),N26,[1]TableauDeBord!AH$32))</f>
        <v/>
      </c>
      <c r="N6" s="10" t="str">
        <f>IF(M26="","","&gt;="&amp;IF(ISNUMBER(M26),M26,[1]TableauDeBord!AH$31))</f>
        <v/>
      </c>
      <c r="O6" s="8" t="str">
        <f t="shared" si="7"/>
        <v/>
      </c>
      <c r="P6" s="9" t="str">
        <f t="shared" si="7"/>
        <v/>
      </c>
      <c r="Q6" s="8" t="str">
        <f t="shared" si="7"/>
        <v/>
      </c>
      <c r="R6" s="9" t="str">
        <f>"&gt;="&amp;IF(AND(R26&gt;=[1]TableauDeBord!$CG$29,R26&lt;=[1]TableauDeBord!$CG$30),DATEVALUE(R26),[1]TableauDeBord!$CH$29)</f>
        <v>&gt;=1</v>
      </c>
      <c r="S6" s="9" t="str">
        <f>"&lt;="&amp;IF(AND(S26&gt;=[1]TableauDeBord!$CG$29,S26&lt;=[1]TableauDeBord!$CG$30),DATEVALUE(S26),[1]TableauDeBord!$CH$30)</f>
        <v>&lt;=73050</v>
      </c>
      <c r="T6" s="9" t="str">
        <f t="shared" si="8"/>
        <v/>
      </c>
      <c r="U6" s="9" t="str">
        <f t="shared" si="8"/>
        <v/>
      </c>
      <c r="V6" s="9" t="str">
        <f t="shared" si="9"/>
        <v/>
      </c>
      <c r="W6" s="8"/>
      <c r="X6">
        <f t="shared" si="10"/>
        <v>1</v>
      </c>
      <c r="AA6" s="33" t="s">
        <v>28</v>
      </c>
      <c r="AB6" s="34" t="s">
        <v>31</v>
      </c>
      <c r="AC6" s="34">
        <v>191346</v>
      </c>
      <c r="AD6" s="35">
        <v>43524</v>
      </c>
      <c r="AE6" s="34">
        <v>44562200</v>
      </c>
      <c r="AF6" s="34"/>
      <c r="AG6" s="34" t="s">
        <v>82</v>
      </c>
      <c r="AH6" s="34" t="s">
        <v>38</v>
      </c>
      <c r="AI6" s="36">
        <v>5058.75</v>
      </c>
      <c r="AJ6" s="36">
        <v>0</v>
      </c>
      <c r="AK6" s="34"/>
      <c r="AL6" s="34" t="s">
        <v>39</v>
      </c>
      <c r="AM6" s="34"/>
      <c r="AN6" s="34"/>
      <c r="AO6" s="34"/>
      <c r="AP6" s="34" t="s">
        <v>34</v>
      </c>
      <c r="AQ6" s="34"/>
      <c r="AR6" s="37" t="s">
        <v>42</v>
      </c>
    </row>
    <row r="7" spans="1:44" x14ac:dyDescent="0.25">
      <c r="A7">
        <v>2</v>
      </c>
      <c r="B7" s="8" t="str">
        <f>IF(X27=1,IF(B27="","",B27),"")</f>
        <v/>
      </c>
      <c r="C7" s="8" t="str">
        <f>IF(C27="","",C27)</f>
        <v/>
      </c>
      <c r="D7" s="9" t="str">
        <f>IF(ISNUMBER(D27),D27,"")</f>
        <v/>
      </c>
      <c r="E7" s="9" t="str">
        <f>"&gt;="&amp;IF(AND(E27&gt;=[1]TableauDeBord!$CG$29,E27&lt;=[1]TableauDeBord!$CG$30),VALUE(TEXT(E27,"0")),[1]TableauDeBord!$CH$29)</f>
        <v>&gt;=1</v>
      </c>
      <c r="F7" s="9" t="str">
        <f>"&lt;="&amp;IF(AND(F27&gt;=[1]TableauDeBord!$CG$29,F27&lt;=[1]TableauDeBord!$CG$30),DATEVALUE(F27),[1]TableauDeBord!$CH$30)</f>
        <v>&lt;=73050</v>
      </c>
      <c r="G7" s="9" t="str">
        <f>IF(G27="","",G27 &amp; "*")</f>
        <v/>
      </c>
      <c r="H7" s="9" t="str">
        <f>IF(H27="","","*"&amp;H27&amp;"*")</f>
        <v/>
      </c>
      <c r="I7" s="9" t="str">
        <f>IF(I27="","","*" &amp; I27 &amp; "*")</f>
        <v/>
      </c>
      <c r="J7" s="9" t="str">
        <f>IF(J27="","",J27 &amp; "*")</f>
        <v/>
      </c>
      <c r="K7" s="10" t="str">
        <f>IF(L27="","","&lt;="&amp;IF(ISNUMBER(L27),L27,[1]TableauDeBord!AH$32))</f>
        <v/>
      </c>
      <c r="L7" s="10" t="str">
        <f>IF(K27="","","&gt;="&amp;IF(ISNUMBER(K27),K27,[1]TableauDeBord!AH$31))</f>
        <v/>
      </c>
      <c r="M7" s="10" t="str">
        <f>IF(N27="","","&lt;="&amp;IF(ISNUMBER(N27),N27,[1]TableauDeBord!AH$32))</f>
        <v/>
      </c>
      <c r="N7" s="10" t="str">
        <f>IF(M27="","","&gt;="&amp;IF(ISNUMBER(M27),M27,[1]TableauDeBord!AH$31))</f>
        <v/>
      </c>
      <c r="O7" s="8" t="str">
        <f t="shared" si="7"/>
        <v/>
      </c>
      <c r="P7" s="9" t="str">
        <f t="shared" si="7"/>
        <v/>
      </c>
      <c r="Q7" s="8" t="str">
        <f t="shared" si="7"/>
        <v/>
      </c>
      <c r="R7" s="9" t="str">
        <f>"&gt;="&amp;IF(AND(R27&gt;=[1]TableauDeBord!$CG$29,R27&lt;=[1]TableauDeBord!$CG$30),DATEVALUE(R27),[1]TableauDeBord!$CH$29)</f>
        <v>&gt;=1</v>
      </c>
      <c r="S7" s="9" t="str">
        <f>"&lt;="&amp;IF(AND(S27&gt;=[1]TableauDeBord!$CG$29,S27&lt;=[1]TableauDeBord!$CG$30),DATEVALUE(S27),[1]TableauDeBord!$CH$30)</f>
        <v>&lt;=73050</v>
      </c>
      <c r="T7" s="9" t="str">
        <f t="shared" si="8"/>
        <v/>
      </c>
      <c r="U7" s="9" t="str">
        <f t="shared" si="8"/>
        <v/>
      </c>
      <c r="V7" s="9" t="str">
        <f>IF(V27="","",V27 &amp; "*")</f>
        <v/>
      </c>
      <c r="W7" s="8"/>
      <c r="X7">
        <f t="shared" si="10"/>
        <v>1</v>
      </c>
      <c r="AA7" s="28" t="s">
        <v>28</v>
      </c>
      <c r="AB7" s="29" t="s">
        <v>31</v>
      </c>
      <c r="AC7" s="29">
        <v>191346</v>
      </c>
      <c r="AD7" s="30">
        <v>43524</v>
      </c>
      <c r="AE7" s="29">
        <v>40710000</v>
      </c>
      <c r="AF7" s="29"/>
      <c r="AG7" s="29" t="s">
        <v>82</v>
      </c>
      <c r="AH7" s="29" t="s">
        <v>38</v>
      </c>
      <c r="AI7" s="31">
        <v>0</v>
      </c>
      <c r="AJ7" s="31">
        <v>1597.5</v>
      </c>
      <c r="AK7" s="29"/>
      <c r="AL7" s="29"/>
      <c r="AM7" s="29"/>
      <c r="AN7" s="29"/>
      <c r="AO7" s="29" t="s">
        <v>40</v>
      </c>
      <c r="AP7" s="29" t="s">
        <v>34</v>
      </c>
      <c r="AQ7" s="29"/>
      <c r="AR7" s="32" t="s">
        <v>43</v>
      </c>
    </row>
    <row r="8" spans="1:44" x14ac:dyDescent="0.25">
      <c r="A8">
        <v>3</v>
      </c>
      <c r="B8" s="8" t="str">
        <f t="shared" ref="B8:C16" si="11">IF(B28="","",B28)</f>
        <v/>
      </c>
      <c r="C8" s="8" t="str">
        <f t="shared" si="11"/>
        <v/>
      </c>
      <c r="D8" s="9" t="str">
        <f t="shared" ref="D8:D16" si="12">IF(ISNUMBER(D28),D28,"")</f>
        <v/>
      </c>
      <c r="E8" s="9" t="str">
        <f>IF(F28="","","&lt;=" &amp;IFERROR(IF(ISTEXT(F28),DATE(RIGHT(F28,4), MID(F28,4,2),LEFT(F28,2)),F28), [1]TableauDeBord!AH$30))</f>
        <v/>
      </c>
      <c r="F8" s="9" t="str">
        <f>IF(E28="","","&gt;=" &amp;IFERROR(IF(ISTEXT(E28),DATE(RIGHT(E28,4), MID(E28,4,2),LEFT(E28,2)),E28), [1]TableauDeBord!AH$29))</f>
        <v/>
      </c>
      <c r="G8" s="9" t="str">
        <f t="shared" ref="G8:G16" si="13">IF(G28="","",G28 &amp; "*")</f>
        <v/>
      </c>
      <c r="H8" s="9" t="str">
        <f t="shared" ref="H8:H16" si="14">IF(H28="","","*"&amp;H28&amp;"*")</f>
        <v/>
      </c>
      <c r="I8" s="9" t="str">
        <f t="shared" ref="I8:I16" si="15">IF(I28="","","*" &amp; I28 &amp; "*")</f>
        <v/>
      </c>
      <c r="J8" s="9" t="str">
        <f t="shared" ref="J8:J16" si="16">IF(J28="","",J28 &amp; "*")</f>
        <v/>
      </c>
      <c r="K8" s="10" t="str">
        <f>IF(L28="","","&lt;="&amp;IF(ISNUMBER(L28),L28,[1]TableauDeBord!AH$32))</f>
        <v/>
      </c>
      <c r="L8" s="10" t="str">
        <f>IF(K28="","","&gt;="&amp;IF(ISNUMBER(K28),K28,[1]TableauDeBord!AH$31))</f>
        <v/>
      </c>
      <c r="M8" s="10" t="str">
        <f>IF(N28="","","&lt;="&amp;IF(ISNUMBER(N28),N28,[1]TableauDeBord!AH$32))</f>
        <v/>
      </c>
      <c r="N8" s="10" t="str">
        <f>IF(M28="","","&gt;="&amp;IF(ISNUMBER(M28),M28,[1]TableauDeBord!AH$31))</f>
        <v/>
      </c>
      <c r="O8" s="8" t="str">
        <f t="shared" si="7"/>
        <v/>
      </c>
      <c r="P8" s="9" t="str">
        <f t="shared" si="7"/>
        <v/>
      </c>
      <c r="Q8" s="8" t="str">
        <f t="shared" si="7"/>
        <v/>
      </c>
      <c r="R8" s="9" t="str">
        <f>IF(S28="","","&lt;=" &amp;IFERROR(IF(ISTEXT(S28),DATE(RIGHT(S28,4), MID(S28,4,2),LEFT(S28,2)),S28), [1]TableauDeBord!AH$30))</f>
        <v/>
      </c>
      <c r="S8" s="9" t="str">
        <f>IF(R28="","","&gt;=" &amp;IFERROR(IF(ISTEXT(R28),DATE(RIGHT(R28,4), MID(R28,4,2),LEFT(R28,2)),R28), [1]TableauDeBord!AH$29))</f>
        <v/>
      </c>
      <c r="T8" s="9" t="str">
        <f t="shared" si="8"/>
        <v/>
      </c>
      <c r="U8" s="9" t="str">
        <f t="shared" ref="U8:V16" si="17">IF(U28="","",U28 &amp; "*")</f>
        <v/>
      </c>
      <c r="V8" s="9" t="str">
        <f t="shared" si="17"/>
        <v/>
      </c>
      <c r="W8" s="8"/>
      <c r="X8">
        <f t="shared" si="10"/>
        <v>0</v>
      </c>
      <c r="AA8" s="33" t="s">
        <v>28</v>
      </c>
      <c r="AB8" s="34" t="s">
        <v>31</v>
      </c>
      <c r="AC8" s="34">
        <v>191346</v>
      </c>
      <c r="AD8" s="35">
        <v>43524</v>
      </c>
      <c r="AE8" s="34">
        <v>40100000</v>
      </c>
      <c r="AF8" s="34" t="s">
        <v>82</v>
      </c>
      <c r="AG8" s="34" t="s">
        <v>82</v>
      </c>
      <c r="AH8" s="34" t="s">
        <v>38</v>
      </c>
      <c r="AI8" s="36">
        <v>0</v>
      </c>
      <c r="AJ8" s="36">
        <v>30352.5</v>
      </c>
      <c r="AK8" s="34" t="s">
        <v>30</v>
      </c>
      <c r="AL8" s="34" t="s">
        <v>39</v>
      </c>
      <c r="AM8" s="34"/>
      <c r="AN8" s="35">
        <v>43524</v>
      </c>
      <c r="AO8" s="34"/>
      <c r="AP8" s="34" t="s">
        <v>34</v>
      </c>
      <c r="AQ8" s="34"/>
      <c r="AR8" s="37">
        <v>0</v>
      </c>
    </row>
    <row r="9" spans="1:44" x14ac:dyDescent="0.25">
      <c r="A9">
        <v>4</v>
      </c>
      <c r="B9" s="8" t="str">
        <f t="shared" si="11"/>
        <v/>
      </c>
      <c r="C9" s="8" t="str">
        <f t="shared" si="11"/>
        <v/>
      </c>
      <c r="D9" s="9" t="str">
        <f t="shared" si="12"/>
        <v/>
      </c>
      <c r="E9" s="9" t="str">
        <f>IF(F29="","","&lt;=" &amp;IFERROR(IF(ISTEXT(F29),DATE(RIGHT(F29,4), MID(F29,4,2),LEFT(F29,2)),F29), [1]TableauDeBord!AH$30))</f>
        <v/>
      </c>
      <c r="F9" s="9" t="str">
        <f>IF(E29="","","&gt;=" &amp;IFERROR(IF(ISTEXT(E29),DATE(RIGHT(E29,4), MID(E29,4,2),LEFT(E29,2)),E29), [1]TableauDeBord!AH$29))</f>
        <v/>
      </c>
      <c r="G9" s="9" t="str">
        <f t="shared" si="13"/>
        <v/>
      </c>
      <c r="H9" s="9" t="str">
        <f t="shared" si="14"/>
        <v/>
      </c>
      <c r="I9" s="9" t="str">
        <f t="shared" si="15"/>
        <v/>
      </c>
      <c r="J9" s="9" t="str">
        <f t="shared" si="16"/>
        <v/>
      </c>
      <c r="K9" s="10" t="str">
        <f>IF(L29="","","&lt;="&amp;IF(ISNUMBER(L29),L29,[1]TableauDeBord!AH$32))</f>
        <v/>
      </c>
      <c r="L9" s="10" t="str">
        <f>IF(K29="","","&gt;="&amp;IF(ISNUMBER(K29),K29,[1]TableauDeBord!AH$31))</f>
        <v/>
      </c>
      <c r="M9" s="10" t="str">
        <f>IF(N29="","","&lt;="&amp;IF(ISNUMBER(N29),N29,[1]TableauDeBord!AH$32))</f>
        <v/>
      </c>
      <c r="N9" s="10" t="str">
        <f>IF(M29="","","&gt;="&amp;IF(ISNUMBER(M29),M29,[1]TableauDeBord!AH$31))</f>
        <v/>
      </c>
      <c r="O9" s="8" t="str">
        <f t="shared" si="7"/>
        <v/>
      </c>
      <c r="P9" s="9" t="str">
        <f t="shared" si="7"/>
        <v/>
      </c>
      <c r="Q9" s="8" t="str">
        <f t="shared" si="7"/>
        <v/>
      </c>
      <c r="R9" s="9" t="str">
        <f>IF(S29="","","&lt;=" &amp;IFERROR(IF(ISTEXT(S29),DATE(RIGHT(S29,4), MID(S29,4,2),LEFT(S29,2)),S29), [1]TableauDeBord!AH$30))</f>
        <v/>
      </c>
      <c r="S9" s="9" t="str">
        <f>IF(R29="","","&gt;=" &amp;IFERROR(IF(ISTEXT(R29),DATE(RIGHT(R29,4), MID(R29,4,2),LEFT(R29,2)),R29), [1]TableauDeBord!AH$29))</f>
        <v/>
      </c>
      <c r="T9" s="9" t="str">
        <f t="shared" si="8"/>
        <v/>
      </c>
      <c r="U9" s="9" t="str">
        <f t="shared" si="17"/>
        <v/>
      </c>
      <c r="V9" s="9" t="str">
        <f t="shared" si="17"/>
        <v/>
      </c>
      <c r="W9" s="8"/>
      <c r="X9">
        <f t="shared" si="10"/>
        <v>0</v>
      </c>
      <c r="AA9" s="28" t="s">
        <v>28</v>
      </c>
      <c r="AB9" s="29" t="s">
        <v>31</v>
      </c>
      <c r="AC9" s="29">
        <v>191346</v>
      </c>
      <c r="AD9" s="30">
        <v>43524</v>
      </c>
      <c r="AE9" s="29">
        <v>44562210</v>
      </c>
      <c r="AF9" s="29"/>
      <c r="AG9" s="29" t="s">
        <v>82</v>
      </c>
      <c r="AH9" s="29" t="s">
        <v>38</v>
      </c>
      <c r="AI9" s="31">
        <v>266.25</v>
      </c>
      <c r="AJ9" s="31">
        <v>0</v>
      </c>
      <c r="AK9" s="29"/>
      <c r="AL9" s="29"/>
      <c r="AM9" s="29"/>
      <c r="AN9" s="29"/>
      <c r="AO9" s="29"/>
      <c r="AP9" s="29" t="s">
        <v>34</v>
      </c>
      <c r="AQ9" s="29"/>
      <c r="AR9" s="32" t="s">
        <v>44</v>
      </c>
    </row>
    <row r="10" spans="1:44" x14ac:dyDescent="0.25">
      <c r="A10">
        <v>5</v>
      </c>
      <c r="B10" s="8" t="str">
        <f t="shared" si="11"/>
        <v/>
      </c>
      <c r="C10" s="8" t="str">
        <f t="shared" si="11"/>
        <v/>
      </c>
      <c r="D10" s="9" t="str">
        <f t="shared" si="12"/>
        <v/>
      </c>
      <c r="E10" s="9" t="str">
        <f>IF(F30="","","&lt;=" &amp;IFERROR(IF(ISTEXT(F30),DATE(RIGHT(F30,4), MID(F30,4,2),LEFT(F30,2)),F30), [1]TableauDeBord!AH$30))</f>
        <v/>
      </c>
      <c r="F10" s="9" t="str">
        <f>IF(E30="","","&gt;=" &amp;IFERROR(IF(ISTEXT(E30),DATE(RIGHT(E30,4), MID(E30,4,2),LEFT(E30,2)),E30), [1]TableauDeBord!AH$29))</f>
        <v/>
      </c>
      <c r="G10" s="9" t="str">
        <f t="shared" si="13"/>
        <v/>
      </c>
      <c r="H10" s="9" t="str">
        <f t="shared" si="14"/>
        <v/>
      </c>
      <c r="I10" s="9" t="str">
        <f t="shared" si="15"/>
        <v/>
      </c>
      <c r="J10" s="9" t="str">
        <f t="shared" si="16"/>
        <v/>
      </c>
      <c r="K10" s="10" t="str">
        <f>IF(L30="","","&lt;="&amp;IF(ISNUMBER(L30),L30,[1]TableauDeBord!AH$32))</f>
        <v/>
      </c>
      <c r="L10" s="10" t="str">
        <f>IF(K30="","","&gt;="&amp;IF(ISNUMBER(K30),K30,[1]TableauDeBord!AH$31))</f>
        <v/>
      </c>
      <c r="M10" s="10" t="str">
        <f>IF(N30="","","&lt;="&amp;IF(ISNUMBER(N30),N30,[1]TableauDeBord!AH$32))</f>
        <v/>
      </c>
      <c r="N10" s="10" t="str">
        <f>IF(M30="","","&gt;="&amp;IF(ISNUMBER(M30),M30,[1]TableauDeBord!AH$31))</f>
        <v/>
      </c>
      <c r="O10" s="8" t="str">
        <f t="shared" si="7"/>
        <v/>
      </c>
      <c r="P10" s="9" t="str">
        <f t="shared" si="7"/>
        <v/>
      </c>
      <c r="Q10" s="8" t="str">
        <f t="shared" si="7"/>
        <v/>
      </c>
      <c r="R10" s="9" t="str">
        <f>IF(S30="","","&lt;=" &amp;IFERROR(IF(ISTEXT(S30),DATE(RIGHT(S30,4), MID(S30,4,2),LEFT(S30,2)),S30), [1]TableauDeBord!AH$30))</f>
        <v/>
      </c>
      <c r="S10" s="9" t="str">
        <f>IF(R30="","","&gt;=" &amp;IFERROR(IF(ISTEXT(R30),DATE(RIGHT(R30,4), MID(R30,4,2),LEFT(R30,2)),R30), [1]TableauDeBord!AH$29))</f>
        <v/>
      </c>
      <c r="T10" s="9" t="str">
        <f t="shared" si="8"/>
        <v/>
      </c>
      <c r="U10" s="9" t="str">
        <f t="shared" si="17"/>
        <v/>
      </c>
      <c r="V10" s="9" t="str">
        <f t="shared" si="17"/>
        <v/>
      </c>
      <c r="W10" s="8"/>
      <c r="X10">
        <f t="shared" si="10"/>
        <v>0</v>
      </c>
      <c r="AA10" s="33" t="s">
        <v>28</v>
      </c>
      <c r="AB10" s="34" t="s">
        <v>31</v>
      </c>
      <c r="AC10" s="34">
        <v>191591</v>
      </c>
      <c r="AD10" s="35">
        <v>43549</v>
      </c>
      <c r="AE10" s="34">
        <v>6160009003</v>
      </c>
      <c r="AF10" s="34"/>
      <c r="AG10" s="34" t="s">
        <v>83</v>
      </c>
      <c r="AH10" s="34" t="s">
        <v>38</v>
      </c>
      <c r="AI10" s="36">
        <v>924.7</v>
      </c>
      <c r="AJ10" s="36">
        <v>0</v>
      </c>
      <c r="AK10" s="34"/>
      <c r="AL10" s="34"/>
      <c r="AM10" s="34"/>
      <c r="AN10" s="35">
        <v>43549</v>
      </c>
      <c r="AO10" s="34" t="s">
        <v>45</v>
      </c>
      <c r="AP10" s="34" t="s">
        <v>34</v>
      </c>
      <c r="AQ10" s="34"/>
      <c r="AR10" s="37" t="s">
        <v>46</v>
      </c>
    </row>
    <row r="11" spans="1:44" x14ac:dyDescent="0.25">
      <c r="A11">
        <v>6</v>
      </c>
      <c r="B11" s="8" t="str">
        <f t="shared" si="11"/>
        <v/>
      </c>
      <c r="C11" s="8" t="str">
        <f t="shared" si="11"/>
        <v/>
      </c>
      <c r="D11" s="9" t="str">
        <f t="shared" si="12"/>
        <v/>
      </c>
      <c r="E11" s="9" t="str">
        <f>IF(F31="","","&lt;=" &amp;IFERROR(IF(ISTEXT(F31),DATE(RIGHT(F31,4), MID(F31,4,2),LEFT(F31,2)),F31), [1]TableauDeBord!AH$30))</f>
        <v/>
      </c>
      <c r="F11" s="9" t="str">
        <f>IF(E31="","","&gt;=" &amp;IFERROR(IF(ISTEXT(E31),DATE(RIGHT(E31,4), MID(E31,4,2),LEFT(E31,2)),E31), [1]TableauDeBord!AH$29))</f>
        <v/>
      </c>
      <c r="G11" s="9" t="str">
        <f t="shared" si="13"/>
        <v/>
      </c>
      <c r="H11" s="9" t="str">
        <f t="shared" si="14"/>
        <v/>
      </c>
      <c r="I11" s="9" t="str">
        <f t="shared" si="15"/>
        <v/>
      </c>
      <c r="J11" s="9" t="str">
        <f t="shared" si="16"/>
        <v/>
      </c>
      <c r="K11" s="10" t="str">
        <f>IF(L31="","","&lt;="&amp;IF(ISNUMBER(L31),L31,[1]TableauDeBord!AH$32))</f>
        <v/>
      </c>
      <c r="L11" s="10" t="str">
        <f>IF(K31="","","&gt;="&amp;IF(ISNUMBER(K31),K31,[1]TableauDeBord!AH$31))</f>
        <v/>
      </c>
      <c r="M11" s="10" t="str">
        <f>IF(N31="","","&lt;="&amp;IF(ISNUMBER(N31),N31,[1]TableauDeBord!AH$32))</f>
        <v/>
      </c>
      <c r="N11" s="10" t="str">
        <f>IF(M31="","","&gt;="&amp;IF(ISNUMBER(M31),M31,[1]TableauDeBord!AH$31))</f>
        <v/>
      </c>
      <c r="O11" s="8" t="str">
        <f t="shared" si="7"/>
        <v/>
      </c>
      <c r="P11" s="9" t="str">
        <f t="shared" si="7"/>
        <v/>
      </c>
      <c r="Q11" s="8" t="str">
        <f t="shared" si="7"/>
        <v/>
      </c>
      <c r="R11" s="9" t="str">
        <f>IF(S31="","","&lt;=" &amp;IFERROR(IF(ISTEXT(S31),DATE(RIGHT(S31,4), MID(S31,4,2),LEFT(S31,2)),S31), [1]TableauDeBord!AH$30))</f>
        <v/>
      </c>
      <c r="S11" s="9" t="str">
        <f>IF(R31="","","&gt;=" &amp;IFERROR(IF(ISTEXT(R31),DATE(RIGHT(R31,4), MID(R31,4,2),LEFT(R31,2)),R31), [1]TableauDeBord!AH$29))</f>
        <v/>
      </c>
      <c r="T11" s="9" t="str">
        <f t="shared" si="8"/>
        <v/>
      </c>
      <c r="U11" s="9" t="str">
        <f t="shared" si="17"/>
        <v/>
      </c>
      <c r="V11" s="9" t="str">
        <f t="shared" si="17"/>
        <v/>
      </c>
      <c r="W11" s="8"/>
      <c r="X11">
        <f t="shared" si="10"/>
        <v>0</v>
      </c>
      <c r="AA11" s="28" t="s">
        <v>28</v>
      </c>
      <c r="AB11" s="29" t="s">
        <v>31</v>
      </c>
      <c r="AC11" s="29">
        <v>191591</v>
      </c>
      <c r="AD11" s="30">
        <v>43549</v>
      </c>
      <c r="AE11" s="29">
        <v>40100000</v>
      </c>
      <c r="AF11" s="29" t="s">
        <v>83</v>
      </c>
      <c r="AG11" s="29" t="s">
        <v>83</v>
      </c>
      <c r="AH11" s="29" t="s">
        <v>38</v>
      </c>
      <c r="AI11" s="31">
        <v>0</v>
      </c>
      <c r="AJ11" s="31">
        <v>924.7</v>
      </c>
      <c r="AK11" s="29" t="s">
        <v>37</v>
      </c>
      <c r="AL11" s="29"/>
      <c r="AM11" s="29"/>
      <c r="AN11" s="30">
        <v>43549</v>
      </c>
      <c r="AO11" s="29"/>
      <c r="AP11" s="29" t="s">
        <v>34</v>
      </c>
      <c r="AQ11" s="29"/>
      <c r="AR11" s="32">
        <v>0</v>
      </c>
    </row>
    <row r="12" spans="1:44" x14ac:dyDescent="0.25">
      <c r="A12">
        <v>7</v>
      </c>
      <c r="B12" s="8" t="str">
        <f t="shared" si="11"/>
        <v/>
      </c>
      <c r="C12" s="8" t="str">
        <f t="shared" si="11"/>
        <v/>
      </c>
      <c r="D12" s="9" t="str">
        <f t="shared" si="12"/>
        <v/>
      </c>
      <c r="E12" s="9" t="str">
        <f>IF(F32="","","&lt;=" &amp;IFERROR(IF(ISTEXT(F32),DATE(RIGHT(F32,4), MID(F32,4,2),LEFT(F32,2)),F32), [1]TableauDeBord!AH$30))</f>
        <v/>
      </c>
      <c r="F12" s="9" t="str">
        <f>IF(E32="","","&gt;=" &amp;IFERROR(IF(ISTEXT(E32),DATE(RIGHT(E32,4), MID(E32,4,2),LEFT(E32,2)),E32), [1]TableauDeBord!AH$29))</f>
        <v/>
      </c>
      <c r="G12" s="9" t="str">
        <f t="shared" si="13"/>
        <v/>
      </c>
      <c r="H12" s="9" t="str">
        <f t="shared" si="14"/>
        <v/>
      </c>
      <c r="I12" s="9" t="str">
        <f t="shared" si="15"/>
        <v/>
      </c>
      <c r="J12" s="9" t="str">
        <f t="shared" si="16"/>
        <v/>
      </c>
      <c r="K12" s="10" t="str">
        <f>IF(L32="","","&lt;="&amp;IF(ISNUMBER(L32),L32,[1]TableauDeBord!AH$32))</f>
        <v/>
      </c>
      <c r="L12" s="10" t="str">
        <f>IF(K32="","","&gt;="&amp;IF(ISNUMBER(K32),K32,[1]TableauDeBord!AH$31))</f>
        <v/>
      </c>
      <c r="M12" s="10" t="str">
        <f>IF(N32="","","&lt;="&amp;IF(ISNUMBER(N32),N32,[1]TableauDeBord!AH$32))</f>
        <v/>
      </c>
      <c r="N12" s="10" t="str">
        <f>IF(M32="","","&gt;="&amp;IF(ISNUMBER(M32),M32,[1]TableauDeBord!AH$31))</f>
        <v/>
      </c>
      <c r="O12" s="8" t="str">
        <f t="shared" si="7"/>
        <v/>
      </c>
      <c r="P12" s="9" t="str">
        <f t="shared" si="7"/>
        <v/>
      </c>
      <c r="Q12" s="8" t="str">
        <f t="shared" si="7"/>
        <v/>
      </c>
      <c r="R12" s="9" t="str">
        <f>IF(S32="","","&lt;=" &amp;IFERROR(IF(ISTEXT(S32),DATE(RIGHT(S32,4), MID(S32,4,2),LEFT(S32,2)),S32), [1]TableauDeBord!AH$30))</f>
        <v/>
      </c>
      <c r="S12" s="9" t="str">
        <f>IF(R32="","","&gt;=" &amp;IFERROR(IF(ISTEXT(R32),DATE(RIGHT(R32,4), MID(R32,4,2),LEFT(R32,2)),R32), [1]TableauDeBord!AH$29))</f>
        <v/>
      </c>
      <c r="T12" s="9" t="str">
        <f t="shared" si="8"/>
        <v/>
      </c>
      <c r="U12" s="9" t="str">
        <f t="shared" si="17"/>
        <v/>
      </c>
      <c r="V12" s="9" t="str">
        <f t="shared" si="17"/>
        <v/>
      </c>
      <c r="W12" s="8"/>
      <c r="X12">
        <f t="shared" si="10"/>
        <v>0</v>
      </c>
      <c r="AA12" s="33" t="s">
        <v>28</v>
      </c>
      <c r="AB12" s="34" t="s">
        <v>31</v>
      </c>
      <c r="AC12" s="34">
        <v>192014</v>
      </c>
      <c r="AD12" s="35">
        <v>43586</v>
      </c>
      <c r="AE12" s="34">
        <v>6010009200</v>
      </c>
      <c r="AF12" s="34"/>
      <c r="AG12" s="34" t="s">
        <v>84</v>
      </c>
      <c r="AH12" s="34" t="s">
        <v>38</v>
      </c>
      <c r="AI12" s="36">
        <v>7.85</v>
      </c>
      <c r="AJ12" s="36">
        <v>0</v>
      </c>
      <c r="AK12" s="34"/>
      <c r="AL12" s="34" t="s">
        <v>47</v>
      </c>
      <c r="AM12" s="34"/>
      <c r="AN12" s="35">
        <v>43578</v>
      </c>
      <c r="AO12" s="34" t="s">
        <v>48</v>
      </c>
      <c r="AP12" s="34" t="s">
        <v>49</v>
      </c>
      <c r="AQ12" s="34"/>
      <c r="AR12" s="37" t="s">
        <v>50</v>
      </c>
    </row>
    <row r="13" spans="1:44" x14ac:dyDescent="0.25">
      <c r="A13">
        <v>8</v>
      </c>
      <c r="B13" s="8" t="str">
        <f t="shared" si="11"/>
        <v/>
      </c>
      <c r="C13" s="8" t="str">
        <f t="shared" si="11"/>
        <v/>
      </c>
      <c r="D13" s="9" t="str">
        <f t="shared" si="12"/>
        <v/>
      </c>
      <c r="E13" s="9" t="str">
        <f>IF(F33="","","&lt;=" &amp;IFERROR(IF(ISTEXT(F33),DATE(RIGHT(F33,4), MID(F33,4,2),LEFT(F33,2)),F33), [1]TableauDeBord!AH$30))</f>
        <v/>
      </c>
      <c r="F13" s="9" t="str">
        <f>IF(E33="","","&gt;=" &amp;IFERROR(IF(ISTEXT(E33),DATE(RIGHT(E33,4), MID(E33,4,2),LEFT(E33,2)),E33), [1]TableauDeBord!AH$29))</f>
        <v/>
      </c>
      <c r="G13" s="9" t="str">
        <f t="shared" si="13"/>
        <v/>
      </c>
      <c r="H13" s="9" t="str">
        <f t="shared" si="14"/>
        <v/>
      </c>
      <c r="I13" s="9" t="str">
        <f t="shared" si="15"/>
        <v/>
      </c>
      <c r="J13" s="9" t="str">
        <f t="shared" si="16"/>
        <v/>
      </c>
      <c r="K13" s="10" t="str">
        <f>IF(L33="","","&lt;="&amp;IF(ISNUMBER(L33),L33,[1]TableauDeBord!AH$32))</f>
        <v/>
      </c>
      <c r="L13" s="10" t="str">
        <f>IF(K33="","","&gt;="&amp;IF(ISNUMBER(K33),K33,[1]TableauDeBord!AH$31))</f>
        <v/>
      </c>
      <c r="M13" s="10" t="str">
        <f>IF(N33="","","&lt;="&amp;IF(ISNUMBER(N33),N33,[1]TableauDeBord!AH$32))</f>
        <v/>
      </c>
      <c r="N13" s="10" t="str">
        <f>IF(M33="","","&gt;="&amp;IF(ISNUMBER(M33),M33,[1]TableauDeBord!AH$31))</f>
        <v/>
      </c>
      <c r="O13" s="8" t="str">
        <f t="shared" si="7"/>
        <v/>
      </c>
      <c r="P13" s="9" t="str">
        <f t="shared" si="7"/>
        <v/>
      </c>
      <c r="Q13" s="8" t="str">
        <f t="shared" si="7"/>
        <v/>
      </c>
      <c r="R13" s="9" t="str">
        <f>IF(S33="","","&lt;=" &amp;IFERROR(IF(ISTEXT(S33),DATE(RIGHT(S33,4), MID(S33,4,2),LEFT(S33,2)),S33), [1]TableauDeBord!AH$30))</f>
        <v/>
      </c>
      <c r="S13" s="9" t="str">
        <f>IF(R33="","","&gt;=" &amp;IFERROR(IF(ISTEXT(R33),DATE(RIGHT(R33,4), MID(R33,4,2),LEFT(R33,2)),R33), [1]TableauDeBord!AH$29))</f>
        <v/>
      </c>
      <c r="T13" s="9" t="str">
        <f t="shared" si="8"/>
        <v/>
      </c>
      <c r="U13" s="9" t="str">
        <f t="shared" si="17"/>
        <v/>
      </c>
      <c r="V13" s="9" t="str">
        <f t="shared" si="17"/>
        <v/>
      </c>
      <c r="W13" s="8"/>
      <c r="X13">
        <f t="shared" si="10"/>
        <v>0</v>
      </c>
      <c r="AA13" s="28" t="s">
        <v>28</v>
      </c>
      <c r="AB13" s="29" t="s">
        <v>31</v>
      </c>
      <c r="AC13" s="29">
        <v>192014</v>
      </c>
      <c r="AD13" s="30">
        <v>43586</v>
      </c>
      <c r="AE13" s="29">
        <v>44566050</v>
      </c>
      <c r="AF13" s="29"/>
      <c r="AG13" s="29" t="s">
        <v>84</v>
      </c>
      <c r="AH13" s="29" t="s">
        <v>38</v>
      </c>
      <c r="AI13" s="31">
        <v>0.43</v>
      </c>
      <c r="AJ13" s="31">
        <v>0</v>
      </c>
      <c r="AK13" s="29"/>
      <c r="AL13" s="29" t="s">
        <v>47</v>
      </c>
      <c r="AM13" s="29"/>
      <c r="AN13" s="30">
        <v>43578</v>
      </c>
      <c r="AO13" s="29"/>
      <c r="AP13" s="29" t="s">
        <v>49</v>
      </c>
      <c r="AQ13" s="29"/>
      <c r="AR13" s="32" t="s">
        <v>51</v>
      </c>
    </row>
    <row r="14" spans="1:44" x14ac:dyDescent="0.25">
      <c r="A14">
        <v>9</v>
      </c>
      <c r="B14" s="8" t="str">
        <f t="shared" si="11"/>
        <v/>
      </c>
      <c r="C14" s="8" t="str">
        <f t="shared" si="11"/>
        <v/>
      </c>
      <c r="D14" s="9" t="str">
        <f t="shared" si="12"/>
        <v/>
      </c>
      <c r="E14" s="9" t="str">
        <f>IF(F34="","","&lt;=" &amp;IFERROR(IF(ISTEXT(F34),DATE(RIGHT(F34,4), MID(F34,4,2),LEFT(F34,2)),F34), [1]TableauDeBord!AH$30))</f>
        <v/>
      </c>
      <c r="F14" s="9" t="str">
        <f>IF(E34="","","&gt;=" &amp;IFERROR(IF(ISTEXT(E34),DATE(RIGHT(E34,4), MID(E34,4,2),LEFT(E34,2)),E34), [1]TableauDeBord!AH$29))</f>
        <v/>
      </c>
      <c r="G14" s="9" t="str">
        <f t="shared" si="13"/>
        <v/>
      </c>
      <c r="H14" s="9" t="str">
        <f t="shared" si="14"/>
        <v/>
      </c>
      <c r="I14" s="9" t="str">
        <f t="shared" si="15"/>
        <v/>
      </c>
      <c r="J14" s="9" t="str">
        <f t="shared" si="16"/>
        <v/>
      </c>
      <c r="K14" s="10" t="str">
        <f>IF(L34="","","&lt;="&amp;IF(ISNUMBER(L34),L34,[1]TableauDeBord!AH$32))</f>
        <v/>
      </c>
      <c r="L14" s="10" t="str">
        <f>IF(K34="","","&gt;="&amp;IF(ISNUMBER(K34),K34,[1]TableauDeBord!AH$31))</f>
        <v/>
      </c>
      <c r="M14" s="10" t="str">
        <f>IF(N34="","","&lt;="&amp;IF(ISNUMBER(N34),N34,[1]TableauDeBord!AH$32))</f>
        <v/>
      </c>
      <c r="N14" s="10" t="str">
        <f>IF(M34="","","&gt;="&amp;IF(ISNUMBER(M34),M34,[1]TableauDeBord!AH$31))</f>
        <v/>
      </c>
      <c r="O14" s="8" t="str">
        <f t="shared" si="7"/>
        <v/>
      </c>
      <c r="P14" s="9" t="str">
        <f t="shared" si="7"/>
        <v/>
      </c>
      <c r="Q14" s="8" t="str">
        <f t="shared" si="7"/>
        <v/>
      </c>
      <c r="R14" s="9" t="str">
        <f>IF(S34="","","&lt;=" &amp;IFERROR(IF(ISTEXT(S34),DATE(RIGHT(S34,4), MID(S34,4,2),LEFT(S34,2)),S34), [1]TableauDeBord!AH$30))</f>
        <v/>
      </c>
      <c r="S14" s="9" t="str">
        <f>IF(R34="","","&gt;=" &amp;IFERROR(IF(ISTEXT(R34),DATE(RIGHT(R34,4), MID(R34,4,2),LEFT(R34,2)),R34), [1]TableauDeBord!AH$29))</f>
        <v/>
      </c>
      <c r="T14" s="9" t="str">
        <f t="shared" si="8"/>
        <v/>
      </c>
      <c r="U14" s="9" t="str">
        <f t="shared" si="17"/>
        <v/>
      </c>
      <c r="V14" s="9" t="str">
        <f t="shared" si="17"/>
        <v/>
      </c>
      <c r="W14" s="8"/>
      <c r="X14">
        <f t="shared" si="10"/>
        <v>0</v>
      </c>
      <c r="AA14" s="33" t="s">
        <v>28</v>
      </c>
      <c r="AB14" s="34" t="s">
        <v>31</v>
      </c>
      <c r="AC14" s="34">
        <v>192014</v>
      </c>
      <c r="AD14" s="35">
        <v>43586</v>
      </c>
      <c r="AE14" s="34">
        <v>46710010</v>
      </c>
      <c r="AF14" s="34"/>
      <c r="AG14" s="34" t="s">
        <v>84</v>
      </c>
      <c r="AH14" s="34" t="s">
        <v>38</v>
      </c>
      <c r="AI14" s="36">
        <v>0</v>
      </c>
      <c r="AJ14" s="36">
        <v>8.2799999999999994</v>
      </c>
      <c r="AK14" s="34"/>
      <c r="AL14" s="34" t="s">
        <v>47</v>
      </c>
      <c r="AM14" s="34"/>
      <c r="AN14" s="35">
        <v>43578</v>
      </c>
      <c r="AO14" s="34"/>
      <c r="AP14" s="34" t="s">
        <v>49</v>
      </c>
      <c r="AQ14" s="34"/>
      <c r="AR14" s="37" t="s">
        <v>52</v>
      </c>
    </row>
    <row r="15" spans="1:44" x14ac:dyDescent="0.25">
      <c r="A15">
        <v>10</v>
      </c>
      <c r="B15" s="8" t="str">
        <f t="shared" si="11"/>
        <v/>
      </c>
      <c r="C15" s="8" t="str">
        <f t="shared" si="11"/>
        <v/>
      </c>
      <c r="D15" s="9" t="str">
        <f t="shared" si="12"/>
        <v/>
      </c>
      <c r="E15" s="9" t="str">
        <f>IF(F35="","","&lt;=" &amp;IFERROR(IF(ISTEXT(F35),DATE(RIGHT(F35,4), MID(F35,4,2),LEFT(F35,2)),F35), [1]TableauDeBord!AH$30))</f>
        <v/>
      </c>
      <c r="F15" s="9" t="str">
        <f>IF(E35="","","&gt;=" &amp;IFERROR(IF(ISTEXT(E35),DATE(RIGHT(E35,4), MID(E35,4,2),LEFT(E35,2)),E35), [1]TableauDeBord!AH$29))</f>
        <v/>
      </c>
      <c r="G15" s="9" t="str">
        <f t="shared" si="13"/>
        <v/>
      </c>
      <c r="H15" s="9" t="str">
        <f t="shared" si="14"/>
        <v/>
      </c>
      <c r="I15" s="9" t="str">
        <f t="shared" si="15"/>
        <v/>
      </c>
      <c r="J15" s="9" t="str">
        <f t="shared" si="16"/>
        <v/>
      </c>
      <c r="K15" s="10" t="str">
        <f>IF(L35="","","&lt;="&amp;IF(ISNUMBER(L35),L35,[1]TableauDeBord!AH$32))</f>
        <v/>
      </c>
      <c r="L15" s="10" t="str">
        <f>IF(K35="","","&gt;="&amp;IF(ISNUMBER(K35),K35,[1]TableauDeBord!AH$31))</f>
        <v/>
      </c>
      <c r="M15" s="10" t="str">
        <f>IF(N35="","","&lt;="&amp;IF(ISNUMBER(N35),N35,[1]TableauDeBord!AH$32))</f>
        <v/>
      </c>
      <c r="N15" s="10" t="str">
        <f>IF(M35="","","&gt;="&amp;IF(ISNUMBER(M35),M35,[1]TableauDeBord!AH$31))</f>
        <v/>
      </c>
      <c r="O15" s="8" t="str">
        <f t="shared" si="7"/>
        <v/>
      </c>
      <c r="P15" s="9" t="str">
        <f t="shared" si="7"/>
        <v/>
      </c>
      <c r="Q15" s="8" t="str">
        <f t="shared" si="7"/>
        <v/>
      </c>
      <c r="R15" s="9" t="str">
        <f>IF(S35="","","&lt;=" &amp;IFERROR(IF(ISTEXT(S35),DATE(RIGHT(S35,4), MID(S35,4,2),LEFT(S35,2)),S35), [1]TableauDeBord!AH$30))</f>
        <v/>
      </c>
      <c r="S15" s="9" t="str">
        <f>IF(R35="","","&gt;=" &amp;IFERROR(IF(ISTEXT(R35),DATE(RIGHT(R35,4), MID(R35,4,2),LEFT(R35,2)),R35), [1]TableauDeBord!AH$29))</f>
        <v/>
      </c>
      <c r="T15" s="9" t="str">
        <f t="shared" si="8"/>
        <v/>
      </c>
      <c r="U15" s="9" t="str">
        <f t="shared" si="17"/>
        <v/>
      </c>
      <c r="V15" s="9" t="str">
        <f t="shared" si="17"/>
        <v/>
      </c>
      <c r="W15" s="8"/>
      <c r="X15">
        <f t="shared" si="10"/>
        <v>0</v>
      </c>
      <c r="AA15" s="28" t="s">
        <v>28</v>
      </c>
      <c r="AB15" s="29" t="s">
        <v>31</v>
      </c>
      <c r="AC15" s="29">
        <v>192322</v>
      </c>
      <c r="AD15" s="30">
        <v>43617</v>
      </c>
      <c r="AE15" s="29">
        <v>6130000200</v>
      </c>
      <c r="AF15" s="29"/>
      <c r="AG15" s="29" t="s">
        <v>85</v>
      </c>
      <c r="AH15" s="29" t="s">
        <v>38</v>
      </c>
      <c r="AI15" s="31">
        <v>1349.84</v>
      </c>
      <c r="AJ15" s="31">
        <v>0</v>
      </c>
      <c r="AK15" s="29"/>
      <c r="AL15" s="29" t="s">
        <v>33</v>
      </c>
      <c r="AM15" s="29"/>
      <c r="AN15" s="30">
        <v>43617</v>
      </c>
      <c r="AO15" s="29" t="s">
        <v>53</v>
      </c>
      <c r="AP15" s="29"/>
      <c r="AQ15" s="29"/>
      <c r="AR15" s="32" t="s">
        <v>54</v>
      </c>
    </row>
    <row r="16" spans="1:44" x14ac:dyDescent="0.25">
      <c r="A16">
        <v>11</v>
      </c>
      <c r="B16" s="8" t="str">
        <f t="shared" si="11"/>
        <v/>
      </c>
      <c r="C16" s="8" t="str">
        <f t="shared" si="11"/>
        <v/>
      </c>
      <c r="D16" s="9" t="str">
        <f t="shared" si="12"/>
        <v/>
      </c>
      <c r="E16" s="9" t="str">
        <f>IF(F36="","","&lt;=" &amp;IFERROR(IF(ISTEXT(F36),DATE(RIGHT(F36,4), MID(F36,4,2),LEFT(F36,2)),F36), [1]TableauDeBord!AH$30))</f>
        <v/>
      </c>
      <c r="F16" s="9" t="str">
        <f>IF(E36="","","&gt;=" &amp;IFERROR(IF(ISTEXT(E36),DATE(RIGHT(E36,4), MID(E36,4,2),LEFT(E36,2)),E36), [1]TableauDeBord!AH$29))</f>
        <v/>
      </c>
      <c r="G16" s="9" t="str">
        <f t="shared" si="13"/>
        <v/>
      </c>
      <c r="H16" s="9" t="str">
        <f t="shared" si="14"/>
        <v/>
      </c>
      <c r="I16" s="9" t="str">
        <f t="shared" si="15"/>
        <v/>
      </c>
      <c r="J16" s="9" t="str">
        <f t="shared" si="16"/>
        <v/>
      </c>
      <c r="K16" s="10" t="str">
        <f>IF(L36="","","&lt;="&amp;IF(ISNUMBER(L36),L36,[1]TableauDeBord!AH$32))</f>
        <v/>
      </c>
      <c r="L16" s="10" t="str">
        <f>IF(K36="","","&gt;="&amp;IF(ISNUMBER(K36),K36,[1]TableauDeBord!AH$31))</f>
        <v/>
      </c>
      <c r="M16" s="10" t="str">
        <f>IF(N36="","","&lt;="&amp;IF(ISNUMBER(N36),N36,[1]TableauDeBord!AH$32))</f>
        <v/>
      </c>
      <c r="N16" s="10" t="str">
        <f>IF(M36="","","&gt;="&amp;IF(ISNUMBER(M36),M36,[1]TableauDeBord!AH$31))</f>
        <v/>
      </c>
      <c r="O16" s="8" t="str">
        <f t="shared" si="7"/>
        <v/>
      </c>
      <c r="P16" s="9" t="str">
        <f t="shared" si="7"/>
        <v/>
      </c>
      <c r="Q16" s="8" t="str">
        <f t="shared" si="7"/>
        <v/>
      </c>
      <c r="R16" s="9" t="str">
        <f>IF(S36="","","&lt;=" &amp;IFERROR(IF(ISTEXT(S36),DATE(RIGHT(S36,4), MID(S36,4,2),LEFT(S36,2)),S36), [1]TableauDeBord!AH$30))</f>
        <v/>
      </c>
      <c r="S16" s="9" t="str">
        <f>IF(R36="","","&gt;=" &amp;IFERROR(IF(ISTEXT(R36),DATE(RIGHT(R36,4), MID(R36,4,2),LEFT(R36,2)),R36), [1]TableauDeBord!AH$29))</f>
        <v/>
      </c>
      <c r="T16" s="9" t="str">
        <f t="shared" si="8"/>
        <v/>
      </c>
      <c r="U16" s="9" t="str">
        <f t="shared" si="17"/>
        <v/>
      </c>
      <c r="V16" s="9" t="str">
        <f t="shared" si="17"/>
        <v/>
      </c>
      <c r="W16" s="8"/>
      <c r="X16">
        <f t="shared" si="10"/>
        <v>0</v>
      </c>
      <c r="AA16" s="33" t="s">
        <v>28</v>
      </c>
      <c r="AB16" s="34" t="s">
        <v>31</v>
      </c>
      <c r="AC16" s="34">
        <v>192322</v>
      </c>
      <c r="AD16" s="35">
        <v>43617</v>
      </c>
      <c r="AE16" s="34">
        <v>44566200</v>
      </c>
      <c r="AF16" s="34"/>
      <c r="AG16" s="34" t="s">
        <v>85</v>
      </c>
      <c r="AH16" s="34" t="s">
        <v>38</v>
      </c>
      <c r="AI16" s="36">
        <v>269.95999999999998</v>
      </c>
      <c r="AJ16" s="36">
        <v>0</v>
      </c>
      <c r="AK16" s="34"/>
      <c r="AL16" s="34" t="s">
        <v>33</v>
      </c>
      <c r="AM16" s="34"/>
      <c r="AN16" s="35">
        <v>43617</v>
      </c>
      <c r="AO16" s="34"/>
      <c r="AP16" s="34"/>
      <c r="AQ16" s="34"/>
      <c r="AR16" s="37" t="s">
        <v>36</v>
      </c>
    </row>
    <row r="17" spans="1:44" x14ac:dyDescent="0.25">
      <c r="B17" s="11"/>
      <c r="C17" s="11"/>
      <c r="D17" s="12">
        <v>19</v>
      </c>
      <c r="E17" s="12">
        <v>22</v>
      </c>
      <c r="F17" s="12"/>
      <c r="G17" s="12" t="s">
        <v>21</v>
      </c>
      <c r="H17" s="12" t="s">
        <v>22</v>
      </c>
      <c r="I17" s="12" t="s">
        <v>23</v>
      </c>
      <c r="J17" s="12">
        <v>23</v>
      </c>
      <c r="K17" s="11" t="s">
        <v>21</v>
      </c>
      <c r="L17" s="11"/>
      <c r="M17" s="11" t="s">
        <v>21</v>
      </c>
      <c r="N17" s="11"/>
      <c r="O17" s="11"/>
      <c r="P17" s="12" t="s">
        <v>21</v>
      </c>
      <c r="Q17" s="11"/>
      <c r="R17" s="12" t="s">
        <v>24</v>
      </c>
      <c r="S17" s="12"/>
      <c r="T17" s="12">
        <v>24</v>
      </c>
      <c r="U17" s="12" t="s">
        <v>21</v>
      </c>
      <c r="V17" s="12"/>
      <c r="W17" s="11"/>
      <c r="X17" s="13"/>
      <c r="AA17" s="28" t="s">
        <v>28</v>
      </c>
      <c r="AB17" s="29" t="s">
        <v>31</v>
      </c>
      <c r="AC17" s="29">
        <v>192322</v>
      </c>
      <c r="AD17" s="30">
        <v>43617</v>
      </c>
      <c r="AE17" s="29">
        <v>40100000</v>
      </c>
      <c r="AF17" s="29" t="s">
        <v>85</v>
      </c>
      <c r="AG17" s="29" t="s">
        <v>85</v>
      </c>
      <c r="AH17" s="29" t="s">
        <v>38</v>
      </c>
      <c r="AI17" s="31">
        <v>0</v>
      </c>
      <c r="AJ17" s="31">
        <v>1619.8</v>
      </c>
      <c r="AK17" s="29"/>
      <c r="AL17" s="29" t="s">
        <v>33</v>
      </c>
      <c r="AM17" s="29"/>
      <c r="AN17" s="30">
        <v>43617</v>
      </c>
      <c r="AO17" s="29" t="s">
        <v>53</v>
      </c>
      <c r="AP17" s="29"/>
      <c r="AQ17" s="29"/>
      <c r="AR17" s="32">
        <v>0</v>
      </c>
    </row>
    <row r="18" spans="1:44" x14ac:dyDescent="0.25">
      <c r="AA18" s="33" t="s">
        <v>28</v>
      </c>
      <c r="AB18" s="34" t="s">
        <v>55</v>
      </c>
      <c r="AC18" s="34">
        <v>191506</v>
      </c>
      <c r="AD18" s="35">
        <v>43497</v>
      </c>
      <c r="AE18" s="34">
        <v>6256000100</v>
      </c>
      <c r="AF18" s="34"/>
      <c r="AG18" s="34" t="s">
        <v>86</v>
      </c>
      <c r="AH18" s="34" t="s">
        <v>38</v>
      </c>
      <c r="AI18" s="36">
        <v>33.42</v>
      </c>
      <c r="AJ18" s="36">
        <v>0</v>
      </c>
      <c r="AK18" s="34"/>
      <c r="AL18" s="34" t="s">
        <v>56</v>
      </c>
      <c r="AM18" s="34"/>
      <c r="AN18" s="34"/>
      <c r="AO18" s="34" t="s">
        <v>57</v>
      </c>
      <c r="AP18" s="34"/>
      <c r="AQ18" s="34"/>
      <c r="AR18" s="37" t="s">
        <v>58</v>
      </c>
    </row>
    <row r="19" spans="1:44" ht="15.75" thickBot="1" x14ac:dyDescent="0.3">
      <c r="B19" s="14" t="s">
        <v>3</v>
      </c>
      <c r="C19" s="15" t="s">
        <v>4</v>
      </c>
      <c r="D19" s="15" t="s">
        <v>5</v>
      </c>
      <c r="E19" s="15" t="s">
        <v>6</v>
      </c>
      <c r="F19" s="15" t="s">
        <v>7</v>
      </c>
      <c r="G19" s="15" t="s">
        <v>8</v>
      </c>
      <c r="H19" s="15" t="s">
        <v>9</v>
      </c>
      <c r="I19" s="15" t="s">
        <v>10</v>
      </c>
      <c r="J19" s="16" t="s">
        <v>11</v>
      </c>
      <c r="K19" s="16" t="s">
        <v>12</v>
      </c>
      <c r="L19" s="15" t="s">
        <v>13</v>
      </c>
      <c r="M19" s="15" t="s">
        <v>14</v>
      </c>
      <c r="N19" s="15" t="s">
        <v>15</v>
      </c>
      <c r="O19" s="15" t="s">
        <v>16</v>
      </c>
      <c r="P19" s="15" t="s">
        <v>17</v>
      </c>
      <c r="Q19" s="15" t="s">
        <v>18</v>
      </c>
      <c r="R19" s="15" t="s">
        <v>19</v>
      </c>
      <c r="S19" s="17" t="s">
        <v>20</v>
      </c>
      <c r="U19" s="27" t="s">
        <v>27</v>
      </c>
      <c r="V19" s="27" t="s">
        <v>26</v>
      </c>
      <c r="W19" s="1"/>
      <c r="AA19" s="28" t="s">
        <v>28</v>
      </c>
      <c r="AB19" s="29" t="s">
        <v>55</v>
      </c>
      <c r="AC19" s="29">
        <v>191506</v>
      </c>
      <c r="AD19" s="30">
        <v>43497</v>
      </c>
      <c r="AE19" s="29">
        <v>44566100</v>
      </c>
      <c r="AF19" s="29"/>
      <c r="AG19" s="29" t="s">
        <v>86</v>
      </c>
      <c r="AH19" s="29" t="s">
        <v>38</v>
      </c>
      <c r="AI19" s="31">
        <v>3.98</v>
      </c>
      <c r="AJ19" s="31">
        <v>0</v>
      </c>
      <c r="AK19" s="29"/>
      <c r="AL19" s="29" t="s">
        <v>56</v>
      </c>
      <c r="AM19" s="29"/>
      <c r="AN19" s="29"/>
      <c r="AO19" s="29"/>
      <c r="AP19" s="29"/>
      <c r="AQ19" s="29"/>
      <c r="AR19" s="32" t="s">
        <v>59</v>
      </c>
    </row>
    <row r="20" spans="1:44" ht="15.75" thickTop="1" x14ac:dyDescent="0.25">
      <c r="AA20" s="33" t="s">
        <v>28</v>
      </c>
      <c r="AB20" s="34" t="s">
        <v>55</v>
      </c>
      <c r="AC20" s="34">
        <v>191506</v>
      </c>
      <c r="AD20" s="35">
        <v>43497</v>
      </c>
      <c r="AE20" s="34">
        <v>58100000</v>
      </c>
      <c r="AF20" s="34"/>
      <c r="AG20" s="34" t="s">
        <v>86</v>
      </c>
      <c r="AH20" s="34" t="s">
        <v>38</v>
      </c>
      <c r="AI20" s="36">
        <v>0</v>
      </c>
      <c r="AJ20" s="36">
        <v>37.4</v>
      </c>
      <c r="AK20" s="34" t="s">
        <v>37</v>
      </c>
      <c r="AL20" s="34" t="s">
        <v>56</v>
      </c>
      <c r="AM20" s="34"/>
      <c r="AN20" s="34"/>
      <c r="AO20" s="34" t="s">
        <v>57</v>
      </c>
      <c r="AP20" s="34"/>
      <c r="AQ20" s="34"/>
      <c r="AR20" s="37" t="s">
        <v>60</v>
      </c>
    </row>
    <row r="21" spans="1:44" x14ac:dyDescent="0.25">
      <c r="AA21" s="28" t="s">
        <v>28</v>
      </c>
      <c r="AB21" s="29" t="s">
        <v>31</v>
      </c>
      <c r="AC21" s="29">
        <v>191055</v>
      </c>
      <c r="AD21" s="30">
        <v>43466</v>
      </c>
      <c r="AE21" s="29">
        <v>6160009003</v>
      </c>
      <c r="AF21" s="29"/>
      <c r="AG21" s="29" t="s">
        <v>87</v>
      </c>
      <c r="AH21" s="29" t="s">
        <v>61</v>
      </c>
      <c r="AI21" s="31">
        <v>1142</v>
      </c>
      <c r="AJ21" s="31">
        <v>0</v>
      </c>
      <c r="AK21" s="29"/>
      <c r="AL21" s="29" t="s">
        <v>62</v>
      </c>
      <c r="AM21" s="29"/>
      <c r="AN21" s="30">
        <v>43466</v>
      </c>
      <c r="AO21" s="29"/>
      <c r="AP21" s="29" t="s">
        <v>34</v>
      </c>
      <c r="AQ21" s="29"/>
      <c r="AR21" s="32" t="s">
        <v>46</v>
      </c>
    </row>
    <row r="22" spans="1:44" x14ac:dyDescent="0.25">
      <c r="B22" s="1" t="s">
        <v>25</v>
      </c>
      <c r="E22" s="2" t="s">
        <v>1</v>
      </c>
      <c r="F22" s="2"/>
      <c r="K22">
        <f>IF(AND(E27&gt;=[1]TableauDeBord!$CG$29,E27&lt;=[1]TableauDeBord!$CG$30),VALUE(TEXT(E27,"0")),2)</f>
        <v>2</v>
      </c>
      <c r="Q22" t="s">
        <v>2</v>
      </c>
      <c r="AA22" s="33" t="s">
        <v>28</v>
      </c>
      <c r="AB22" s="34" t="s">
        <v>31</v>
      </c>
      <c r="AC22" s="34">
        <v>191055</v>
      </c>
      <c r="AD22" s="35">
        <v>43466</v>
      </c>
      <c r="AE22" s="34">
        <v>40100000</v>
      </c>
      <c r="AF22" s="34" t="s">
        <v>87</v>
      </c>
      <c r="AG22" s="34" t="s">
        <v>87</v>
      </c>
      <c r="AH22" s="34" t="s">
        <v>61</v>
      </c>
      <c r="AI22" s="36">
        <v>0</v>
      </c>
      <c r="AJ22" s="36">
        <v>1142</v>
      </c>
      <c r="AK22" s="34" t="s">
        <v>29</v>
      </c>
      <c r="AL22" s="34" t="s">
        <v>62</v>
      </c>
      <c r="AM22" s="34"/>
      <c r="AN22" s="35">
        <v>43466</v>
      </c>
      <c r="AO22" s="34"/>
      <c r="AP22" s="34" t="s">
        <v>34</v>
      </c>
      <c r="AQ22" s="34"/>
      <c r="AR22" s="37">
        <v>0</v>
      </c>
    </row>
    <row r="23" spans="1:44" x14ac:dyDescent="0.25">
      <c r="B23" s="3">
        <v>0</v>
      </c>
      <c r="C23" s="3">
        <v>1</v>
      </c>
      <c r="D23" s="3">
        <v>2</v>
      </c>
      <c r="E23" s="3">
        <v>3</v>
      </c>
      <c r="F23" s="3">
        <v>4</v>
      </c>
      <c r="G23" s="3">
        <v>5</v>
      </c>
      <c r="H23" s="3">
        <v>6</v>
      </c>
      <c r="I23" s="3">
        <v>7</v>
      </c>
      <c r="J23" s="3">
        <v>8</v>
      </c>
      <c r="K23" s="3">
        <v>9</v>
      </c>
      <c r="L23" s="3">
        <v>10</v>
      </c>
      <c r="M23" s="3">
        <v>11</v>
      </c>
      <c r="N23" s="3">
        <v>12</v>
      </c>
      <c r="O23" s="3">
        <v>13</v>
      </c>
      <c r="P23" s="3">
        <v>14</v>
      </c>
      <c r="Q23" s="3">
        <v>15</v>
      </c>
      <c r="R23" s="3">
        <v>16</v>
      </c>
      <c r="S23" s="3">
        <v>17</v>
      </c>
      <c r="T23" s="3">
        <v>18</v>
      </c>
      <c r="U23" s="3">
        <v>19</v>
      </c>
      <c r="V23" s="3">
        <v>20</v>
      </c>
      <c r="W23" s="3">
        <v>21</v>
      </c>
      <c r="AA23" s="28" t="s">
        <v>28</v>
      </c>
      <c r="AB23" s="29" t="s">
        <v>31</v>
      </c>
      <c r="AC23" s="29">
        <v>191056</v>
      </c>
      <c r="AD23" s="30">
        <v>43466</v>
      </c>
      <c r="AE23" s="29">
        <v>6160009003</v>
      </c>
      <c r="AF23" s="29"/>
      <c r="AG23" s="29" t="s">
        <v>83</v>
      </c>
      <c r="AH23" s="29" t="s">
        <v>61</v>
      </c>
      <c r="AI23" s="31">
        <v>2106.1999999999998</v>
      </c>
      <c r="AJ23" s="31">
        <v>0</v>
      </c>
      <c r="AK23" s="29"/>
      <c r="AL23" s="29" t="s">
        <v>62</v>
      </c>
      <c r="AM23" s="29"/>
      <c r="AN23" s="30">
        <v>43466</v>
      </c>
      <c r="AO23" s="29"/>
      <c r="AP23" s="29" t="s">
        <v>34</v>
      </c>
      <c r="AQ23" s="29"/>
      <c r="AR23" s="32" t="s">
        <v>46</v>
      </c>
    </row>
    <row r="24" spans="1:44" ht="15.75" thickBot="1" x14ac:dyDescent="0.3">
      <c r="A24" s="4"/>
      <c r="B24" s="5" t="s">
        <v>3</v>
      </c>
      <c r="C24" s="5" t="s">
        <v>4</v>
      </c>
      <c r="D24" s="5" t="s">
        <v>5</v>
      </c>
      <c r="E24" s="5" t="s">
        <v>6</v>
      </c>
      <c r="F24" s="5" t="s">
        <v>6</v>
      </c>
      <c r="G24" s="5" t="s">
        <v>7</v>
      </c>
      <c r="H24" s="5" t="s">
        <v>8</v>
      </c>
      <c r="I24" s="5" t="s">
        <v>9</v>
      </c>
      <c r="J24" s="5" t="s">
        <v>10</v>
      </c>
      <c r="K24" s="6" t="s">
        <v>11</v>
      </c>
      <c r="L24" s="6" t="s">
        <v>11</v>
      </c>
      <c r="M24" s="6" t="s">
        <v>12</v>
      </c>
      <c r="N24" s="6" t="s">
        <v>12</v>
      </c>
      <c r="O24" s="5" t="s">
        <v>13</v>
      </c>
      <c r="P24" s="5" t="s">
        <v>14</v>
      </c>
      <c r="Q24" s="5" t="s">
        <v>15</v>
      </c>
      <c r="R24" s="5" t="s">
        <v>16</v>
      </c>
      <c r="S24" s="5" t="s">
        <v>16</v>
      </c>
      <c r="T24" s="5" t="s">
        <v>17</v>
      </c>
      <c r="U24" s="5" t="s">
        <v>18</v>
      </c>
      <c r="V24" s="5" t="s">
        <v>19</v>
      </c>
      <c r="W24" s="5" t="s">
        <v>20</v>
      </c>
      <c r="X24" s="7">
        <f>SUM(X25:X36)</f>
        <v>0</v>
      </c>
      <c r="AA24" s="33" t="s">
        <v>28</v>
      </c>
      <c r="AB24" s="34" t="s">
        <v>31</v>
      </c>
      <c r="AC24" s="34">
        <v>191056</v>
      </c>
      <c r="AD24" s="35">
        <v>43466</v>
      </c>
      <c r="AE24" s="34">
        <v>40100000</v>
      </c>
      <c r="AF24" s="34" t="s">
        <v>83</v>
      </c>
      <c r="AG24" s="34" t="s">
        <v>83</v>
      </c>
      <c r="AH24" s="34" t="s">
        <v>61</v>
      </c>
      <c r="AI24" s="36">
        <v>0</v>
      </c>
      <c r="AJ24" s="36">
        <v>2106.1999999999998</v>
      </c>
      <c r="AK24" s="34" t="s">
        <v>29</v>
      </c>
      <c r="AL24" s="34" t="s">
        <v>62</v>
      </c>
      <c r="AM24" s="34"/>
      <c r="AN24" s="35">
        <v>43466</v>
      </c>
      <c r="AO24" s="34"/>
      <c r="AP24" s="34" t="s">
        <v>34</v>
      </c>
      <c r="AQ24" s="34"/>
      <c r="AR24" s="37">
        <v>0</v>
      </c>
    </row>
    <row r="25" spans="1:44" x14ac:dyDescent="0.25">
      <c r="A25">
        <v>0</v>
      </c>
      <c r="B25" s="8"/>
      <c r="C25" s="8"/>
      <c r="D25" s="18"/>
      <c r="E25" s="19"/>
      <c r="F25" s="19"/>
      <c r="G25" s="9"/>
      <c r="H25" s="9"/>
      <c r="I25" s="9"/>
      <c r="J25" s="9"/>
      <c r="K25" s="20"/>
      <c r="L25" s="20"/>
      <c r="M25" s="20"/>
      <c r="N25" s="20"/>
      <c r="O25" s="8"/>
      <c r="P25" s="9"/>
      <c r="Q25" s="8"/>
      <c r="R25" s="19"/>
      <c r="S25" s="19"/>
      <c r="T25" s="9"/>
      <c r="U25" s="9"/>
      <c r="V25" s="9"/>
      <c r="W25" s="8"/>
      <c r="X25">
        <f>IF(22-COUNTBLANK(B25:W25)&gt;0,1,0)</f>
        <v>0</v>
      </c>
      <c r="AA25" s="28" t="s">
        <v>28</v>
      </c>
      <c r="AB25" s="29" t="s">
        <v>31</v>
      </c>
      <c r="AC25" s="29">
        <v>191300</v>
      </c>
      <c r="AD25" s="30">
        <v>43497</v>
      </c>
      <c r="AE25" s="29">
        <v>6222000200</v>
      </c>
      <c r="AF25" s="29"/>
      <c r="AG25" s="29" t="s">
        <v>88</v>
      </c>
      <c r="AH25" s="29" t="s">
        <v>63</v>
      </c>
      <c r="AI25" s="31">
        <v>6560</v>
      </c>
      <c r="AJ25" s="31">
        <v>0</v>
      </c>
      <c r="AK25" s="29"/>
      <c r="AL25" s="29" t="s">
        <v>33</v>
      </c>
      <c r="AM25" s="29"/>
      <c r="AN25" s="30">
        <v>43524</v>
      </c>
      <c r="AO25" s="29" t="s">
        <v>64</v>
      </c>
      <c r="AP25" s="29" t="s">
        <v>34</v>
      </c>
      <c r="AQ25" s="29"/>
      <c r="AR25" s="32" t="s">
        <v>65</v>
      </c>
    </row>
    <row r="26" spans="1:44" x14ac:dyDescent="0.25">
      <c r="A26">
        <v>1</v>
      </c>
      <c r="B26" s="8"/>
      <c r="C26" s="8"/>
      <c r="D26" s="21"/>
      <c r="E26" s="22"/>
      <c r="F26" s="22"/>
      <c r="G26" s="8"/>
      <c r="H26" s="8"/>
      <c r="I26" s="8"/>
      <c r="J26" s="8"/>
      <c r="K26" s="20"/>
      <c r="L26" s="20"/>
      <c r="M26" s="20"/>
      <c r="N26" s="20"/>
      <c r="O26" s="8"/>
      <c r="P26" s="8"/>
      <c r="Q26" s="8"/>
      <c r="R26" s="22"/>
      <c r="S26" s="22"/>
      <c r="T26" s="8"/>
      <c r="U26" s="8"/>
      <c r="V26" s="8"/>
      <c r="W26" s="8"/>
      <c r="X26">
        <f>IF(22-COUNTBLANK(B26:W26)&gt;0,1,0)</f>
        <v>0</v>
      </c>
      <c r="AA26" s="33" t="s">
        <v>28</v>
      </c>
      <c r="AB26" s="34" t="s">
        <v>31</v>
      </c>
      <c r="AC26" s="34">
        <v>191300</v>
      </c>
      <c r="AD26" s="35">
        <v>43497</v>
      </c>
      <c r="AE26" s="34">
        <v>44566200</v>
      </c>
      <c r="AF26" s="34"/>
      <c r="AG26" s="34" t="s">
        <v>88</v>
      </c>
      <c r="AH26" s="34" t="s">
        <v>63</v>
      </c>
      <c r="AI26" s="36">
        <v>1312</v>
      </c>
      <c r="AJ26" s="36">
        <v>0</v>
      </c>
      <c r="AK26" s="34"/>
      <c r="AL26" s="34" t="s">
        <v>33</v>
      </c>
      <c r="AM26" s="34"/>
      <c r="AN26" s="34"/>
      <c r="AO26" s="34"/>
      <c r="AP26" s="34" t="s">
        <v>34</v>
      </c>
      <c r="AQ26" s="34"/>
      <c r="AR26" s="37" t="s">
        <v>36</v>
      </c>
    </row>
    <row r="27" spans="1:44" x14ac:dyDescent="0.25">
      <c r="A27">
        <v>2</v>
      </c>
      <c r="B27" s="8"/>
      <c r="C27" s="8"/>
      <c r="D27" s="21"/>
      <c r="E27" s="22"/>
      <c r="F27" s="22"/>
      <c r="G27" s="8"/>
      <c r="H27" s="8"/>
      <c r="I27" s="8"/>
      <c r="J27" s="8"/>
      <c r="K27" s="20"/>
      <c r="L27" s="20"/>
      <c r="M27" s="20"/>
      <c r="N27" s="20"/>
      <c r="O27" s="8"/>
      <c r="P27" s="8"/>
      <c r="Q27" s="8"/>
      <c r="R27" s="22"/>
      <c r="S27" s="22"/>
      <c r="T27" s="8"/>
      <c r="U27" s="8"/>
      <c r="V27" s="8"/>
      <c r="W27" s="8"/>
      <c r="X27">
        <f t="shared" ref="X27:X36" si="18">IF(22-COUNTBLANK(B27:W27)&gt;0,1,0)</f>
        <v>0</v>
      </c>
      <c r="AA27" s="28" t="s">
        <v>28</v>
      </c>
      <c r="AB27" s="29" t="s">
        <v>31</v>
      </c>
      <c r="AC27" s="29">
        <v>191300</v>
      </c>
      <c r="AD27" s="30">
        <v>43497</v>
      </c>
      <c r="AE27" s="29">
        <v>40100000</v>
      </c>
      <c r="AF27" s="29" t="s">
        <v>88</v>
      </c>
      <c r="AG27" s="29" t="s">
        <v>88</v>
      </c>
      <c r="AH27" s="29" t="s">
        <v>63</v>
      </c>
      <c r="AI27" s="31">
        <v>0</v>
      </c>
      <c r="AJ27" s="31">
        <v>7872</v>
      </c>
      <c r="AK27" s="29" t="s">
        <v>29</v>
      </c>
      <c r="AL27" s="29" t="s">
        <v>33</v>
      </c>
      <c r="AM27" s="29"/>
      <c r="AN27" s="30">
        <v>43524</v>
      </c>
      <c r="AO27" s="29" t="s">
        <v>64</v>
      </c>
      <c r="AP27" s="29" t="s">
        <v>34</v>
      </c>
      <c r="AQ27" s="29"/>
      <c r="AR27" s="32">
        <v>0</v>
      </c>
    </row>
    <row r="28" spans="1:44" x14ac:dyDescent="0.25">
      <c r="A28">
        <v>3</v>
      </c>
      <c r="B28" s="8"/>
      <c r="C28" s="8"/>
      <c r="D28" s="21"/>
      <c r="E28" s="22"/>
      <c r="F28" s="22"/>
      <c r="G28" s="8"/>
      <c r="H28" s="8"/>
      <c r="I28" s="8"/>
      <c r="J28" s="8"/>
      <c r="K28" s="20"/>
      <c r="L28" s="20"/>
      <c r="M28" s="20"/>
      <c r="N28" s="20"/>
      <c r="O28" s="8"/>
      <c r="P28" s="8"/>
      <c r="Q28" s="8"/>
      <c r="R28" s="22"/>
      <c r="S28" s="22"/>
      <c r="T28" s="8"/>
      <c r="U28" s="8"/>
      <c r="V28" s="8"/>
      <c r="W28" s="8"/>
      <c r="X28">
        <f t="shared" si="18"/>
        <v>0</v>
      </c>
      <c r="AA28" s="33" t="s">
        <v>28</v>
      </c>
      <c r="AB28" s="34" t="s">
        <v>55</v>
      </c>
      <c r="AC28" s="34">
        <v>192839</v>
      </c>
      <c r="AD28" s="35">
        <v>43647</v>
      </c>
      <c r="AE28" s="34">
        <v>6260009003</v>
      </c>
      <c r="AF28" s="34"/>
      <c r="AG28" s="34" t="s">
        <v>89</v>
      </c>
      <c r="AH28" s="34" t="s">
        <v>66</v>
      </c>
      <c r="AI28" s="36">
        <v>6.5</v>
      </c>
      <c r="AJ28" s="36">
        <v>0</v>
      </c>
      <c r="AK28" s="34"/>
      <c r="AL28" s="34"/>
      <c r="AM28" s="34"/>
      <c r="AN28" s="35">
        <v>43556</v>
      </c>
      <c r="AO28" s="34" t="s">
        <v>67</v>
      </c>
      <c r="AP28" s="34"/>
      <c r="AQ28" s="34"/>
      <c r="AR28" s="37" t="s">
        <v>68</v>
      </c>
    </row>
    <row r="29" spans="1:44" x14ac:dyDescent="0.25">
      <c r="A29">
        <v>4</v>
      </c>
      <c r="B29" s="8"/>
      <c r="C29" s="8"/>
      <c r="D29" s="21"/>
      <c r="E29" s="22"/>
      <c r="F29" s="22"/>
      <c r="G29" s="8"/>
      <c r="H29" s="8"/>
      <c r="I29" s="8"/>
      <c r="J29" s="8"/>
      <c r="K29" s="20"/>
      <c r="L29" s="20"/>
      <c r="M29" s="20"/>
      <c r="N29" s="20"/>
      <c r="O29" s="8"/>
      <c r="P29" s="8"/>
      <c r="Q29" s="8"/>
      <c r="R29" s="22"/>
      <c r="S29" s="22"/>
      <c r="T29" s="8"/>
      <c r="U29" s="8"/>
      <c r="V29" s="8"/>
      <c r="W29" s="8"/>
      <c r="X29">
        <f t="shared" si="18"/>
        <v>0</v>
      </c>
      <c r="AA29" s="28" t="s">
        <v>28</v>
      </c>
      <c r="AB29" s="29" t="s">
        <v>55</v>
      </c>
      <c r="AC29" s="29">
        <v>192839</v>
      </c>
      <c r="AD29" s="30">
        <v>43647</v>
      </c>
      <c r="AE29" s="29">
        <v>58100000</v>
      </c>
      <c r="AF29" s="29"/>
      <c r="AG29" s="29" t="s">
        <v>89</v>
      </c>
      <c r="AH29" s="29" t="s">
        <v>66</v>
      </c>
      <c r="AI29" s="31">
        <v>0</v>
      </c>
      <c r="AJ29" s="31">
        <v>6.5</v>
      </c>
      <c r="AK29" s="29"/>
      <c r="AL29" s="29"/>
      <c r="AM29" s="29"/>
      <c r="AN29" s="30">
        <v>43556</v>
      </c>
      <c r="AO29" s="29" t="s">
        <v>67</v>
      </c>
      <c r="AP29" s="29"/>
      <c r="AQ29" s="29"/>
      <c r="AR29" s="32" t="s">
        <v>60</v>
      </c>
    </row>
    <row r="30" spans="1:44" x14ac:dyDescent="0.25">
      <c r="A30">
        <v>5</v>
      </c>
      <c r="B30" s="8"/>
      <c r="C30" s="8"/>
      <c r="D30" s="21"/>
      <c r="E30" s="22"/>
      <c r="F30" s="22"/>
      <c r="G30" s="8"/>
      <c r="H30" s="8"/>
      <c r="I30" s="8"/>
      <c r="J30" s="8"/>
      <c r="K30" s="20"/>
      <c r="L30" s="20"/>
      <c r="M30" s="20"/>
      <c r="N30" s="20"/>
      <c r="O30" s="8"/>
      <c r="P30" s="8"/>
      <c r="Q30" s="8"/>
      <c r="R30" s="22"/>
      <c r="S30" s="22"/>
      <c r="T30" s="8"/>
      <c r="U30" s="8"/>
      <c r="V30" s="8"/>
      <c r="W30" s="8"/>
      <c r="X30">
        <f t="shared" si="18"/>
        <v>0</v>
      </c>
      <c r="AA30" s="33" t="s">
        <v>28</v>
      </c>
      <c r="AB30" s="34" t="s">
        <v>69</v>
      </c>
      <c r="AC30" s="34">
        <v>192805</v>
      </c>
      <c r="AD30" s="35">
        <v>43647</v>
      </c>
      <c r="AE30" s="34">
        <v>6010000050</v>
      </c>
      <c r="AF30" s="34"/>
      <c r="AG30" s="34" t="s">
        <v>90</v>
      </c>
      <c r="AH30" s="34" t="s">
        <v>70</v>
      </c>
      <c r="AI30" s="36">
        <v>32.950000000000003</v>
      </c>
      <c r="AJ30" s="36">
        <v>0</v>
      </c>
      <c r="AK30" s="34"/>
      <c r="AL30" s="34" t="s">
        <v>47</v>
      </c>
      <c r="AM30" s="34"/>
      <c r="AN30" s="35">
        <v>43504</v>
      </c>
      <c r="AO30" s="34" t="s">
        <v>71</v>
      </c>
      <c r="AP30" s="34"/>
      <c r="AQ30" s="34"/>
      <c r="AR30" s="37" t="s">
        <v>72</v>
      </c>
    </row>
    <row r="31" spans="1:44" x14ac:dyDescent="0.25">
      <c r="A31">
        <v>6</v>
      </c>
      <c r="B31" s="8"/>
      <c r="C31" s="8"/>
      <c r="D31" s="21"/>
      <c r="E31" s="22"/>
      <c r="F31" s="22"/>
      <c r="G31" s="8"/>
      <c r="H31" s="8"/>
      <c r="I31" s="8"/>
      <c r="J31" s="8"/>
      <c r="K31" s="20"/>
      <c r="L31" s="20"/>
      <c r="M31" s="20"/>
      <c r="N31" s="20"/>
      <c r="O31" s="8"/>
      <c r="P31" s="8"/>
      <c r="Q31" s="8"/>
      <c r="R31" s="22"/>
      <c r="S31" s="22"/>
      <c r="T31" s="8"/>
      <c r="U31" s="8"/>
      <c r="V31" s="8"/>
      <c r="W31" s="8"/>
      <c r="X31">
        <f t="shared" si="18"/>
        <v>0</v>
      </c>
      <c r="AA31" s="28" t="s">
        <v>28</v>
      </c>
      <c r="AB31" s="29" t="s">
        <v>69</v>
      </c>
      <c r="AC31" s="29">
        <v>192805</v>
      </c>
      <c r="AD31" s="30">
        <v>43647</v>
      </c>
      <c r="AE31" s="29">
        <v>44566050</v>
      </c>
      <c r="AF31" s="29"/>
      <c r="AG31" s="29" t="s">
        <v>90</v>
      </c>
      <c r="AH31" s="29" t="s">
        <v>70</v>
      </c>
      <c r="AI31" s="31">
        <v>1.81</v>
      </c>
      <c r="AJ31" s="31">
        <v>0</v>
      </c>
      <c r="AK31" s="29"/>
      <c r="AL31" s="29" t="s">
        <v>47</v>
      </c>
      <c r="AM31" s="29"/>
      <c r="AN31" s="30">
        <v>43504</v>
      </c>
      <c r="AO31" s="29" t="s">
        <v>73</v>
      </c>
      <c r="AP31" s="29"/>
      <c r="AQ31" s="29"/>
      <c r="AR31" s="32" t="s">
        <v>51</v>
      </c>
    </row>
    <row r="32" spans="1:44" x14ac:dyDescent="0.25">
      <c r="A32">
        <v>7</v>
      </c>
      <c r="B32" s="8"/>
      <c r="C32" s="8"/>
      <c r="D32" s="21"/>
      <c r="E32" s="22"/>
      <c r="F32" s="22"/>
      <c r="G32" s="8"/>
      <c r="H32" s="8"/>
      <c r="I32" s="8"/>
      <c r="J32" s="8"/>
      <c r="K32" s="20"/>
      <c r="L32" s="20"/>
      <c r="M32" s="20"/>
      <c r="N32" s="20"/>
      <c r="O32" s="8"/>
      <c r="P32" s="8"/>
      <c r="Q32" s="8"/>
      <c r="R32" s="22"/>
      <c r="S32" s="22"/>
      <c r="T32" s="8"/>
      <c r="U32" s="8"/>
      <c r="V32" s="8"/>
      <c r="W32" s="8"/>
      <c r="X32">
        <f t="shared" si="18"/>
        <v>0</v>
      </c>
      <c r="AA32" s="33" t="s">
        <v>28</v>
      </c>
      <c r="AB32" s="34" t="s">
        <v>69</v>
      </c>
      <c r="AC32" s="34">
        <v>192805</v>
      </c>
      <c r="AD32" s="35">
        <v>43647</v>
      </c>
      <c r="AE32" s="34">
        <v>6063010200</v>
      </c>
      <c r="AF32" s="34"/>
      <c r="AG32" s="34" t="s">
        <v>90</v>
      </c>
      <c r="AH32" s="34" t="s">
        <v>70</v>
      </c>
      <c r="AI32" s="36">
        <v>46.13</v>
      </c>
      <c r="AJ32" s="36">
        <v>0</v>
      </c>
      <c r="AK32" s="34"/>
      <c r="AL32" s="34" t="s">
        <v>33</v>
      </c>
      <c r="AM32" s="34"/>
      <c r="AN32" s="35">
        <v>43504</v>
      </c>
      <c r="AO32" s="34" t="s">
        <v>71</v>
      </c>
      <c r="AP32" s="34"/>
      <c r="AQ32" s="34"/>
      <c r="AR32" s="37" t="s">
        <v>74</v>
      </c>
    </row>
    <row r="33" spans="1:44" x14ac:dyDescent="0.25">
      <c r="A33">
        <v>8</v>
      </c>
      <c r="B33" s="8"/>
      <c r="C33" s="8"/>
      <c r="D33" s="21"/>
      <c r="E33" s="22"/>
      <c r="F33" s="22"/>
      <c r="G33" s="8"/>
      <c r="H33" s="8"/>
      <c r="I33" s="8"/>
      <c r="J33" s="8"/>
      <c r="K33" s="20"/>
      <c r="L33" s="20"/>
      <c r="M33" s="20"/>
      <c r="N33" s="20"/>
      <c r="O33" s="8"/>
      <c r="P33" s="8"/>
      <c r="Q33" s="8"/>
      <c r="R33" s="22"/>
      <c r="S33" s="22"/>
      <c r="T33" s="8"/>
      <c r="U33" s="8"/>
      <c r="V33" s="8"/>
      <c r="W33" s="8"/>
      <c r="X33">
        <f t="shared" si="18"/>
        <v>0</v>
      </c>
      <c r="AA33" s="28" t="s">
        <v>28</v>
      </c>
      <c r="AB33" s="29" t="s">
        <v>69</v>
      </c>
      <c r="AC33" s="29">
        <v>192805</v>
      </c>
      <c r="AD33" s="30">
        <v>43647</v>
      </c>
      <c r="AE33" s="29">
        <v>44566200</v>
      </c>
      <c r="AF33" s="29"/>
      <c r="AG33" s="29" t="s">
        <v>90</v>
      </c>
      <c r="AH33" s="29" t="s">
        <v>70</v>
      </c>
      <c r="AI33" s="31">
        <v>9.23</v>
      </c>
      <c r="AJ33" s="31">
        <v>0</v>
      </c>
      <c r="AK33" s="29"/>
      <c r="AL33" s="29" t="s">
        <v>33</v>
      </c>
      <c r="AM33" s="29"/>
      <c r="AN33" s="30">
        <v>43504</v>
      </c>
      <c r="AO33" s="29" t="s">
        <v>71</v>
      </c>
      <c r="AP33" s="29"/>
      <c r="AQ33" s="29"/>
      <c r="AR33" s="32" t="s">
        <v>36</v>
      </c>
    </row>
    <row r="34" spans="1:44" x14ac:dyDescent="0.25">
      <c r="A34">
        <v>9</v>
      </c>
      <c r="B34" s="8"/>
      <c r="C34" s="8"/>
      <c r="D34" s="21"/>
      <c r="E34" s="22"/>
      <c r="F34" s="22"/>
      <c r="G34" s="8"/>
      <c r="H34" s="8"/>
      <c r="I34" s="8"/>
      <c r="J34" s="8"/>
      <c r="K34" s="20"/>
      <c r="L34" s="20"/>
      <c r="M34" s="20"/>
      <c r="N34" s="20"/>
      <c r="O34" s="8"/>
      <c r="P34" s="8"/>
      <c r="Q34" s="8"/>
      <c r="R34" s="22"/>
      <c r="S34" s="22"/>
      <c r="T34" s="8"/>
      <c r="U34" s="8"/>
      <c r="V34" s="8"/>
      <c r="W34" s="8"/>
      <c r="X34">
        <f t="shared" si="18"/>
        <v>0</v>
      </c>
      <c r="AA34" s="33" t="s">
        <v>28</v>
      </c>
      <c r="AB34" s="34" t="s">
        <v>69</v>
      </c>
      <c r="AC34" s="34">
        <v>192805</v>
      </c>
      <c r="AD34" s="35">
        <v>43647</v>
      </c>
      <c r="AE34" s="34">
        <v>58100000</v>
      </c>
      <c r="AF34" s="34"/>
      <c r="AG34" s="34" t="s">
        <v>90</v>
      </c>
      <c r="AH34" s="34" t="s">
        <v>70</v>
      </c>
      <c r="AI34" s="36">
        <v>0</v>
      </c>
      <c r="AJ34" s="36">
        <v>90.12</v>
      </c>
      <c r="AK34" s="34"/>
      <c r="AL34" s="34"/>
      <c r="AM34" s="34"/>
      <c r="AN34" s="35">
        <v>43504</v>
      </c>
      <c r="AO34" s="34" t="s">
        <v>71</v>
      </c>
      <c r="AP34" s="34"/>
      <c r="AQ34" s="34"/>
      <c r="AR34" s="37" t="s">
        <v>60</v>
      </c>
    </row>
    <row r="35" spans="1:44" x14ac:dyDescent="0.25">
      <c r="A35">
        <v>10</v>
      </c>
      <c r="B35" s="8"/>
      <c r="C35" s="8"/>
      <c r="D35" s="21"/>
      <c r="E35" s="22"/>
      <c r="F35" s="22"/>
      <c r="G35" s="8"/>
      <c r="H35" s="8"/>
      <c r="I35" s="8"/>
      <c r="J35" s="8"/>
      <c r="K35" s="20"/>
      <c r="L35" s="20"/>
      <c r="M35" s="20"/>
      <c r="N35" s="20"/>
      <c r="O35" s="8"/>
      <c r="P35" s="8"/>
      <c r="Q35" s="8"/>
      <c r="R35" s="22"/>
      <c r="S35" s="22"/>
      <c r="T35" s="8"/>
      <c r="U35" s="8"/>
      <c r="V35" s="8"/>
      <c r="W35" s="8"/>
      <c r="X35">
        <f t="shared" si="18"/>
        <v>0</v>
      </c>
      <c r="AA35" s="28" t="s">
        <v>28</v>
      </c>
      <c r="AB35" s="29" t="s">
        <v>31</v>
      </c>
      <c r="AC35" s="29">
        <v>192091</v>
      </c>
      <c r="AD35" s="30">
        <v>43586</v>
      </c>
      <c r="AE35" s="29">
        <v>6070100200</v>
      </c>
      <c r="AF35" s="29"/>
      <c r="AG35" s="29" t="s">
        <v>88</v>
      </c>
      <c r="AH35" s="29" t="s">
        <v>75</v>
      </c>
      <c r="AI35" s="31">
        <v>31635</v>
      </c>
      <c r="AJ35" s="31">
        <v>0</v>
      </c>
      <c r="AK35" s="29"/>
      <c r="AL35" s="29" t="s">
        <v>33</v>
      </c>
      <c r="AM35" s="29"/>
      <c r="AN35" s="30">
        <v>43576</v>
      </c>
      <c r="AO35" s="29" t="s">
        <v>76</v>
      </c>
      <c r="AP35" s="29" t="s">
        <v>34</v>
      </c>
      <c r="AQ35" s="29"/>
      <c r="AR35" s="32" t="s">
        <v>77</v>
      </c>
    </row>
    <row r="36" spans="1:44" x14ac:dyDescent="0.25">
      <c r="A36">
        <v>11</v>
      </c>
      <c r="B36" s="23"/>
      <c r="C36" s="23"/>
      <c r="D36" s="24"/>
      <c r="E36" s="25"/>
      <c r="F36" s="25"/>
      <c r="G36" s="23"/>
      <c r="H36" s="23"/>
      <c r="I36" s="23"/>
      <c r="J36" s="23"/>
      <c r="K36" s="26"/>
      <c r="L36" s="26"/>
      <c r="M36" s="26"/>
      <c r="N36" s="26"/>
      <c r="O36" s="23"/>
      <c r="P36" s="23"/>
      <c r="Q36" s="23"/>
      <c r="R36" s="25"/>
      <c r="S36" s="25"/>
      <c r="T36" s="23"/>
      <c r="U36" s="23"/>
      <c r="V36" s="23"/>
      <c r="W36" s="23"/>
      <c r="X36">
        <f t="shared" si="18"/>
        <v>0</v>
      </c>
      <c r="AA36" s="33" t="s">
        <v>28</v>
      </c>
      <c r="AB36" s="34" t="s">
        <v>31</v>
      </c>
      <c r="AC36" s="34">
        <v>192091</v>
      </c>
      <c r="AD36" s="35">
        <v>43586</v>
      </c>
      <c r="AE36" s="34">
        <v>44566200</v>
      </c>
      <c r="AF36" s="34"/>
      <c r="AG36" s="34" t="s">
        <v>88</v>
      </c>
      <c r="AH36" s="34" t="s">
        <v>75</v>
      </c>
      <c r="AI36" s="36">
        <v>6327</v>
      </c>
      <c r="AJ36" s="36">
        <v>0</v>
      </c>
      <c r="AK36" s="34"/>
      <c r="AL36" s="34" t="s">
        <v>33</v>
      </c>
      <c r="AM36" s="34"/>
      <c r="AN36" s="35">
        <v>43576</v>
      </c>
      <c r="AO36" s="34"/>
      <c r="AP36" s="34" t="s">
        <v>34</v>
      </c>
      <c r="AQ36" s="34"/>
      <c r="AR36" s="37" t="s">
        <v>36</v>
      </c>
    </row>
    <row r="37" spans="1:44" x14ac:dyDescent="0.25">
      <c r="B37" s="11"/>
      <c r="C37" s="11"/>
      <c r="D37" s="12">
        <v>19</v>
      </c>
      <c r="E37" s="12">
        <v>22</v>
      </c>
      <c r="F37" s="12"/>
      <c r="G37" s="12" t="s">
        <v>21</v>
      </c>
      <c r="H37" s="12" t="s">
        <v>22</v>
      </c>
      <c r="I37" s="12" t="s">
        <v>23</v>
      </c>
      <c r="J37" s="12">
        <v>23</v>
      </c>
      <c r="K37" s="11" t="s">
        <v>21</v>
      </c>
      <c r="L37" s="11"/>
      <c r="M37" s="11" t="s">
        <v>21</v>
      </c>
      <c r="N37" s="11"/>
      <c r="O37" s="11"/>
      <c r="P37" s="12" t="s">
        <v>21</v>
      </c>
      <c r="Q37" s="11"/>
      <c r="R37" s="12" t="s">
        <v>24</v>
      </c>
      <c r="S37" s="12"/>
      <c r="T37" s="12">
        <v>24</v>
      </c>
      <c r="U37" s="12" t="s">
        <v>21</v>
      </c>
      <c r="V37" s="12"/>
      <c r="W37" s="11"/>
      <c r="X37" s="13"/>
      <c r="AA37" s="28" t="s">
        <v>28</v>
      </c>
      <c r="AB37" s="29" t="s">
        <v>31</v>
      </c>
      <c r="AC37" s="29">
        <v>192091</v>
      </c>
      <c r="AD37" s="30">
        <v>43586</v>
      </c>
      <c r="AE37" s="29">
        <v>40100000</v>
      </c>
      <c r="AF37" s="29" t="s">
        <v>88</v>
      </c>
      <c r="AG37" s="29" t="s">
        <v>88</v>
      </c>
      <c r="AH37" s="29" t="s">
        <v>75</v>
      </c>
      <c r="AI37" s="31">
        <v>0</v>
      </c>
      <c r="AJ37" s="31">
        <v>37962</v>
      </c>
      <c r="AK37" s="29"/>
      <c r="AL37" s="29" t="s">
        <v>33</v>
      </c>
      <c r="AM37" s="29"/>
      <c r="AN37" s="30">
        <v>43579</v>
      </c>
      <c r="AO37" s="29" t="s">
        <v>78</v>
      </c>
      <c r="AP37" s="29" t="s">
        <v>34</v>
      </c>
      <c r="AQ37" s="29"/>
      <c r="AR37" s="32">
        <v>0</v>
      </c>
    </row>
    <row r="38" spans="1:44" x14ac:dyDescent="0.25">
      <c r="AA38" s="33" t="s">
        <v>28</v>
      </c>
      <c r="AB38" s="34" t="s">
        <v>31</v>
      </c>
      <c r="AC38" s="34">
        <v>192133</v>
      </c>
      <c r="AD38" s="35">
        <v>43608</v>
      </c>
      <c r="AE38" s="34">
        <v>6226000200</v>
      </c>
      <c r="AF38" s="34"/>
      <c r="AG38" s="34" t="s">
        <v>88</v>
      </c>
      <c r="AH38" s="34" t="s">
        <v>79</v>
      </c>
      <c r="AI38" s="36">
        <v>1000</v>
      </c>
      <c r="AJ38" s="36">
        <v>0</v>
      </c>
      <c r="AK38" s="34"/>
      <c r="AL38" s="34" t="s">
        <v>33</v>
      </c>
      <c r="AM38" s="34"/>
      <c r="AN38" s="35">
        <v>43608</v>
      </c>
      <c r="AO38" s="34"/>
      <c r="AP38" s="34" t="s">
        <v>34</v>
      </c>
      <c r="AQ38" s="34"/>
      <c r="AR38" s="37" t="s">
        <v>80</v>
      </c>
    </row>
    <row r="39" spans="1:44" x14ac:dyDescent="0.25">
      <c r="AA39" s="28" t="s">
        <v>28</v>
      </c>
      <c r="AB39" s="29" t="s">
        <v>31</v>
      </c>
      <c r="AC39" s="29">
        <v>192133</v>
      </c>
      <c r="AD39" s="30">
        <v>43608</v>
      </c>
      <c r="AE39" s="29">
        <v>44566200</v>
      </c>
      <c r="AF39" s="29"/>
      <c r="AG39" s="29" t="s">
        <v>88</v>
      </c>
      <c r="AH39" s="29" t="s">
        <v>79</v>
      </c>
      <c r="AI39" s="31">
        <v>200</v>
      </c>
      <c r="AJ39" s="31">
        <v>0</v>
      </c>
      <c r="AK39" s="29"/>
      <c r="AL39" s="29" t="s">
        <v>33</v>
      </c>
      <c r="AM39" s="29"/>
      <c r="AN39" s="29"/>
      <c r="AO39" s="29"/>
      <c r="AP39" s="29" t="s">
        <v>34</v>
      </c>
      <c r="AQ39" s="29"/>
      <c r="AR39" s="32" t="s">
        <v>36</v>
      </c>
    </row>
    <row r="40" spans="1:44" x14ac:dyDescent="0.25">
      <c r="AA40" s="33" t="s">
        <v>28</v>
      </c>
      <c r="AB40" s="34" t="s">
        <v>31</v>
      </c>
      <c r="AC40" s="34">
        <v>192133</v>
      </c>
      <c r="AD40" s="35">
        <v>43608</v>
      </c>
      <c r="AE40" s="34">
        <v>40100000</v>
      </c>
      <c r="AF40" s="34" t="s">
        <v>88</v>
      </c>
      <c r="AG40" s="34" t="s">
        <v>88</v>
      </c>
      <c r="AH40" s="34" t="s">
        <v>79</v>
      </c>
      <c r="AI40" s="36">
        <v>0</v>
      </c>
      <c r="AJ40" s="36">
        <v>1200</v>
      </c>
      <c r="AK40" s="34"/>
      <c r="AL40" s="34" t="s">
        <v>33</v>
      </c>
      <c r="AM40" s="34"/>
      <c r="AN40" s="35">
        <v>43608</v>
      </c>
      <c r="AO40" s="34"/>
      <c r="AP40" s="34" t="s">
        <v>34</v>
      </c>
      <c r="AQ40" s="34"/>
      <c r="AR40" s="37">
        <v>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JCSC</dc:creator>
  <cp:lastModifiedBy>JCSC</cp:lastModifiedBy>
  <dcterms:created xsi:type="dcterms:W3CDTF">2019-09-23T20:47:18Z</dcterms:created>
  <dcterms:modified xsi:type="dcterms:W3CDTF">2019-09-23T23:03:26Z</dcterms:modified>
</cp:coreProperties>
</file>