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tetardflorian/Documents/Aromes_Saveurs/"/>
    </mc:Choice>
  </mc:AlternateContent>
  <xr:revisionPtr revIDLastSave="0" documentId="13_ncr:80001_{1DBABDB7-85A8-6F46-9CA1-407B031A3B76}" xr6:coauthVersionLast="36" xr6:coauthVersionMax="36" xr10:uidLastSave="{00000000-0000-0000-0000-000000000000}"/>
  <bookViews>
    <workbookView xWindow="0" yWindow="460" windowWidth="25600" windowHeight="14320" xr2:uid="{826B7A1B-C0D4-1F40-A798-A7B58115F320}"/>
  </bookViews>
  <sheets>
    <sheet name="Proforma_Accuse_Devis" sheetId="9" r:id="rId1"/>
    <sheet name="BD_Produits_Vendus" sheetId="6" r:id="rId2"/>
    <sheet name="Configuration" sheetId="5" state="hidden" r:id="rId3"/>
  </sheets>
  <definedNames>
    <definedName name="Client" localSheetId="0">#REF!</definedName>
    <definedName name="Client">#REF!</definedName>
    <definedName name="Famille_de_produits" localSheetId="0">Tableau6[Type de produit]</definedName>
    <definedName name="Famille_de_produits">Tableau6[Type de produit]</definedName>
    <definedName name="Liste_numero_Facture" localSheetId="0">Tableau5[Index]</definedName>
    <definedName name="Liste_numero_Facture">Tableau5[Index]</definedName>
    <definedName name="PAD">Tableau421[Etat]</definedName>
    <definedName name="Paiement" localSheetId="0">Tableau4[Etat]</definedName>
    <definedName name="Paiement">Tableau4[Etat]</definedName>
    <definedName name="Type_Conditionnement" localSheetId="0">#REF!</definedName>
    <definedName name="Type_Conditionnement">#REF!</definedName>
    <definedName name="Type_TVA" localSheetId="0">Tableau11[Type TVA]</definedName>
    <definedName name="Type_TVA">Tableau11[Type TVA]</definedName>
    <definedName name="_xlnm.Print_Area" localSheetId="0">Proforma_Accuse_Devis!#REF!</definedName>
  </definedNames>
  <calcPr calcId="181029"/>
  <pivotCaches>
    <pivotCache cacheId="1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9" l="1"/>
  <c r="F14" i="9"/>
  <c r="F13" i="9"/>
  <c r="N9" i="6"/>
  <c r="N11" i="6"/>
  <c r="N12" i="6"/>
  <c r="N13" i="6"/>
  <c r="N16" i="6"/>
  <c r="N19" i="6"/>
  <c r="N20" i="6"/>
  <c r="L21" i="6"/>
  <c r="N21" i="6"/>
  <c r="P21" i="6"/>
  <c r="Q21" i="6"/>
  <c r="R21" i="6"/>
  <c r="S21" i="6"/>
  <c r="L20" i="6"/>
  <c r="P20" i="6"/>
  <c r="Q20" i="6"/>
  <c r="R20" i="6"/>
  <c r="S20" i="6"/>
  <c r="L19" i="6"/>
  <c r="P19" i="6"/>
  <c r="Q19" i="6"/>
  <c r="R19" i="6"/>
  <c r="S19" i="6"/>
  <c r="L18" i="6"/>
  <c r="P18" i="6"/>
  <c r="Q18" i="6"/>
  <c r="R18" i="6"/>
  <c r="S18" i="6"/>
  <c r="L17" i="6"/>
  <c r="P17" i="6"/>
  <c r="Q17" i="6"/>
  <c r="R17" i="6"/>
  <c r="S17" i="6"/>
  <c r="L16" i="6"/>
  <c r="P16" i="6"/>
  <c r="Q16" i="6"/>
  <c r="R16" i="6"/>
  <c r="S16" i="6"/>
  <c r="L15" i="6"/>
  <c r="P15" i="6"/>
  <c r="Q15" i="6"/>
  <c r="R15" i="6"/>
  <c r="S15" i="6"/>
  <c r="L14" i="6"/>
  <c r="P14" i="6"/>
  <c r="Q14" i="6"/>
  <c r="R14" i="6"/>
  <c r="S14" i="6"/>
  <c r="L13" i="6"/>
  <c r="P13" i="6"/>
  <c r="Q13" i="6"/>
  <c r="R13" i="6"/>
  <c r="S13" i="6"/>
  <c r="L12" i="6"/>
  <c r="P12" i="6"/>
  <c r="Q12" i="6"/>
  <c r="R12" i="6"/>
  <c r="S12" i="6"/>
  <c r="L11" i="6"/>
  <c r="P11" i="6"/>
  <c r="Q11" i="6"/>
  <c r="R11" i="6"/>
  <c r="S11" i="6"/>
  <c r="L10" i="6"/>
  <c r="P10" i="6"/>
  <c r="Q10" i="6"/>
  <c r="R10" i="6"/>
  <c r="S10" i="6"/>
  <c r="L9" i="6"/>
  <c r="P9" i="6"/>
  <c r="Q9" i="6"/>
  <c r="R9" i="6"/>
  <c r="S9" i="6"/>
  <c r="F12" i="9" l="1"/>
  <c r="F11" i="9"/>
  <c r="F10" i="9"/>
  <c r="F9" i="9"/>
  <c r="F8" i="9"/>
  <c r="F5" i="9" l="1"/>
  <c r="F6" i="9"/>
  <c r="F7" i="9"/>
  <c r="P3" i="6"/>
  <c r="P4" i="6"/>
  <c r="P5" i="6"/>
  <c r="P6" i="6"/>
  <c r="P7" i="6"/>
  <c r="P8" i="6"/>
  <c r="S3" i="6"/>
  <c r="S4" i="6"/>
  <c r="S5" i="6"/>
  <c r="S6" i="6"/>
  <c r="S7" i="6"/>
  <c r="S8" i="6"/>
  <c r="R3" i="6"/>
  <c r="R4" i="6"/>
  <c r="R5" i="6"/>
  <c r="R6" i="6"/>
  <c r="R7" i="6"/>
  <c r="R8" i="6"/>
  <c r="Q3" i="6"/>
  <c r="Q4" i="6"/>
  <c r="Q5" i="6"/>
  <c r="Q6" i="6"/>
  <c r="Q7" i="6"/>
  <c r="Q8" i="6"/>
  <c r="N3" i="6" l="1"/>
  <c r="N4" i="6"/>
  <c r="N5" i="6"/>
  <c r="N7" i="6"/>
  <c r="L8" i="6"/>
  <c r="N6" i="6" l="1"/>
  <c r="N8" i="6" s="1"/>
  <c r="O3" i="6"/>
  <c r="L7" i="6"/>
  <c r="L6" i="6"/>
  <c r="L5" i="6"/>
  <c r="L4" i="6"/>
  <c r="N10" i="6" l="1"/>
  <c r="N14" i="6"/>
  <c r="O4" i="6"/>
  <c r="L3" i="6"/>
  <c r="N15" i="6" l="1"/>
  <c r="O5" i="6"/>
  <c r="N17" i="6" l="1"/>
  <c r="N18" i="6"/>
  <c r="O15" i="6" s="1"/>
  <c r="O20" i="6" l="1"/>
  <c r="O6" i="6"/>
  <c r="O18" i="6"/>
  <c r="O11" i="6"/>
  <c r="O17" i="6"/>
  <c r="O14" i="6"/>
  <c r="O10" i="6"/>
  <c r="O7" i="6"/>
  <c r="O12" i="6"/>
  <c r="O19" i="6"/>
  <c r="O9" i="6"/>
  <c r="O13" i="6"/>
  <c r="O16" i="6"/>
  <c r="O8" i="6"/>
  <c r="O21" i="6"/>
</calcChain>
</file>

<file path=xl/sharedStrings.xml><?xml version="1.0" encoding="utf-8"?>
<sst xmlns="http://schemas.openxmlformats.org/spreadsheetml/2006/main" count="128" uniqueCount="80">
  <si>
    <t>Référence</t>
  </si>
  <si>
    <t>Client</t>
  </si>
  <si>
    <t>Date</t>
  </si>
  <si>
    <t>En attente</t>
  </si>
  <si>
    <t>Payée</t>
  </si>
  <si>
    <t>Tableau de bord</t>
  </si>
  <si>
    <t>Étiquettes de lignes</t>
  </si>
  <si>
    <t>Total général</t>
  </si>
  <si>
    <t>BD_Client</t>
  </si>
  <si>
    <t>Désignation</t>
  </si>
  <si>
    <t>Type de produit</t>
  </si>
  <si>
    <t>Prix de vente €</t>
  </si>
  <si>
    <t>Bénéfice €</t>
  </si>
  <si>
    <t>BD_Produits_Vendus</t>
  </si>
  <si>
    <t>Échéance</t>
  </si>
  <si>
    <t>Quantité</t>
  </si>
  <si>
    <t>TVA</t>
  </si>
  <si>
    <t>N° Lot</t>
  </si>
  <si>
    <t>(vide)</t>
  </si>
  <si>
    <t>Exonération de TVA, article 262I du CGI</t>
  </si>
  <si>
    <t>TVA_DOM</t>
  </si>
  <si>
    <t>TVA_FRA</t>
  </si>
  <si>
    <t>Type TVA</t>
  </si>
  <si>
    <t>Phrase</t>
  </si>
  <si>
    <t xml:space="preserve"> </t>
  </si>
  <si>
    <t>ORD-0001</t>
  </si>
  <si>
    <t>ORD-0002</t>
  </si>
  <si>
    <t>Prix de revient €</t>
  </si>
  <si>
    <t>Ordre</t>
  </si>
  <si>
    <t>ORD-0003</t>
  </si>
  <si>
    <t>Index</t>
  </si>
  <si>
    <t>Statut</t>
  </si>
  <si>
    <t>Facture</t>
  </si>
  <si>
    <t>Numéro Accusé</t>
  </si>
  <si>
    <t>Numéro Facture</t>
  </si>
  <si>
    <t>Numéro Proforma</t>
  </si>
  <si>
    <t>Numéro Devis</t>
  </si>
  <si>
    <t>Numéro Commande</t>
  </si>
  <si>
    <t>Numéro Document</t>
  </si>
  <si>
    <t>Numéro commande</t>
  </si>
  <si>
    <t>Signé</t>
  </si>
  <si>
    <t>Proforma_Accusé_Devis</t>
  </si>
  <si>
    <t>En attente de signature</t>
  </si>
  <si>
    <t>Etat</t>
  </si>
  <si>
    <t>Montant commande</t>
  </si>
  <si>
    <t>SUIVI DES DOCUMENTS COMMERCIAUX</t>
  </si>
  <si>
    <t>DEV-0001</t>
  </si>
  <si>
    <t>DEV-0002</t>
  </si>
  <si>
    <t>Par 1</t>
  </si>
  <si>
    <t>Par 2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</si>
  <si>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</si>
  <si>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</si>
  <si>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</si>
  <si>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</si>
  <si>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</si>
  <si>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</si>
  <si>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</si>
  <si>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</si>
  <si>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</si>
  <si>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</si>
  <si>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ORD-0004</t>
  </si>
  <si>
    <t>ORD-0005</t>
  </si>
  <si>
    <t>ORD-0006</t>
  </si>
  <si>
    <t>ORD-0007</t>
  </si>
  <si>
    <t>ORD-0008</t>
  </si>
  <si>
    <t>Client 1</t>
  </si>
  <si>
    <t>Client 2</t>
  </si>
  <si>
    <t>Client 3</t>
  </si>
  <si>
    <t>Client 4</t>
  </si>
  <si>
    <t>Clien 1</t>
  </si>
  <si>
    <t>Client4</t>
  </si>
  <si>
    <t>ACC-0001</t>
  </si>
  <si>
    <t>ACC-0002</t>
  </si>
  <si>
    <t>PRO-0003</t>
  </si>
  <si>
    <t>ACC-0004</t>
  </si>
  <si>
    <t>ACC-0005</t>
  </si>
  <si>
    <t>DEV-0006</t>
  </si>
  <si>
    <t>ACC-0007</t>
  </si>
  <si>
    <t>PRO-0007</t>
  </si>
  <si>
    <t>ACC-0008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</si>
</sst>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333333"/>
      <name val="Courier New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2" fillId="0" borderId="0" xfId="0" applyFont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4" tint="0.39994506668294322"/>
        </patternFill>
      </fill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rosoft Office User" refreshedDate="44152.796065162038" createdVersion="6" refreshedVersion="6" minRefreshableVersion="3" recordCount="3" xr:uid="{FB8BEDC5-CD2E-3744-BF95-D2EBC8E61976}">
  <cacheSource type="worksheet">
    <worksheetSource name="Tableau3"/>
  </cacheSource>
  <cacheFields count="10">
    <cacheField name="Date" numFmtId="14">
      <sharedItems containsNonDate="0" containsString="0" containsBlank="1"/>
    </cacheField>
    <cacheField name="Numéro de commande" numFmtId="14">
      <sharedItems containsNonDate="0" containsString="0" containsBlank="1"/>
    </cacheField>
    <cacheField name="Numéro de Facture" numFmtId="0">
      <sharedItems containsNonDate="0" containsString="0" containsBlank="1"/>
    </cacheField>
    <cacheField name="Client" numFmtId="0">
      <sharedItems containsNonDate="0" containsBlank="1" count="3">
        <m/>
        <s v="CURTIS" u="1"/>
        <s v="ALTERRA" u="1"/>
      </sharedItems>
    </cacheField>
    <cacheField name="Montant Facture" numFmtId="164">
      <sharedItems containsNonDate="0" containsString="0" containsBlank="1"/>
    </cacheField>
    <cacheField name="Total déjà réglé" numFmtId="164">
      <sharedItems containsNonDate="0" containsString="0" containsBlank="1"/>
    </cacheField>
    <cacheField name="Restant dû" numFmtId="164">
      <sharedItems containsSemiMixedTypes="0" containsString="0" containsNumber="1" containsInteger="1" minValue="0" maxValue="0"/>
    </cacheField>
    <cacheField name="Nombre de jours" numFmtId="0">
      <sharedItems containsNonDate="0" containsString="0" containsBlank="1"/>
    </cacheField>
    <cacheField name="Échéance" numFmtId="14">
      <sharedItems containsSemiMixedTypes="0" containsNonDate="0" containsDate="1" containsString="0" minDate="1899-12-30T00:00:00" maxDate="1899-12-31T00:00:00"/>
    </cacheField>
    <cacheField name="Statu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m/>
    <m/>
    <m/>
    <x v="0"/>
    <m/>
    <m/>
    <n v="0"/>
    <m/>
    <d v="1899-12-30T00:00:00"/>
    <s v="En attente"/>
  </r>
  <r>
    <m/>
    <m/>
    <m/>
    <x v="0"/>
    <m/>
    <m/>
    <n v="0"/>
    <m/>
    <d v="1899-12-30T00:00:00"/>
    <m/>
  </r>
  <r>
    <m/>
    <m/>
    <m/>
    <x v="0"/>
    <m/>
    <m/>
    <n v="0"/>
    <m/>
    <d v="1899-12-30T00:00: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7D177B-FF4E-9D4F-BBDF-8F6C6A77AF1A}" name="Tableau croisé dynamique2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A7" firstHeaderRow="1" firstDataRow="1" firstDataCol="1"/>
  <pivotFields count="10">
    <pivotField numFmtId="14" showAll="0"/>
    <pivotField showAll="0"/>
    <pivotField showAll="0"/>
    <pivotField axis="axisRow" showAll="0">
      <items count="4">
        <item m="1" x="2"/>
        <item m="1" x="1"/>
        <item x="0"/>
        <item t="default"/>
      </items>
    </pivotField>
    <pivotField showAll="0"/>
    <pivotField showAll="0"/>
    <pivotField numFmtId="164" showAll="0"/>
    <pivotField showAll="0"/>
    <pivotField numFmtId="14" showAll="0"/>
    <pivotField showAll="0"/>
  </pivotFields>
  <rowFields count="1">
    <field x="3"/>
  </rowFields>
  <rowItems count="2">
    <i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6EB2AA7D-0420-4E47-8558-C4E7DB1222FF}" name="Tableau322" displayName="Tableau322" ref="A4:G15" totalsRowShown="0" headerRowDxfId="48" dataDxfId="47">
  <autoFilter ref="A4:G15" xr:uid="{2EEE08D5-C785-D34F-AC27-8C3E5A53688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779B190-5CEF-3844-BA94-9BFFC16CECC0}" name="Date" dataDxfId="46"/>
    <tableColumn id="10" xr3:uid="{2A0102DD-5F74-9947-A41D-F61F81F596CC}" name="Numéro commande" dataDxfId="45"/>
    <tableColumn id="2" xr3:uid="{A3E3B137-1ACF-8445-B7AE-3A7036F52CA0}" name="Numéro Document" dataDxfId="44"/>
    <tableColumn id="3" xr3:uid="{FED0C664-1B97-0D49-B66C-E92EDEFA3315}" name="Client" dataDxfId="43"/>
    <tableColumn id="4" xr3:uid="{110A489E-BB5E-A244-BD6B-B34093F28B0D}" name="Montant commande" dataDxfId="42"/>
    <tableColumn id="8" xr3:uid="{E797CE0D-8621-3E44-9C53-28FCC6CD817F}" name="Échéance" dataDxfId="41">
      <calculatedColumnFormula>Tableau322[Date]+30</calculatedColumnFormula>
    </tableColumn>
    <tableColumn id="7" xr3:uid="{C9A8E4EB-1316-BF4D-9CBA-D8E4155EC56A}" name="Statut" dataDxfId="4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2A9F9FD-55D2-0D41-A8BE-7CE87E46A705}" name="Tableau5" displayName="Tableau5" ref="B2:S21" totalsRowShown="0" headerRowDxfId="39" dataDxfId="38">
  <autoFilter ref="B2:S21" xr:uid="{B6660C5D-7251-C548-9ED8-676809C2DB3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D19AF3C2-732C-2C4A-B91A-CAA91138148F}" name="Référence" dataDxfId="37"/>
    <tableColumn id="2" xr3:uid="{917A86BE-9D07-E64D-BD7B-7EB9E7775E67}" name="Désignation" dataDxfId="36"/>
    <tableColumn id="3" xr3:uid="{F22B957B-3E6B-E443-A5AD-6EBD4D9DE548}" name="Type de produit" dataDxfId="35"/>
    <tableColumn id="11" xr3:uid="{25A573B9-3FFE-6541-9408-9EA79472AC0C}" name="N° Lot" dataDxfId="34"/>
    <tableColumn id="4" xr3:uid="{91754ADA-C2FE-A14C-BAEB-EDEF9878CAEE}" name="Client" dataDxfId="33"/>
    <tableColumn id="15" xr3:uid="{B6D830EA-249C-424C-A292-A16BC29CCDE1}" name="Par 1" dataDxfId="32"/>
    <tableColumn id="14" xr3:uid="{E24D54A4-B1CD-6142-8EF3-3EFEDCC03409}" name="Par 2" dataDxfId="31" dataCellStyle="Pourcentage"/>
    <tableColumn id="5" xr3:uid="{E629B494-89F5-D04B-87B9-98339CD37718}" name="Quantité" dataDxfId="30"/>
    <tableColumn id="6" xr3:uid="{02E0BD10-04C4-6F4C-9050-17BC50EECAF7}" name="Prix de vente €" dataDxfId="29"/>
    <tableColumn id="7" xr3:uid="{C6552429-C4FB-4946-9CE9-FDFB27260D3B}" name="Prix de revient €" dataDxfId="28"/>
    <tableColumn id="8" xr3:uid="{3FF9B1BA-88D9-3346-9DB8-1EC3E7C143DB}" name="Bénéfice €" dataDxfId="27">
      <calculatedColumnFormula>Tableau5[Prix de revient €]-Tableau5[Prix de vente €]</calculatedColumnFormula>
    </tableColumn>
    <tableColumn id="9" xr3:uid="{767EA6A7-297B-3844-ADFA-F398CE62518B}" name="Numéro Commande" dataDxfId="26"/>
    <tableColumn id="12" xr3:uid="{AC447172-BD2B-2E45-BC3A-7F319C86E28A}" name="Ordre" dataDxfId="25">
      <calculatedColumnFormula>IF(COUNTIF(M$2:M3,Tableau5[[#This Row],[Numéro Commande]])=1,MAX(M$2:N2)+1)</calculatedColumnFormula>
    </tableColumn>
    <tableColumn id="13" xr3:uid="{CD93F12B-2DCC-7744-8D5D-FB716F2139CF}" name="Index" dataDxfId="24">
      <calculatedColumnFormula>IFERROR(INDEX(Tableau5[Numéro Commande],MATCH(ROW()-2,Tableau5[Ordre],0)),"")</calculatedColumnFormula>
    </tableColumn>
    <tableColumn id="10" xr3:uid="{1943EEED-842A-EE44-AE47-F996B6F461BD}" name="Numéro Devis" dataDxfId="23">
      <calculatedColumnFormula>"DEV-"&amp;CONCATENATE(RIGHT(Tableau5[Numéro Commande],4))</calculatedColumnFormula>
    </tableColumn>
    <tableColumn id="16" xr3:uid="{B1136D34-7751-8F47-9B4E-5AAEF2F81BC0}" name="Numéro Proforma" dataDxfId="11">
      <calculatedColumnFormula>"PRO-"&amp;CONCATENATE(RIGHT(Tableau5[Numéro Commande],4))</calculatedColumnFormula>
    </tableColumn>
    <tableColumn id="17" xr3:uid="{09B76F2D-FDE6-6B4C-B317-DF44555228C1}" name="Numéro Accusé" dataDxfId="9">
      <calculatedColumnFormula>"ACC-"&amp;CONCATENATE(RIGHT(Tableau5[Numéro Commande],4))</calculatedColumnFormula>
    </tableColumn>
    <tableColumn id="18" xr3:uid="{5B058199-8EDB-274B-B42B-B2C550002983}" name="Numéro Facture" dataDxfId="10">
      <calculatedColumnFormula>"FAC-"&amp;CONCATENATE(RIGHT(Tableau5[Numéro Commande],4))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60CE708-FD13-734F-AF5A-6393A5E44F60}" name="Tableau4" displayName="Tableau4" ref="F3:F5" totalsRowShown="0">
  <autoFilter ref="F3:F5" xr:uid="{6F4D59F4-8714-1841-A2EB-531A1FE40948}"/>
  <tableColumns count="1">
    <tableColumn id="1" xr3:uid="{0904EA3A-5A43-5845-A9C4-6FF373487DF3}" name="Eta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A0CA188-B8F4-CA4A-996E-EE3AB3A4978C}" name="Tableau6" displayName="Tableau6" ref="I3:I6" totalsRowShown="0">
  <autoFilter ref="I3:I6" xr:uid="{B9B4152F-B097-BC4C-A376-33B630440262}"/>
  <tableColumns count="1">
    <tableColumn id="1" xr3:uid="{EC49DF13-56AD-AA43-9B79-6F8C1221F190}" name="Type de produit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9B5A16B-8657-D34F-BBA2-4392C0665C1A}" name="Tableau11" displayName="Tableau11" ref="E7:G10" totalsRowShown="0" headerRowDxfId="22" dataDxfId="21">
  <autoFilter ref="E7:G10" xr:uid="{ED87995B-488F-7747-82A2-D7EBA391DA4E}"/>
  <tableColumns count="3">
    <tableColumn id="1" xr3:uid="{65BED507-D54B-BE48-B026-29DF06CE98FF}" name="Type TVA" dataDxfId="20"/>
    <tableColumn id="2" xr3:uid="{0F650AB5-4884-E14B-9508-6DBAA8982DE8}" name="Phrase" dataDxfId="19"/>
    <tableColumn id="3" xr3:uid="{873458B5-6972-714D-855F-AFCCA5F68B02}" name="TVA" dataDxfId="18" dataCellStyle="Pourcentag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6744E79-8B4D-8149-9041-D850FD2F5690}" name="Tableau421" displayName="Tableau421" ref="F20:F22" totalsRowShown="0">
  <autoFilter ref="F20:F22" xr:uid="{C882DAE7-F747-F449-B1AA-759EFD9DBD2F}"/>
  <tableColumns count="1">
    <tableColumn id="1" xr3:uid="{BEDE565D-4AC0-BB41-82E5-483B6A6C2EFD}" name="Eta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ert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FDFB4-59FA-0C42-A953-5879BD2C019B}">
  <sheetPr>
    <pageSetUpPr fitToPage="1"/>
  </sheetPr>
  <dimension ref="A3:J60"/>
  <sheetViews>
    <sheetView showGridLines="0" tabSelected="1" zoomScale="79" workbookViewId="0">
      <selection activeCell="D24" sqref="D24"/>
    </sheetView>
  </sheetViews>
  <sheetFormatPr baseColWidth="10" defaultRowHeight="16" x14ac:dyDescent="0.2"/>
  <cols>
    <col min="1" max="7" width="22.33203125" style="4" customWidth="1"/>
    <col min="8" max="9" width="15" style="4" customWidth="1"/>
    <col min="10" max="10" width="20.33203125" style="4" customWidth="1"/>
  </cols>
  <sheetData>
    <row r="3" spans="1:10" ht="30" customHeight="1" x14ac:dyDescent="0.2">
      <c r="A3" s="15" t="s">
        <v>45</v>
      </c>
      <c r="B3" s="15"/>
      <c r="C3" s="15"/>
      <c r="D3" s="15"/>
      <c r="E3" s="15"/>
      <c r="F3" s="15"/>
      <c r="G3" s="15"/>
      <c r="H3" s="14"/>
      <c r="I3" s="14"/>
      <c r="J3" s="14"/>
    </row>
    <row r="4" spans="1:10" ht="17" x14ac:dyDescent="0.2">
      <c r="A4" s="10" t="s">
        <v>2</v>
      </c>
      <c r="B4" s="10" t="s">
        <v>39</v>
      </c>
      <c r="C4" s="10" t="s">
        <v>38</v>
      </c>
      <c r="D4" s="10" t="s">
        <v>1</v>
      </c>
      <c r="E4" s="10" t="s">
        <v>44</v>
      </c>
      <c r="F4" s="10" t="s">
        <v>14</v>
      </c>
      <c r="G4" s="10" t="s">
        <v>31</v>
      </c>
      <c r="H4"/>
      <c r="I4"/>
      <c r="J4"/>
    </row>
    <row r="5" spans="1:10" x14ac:dyDescent="0.2">
      <c r="A5" s="6"/>
      <c r="B5" s="6" t="s">
        <v>25</v>
      </c>
      <c r="C5" s="17" t="s">
        <v>46</v>
      </c>
      <c r="E5" s="5"/>
      <c r="F5" s="6">
        <f>Tableau322[Date]+30</f>
        <v>30</v>
      </c>
      <c r="H5"/>
      <c r="I5"/>
      <c r="J5"/>
    </row>
    <row r="6" spans="1:10" x14ac:dyDescent="0.2">
      <c r="A6" s="6"/>
      <c r="B6" s="6" t="s">
        <v>26</v>
      </c>
      <c r="C6" s="25" t="s">
        <v>47</v>
      </c>
      <c r="E6" s="5"/>
      <c r="F6" s="6">
        <f>Tableau322[Date]+30</f>
        <v>30</v>
      </c>
      <c r="H6"/>
      <c r="I6"/>
      <c r="J6"/>
    </row>
    <row r="7" spans="1:10" x14ac:dyDescent="0.2">
      <c r="A7" s="6"/>
      <c r="B7" s="6" t="s">
        <v>25</v>
      </c>
      <c r="C7" s="27" t="s">
        <v>71</v>
      </c>
      <c r="E7" s="5"/>
      <c r="F7" s="6">
        <f>Tableau322[Date]+30</f>
        <v>30</v>
      </c>
      <c r="H7"/>
      <c r="I7"/>
      <c r="J7"/>
    </row>
    <row r="8" spans="1:10" x14ac:dyDescent="0.2">
      <c r="A8" s="6"/>
      <c r="B8" s="6" t="s">
        <v>26</v>
      </c>
      <c r="C8" s="27" t="s">
        <v>72</v>
      </c>
      <c r="E8" s="5"/>
      <c r="F8" s="6">
        <f>Tableau322[Date]+30</f>
        <v>30</v>
      </c>
    </row>
    <row r="9" spans="1:10" x14ac:dyDescent="0.2">
      <c r="A9" s="6"/>
      <c r="B9" s="6" t="s">
        <v>29</v>
      </c>
      <c r="C9" s="26" t="s">
        <v>73</v>
      </c>
      <c r="E9" s="5"/>
      <c r="F9" s="6">
        <f>Tableau322[Date]+30</f>
        <v>30</v>
      </c>
    </row>
    <row r="10" spans="1:10" x14ac:dyDescent="0.2">
      <c r="A10" s="6"/>
      <c r="B10" s="6" t="s">
        <v>60</v>
      </c>
      <c r="C10" s="27" t="s">
        <v>74</v>
      </c>
      <c r="E10" s="5"/>
      <c r="F10" s="6">
        <f>Tableau322[Date]+30</f>
        <v>30</v>
      </c>
    </row>
    <row r="11" spans="1:10" x14ac:dyDescent="0.2">
      <c r="A11" s="6"/>
      <c r="B11" s="6" t="s">
        <v>61</v>
      </c>
      <c r="C11" s="27" t="s">
        <v>75</v>
      </c>
      <c r="E11" s="5"/>
      <c r="F11" s="6">
        <f>Tableau322[Date]+30</f>
        <v>30</v>
      </c>
    </row>
    <row r="12" spans="1:10" x14ac:dyDescent="0.2">
      <c r="A12" s="6"/>
      <c r="B12" s="6" t="s">
        <v>62</v>
      </c>
      <c r="C12" s="25" t="s">
        <v>76</v>
      </c>
      <c r="E12" s="5"/>
      <c r="F12" s="6">
        <f>Tableau322[Date]+30</f>
        <v>30</v>
      </c>
    </row>
    <row r="13" spans="1:10" x14ac:dyDescent="0.2">
      <c r="A13" s="6"/>
      <c r="B13" s="6" t="s">
        <v>63</v>
      </c>
      <c r="C13" s="26" t="s">
        <v>78</v>
      </c>
      <c r="E13" s="5"/>
      <c r="F13" s="6">
        <f>Tableau322[Date]+30</f>
        <v>30</v>
      </c>
    </row>
    <row r="14" spans="1:10" x14ac:dyDescent="0.2">
      <c r="A14" s="6"/>
      <c r="B14" s="6" t="s">
        <v>64</v>
      </c>
      <c r="C14" s="27" t="s">
        <v>79</v>
      </c>
      <c r="E14" s="5"/>
      <c r="F14" s="6">
        <f>Tableau322[Date]+30</f>
        <v>30</v>
      </c>
    </row>
    <row r="15" spans="1:10" x14ac:dyDescent="0.2">
      <c r="A15" s="6"/>
      <c r="B15" s="6" t="s">
        <v>63</v>
      </c>
      <c r="C15" s="27" t="s">
        <v>77</v>
      </c>
      <c r="E15" s="5"/>
      <c r="F15" s="6">
        <f>Tableau322[Date]+30</f>
        <v>30</v>
      </c>
    </row>
    <row r="47" ht="16" customHeight="1" x14ac:dyDescent="0.2"/>
    <row r="50" ht="16" customHeight="1" x14ac:dyDescent="0.2"/>
    <row r="51" ht="16" customHeight="1" x14ac:dyDescent="0.2"/>
    <row r="52" ht="16" customHeight="1" x14ac:dyDescent="0.2"/>
    <row r="53" ht="16" customHeight="1" x14ac:dyDescent="0.2"/>
    <row r="54" ht="16" customHeight="1" x14ac:dyDescent="0.2"/>
    <row r="56" ht="16" customHeight="1" x14ac:dyDescent="0.2"/>
    <row r="57" ht="16" customHeight="1" x14ac:dyDescent="0.2"/>
    <row r="58" ht="16" customHeight="1" x14ac:dyDescent="0.2"/>
    <row r="59" ht="16" customHeight="1" x14ac:dyDescent="0.2"/>
    <row r="60" ht="16" customHeight="1" x14ac:dyDescent="0.2"/>
  </sheetData>
  <dataConsolidate/>
  <mergeCells count="1">
    <mergeCell ref="A3:G3"/>
  </mergeCells>
  <conditionalFormatting sqref="G6:G7 A5:G5">
    <cfRule type="expression" dxfId="8" priority="1">
      <formula>IF($G5="Signé",ROW(),"")</formula>
    </cfRule>
  </conditionalFormatting>
  <conditionalFormatting sqref="A5:G15">
    <cfRule type="expression" dxfId="7" priority="8">
      <formula>IF($A5="","",IF(AND($F5&lt;TODAY(),$F5&lt;&gt;""),ROW(),""))</formula>
    </cfRule>
  </conditionalFormatting>
  <dataValidations count="1">
    <dataValidation type="list" allowBlank="1" showInputMessage="1" showErrorMessage="1" sqref="G5:G15" xr:uid="{4271FEE5-4498-414F-B50E-00F9B4DE4554}">
      <formula1>PAD</formula1>
    </dataValidation>
  </dataValidations>
  <pageMargins left="0.70866141732283472" right="0.70866141732283472" top="0.74803149606299213" bottom="0.74803149606299213" header="0.31496062992125984" footer="0.31496062992125984"/>
  <pageSetup paperSize="9" scale="54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8833B-D05C-2D47-B642-E8E9090927B4}">
  <sheetPr codeName="Feuil5"/>
  <dimension ref="B2:S21"/>
  <sheetViews>
    <sheetView showGridLines="0" workbookViewId="0">
      <selection activeCell="U10" sqref="U10"/>
    </sheetView>
  </sheetViews>
  <sheetFormatPr baseColWidth="10" defaultRowHeight="16" x14ac:dyDescent="0.2"/>
  <cols>
    <col min="2" max="2" width="9.5" bestFit="1" customWidth="1"/>
    <col min="3" max="3" width="11" bestFit="1" customWidth="1"/>
    <col min="4" max="4" width="14" bestFit="1" customWidth="1"/>
    <col min="5" max="5" width="8.1640625" bestFit="1" customWidth="1"/>
    <col min="6" max="6" width="8.6640625" bestFit="1" customWidth="1"/>
    <col min="7" max="7" width="7.5" bestFit="1" customWidth="1"/>
    <col min="8" max="8" width="9.5" bestFit="1" customWidth="1"/>
    <col min="9" max="9" width="8.5" bestFit="1" customWidth="1"/>
    <col min="10" max="10" width="13.5" bestFit="1" customWidth="1"/>
    <col min="11" max="11" width="13.1640625" bestFit="1" customWidth="1"/>
    <col min="12" max="12" width="9.83203125" bestFit="1" customWidth="1"/>
    <col min="13" max="13" width="10.5" bestFit="1" customWidth="1"/>
    <col min="14" max="14" width="5.83203125" hidden="1" customWidth="1"/>
    <col min="15" max="15" width="10.83203125" hidden="1" customWidth="1"/>
    <col min="16" max="16" width="8.5" style="13" customWidth="1"/>
    <col min="17" max="17" width="10.5" bestFit="1" customWidth="1"/>
    <col min="18" max="18" width="8" bestFit="1" customWidth="1"/>
    <col min="19" max="19" width="7.83203125" bestFit="1" customWidth="1"/>
  </cols>
  <sheetData>
    <row r="2" spans="2:19" s="11" customFormat="1" ht="34" x14ac:dyDescent="0.2">
      <c r="B2" s="10" t="s">
        <v>0</v>
      </c>
      <c r="C2" s="10" t="s">
        <v>9</v>
      </c>
      <c r="D2" s="10" t="s">
        <v>10</v>
      </c>
      <c r="E2" s="10" t="s">
        <v>17</v>
      </c>
      <c r="F2" s="10" t="s">
        <v>1</v>
      </c>
      <c r="G2" s="10" t="s">
        <v>48</v>
      </c>
      <c r="H2" s="10" t="s">
        <v>49</v>
      </c>
      <c r="I2" s="10" t="s">
        <v>15</v>
      </c>
      <c r="J2" s="10" t="s">
        <v>11</v>
      </c>
      <c r="K2" s="10" t="s">
        <v>27</v>
      </c>
      <c r="L2" s="10" t="s">
        <v>12</v>
      </c>
      <c r="M2" s="10" t="s">
        <v>37</v>
      </c>
      <c r="N2" s="10" t="s">
        <v>28</v>
      </c>
      <c r="O2" s="10" t="s">
        <v>30</v>
      </c>
      <c r="P2" s="12" t="s">
        <v>36</v>
      </c>
      <c r="Q2" s="10" t="s">
        <v>35</v>
      </c>
      <c r="R2" s="10" t="s">
        <v>33</v>
      </c>
      <c r="S2" s="10" t="s">
        <v>34</v>
      </c>
    </row>
    <row r="3" spans="2:19" x14ac:dyDescent="0.2">
      <c r="B3" s="4">
        <v>1</v>
      </c>
      <c r="C3" s="4" t="s">
        <v>50</v>
      </c>
      <c r="D3" s="4"/>
      <c r="E3" s="4"/>
      <c r="F3" s="4" t="s">
        <v>65</v>
      </c>
      <c r="G3" s="4"/>
      <c r="H3" s="8"/>
      <c r="I3" s="4"/>
      <c r="J3" s="5"/>
      <c r="K3" s="5"/>
      <c r="L3" s="5">
        <f>Tableau5[Prix de revient €]-Tableau5[Prix de vente €]</f>
        <v>0</v>
      </c>
      <c r="M3" s="4" t="s">
        <v>25</v>
      </c>
      <c r="N3" s="7">
        <f>IF(COUNTIF(M$2:M3,Tableau5[[#This Row],[Numéro Commande]])=1,MAX(M$2:N2)+1)</f>
        <v>1</v>
      </c>
      <c r="O3" s="5" t="str">
        <f>IFERROR(INDEX(Tableau5[Numéro Commande],MATCH(ROW()-2,Tableau5[Ordre],0)),"")</f>
        <v>ORD-0001</v>
      </c>
      <c r="P3" s="17" t="str">
        <f>"DEV-"&amp;CONCATENATE(RIGHT(Tableau5[Numéro Commande],4))</f>
        <v>DEV-0001</v>
      </c>
      <c r="Q3" s="7" t="str">
        <f>"PRO-"&amp;CONCATENATE(RIGHT(Tableau5[Numéro Commande],4))</f>
        <v>PRO-0001</v>
      </c>
      <c r="R3" s="19" t="str">
        <f>"ACC-"&amp;CONCATENATE(RIGHT(Tableau5[Numéro Commande],4))</f>
        <v>ACC-0001</v>
      </c>
      <c r="S3" s="7" t="str">
        <f>"FAC-"&amp;CONCATENATE(RIGHT(Tableau5[Numéro Commande],4))</f>
        <v>FAC-0001</v>
      </c>
    </row>
    <row r="4" spans="2:19" x14ac:dyDescent="0.2">
      <c r="B4" s="4">
        <v>2</v>
      </c>
      <c r="C4" s="4" t="s">
        <v>51</v>
      </c>
      <c r="D4" s="4"/>
      <c r="E4" s="4"/>
      <c r="F4" s="4" t="s">
        <v>65</v>
      </c>
      <c r="G4" s="4"/>
      <c r="H4" s="8"/>
      <c r="I4" s="4"/>
      <c r="J4" s="5"/>
      <c r="K4" s="5"/>
      <c r="L4" s="5">
        <f>Tableau5[Prix de revient €]-Tableau5[Prix de vente €]</f>
        <v>0</v>
      </c>
      <c r="M4" s="4" t="s">
        <v>25</v>
      </c>
      <c r="N4" s="7" t="b">
        <f>IF(COUNTIF(M$2:M4,Tableau5[[#This Row],[Numéro Commande]])=1,MAX(M$2:N3)+1)</f>
        <v>0</v>
      </c>
      <c r="O4" s="5" t="str">
        <f>IFERROR(INDEX(Tableau5[Numéro Commande],MATCH(ROW()-2,Tableau5[Ordre],0)),"")</f>
        <v>ORD-0002</v>
      </c>
      <c r="P4" s="18" t="str">
        <f>"DEV-"&amp;CONCATENATE(RIGHT(Tableau5[Numéro Commande],4))</f>
        <v>DEV-0001</v>
      </c>
      <c r="Q4" s="5" t="str">
        <f>"PRO-"&amp;CONCATENATE(RIGHT(Tableau5[Numéro Commande],4))</f>
        <v>PRO-0001</v>
      </c>
      <c r="R4" s="20" t="str">
        <f>"ACC-"&amp;CONCATENATE(RIGHT(Tableau5[Numéro Commande],4))</f>
        <v>ACC-0001</v>
      </c>
      <c r="S4" s="5" t="str">
        <f>"FAC-"&amp;CONCATENATE(RIGHT(Tableau5[Numéro Commande],4))</f>
        <v>FAC-0001</v>
      </c>
    </row>
    <row r="5" spans="2:19" x14ac:dyDescent="0.2">
      <c r="B5" s="4">
        <v>3</v>
      </c>
      <c r="C5" s="4" t="s">
        <v>52</v>
      </c>
      <c r="D5" s="4"/>
      <c r="E5" s="4"/>
      <c r="F5" s="4" t="s">
        <v>65</v>
      </c>
      <c r="G5" s="4"/>
      <c r="H5" s="8"/>
      <c r="I5" s="4"/>
      <c r="J5" s="5"/>
      <c r="K5" s="5"/>
      <c r="L5" s="5">
        <f>Tableau5[Prix de revient €]-Tableau5[Prix de vente €]</f>
        <v>0</v>
      </c>
      <c r="M5" s="4" t="s">
        <v>25</v>
      </c>
      <c r="N5" s="7" t="b">
        <f>IF(COUNTIF(M$2:M5,Tableau5[[#This Row],[Numéro Commande]])=1,MAX(M$2:N4)+1)</f>
        <v>0</v>
      </c>
      <c r="O5" s="5" t="str">
        <f>IFERROR(INDEX(Tableau5[Numéro Commande],MATCH(ROW()-2,Tableau5[Ordre],0)),"")</f>
        <v>ORD-0005</v>
      </c>
      <c r="P5" s="18" t="str">
        <f>"DEV-"&amp;CONCATENATE(RIGHT(Tableau5[Numéro Commande],4))</f>
        <v>DEV-0001</v>
      </c>
      <c r="Q5" s="5" t="str">
        <f>"PRO-"&amp;CONCATENATE(RIGHT(Tableau5[Numéro Commande],4))</f>
        <v>PRO-0001</v>
      </c>
      <c r="R5" s="20" t="str">
        <f>"ACC-"&amp;CONCATENATE(RIGHT(Tableau5[Numéro Commande],4))</f>
        <v>ACC-0001</v>
      </c>
      <c r="S5" s="5" t="str">
        <f>"FAC-"&amp;CONCATENATE(RIGHT(Tableau5[Numéro Commande],4))</f>
        <v>FAC-0001</v>
      </c>
    </row>
    <row r="6" spans="2:19" x14ac:dyDescent="0.2">
      <c r="B6" s="4">
        <v>2</v>
      </c>
      <c r="C6" s="4" t="s">
        <v>51</v>
      </c>
      <c r="D6" s="4"/>
      <c r="E6" s="4"/>
      <c r="F6" s="4" t="s">
        <v>66</v>
      </c>
      <c r="G6" s="4"/>
      <c r="H6" s="8"/>
      <c r="I6" s="4"/>
      <c r="J6" s="5"/>
      <c r="K6" s="5"/>
      <c r="L6" s="5">
        <f>Tableau5[Prix de revient €]-Tableau5[Prix de vente €]</f>
        <v>0</v>
      </c>
      <c r="M6" s="4" t="s">
        <v>26</v>
      </c>
      <c r="N6" s="7">
        <f>IF(COUNTIF(M$2:M6,Tableau5[[#This Row],[Numéro Commande]])=1,MAX(M$2:N5)+1)</f>
        <v>2</v>
      </c>
      <c r="O6" s="5" t="str">
        <f>IFERROR(INDEX(Tableau5[Numéro Commande],MATCH(ROW()-2,Tableau5[Ordre],0)),"")</f>
        <v>ORD-0007</v>
      </c>
      <c r="P6" s="18" t="str">
        <f>"DEV-"&amp;CONCATENATE(RIGHT(Tableau5[Numéro Commande],4))</f>
        <v>DEV-0002</v>
      </c>
      <c r="Q6" s="5" t="str">
        <f>"PRO-"&amp;CONCATENATE(RIGHT(Tableau5[Numéro Commande],4))</f>
        <v>PRO-0002</v>
      </c>
      <c r="R6" s="20" t="str">
        <f>"ACC-"&amp;CONCATENATE(RIGHT(Tableau5[Numéro Commande],4))</f>
        <v>ACC-0002</v>
      </c>
      <c r="S6" s="5" t="str">
        <f>"FAC-"&amp;CONCATENATE(RIGHT(Tableau5[Numéro Commande],4))</f>
        <v>FAC-0002</v>
      </c>
    </row>
    <row r="7" spans="2:19" x14ac:dyDescent="0.2">
      <c r="B7" s="4">
        <v>4</v>
      </c>
      <c r="C7" s="4" t="s">
        <v>53</v>
      </c>
      <c r="D7" s="4"/>
      <c r="E7" s="4"/>
      <c r="F7" s="4" t="s">
        <v>67</v>
      </c>
      <c r="G7" s="4"/>
      <c r="H7" s="8"/>
      <c r="I7" s="4"/>
      <c r="J7" s="5"/>
      <c r="K7" s="5"/>
      <c r="L7" s="5">
        <f>Tableau5[Prix de revient €]-Tableau5[Prix de vente €]</f>
        <v>0</v>
      </c>
      <c r="M7" s="4" t="s">
        <v>26</v>
      </c>
      <c r="N7" s="7" t="b">
        <f>IF(COUNTIF(M$2:M7,Tableau5[[#This Row],[Numéro Commande]])=1,MAX(M$2:N6)+1)</f>
        <v>0</v>
      </c>
      <c r="O7" s="5" t="str">
        <f>IFERROR(INDEX(Tableau5[Numéro Commande],MATCH(ROW()-2,Tableau5[Ordre],0)),"")</f>
        <v/>
      </c>
      <c r="P7" s="18" t="str">
        <f>"DEV-"&amp;CONCATENATE(RIGHT(Tableau5[Numéro Commande],4))</f>
        <v>DEV-0002</v>
      </c>
      <c r="Q7" s="5" t="str">
        <f>"PRO-"&amp;CONCATENATE(RIGHT(Tableau5[Numéro Commande],4))</f>
        <v>PRO-0002</v>
      </c>
      <c r="R7" s="20" t="str">
        <f>"ACC-"&amp;CONCATENATE(RIGHT(Tableau5[Numéro Commande],4))</f>
        <v>ACC-0002</v>
      </c>
      <c r="S7" s="5" t="str">
        <f>"FAC-"&amp;CONCATENATE(RIGHT(Tableau5[Numéro Commande],4))</f>
        <v>FAC-0002</v>
      </c>
    </row>
    <row r="8" spans="2:19" x14ac:dyDescent="0.2">
      <c r="B8" s="4">
        <v>3</v>
      </c>
      <c r="C8" s="4" t="s">
        <v>52</v>
      </c>
      <c r="D8" s="4"/>
      <c r="E8" s="4"/>
      <c r="F8" s="4" t="s">
        <v>67</v>
      </c>
      <c r="G8" s="4"/>
      <c r="H8" s="8"/>
      <c r="I8" s="4"/>
      <c r="J8" s="5"/>
      <c r="K8" s="5"/>
      <c r="L8" s="5">
        <f>Tableau5[Prix de revient €]-Tableau5[Prix de vente €]</f>
        <v>0</v>
      </c>
      <c r="M8" s="4" t="s">
        <v>29</v>
      </c>
      <c r="N8" s="7" t="b">
        <f>IF(COUNTIF(M$2:M21,Tableau5[[#This Row],[Numéro Commande]])=1,MAX(M$2:N7)+1)</f>
        <v>0</v>
      </c>
      <c r="O8" s="5" t="str">
        <f>IFERROR(INDEX(Tableau5[Numéro Commande],MATCH(ROW()-2,Tableau5[Ordre],0)),"")</f>
        <v/>
      </c>
      <c r="P8" s="7" t="str">
        <f>"DEV-"&amp;CONCATENATE(RIGHT(Tableau5[Numéro Commande],4))</f>
        <v>DEV-0003</v>
      </c>
      <c r="Q8" s="21" t="str">
        <f>"PRO-"&amp;CONCATENATE(RIGHT(Tableau5[Numéro Commande],4))</f>
        <v>PRO-0003</v>
      </c>
      <c r="R8" s="23" t="str">
        <f>"ACC-"&amp;CONCATENATE(RIGHT(Tableau5[Numéro Commande],4))</f>
        <v>ACC-0003</v>
      </c>
      <c r="S8" s="5" t="str">
        <f>"FAC-"&amp;CONCATENATE(RIGHT(Tableau5[Numéro Commande],4))</f>
        <v>FAC-0003</v>
      </c>
    </row>
    <row r="9" spans="2:19" x14ac:dyDescent="0.2">
      <c r="B9" s="4">
        <v>7</v>
      </c>
      <c r="C9" s="4" t="s">
        <v>56</v>
      </c>
      <c r="D9" s="4"/>
      <c r="E9" s="4"/>
      <c r="F9" s="4" t="s">
        <v>68</v>
      </c>
      <c r="G9" s="4"/>
      <c r="H9" s="8"/>
      <c r="I9" s="4"/>
      <c r="J9" s="5"/>
      <c r="K9" s="5"/>
      <c r="L9" s="5">
        <f>Tableau5[Prix de revient €]-Tableau5[Prix de vente €]</f>
        <v>0</v>
      </c>
      <c r="M9" s="4" t="s">
        <v>29</v>
      </c>
      <c r="N9" s="7" t="b">
        <f>IF(COUNTIF(M$2:M21,Tableau5[[#This Row],[Numéro Commande]])=1,MAX(M$2:N8)+1)</f>
        <v>0</v>
      </c>
      <c r="O9" s="5" t="str">
        <f>IFERROR(INDEX(Tableau5[Numéro Commande],MATCH(ROW()-2,Tableau5[Ordre],0)),"")</f>
        <v/>
      </c>
      <c r="P9" s="7" t="str">
        <f>"DEV-"&amp;CONCATENATE(RIGHT(Tableau5[Numéro Commande],4))</f>
        <v>DEV-0003</v>
      </c>
      <c r="Q9" s="22" t="str">
        <f>"PRO-"&amp;CONCATENATE(RIGHT(Tableau5[Numéro Commande],4))</f>
        <v>PRO-0003</v>
      </c>
      <c r="R9" s="24" t="str">
        <f>"ACC-"&amp;CONCATENATE(RIGHT(Tableau5[Numéro Commande],4))</f>
        <v>ACC-0003</v>
      </c>
      <c r="S9" s="7" t="str">
        <f>"FAC-"&amp;CONCATENATE(RIGHT(Tableau5[Numéro Commande],4))</f>
        <v>FAC-0003</v>
      </c>
    </row>
    <row r="10" spans="2:19" x14ac:dyDescent="0.2">
      <c r="B10" s="4">
        <v>10</v>
      </c>
      <c r="C10" s="4" t="s">
        <v>59</v>
      </c>
      <c r="D10" s="4"/>
      <c r="E10" s="4"/>
      <c r="F10" s="4" t="s">
        <v>68</v>
      </c>
      <c r="G10" s="4"/>
      <c r="H10" s="8"/>
      <c r="I10" s="4"/>
      <c r="J10" s="5"/>
      <c r="K10" s="5"/>
      <c r="L10" s="5">
        <f>Tableau5[Prix de revient €]-Tableau5[Prix de vente €]</f>
        <v>0</v>
      </c>
      <c r="M10" s="4" t="s">
        <v>60</v>
      </c>
      <c r="N10" s="7" t="b">
        <f>IF(COUNTIF(M$2:M21,Tableau5[[#This Row],[Numéro Commande]])=1,MAX(M$2:N9)+1)</f>
        <v>0</v>
      </c>
      <c r="O10" s="5" t="str">
        <f>IFERROR(INDEX(Tableau5[Numéro Commande],MATCH(ROW()-2,Tableau5[Ordre],0)),"")</f>
        <v/>
      </c>
      <c r="P10" s="7" t="str">
        <f>"DEV-"&amp;CONCATENATE(RIGHT(Tableau5[Numéro Commande],4))</f>
        <v>DEV-0004</v>
      </c>
      <c r="Q10" s="7" t="str">
        <f>"PRO-"&amp;CONCATENATE(RIGHT(Tableau5[Numéro Commande],4))</f>
        <v>PRO-0004</v>
      </c>
      <c r="R10" s="19" t="str">
        <f>"ACC-"&amp;CONCATENATE(RIGHT(Tableau5[Numéro Commande],4))</f>
        <v>ACC-0004</v>
      </c>
      <c r="S10" s="7" t="str">
        <f>"FAC-"&amp;CONCATENATE(RIGHT(Tableau5[Numéro Commande],4))</f>
        <v>FAC-0004</v>
      </c>
    </row>
    <row r="11" spans="2:19" x14ac:dyDescent="0.2">
      <c r="B11" s="4">
        <v>5</v>
      </c>
      <c r="C11" s="4" t="s">
        <v>54</v>
      </c>
      <c r="D11" s="4"/>
      <c r="E11" s="4"/>
      <c r="F11" s="4" t="s">
        <v>68</v>
      </c>
      <c r="G11" s="4"/>
      <c r="H11" s="8"/>
      <c r="I11" s="4"/>
      <c r="J11" s="5"/>
      <c r="K11" s="5"/>
      <c r="L11" s="5">
        <f>Tableau5[Prix de revient €]-Tableau5[Prix de vente €]</f>
        <v>0</v>
      </c>
      <c r="M11" s="4" t="s">
        <v>60</v>
      </c>
      <c r="N11" s="7" t="b">
        <f>IF(COUNTIF(M$2:M21,Tableau5[[#This Row],[Numéro Commande]])=1,MAX(M$2:N10)+1)</f>
        <v>0</v>
      </c>
      <c r="O11" s="5" t="str">
        <f>IFERROR(INDEX(Tableau5[Numéro Commande],MATCH(ROW()-2,Tableau5[Ordre],0)),"")</f>
        <v/>
      </c>
      <c r="P11" s="7" t="str">
        <f>"DEV-"&amp;CONCATENATE(RIGHT(Tableau5[Numéro Commande],4))</f>
        <v>DEV-0004</v>
      </c>
      <c r="Q11" s="7" t="str">
        <f>"PRO-"&amp;CONCATENATE(RIGHT(Tableau5[Numéro Commande],4))</f>
        <v>PRO-0004</v>
      </c>
      <c r="R11" s="19" t="str">
        <f>"ACC-"&amp;CONCATENATE(RIGHT(Tableau5[Numéro Commande],4))</f>
        <v>ACC-0004</v>
      </c>
      <c r="S11" s="7" t="str">
        <f>"FAC-"&amp;CONCATENATE(RIGHT(Tableau5[Numéro Commande],4))</f>
        <v>FAC-0004</v>
      </c>
    </row>
    <row r="12" spans="2:19" x14ac:dyDescent="0.2">
      <c r="B12" s="4">
        <v>7</v>
      </c>
      <c r="C12" s="4" t="s">
        <v>56</v>
      </c>
      <c r="D12" s="4"/>
      <c r="E12" s="4"/>
      <c r="F12" s="4" t="s">
        <v>68</v>
      </c>
      <c r="G12" s="4"/>
      <c r="H12" s="8"/>
      <c r="I12" s="4"/>
      <c r="J12" s="5"/>
      <c r="K12" s="5"/>
      <c r="L12" s="5">
        <f>Tableau5[Prix de revient €]-Tableau5[Prix de vente €]</f>
        <v>0</v>
      </c>
      <c r="M12" s="4" t="s">
        <v>60</v>
      </c>
      <c r="N12" s="7" t="b">
        <f>IF(COUNTIF(M$2:M21,Tableau5[[#This Row],[Numéro Commande]])=1,MAX(M$2:N11)+1)</f>
        <v>0</v>
      </c>
      <c r="O12" s="5" t="str">
        <f>IFERROR(INDEX(Tableau5[Numéro Commande],MATCH(ROW()-2,Tableau5[Ordre],0)),"")</f>
        <v/>
      </c>
      <c r="P12" s="7" t="str">
        <f>"DEV-"&amp;CONCATENATE(RIGHT(Tableau5[Numéro Commande],4))</f>
        <v>DEV-0004</v>
      </c>
      <c r="Q12" s="7" t="str">
        <f>"PRO-"&amp;CONCATENATE(RIGHT(Tableau5[Numéro Commande],4))</f>
        <v>PRO-0004</v>
      </c>
      <c r="R12" s="19" t="str">
        <f>"ACC-"&amp;CONCATENATE(RIGHT(Tableau5[Numéro Commande],4))</f>
        <v>ACC-0004</v>
      </c>
      <c r="S12" s="7" t="str">
        <f>"FAC-"&amp;CONCATENATE(RIGHT(Tableau5[Numéro Commande],4))</f>
        <v>FAC-0004</v>
      </c>
    </row>
    <row r="13" spans="2:19" x14ac:dyDescent="0.2">
      <c r="B13" s="4">
        <v>6</v>
      </c>
      <c r="C13" s="4" t="s">
        <v>55</v>
      </c>
      <c r="D13" s="4"/>
      <c r="E13" s="4"/>
      <c r="F13" s="4" t="s">
        <v>68</v>
      </c>
      <c r="G13" s="4"/>
      <c r="H13" s="8"/>
      <c r="I13" s="4"/>
      <c r="J13" s="5"/>
      <c r="K13" s="5"/>
      <c r="L13" s="5">
        <f>Tableau5[Prix de revient €]-Tableau5[Prix de vente €]</f>
        <v>0</v>
      </c>
      <c r="M13" s="4" t="s">
        <v>60</v>
      </c>
      <c r="N13" s="7" t="b">
        <f>IF(COUNTIF(M$2:M21,Tableau5[[#This Row],[Numéro Commande]])=1,MAX(M$2:N12)+1)</f>
        <v>0</v>
      </c>
      <c r="O13" s="5" t="str">
        <f>IFERROR(INDEX(Tableau5[Numéro Commande],MATCH(ROW()-2,Tableau5[Ordre],0)),"")</f>
        <v/>
      </c>
      <c r="P13" s="7" t="str">
        <f>"DEV-"&amp;CONCATENATE(RIGHT(Tableau5[Numéro Commande],4))</f>
        <v>DEV-0004</v>
      </c>
      <c r="Q13" s="7" t="str">
        <f>"PRO-"&amp;CONCATENATE(RIGHT(Tableau5[Numéro Commande],4))</f>
        <v>PRO-0004</v>
      </c>
      <c r="R13" s="19" t="str">
        <f>"ACC-"&amp;CONCATENATE(RIGHT(Tableau5[Numéro Commande],4))</f>
        <v>ACC-0004</v>
      </c>
      <c r="S13" s="7" t="str">
        <f>"FAC-"&amp;CONCATENATE(RIGHT(Tableau5[Numéro Commande],4))</f>
        <v>FAC-0004</v>
      </c>
    </row>
    <row r="14" spans="2:19" x14ac:dyDescent="0.2">
      <c r="B14" s="4">
        <v>1</v>
      </c>
      <c r="C14" s="4" t="s">
        <v>50</v>
      </c>
      <c r="D14" s="4"/>
      <c r="E14" s="4"/>
      <c r="F14" s="4" t="s">
        <v>69</v>
      </c>
      <c r="G14" s="4"/>
      <c r="H14" s="8"/>
      <c r="I14" s="4"/>
      <c r="J14" s="5"/>
      <c r="K14" s="5"/>
      <c r="L14" s="5">
        <f>Tableau5[Prix de revient €]-Tableau5[Prix de vente €]</f>
        <v>0</v>
      </c>
      <c r="M14" s="4" t="s">
        <v>61</v>
      </c>
      <c r="N14" s="7">
        <f>IF(COUNTIF(M$2:M21,Tableau5[[#This Row],[Numéro Commande]])=1,MAX(M$2:N13)+1)</f>
        <v>3</v>
      </c>
      <c r="O14" s="5" t="str">
        <f>IFERROR(INDEX(Tableau5[Numéro Commande],MATCH(ROW()-2,Tableau5[Ordre],0)),"")</f>
        <v/>
      </c>
      <c r="P14" s="7" t="str">
        <f>"DEV-"&amp;CONCATENATE(RIGHT(Tableau5[Numéro Commande],4))</f>
        <v>DEV-0005</v>
      </c>
      <c r="Q14" s="7" t="str">
        <f>"PRO-"&amp;CONCATENATE(RIGHT(Tableau5[Numéro Commande],4))</f>
        <v>PRO-0005</v>
      </c>
      <c r="R14" s="19" t="str">
        <f>"ACC-"&amp;CONCATENATE(RIGHT(Tableau5[Numéro Commande],4))</f>
        <v>ACC-0005</v>
      </c>
      <c r="S14" s="7" t="str">
        <f>"FAC-"&amp;CONCATENATE(RIGHT(Tableau5[Numéro Commande],4))</f>
        <v>FAC-0005</v>
      </c>
    </row>
    <row r="15" spans="2:19" x14ac:dyDescent="0.2">
      <c r="B15" s="4">
        <v>3</v>
      </c>
      <c r="C15" s="4" t="s">
        <v>52</v>
      </c>
      <c r="D15" s="4"/>
      <c r="E15" s="4"/>
      <c r="F15" s="4" t="s">
        <v>67</v>
      </c>
      <c r="G15" s="4"/>
      <c r="H15" s="8"/>
      <c r="I15" s="4"/>
      <c r="J15" s="5"/>
      <c r="K15" s="5"/>
      <c r="L15" s="5">
        <f>Tableau5[Prix de revient €]-Tableau5[Prix de vente €]</f>
        <v>0</v>
      </c>
      <c r="M15" s="4" t="s">
        <v>62</v>
      </c>
      <c r="N15" s="7" t="b">
        <f>IF(COUNTIF(M$2:M21,Tableau5[[#This Row],[Numéro Commande]])=1,MAX(M$2:N14)+1)</f>
        <v>0</v>
      </c>
      <c r="O15" s="5" t="str">
        <f>IFERROR(INDEX(Tableau5[Numéro Commande],MATCH(ROW()-2,Tableau5[Ordre],0)),"")</f>
        <v/>
      </c>
      <c r="P15" s="18" t="str">
        <f>"DEV-"&amp;CONCATENATE(RIGHT(Tableau5[Numéro Commande],4))</f>
        <v>DEV-0006</v>
      </c>
      <c r="Q15" s="7" t="str">
        <f>"PRO-"&amp;CONCATENATE(RIGHT(Tableau5[Numéro Commande],4))</f>
        <v>PRO-0006</v>
      </c>
      <c r="R15" s="24" t="str">
        <f>"ACC-"&amp;CONCATENATE(RIGHT(Tableau5[Numéro Commande],4))</f>
        <v>ACC-0006</v>
      </c>
      <c r="S15" s="7" t="str">
        <f>"FAC-"&amp;CONCATENATE(RIGHT(Tableau5[Numéro Commande],4))</f>
        <v>FAC-0006</v>
      </c>
    </row>
    <row r="16" spans="2:19" x14ac:dyDescent="0.2">
      <c r="B16" s="4">
        <v>4</v>
      </c>
      <c r="C16" s="4" t="s">
        <v>53</v>
      </c>
      <c r="D16" s="4"/>
      <c r="E16" s="4"/>
      <c r="F16" s="4" t="s">
        <v>67</v>
      </c>
      <c r="G16" s="4"/>
      <c r="H16" s="8"/>
      <c r="I16" s="4"/>
      <c r="J16" s="5"/>
      <c r="K16" s="5"/>
      <c r="L16" s="5">
        <f>Tableau5[Prix de revient €]-Tableau5[Prix de vente €]</f>
        <v>0</v>
      </c>
      <c r="M16" s="4" t="s">
        <v>62</v>
      </c>
      <c r="N16" s="7" t="b">
        <f>IF(COUNTIF(M$2:M21,Tableau5[[#This Row],[Numéro Commande]])=1,MAX(M$2:N15)+1)</f>
        <v>0</v>
      </c>
      <c r="O16" s="5" t="str">
        <f>IFERROR(INDEX(Tableau5[Numéro Commande],MATCH(ROW()-2,Tableau5[Ordre],0)),"")</f>
        <v/>
      </c>
      <c r="P16" s="18" t="str">
        <f>"DEV-"&amp;CONCATENATE(RIGHT(Tableau5[Numéro Commande],4))</f>
        <v>DEV-0006</v>
      </c>
      <c r="Q16" s="7" t="str">
        <f>"PRO-"&amp;CONCATENATE(RIGHT(Tableau5[Numéro Commande],4))</f>
        <v>PRO-0006</v>
      </c>
      <c r="R16" s="24" t="str">
        <f>"ACC-"&amp;CONCATENATE(RIGHT(Tableau5[Numéro Commande],4))</f>
        <v>ACC-0006</v>
      </c>
      <c r="S16" s="7" t="str">
        <f>"FAC-"&amp;CONCATENATE(RIGHT(Tableau5[Numéro Commande],4))</f>
        <v>FAC-0006</v>
      </c>
    </row>
    <row r="17" spans="2:19" x14ac:dyDescent="0.2">
      <c r="B17" s="4">
        <v>6</v>
      </c>
      <c r="C17" s="4" t="s">
        <v>55</v>
      </c>
      <c r="D17" s="4"/>
      <c r="E17" s="4"/>
      <c r="F17" s="4" t="s">
        <v>70</v>
      </c>
      <c r="G17" s="4"/>
      <c r="H17" s="8"/>
      <c r="I17" s="4"/>
      <c r="J17" s="5"/>
      <c r="K17" s="5"/>
      <c r="L17" s="5">
        <f>Tableau5[Prix de revient €]-Tableau5[Prix de vente €]</f>
        <v>0</v>
      </c>
      <c r="M17" s="4" t="s">
        <v>63</v>
      </c>
      <c r="N17" s="7">
        <f>IF(COUNTIF(M$2:M21,Tableau5[[#This Row],[Numéro Commande]])=1,MAX(M$2:N16)+1)</f>
        <v>4</v>
      </c>
      <c r="O17" s="5" t="str">
        <f>IFERROR(INDEX(Tableau5[Numéro Commande],MATCH(ROW()-2,Tableau5[Ordre],0)),"")</f>
        <v/>
      </c>
      <c r="P17" s="7" t="str">
        <f>"DEV-"&amp;CONCATENATE(RIGHT(Tableau5[Numéro Commande],4))</f>
        <v>DEV-0007</v>
      </c>
      <c r="Q17" s="22" t="str">
        <f>"PRO-"&amp;CONCATENATE(RIGHT(Tableau5[Numéro Commande],4))</f>
        <v>PRO-0007</v>
      </c>
      <c r="R17" s="19" t="str">
        <f>"ACC-"&amp;CONCATENATE(RIGHT(Tableau5[Numéro Commande],4))</f>
        <v>ACC-0007</v>
      </c>
      <c r="S17" s="7" t="str">
        <f>"FAC-"&amp;CONCATENATE(RIGHT(Tableau5[Numéro Commande],4))</f>
        <v>FAC-0007</v>
      </c>
    </row>
    <row r="18" spans="2:19" x14ac:dyDescent="0.2">
      <c r="B18" s="4">
        <v>10</v>
      </c>
      <c r="C18" s="4" t="s">
        <v>59</v>
      </c>
      <c r="D18" s="4"/>
      <c r="E18" s="4"/>
      <c r="F18" s="4" t="s">
        <v>66</v>
      </c>
      <c r="G18" s="4"/>
      <c r="H18" s="8"/>
      <c r="I18" s="4"/>
      <c r="J18" s="5"/>
      <c r="K18" s="5"/>
      <c r="L18" s="5">
        <f>Tableau5[Prix de revient €]-Tableau5[Prix de vente €]</f>
        <v>0</v>
      </c>
      <c r="M18" s="4" t="s">
        <v>64</v>
      </c>
      <c r="N18" s="7" t="b">
        <f>IF(COUNTIF(M$2:M21,Tableau5[[#This Row],[Numéro Commande]])=1,MAX(M$2:N17)+1)</f>
        <v>0</v>
      </c>
      <c r="O18" s="5" t="str">
        <f>IFERROR(INDEX(Tableau5[Numéro Commande],MATCH(ROW()-2,Tableau5[Ordre],0)),"")</f>
        <v/>
      </c>
      <c r="P18" s="7" t="str">
        <f>"DEV-"&amp;CONCATENATE(RIGHT(Tableau5[Numéro Commande],4))</f>
        <v>DEV-0008</v>
      </c>
      <c r="Q18" s="7" t="str">
        <f>"PRO-"&amp;CONCATENATE(RIGHT(Tableau5[Numéro Commande],4))</f>
        <v>PRO-0008</v>
      </c>
      <c r="R18" s="19" t="str">
        <f>"ACC-"&amp;CONCATENATE(RIGHT(Tableau5[Numéro Commande],4))</f>
        <v>ACC-0008</v>
      </c>
      <c r="S18" s="7" t="str">
        <f>"FAC-"&amp;CONCATENATE(RIGHT(Tableau5[Numéro Commande],4))</f>
        <v>FAC-0008</v>
      </c>
    </row>
    <row r="19" spans="2:19" x14ac:dyDescent="0.2">
      <c r="B19" s="4">
        <v>6</v>
      </c>
      <c r="C19" s="4" t="s">
        <v>55</v>
      </c>
      <c r="D19" s="4"/>
      <c r="E19" s="4"/>
      <c r="F19" s="4" t="s">
        <v>66</v>
      </c>
      <c r="G19" s="4"/>
      <c r="H19" s="8"/>
      <c r="I19" s="4"/>
      <c r="J19" s="5"/>
      <c r="K19" s="5"/>
      <c r="L19" s="5">
        <f>Tableau5[Prix de revient €]-Tableau5[Prix de vente €]</f>
        <v>0</v>
      </c>
      <c r="M19" s="4" t="s">
        <v>64</v>
      </c>
      <c r="N19" s="7" t="b">
        <f>IF(COUNTIF(M$2:M21,Tableau5[[#This Row],[Numéro Commande]])=1,MAX(M$2:N18)+1)</f>
        <v>0</v>
      </c>
      <c r="O19" s="5" t="str">
        <f>IFERROR(INDEX(Tableau5[Numéro Commande],MATCH(ROW()-2,Tableau5[Ordre],0)),"")</f>
        <v/>
      </c>
      <c r="P19" s="7" t="str">
        <f>"DEV-"&amp;CONCATENATE(RIGHT(Tableau5[Numéro Commande],4))</f>
        <v>DEV-0008</v>
      </c>
      <c r="Q19" s="7" t="str">
        <f>"PRO-"&amp;CONCATENATE(RIGHT(Tableau5[Numéro Commande],4))</f>
        <v>PRO-0008</v>
      </c>
      <c r="R19" s="19" t="str">
        <f>"ACC-"&amp;CONCATENATE(RIGHT(Tableau5[Numéro Commande],4))</f>
        <v>ACC-0008</v>
      </c>
      <c r="S19" s="7" t="str">
        <f>"FAC-"&amp;CONCATENATE(RIGHT(Tableau5[Numéro Commande],4))</f>
        <v>FAC-0008</v>
      </c>
    </row>
    <row r="20" spans="2:19" ht="17" x14ac:dyDescent="0.2">
      <c r="B20" s="4">
        <v>8</v>
      </c>
      <c r="C20" s="4" t="s">
        <v>57</v>
      </c>
      <c r="D20" s="16"/>
      <c r="E20" s="4"/>
      <c r="F20" s="4" t="s">
        <v>66</v>
      </c>
      <c r="G20" s="4"/>
      <c r="H20" s="8"/>
      <c r="I20" s="4"/>
      <c r="J20" s="5"/>
      <c r="K20" s="5"/>
      <c r="L20" s="5">
        <f>Tableau5[Prix de revient €]-Tableau5[Prix de vente €]</f>
        <v>0</v>
      </c>
      <c r="M20" s="4" t="s">
        <v>64</v>
      </c>
      <c r="N20" s="7" t="b">
        <f>IF(COUNTIF(M$2:M21,Tableau5[[#This Row],[Numéro Commande]])=1,MAX(M$2:N19)+1)</f>
        <v>0</v>
      </c>
      <c r="O20" s="5" t="str">
        <f>IFERROR(INDEX(Tableau5[Numéro Commande],MATCH(ROW()-2,Tableau5[Ordre],0)),"")</f>
        <v/>
      </c>
      <c r="P20" s="7" t="str">
        <f>"DEV-"&amp;CONCATENATE(RIGHT(Tableau5[Numéro Commande],4))</f>
        <v>DEV-0008</v>
      </c>
      <c r="Q20" s="7" t="str">
        <f>"PRO-"&amp;CONCATENATE(RIGHT(Tableau5[Numéro Commande],4))</f>
        <v>PRO-0008</v>
      </c>
      <c r="R20" s="19" t="str">
        <f>"ACC-"&amp;CONCATENATE(RIGHT(Tableau5[Numéro Commande],4))</f>
        <v>ACC-0008</v>
      </c>
      <c r="S20" s="7" t="str">
        <f>"FAC-"&amp;CONCATENATE(RIGHT(Tableau5[Numéro Commande],4))</f>
        <v>FAC-0008</v>
      </c>
    </row>
    <row r="21" spans="2:19" x14ac:dyDescent="0.2">
      <c r="B21" s="4">
        <v>9</v>
      </c>
      <c r="C21" s="4" t="s">
        <v>58</v>
      </c>
      <c r="D21" s="4"/>
      <c r="E21" s="4"/>
      <c r="F21" s="4" t="s">
        <v>66</v>
      </c>
      <c r="G21" s="4"/>
      <c r="H21" s="8"/>
      <c r="I21" s="4"/>
      <c r="J21" s="5"/>
      <c r="K21" s="5"/>
      <c r="L21" s="5">
        <f>Tableau5[Prix de revient €]-Tableau5[Prix de vente €]</f>
        <v>0</v>
      </c>
      <c r="M21" s="4" t="s">
        <v>64</v>
      </c>
      <c r="N21" s="7" t="b">
        <f>IF(COUNTIF(M$2:M21,Tableau5[[#This Row],[Numéro Commande]])=1,MAX(M$2:N20)+1)</f>
        <v>0</v>
      </c>
      <c r="O21" s="5" t="str">
        <f>IFERROR(INDEX(Tableau5[Numéro Commande],MATCH(ROW()-2,Tableau5[Ordre],0)),"")</f>
        <v/>
      </c>
      <c r="P21" s="7" t="str">
        <f>"DEV-"&amp;CONCATENATE(RIGHT(Tableau5[Numéro Commande],4))</f>
        <v>DEV-0008</v>
      </c>
      <c r="Q21" s="7" t="str">
        <f>"PRO-"&amp;CONCATENATE(RIGHT(Tableau5[Numéro Commande],4))</f>
        <v>PRO-0008</v>
      </c>
      <c r="R21" s="19" t="str">
        <f>"ACC-"&amp;CONCATENATE(RIGHT(Tableau5[Numéro Commande],4))</f>
        <v>ACC-0008</v>
      </c>
      <c r="S21" s="7" t="str">
        <f>"FAC-"&amp;CONCATENATE(RIGHT(Tableau5[Numéro Commande],4))</f>
        <v>FAC-0008</v>
      </c>
    </row>
  </sheetData>
  <dataValidations count="1">
    <dataValidation type="list" allowBlank="1" showInputMessage="1" showErrorMessage="1" sqref="D3:D21" xr:uid="{2D906892-6D1A-514A-8512-6BE8BB13B80B}">
      <formula1>Famille_de_produits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EBF4586-7A27-734F-82B7-463539C798AB}">
            <xm:f>VLOOKUP($M3,Proforma_Accuse_Devis!$A5:$G12,3,TRUE)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11" id="{7EBF4586-7A27-734F-82B7-463539C798AB}">
            <xm:f>VLOOKUP($M17,Proforma_Accuse_Devis!$A16:$G23,3,TRUE)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P17:P21</xm:sqref>
        </x14:conditionalFormatting>
        <x14:conditionalFormatting xmlns:xm="http://schemas.microsoft.com/office/excel/2006/main">
          <x14:cfRule type="expression" priority="12" id="{7EBF4586-7A27-734F-82B7-463539C798AB}">
            <xm:f>VLOOKUP($M4,Proforma_Accuse_Devis!$A6:$G12,3,TRUE)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P4:P7</xm:sqref>
        </x14:conditionalFormatting>
        <x14:conditionalFormatting xmlns:xm="http://schemas.microsoft.com/office/excel/2006/main">
          <x14:cfRule type="expression" priority="18" id="{7EBF4586-7A27-734F-82B7-463539C798AB}">
            <xm:f>VLOOKUP($M8,Proforma_Accuse_Devis!$A10:$G15,3,TRUE)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expression" priority="24" id="{7EBF4586-7A27-734F-82B7-463539C798AB}">
            <xm:f>VLOOKUP($M9,Proforma_Accuse_Devis!$A11:$G15,3,TRUE)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P9:P11</xm:sqref>
        </x14:conditionalFormatting>
        <x14:conditionalFormatting xmlns:xm="http://schemas.microsoft.com/office/excel/2006/main">
          <x14:cfRule type="expression" priority="26" id="{7EBF4586-7A27-734F-82B7-463539C798AB}">
            <xm:f>VLOOKUP($M12,Proforma_Accuse_Devis!$A13:$G18,3,TRUE)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P12:P15</xm:sqref>
        </x14:conditionalFormatting>
        <x14:conditionalFormatting xmlns:xm="http://schemas.microsoft.com/office/excel/2006/main">
          <x14:cfRule type="expression" priority="27" id="{7EBF4586-7A27-734F-82B7-463539C798AB}">
            <xm:f>VLOOKUP($M16,Proforma_Accuse_Devis!$A16:$G22,3,TRUE)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D8ADF-5B28-274A-9FFB-6CD5B41101B1}">
  <sheetPr codeName="Feuil6"/>
  <dimension ref="A1:I22"/>
  <sheetViews>
    <sheetView showGridLines="0" workbookViewId="0">
      <selection activeCell="I4" sqref="I4:I7"/>
    </sheetView>
  </sheetViews>
  <sheetFormatPr baseColWidth="10" defaultRowHeight="16" x14ac:dyDescent="0.2"/>
  <cols>
    <col min="1" max="1" width="20.1640625" bestFit="1" customWidth="1"/>
    <col min="2" max="2" width="17.6640625" bestFit="1" customWidth="1"/>
    <col min="5" max="5" width="11" customWidth="1"/>
    <col min="6" max="7" width="26.1640625" customWidth="1"/>
    <col min="9" max="9" width="16.1640625" customWidth="1"/>
  </cols>
  <sheetData>
    <row r="1" spans="1:9" ht="22" thickBot="1" x14ac:dyDescent="0.3">
      <c r="A1" s="1" t="s">
        <v>5</v>
      </c>
      <c r="F1" s="1" t="s">
        <v>32</v>
      </c>
      <c r="G1" s="9"/>
      <c r="I1" s="1" t="s">
        <v>13</v>
      </c>
    </row>
    <row r="2" spans="1:9" ht="17" thickTop="1" x14ac:dyDescent="0.2"/>
    <row r="3" spans="1:9" x14ac:dyDescent="0.2">
      <c r="F3" t="s">
        <v>43</v>
      </c>
      <c r="I3" t="s">
        <v>10</v>
      </c>
    </row>
    <row r="4" spans="1:9" x14ac:dyDescent="0.2">
      <c r="F4" t="s">
        <v>3</v>
      </c>
    </row>
    <row r="5" spans="1:9" x14ac:dyDescent="0.2">
      <c r="A5" s="2" t="s">
        <v>6</v>
      </c>
      <c r="F5" t="s">
        <v>4</v>
      </c>
    </row>
    <row r="6" spans="1:9" x14ac:dyDescent="0.2">
      <c r="A6" s="3" t="s">
        <v>18</v>
      </c>
    </row>
    <row r="7" spans="1:9" x14ac:dyDescent="0.2">
      <c r="A7" s="3" t="s">
        <v>7</v>
      </c>
      <c r="E7" s="4" t="s">
        <v>22</v>
      </c>
      <c r="F7" s="4" t="s">
        <v>23</v>
      </c>
      <c r="G7" s="4" t="s">
        <v>16</v>
      </c>
    </row>
    <row r="8" spans="1:9" x14ac:dyDescent="0.2">
      <c r="E8" s="4" t="s">
        <v>20</v>
      </c>
      <c r="F8" s="4" t="s">
        <v>19</v>
      </c>
      <c r="G8" s="8" t="s">
        <v>24</v>
      </c>
    </row>
    <row r="9" spans="1:9" x14ac:dyDescent="0.2">
      <c r="E9" s="4" t="s">
        <v>21</v>
      </c>
      <c r="F9" s="4" t="s">
        <v>24</v>
      </c>
      <c r="G9" s="8">
        <v>0.2</v>
      </c>
    </row>
    <row r="10" spans="1:9" x14ac:dyDescent="0.2">
      <c r="E10" s="4"/>
      <c r="F10" s="4"/>
      <c r="G10" s="8"/>
    </row>
    <row r="11" spans="1:9" ht="22" thickBot="1" x14ac:dyDescent="0.3">
      <c r="F11" s="1" t="s">
        <v>8</v>
      </c>
      <c r="G11" s="9"/>
    </row>
    <row r="12" spans="1:9" ht="17" thickTop="1" x14ac:dyDescent="0.2">
      <c r="F12">
        <v>1</v>
      </c>
    </row>
    <row r="18" spans="6:6" ht="22" thickBot="1" x14ac:dyDescent="0.3">
      <c r="F18" s="1" t="s">
        <v>41</v>
      </c>
    </row>
    <row r="19" spans="6:6" ht="17" thickTop="1" x14ac:dyDescent="0.2"/>
    <row r="20" spans="6:6" x14ac:dyDescent="0.2">
      <c r="F20" t="s">
        <v>43</v>
      </c>
    </row>
    <row r="21" spans="6:6" x14ac:dyDescent="0.2">
      <c r="F21" t="s">
        <v>42</v>
      </c>
    </row>
    <row r="22" spans="6:6" x14ac:dyDescent="0.2">
      <c r="F22" t="s">
        <v>40</v>
      </c>
    </row>
  </sheetData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Proforma_Accuse_Devis</vt:lpstr>
      <vt:lpstr>BD_Produits_Vendus</vt:lpstr>
      <vt:lpstr>Configuration</vt:lpstr>
      <vt:lpstr>Proforma_Accuse_Devis!Famille_de_produits</vt:lpstr>
      <vt:lpstr>Famille_de_produits</vt:lpstr>
      <vt:lpstr>Proforma_Accuse_Devis!Liste_numero_Facture</vt:lpstr>
      <vt:lpstr>Liste_numero_Facture</vt:lpstr>
      <vt:lpstr>PAD</vt:lpstr>
      <vt:lpstr>Proforma_Accuse_Devis!Paiement</vt:lpstr>
      <vt:lpstr>Paiement</vt:lpstr>
      <vt:lpstr>Proforma_Accuse_Devis!Type_TVA</vt:lpstr>
      <vt:lpstr>Type_TVA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2020-11-15T11:18:26Z</cp:lastPrinted>
  <dcterms:created xsi:type="dcterms:W3CDTF">2020-11-11T16:16:43Z</dcterms:created>
  <dcterms:modified xsi:type="dcterms:W3CDTF">2020-11-17T18:21:18Z</dcterms:modified>
</cp:coreProperties>
</file>