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NAS-SERVEUR\Production\JULIA 2019\"/>
    </mc:Choice>
  </mc:AlternateContent>
  <xr:revisionPtr revIDLastSave="0" documentId="8_{98A0E647-D659-4714-9711-55481391A554}" xr6:coauthVersionLast="45" xr6:coauthVersionMax="45" xr10:uidLastSave="{00000000-0000-0000-0000-000000000000}"/>
  <bookViews>
    <workbookView xWindow="-120" yWindow="-120" windowWidth="21840" windowHeight="13140" xr2:uid="{52797F75-6258-4E59-A824-D35DBAE53F1D}"/>
  </bookViews>
  <sheets>
    <sheet name="SEPTEMBRE" sheetId="1" r:id="rId1"/>
    <sheet name="OCTOBRE" sheetId="2" r:id="rId2"/>
  </sheets>
  <externalReferences>
    <externalReference r:id="rId3"/>
  </externalReferences>
  <definedNames>
    <definedName name="_xlnm._FilterDatabase" localSheetId="0" hidden="1">SEPTEMBRE!$A$1:$AD$124</definedName>
  </definedNames>
  <calcPr calcId="181029"/>
  <pivotCaches>
    <pivotCache cacheId="1"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35" i="1" l="1"/>
  <c r="D135" i="1" s="1"/>
  <c r="C134" i="1"/>
  <c r="D134" i="1" s="1"/>
  <c r="C133" i="1"/>
  <c r="D133" i="1" s="1"/>
  <c r="C132" i="1"/>
  <c r="D132" i="1" s="1"/>
  <c r="C131" i="1"/>
  <c r="D131" i="1" s="1"/>
  <c r="C130" i="1"/>
  <c r="M124" i="1"/>
  <c r="I124" i="1"/>
  <c r="H124" i="1"/>
  <c r="M123" i="1"/>
  <c r="I123" i="1"/>
  <c r="H123" i="1"/>
  <c r="M122" i="1"/>
  <c r="I122" i="1"/>
  <c r="H122" i="1"/>
  <c r="M121" i="1"/>
  <c r="I121" i="1"/>
  <c r="H121" i="1"/>
  <c r="M120" i="1"/>
  <c r="I120" i="1"/>
  <c r="H120" i="1"/>
  <c r="M119" i="1"/>
  <c r="I119" i="1"/>
  <c r="H119" i="1"/>
  <c r="M118" i="1"/>
  <c r="I118" i="1"/>
  <c r="H118" i="1"/>
  <c r="M117" i="1"/>
  <c r="I117" i="1"/>
  <c r="H117" i="1"/>
  <c r="M116" i="1"/>
  <c r="I116" i="1"/>
  <c r="H116" i="1"/>
  <c r="I115" i="1"/>
  <c r="H115" i="1"/>
  <c r="M115" i="1" s="1"/>
  <c r="I114" i="1"/>
  <c r="H114" i="1"/>
  <c r="M113" i="1"/>
  <c r="I113" i="1"/>
  <c r="H113" i="1"/>
  <c r="M112" i="1"/>
  <c r="I112" i="1"/>
  <c r="H112" i="1"/>
  <c r="M111" i="1"/>
  <c r="I111" i="1"/>
  <c r="H111" i="1"/>
  <c r="M110" i="1"/>
  <c r="I110" i="1"/>
  <c r="H110" i="1"/>
  <c r="M109" i="1"/>
  <c r="I109" i="1"/>
  <c r="H109" i="1"/>
  <c r="M108" i="1"/>
  <c r="I108" i="1"/>
  <c r="H108" i="1"/>
  <c r="M107" i="1"/>
  <c r="I107" i="1"/>
  <c r="H107" i="1"/>
  <c r="M106" i="1"/>
  <c r="I106" i="1"/>
  <c r="H106" i="1"/>
  <c r="M105" i="1"/>
  <c r="I105" i="1"/>
  <c r="H105" i="1"/>
  <c r="M104" i="1"/>
  <c r="I104" i="1"/>
  <c r="H104" i="1"/>
  <c r="M103" i="1"/>
  <c r="I103" i="1"/>
  <c r="H103" i="1"/>
  <c r="M102" i="1"/>
  <c r="I102" i="1"/>
  <c r="H102" i="1"/>
  <c r="M101" i="1"/>
  <c r="I101" i="1"/>
  <c r="H101" i="1"/>
  <c r="M100" i="1"/>
  <c r="I100" i="1"/>
  <c r="H100" i="1"/>
  <c r="I99" i="1"/>
  <c r="H99" i="1"/>
  <c r="I98" i="1"/>
  <c r="H98" i="1"/>
  <c r="M97" i="1"/>
  <c r="I97" i="1"/>
  <c r="H97" i="1"/>
  <c r="M96" i="1"/>
  <c r="I96" i="1"/>
  <c r="H96" i="1"/>
  <c r="M95" i="1"/>
  <c r="I95" i="1"/>
  <c r="H95" i="1"/>
  <c r="M94" i="1"/>
  <c r="I94" i="1"/>
  <c r="H94" i="1"/>
  <c r="M93" i="1"/>
  <c r="I93" i="1"/>
  <c r="H93" i="1"/>
  <c r="M92" i="1"/>
  <c r="I92" i="1"/>
  <c r="H92" i="1"/>
  <c r="M91" i="1"/>
  <c r="I91" i="1"/>
  <c r="H91" i="1"/>
  <c r="M90" i="1"/>
  <c r="I90" i="1"/>
  <c r="H90" i="1"/>
  <c r="M89" i="1"/>
  <c r="I89" i="1"/>
  <c r="H89" i="1"/>
  <c r="M88" i="1"/>
  <c r="I88" i="1"/>
  <c r="H88" i="1"/>
  <c r="M87" i="1"/>
  <c r="I87" i="1"/>
  <c r="H87" i="1"/>
  <c r="M86" i="1"/>
  <c r="I86" i="1"/>
  <c r="H86" i="1"/>
  <c r="M85" i="1"/>
  <c r="I85" i="1"/>
  <c r="H85" i="1"/>
  <c r="M84" i="1"/>
  <c r="I84" i="1"/>
  <c r="H84" i="1"/>
  <c r="M83" i="1"/>
  <c r="I83" i="1"/>
  <c r="H83" i="1"/>
  <c r="M82" i="1"/>
  <c r="I82" i="1"/>
  <c r="H82" i="1"/>
  <c r="M81" i="1"/>
  <c r="I81" i="1"/>
  <c r="H81" i="1"/>
  <c r="M80" i="1"/>
  <c r="I80" i="1"/>
  <c r="H80" i="1"/>
  <c r="M79" i="1"/>
  <c r="I79" i="1"/>
  <c r="H79" i="1"/>
  <c r="M78" i="1"/>
  <c r="I78" i="1"/>
  <c r="H78" i="1"/>
  <c r="M77" i="1"/>
  <c r="I77" i="1"/>
  <c r="H77" i="1"/>
  <c r="M76" i="1"/>
  <c r="I76" i="1"/>
  <c r="H76" i="1"/>
  <c r="M75" i="1"/>
  <c r="I75" i="1"/>
  <c r="H75" i="1"/>
  <c r="M74" i="1"/>
  <c r="I74" i="1"/>
  <c r="H74" i="1"/>
  <c r="M73" i="1"/>
  <c r="I73" i="1"/>
  <c r="H73" i="1"/>
  <c r="M72" i="1"/>
  <c r="I72" i="1"/>
  <c r="H72" i="1"/>
  <c r="M71" i="1"/>
  <c r="I71" i="1"/>
  <c r="H71" i="1"/>
  <c r="M70" i="1"/>
  <c r="I70" i="1"/>
  <c r="H70" i="1"/>
  <c r="M69" i="1"/>
  <c r="I69" i="1"/>
  <c r="H69" i="1"/>
  <c r="M68" i="1"/>
  <c r="I68" i="1"/>
  <c r="H68" i="1"/>
  <c r="M67" i="1"/>
  <c r="I67" i="1"/>
  <c r="H67" i="1"/>
  <c r="M66" i="1"/>
  <c r="I66" i="1"/>
  <c r="H66" i="1"/>
  <c r="M65" i="1"/>
  <c r="I65" i="1"/>
  <c r="H65" i="1"/>
  <c r="M64" i="1"/>
  <c r="I64" i="1"/>
  <c r="H64" i="1"/>
  <c r="M63" i="1"/>
  <c r="I63" i="1"/>
  <c r="H63" i="1"/>
  <c r="M62" i="1"/>
  <c r="I62" i="1"/>
  <c r="H62" i="1"/>
  <c r="M61" i="1"/>
  <c r="I61" i="1"/>
  <c r="H61" i="1"/>
  <c r="M60" i="1"/>
  <c r="I60" i="1"/>
  <c r="H60" i="1"/>
  <c r="M59" i="1"/>
  <c r="I59" i="1"/>
  <c r="H59" i="1"/>
  <c r="M58" i="1"/>
  <c r="I58" i="1"/>
  <c r="H58" i="1"/>
  <c r="M57" i="1"/>
  <c r="I57" i="1"/>
  <c r="H57" i="1"/>
  <c r="M56" i="1"/>
  <c r="I56" i="1"/>
  <c r="H56" i="1"/>
  <c r="M55" i="1"/>
  <c r="I55" i="1"/>
  <c r="H55" i="1"/>
  <c r="M54" i="1"/>
  <c r="I54" i="1"/>
  <c r="H54" i="1"/>
  <c r="M53" i="1"/>
  <c r="I53" i="1"/>
  <c r="H53" i="1"/>
  <c r="M52" i="1"/>
  <c r="I52" i="1"/>
  <c r="H52" i="1"/>
  <c r="I51" i="1"/>
  <c r="H51" i="1"/>
  <c r="M51" i="1" s="1"/>
  <c r="M50" i="1"/>
  <c r="I50" i="1"/>
  <c r="H50" i="1"/>
  <c r="I49" i="1"/>
  <c r="H49" i="1"/>
  <c r="M49" i="1" s="1"/>
  <c r="M48" i="1"/>
  <c r="I48" i="1"/>
  <c r="H48" i="1"/>
  <c r="M47" i="1"/>
  <c r="I47" i="1"/>
  <c r="H47" i="1"/>
  <c r="M46" i="1"/>
  <c r="I46" i="1"/>
  <c r="H46" i="1"/>
  <c r="M45" i="1"/>
  <c r="I45" i="1"/>
  <c r="H45" i="1"/>
  <c r="M44" i="1"/>
  <c r="I44" i="1"/>
  <c r="H44" i="1"/>
  <c r="M43" i="1"/>
  <c r="I43" i="1"/>
  <c r="H43" i="1"/>
  <c r="M42" i="1"/>
  <c r="I42" i="1"/>
  <c r="H42" i="1"/>
  <c r="M41" i="1"/>
  <c r="I41" i="1"/>
  <c r="H41" i="1"/>
  <c r="M40" i="1"/>
  <c r="I40" i="1"/>
  <c r="H40" i="1"/>
  <c r="M39" i="1"/>
  <c r="I39" i="1"/>
  <c r="H39" i="1"/>
  <c r="M38" i="1"/>
  <c r="I38" i="1"/>
  <c r="H38" i="1"/>
  <c r="M37" i="1"/>
  <c r="I37" i="1"/>
  <c r="H37" i="1"/>
  <c r="M36" i="1"/>
  <c r="I36" i="1"/>
  <c r="H36" i="1"/>
  <c r="M35" i="1"/>
  <c r="I35" i="1"/>
  <c r="H35" i="1"/>
  <c r="M34" i="1"/>
  <c r="I34" i="1"/>
  <c r="H34" i="1"/>
  <c r="I33" i="1"/>
  <c r="H33" i="1"/>
  <c r="M33" i="1" s="1"/>
  <c r="I32" i="1"/>
  <c r="H32" i="1"/>
  <c r="M32" i="1" s="1"/>
  <c r="M31" i="1"/>
  <c r="I31" i="1"/>
  <c r="H31" i="1"/>
  <c r="M30" i="1"/>
  <c r="I30" i="1"/>
  <c r="H30" i="1"/>
  <c r="M29" i="1"/>
  <c r="I29" i="1"/>
  <c r="H29" i="1"/>
  <c r="M28" i="1"/>
  <c r="I28" i="1"/>
  <c r="H28" i="1"/>
  <c r="I27" i="1"/>
  <c r="H27" i="1"/>
  <c r="M27" i="1" s="1"/>
  <c r="M26" i="1"/>
  <c r="I26" i="1"/>
  <c r="H26" i="1"/>
  <c r="M25" i="1"/>
  <c r="I25" i="1"/>
  <c r="H25" i="1"/>
  <c r="I24" i="1"/>
  <c r="H24" i="1"/>
  <c r="M24" i="1" s="1"/>
  <c r="M23" i="1"/>
  <c r="I23" i="1"/>
  <c r="H23" i="1"/>
  <c r="M22" i="1"/>
  <c r="I22" i="1"/>
  <c r="H22" i="1"/>
  <c r="I21" i="1"/>
  <c r="H21" i="1"/>
  <c r="M21" i="1" s="1"/>
  <c r="M20" i="1"/>
  <c r="I20" i="1"/>
  <c r="H20" i="1"/>
  <c r="M19" i="1"/>
  <c r="I19" i="1"/>
  <c r="H19" i="1"/>
  <c r="M18" i="1"/>
  <c r="I18" i="1"/>
  <c r="H18" i="1"/>
  <c r="M17" i="1"/>
  <c r="I17" i="1"/>
  <c r="H17" i="1"/>
  <c r="M16" i="1"/>
  <c r="I16" i="1"/>
  <c r="H16" i="1"/>
  <c r="M15" i="1"/>
  <c r="I15" i="1"/>
  <c r="H15" i="1"/>
  <c r="M14" i="1"/>
  <c r="I14" i="1"/>
  <c r="H14" i="1"/>
  <c r="M13" i="1"/>
  <c r="I13" i="1"/>
  <c r="H13" i="1"/>
  <c r="M12" i="1"/>
  <c r="I12" i="1"/>
  <c r="H12" i="1"/>
  <c r="M11" i="1"/>
  <c r="I11" i="1"/>
  <c r="H11" i="1"/>
  <c r="M10" i="1"/>
  <c r="I10" i="1"/>
  <c r="H10" i="1"/>
  <c r="M9" i="1"/>
  <c r="I9" i="1"/>
  <c r="H9" i="1"/>
  <c r="M8" i="1"/>
  <c r="I8" i="1"/>
  <c r="H8" i="1"/>
  <c r="M7" i="1"/>
  <c r="I7" i="1"/>
  <c r="H7" i="1"/>
  <c r="M6" i="1"/>
  <c r="I6" i="1"/>
  <c r="H6" i="1"/>
  <c r="M5" i="1"/>
  <c r="I5" i="1"/>
  <c r="H5" i="1"/>
  <c r="M4" i="1"/>
  <c r="I4" i="1"/>
  <c r="H4" i="1"/>
  <c r="M3" i="1"/>
  <c r="I3" i="1"/>
  <c r="H3" i="1"/>
  <c r="M2" i="1"/>
  <c r="I2" i="1"/>
  <c r="H2" i="1"/>
  <c r="B135" i="1" l="1"/>
  <c r="B130" i="1"/>
  <c r="B133" i="1"/>
  <c r="B134" i="1"/>
  <c r="D130" i="1"/>
  <c r="B132" i="1"/>
  <c r="B131" i="1"/>
  <c r="M114" i="1"/>
</calcChain>
</file>

<file path=xl/sharedStrings.xml><?xml version="1.0" encoding="utf-8"?>
<sst xmlns="http://schemas.openxmlformats.org/spreadsheetml/2006/main" count="334" uniqueCount="75">
  <si>
    <t>DATE</t>
  </si>
  <si>
    <t>NOM</t>
  </si>
  <si>
    <t>PRENOM</t>
  </si>
  <si>
    <t>ADRESSE</t>
  </si>
  <si>
    <t>COMPAGNIE</t>
  </si>
  <si>
    <t>REEL</t>
  </si>
  <si>
    <t>NB ANNEE</t>
  </si>
  <si>
    <t>CA</t>
  </si>
  <si>
    <t>AGENT</t>
  </si>
  <si>
    <t xml:space="preserve">COM </t>
  </si>
  <si>
    <t>DE</t>
  </si>
  <si>
    <t>APP</t>
  </si>
  <si>
    <t>PRIME APP</t>
  </si>
  <si>
    <t>INFO</t>
  </si>
  <si>
    <t>ENVOYE</t>
  </si>
  <si>
    <t>SIGNE</t>
  </si>
  <si>
    <t>HUET</t>
  </si>
  <si>
    <t>MARRAS</t>
  </si>
  <si>
    <t>JULIO</t>
  </si>
  <si>
    <t>GALTON</t>
  </si>
  <si>
    <t>75€ REMP D AFF?</t>
  </si>
  <si>
    <t>FOIS DAVID</t>
  </si>
  <si>
    <t>ok</t>
  </si>
  <si>
    <t>HARTERT</t>
  </si>
  <si>
    <t>100€ REMP D AFF</t>
  </si>
  <si>
    <t>50€ REMP D AFF</t>
  </si>
  <si>
    <t>CAYOTTE</t>
  </si>
  <si>
    <t>WURTH</t>
  </si>
  <si>
    <t>LATZER</t>
  </si>
  <si>
    <t>SCHNEIDER</t>
  </si>
  <si>
    <t>GUICHON</t>
  </si>
  <si>
    <t>TONIZZO</t>
  </si>
  <si>
    <t xml:space="preserve">SCHNEIDER </t>
  </si>
  <si>
    <t>TED</t>
  </si>
  <si>
    <t>SECCHI JP</t>
  </si>
  <si>
    <t>LUCIANI</t>
  </si>
  <si>
    <t>KIM</t>
  </si>
  <si>
    <t>tin</t>
  </si>
  <si>
    <t>COLACCINO</t>
  </si>
  <si>
    <t>POTAPENKO</t>
  </si>
  <si>
    <t>MITHOUARD</t>
  </si>
  <si>
    <t>BILAN ARRIVE + TARD</t>
  </si>
  <si>
    <t>SCHMITT MYRIAM</t>
  </si>
  <si>
    <t>4,75% PAS DE RECUEIL</t>
  </si>
  <si>
    <t>4,75% PAS DE BILAN</t>
  </si>
  <si>
    <t>ANALYSE SEPTEMBRE</t>
  </si>
  <si>
    <t>TOTAL</t>
  </si>
  <si>
    <t>TOTAL PAR AGENT</t>
  </si>
  <si>
    <t>(Tous)</t>
  </si>
  <si>
    <t>Étiquettes de lignes</t>
  </si>
  <si>
    <t>Somme de AGENT</t>
  </si>
  <si>
    <t>Total général</t>
  </si>
  <si>
    <t>ES</t>
  </si>
  <si>
    <t>FO</t>
  </si>
  <si>
    <t>FW</t>
  </si>
  <si>
    <t>PP</t>
  </si>
  <si>
    <t>PU</t>
  </si>
  <si>
    <t>CAY</t>
  </si>
  <si>
    <t>COL</t>
  </si>
  <si>
    <t>DAV</t>
  </si>
  <si>
    <t>GAL</t>
  </si>
  <si>
    <t>HAR</t>
  </si>
  <si>
    <t>HU</t>
  </si>
  <si>
    <t>JU</t>
  </si>
  <si>
    <t>LATZ</t>
  </si>
  <si>
    <t>LUC</t>
  </si>
  <si>
    <t>MAR</t>
  </si>
  <si>
    <t>MITH</t>
  </si>
  <si>
    <t>PO</t>
  </si>
  <si>
    <t>MYR</t>
  </si>
  <si>
    <t>SCHN</t>
  </si>
  <si>
    <t>SEC</t>
  </si>
  <si>
    <t>TON</t>
  </si>
  <si>
    <t>WU</t>
  </si>
  <si>
    <t>Ma première demande : Lorsque je selectionne un commercial en colonne "J" je souhaite que le sous total soit fait dans ma partie total tout en bas du tableau (en rouge). C'est actuellement le cas sauf que je voudrais que le sous total soit fait en fonction de la colonne "E" afin déviter à la secrétaire de taper des formules et lui préparer les prochaines feuilles à l'avance. Quelque chose comme si E= ES alors sous total afin que lorsque j'applique le filtre de la colonne J la production du commercial s'affiche individuellement. Le fait d'introduire dans ma formule le critère de compagnie automatisera le calcul pour chaque mois sans avoir besoin d'insérer  les lignes car chaque mois est différent et n'a donc pas le même nombre de ligne.                                                                                                                                        la seconde serait encore plus idéale mais peut être pas possible, l'idée serait d'avoir un tableau de production annuel avec une liste déroulante de 3 onglets qui permettraient d'afficher l'ensemble de l'année, un mois précis, un commercial. Merci d'avance à ceux qui pourront me venir en aide.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</si>
</sst>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quot;[$€-40C];[Red]&quot;-&quot;#,##0.00&quot; &quot;[$€-40C]"/>
  </numFmts>
  <fonts count="12">
    <font>
      <sz val="11"/>
      <color theme="1"/>
      <name val="Calibri"/>
      <family val="2"/>
      <scheme val="minor"/>
    </font>
    <font>
      <sz val="9"/>
      <color theme="1"/>
      <name val="Calibri"/>
      <family val="2"/>
      <scheme val="minor"/>
    </font>
    <font>
      <sz val="8"/>
      <color theme="1"/>
      <name val="Calibri"/>
      <family val="2"/>
      <scheme val="minor"/>
    </font>
    <font>
      <b/>
      <sz val="20"/>
      <color theme="1"/>
      <name val="Calibri"/>
      <family val="2"/>
      <scheme val="minor"/>
    </font>
    <font>
      <b/>
      <sz val="14"/>
      <color theme="1"/>
      <name val="Calibri"/>
      <family val="2"/>
      <scheme val="minor"/>
    </font>
    <font>
      <b/>
      <sz val="12"/>
      <color rgb="FF000000"/>
      <name val="Calibri"/>
      <family val="2"/>
      <scheme val="minor"/>
    </font>
    <font>
      <b/>
      <sz val="12"/>
      <color theme="1"/>
      <name val="Calibri"/>
      <family val="2"/>
      <scheme val="minor"/>
    </font>
    <font>
      <sz val="10"/>
      <color theme="1"/>
      <name val="Calibri"/>
      <family val="2"/>
      <scheme val="minor"/>
    </font>
    <font>
      <b/>
      <sz val="10"/>
      <color rgb="FF000000"/>
      <name val="Liberation Sans"/>
    </font>
    <font>
      <b/>
      <sz val="10"/>
      <color theme="1"/>
      <name val="Calibri"/>
      <family val="2"/>
      <scheme val="minor"/>
    </font>
    <font>
      <b/>
      <sz val="10"/>
      <color rgb="FFFF0000"/>
      <name val="Calibri"/>
      <family val="2"/>
      <scheme val="minor"/>
    </font>
    <font>
      <b/>
      <sz val="8"/>
      <color rgb="FFFF0000"/>
      <name val="Calibri"/>
      <family val="2"/>
      <scheme val="minor"/>
    </font>
  </fonts>
  <fills count="17">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66CC"/>
        <bgColor indexed="64"/>
      </patternFill>
    </fill>
    <fill>
      <patternFill patternType="solid">
        <fgColor theme="6" tint="0.39997558519241921"/>
        <bgColor indexed="64"/>
      </patternFill>
    </fill>
    <fill>
      <patternFill patternType="solid">
        <fgColor rgb="FFFF99FF"/>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rgb="FFFFFFCC"/>
        <bgColor indexed="64"/>
      </patternFill>
    </fill>
    <fill>
      <patternFill patternType="solid">
        <fgColor theme="7"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83">
    <xf numFmtId="0" fontId="0" fillId="0" borderId="0" xfId="0"/>
    <xf numFmtId="0" fontId="0" fillId="2" borderId="1" xfId="0" applyFill="1" applyBorder="1" applyAlignment="1">
      <alignment horizontal="center" vertical="top"/>
    </xf>
    <xf numFmtId="2" fontId="0" fillId="2" borderId="1" xfId="0" applyNumberFormat="1" applyFill="1" applyBorder="1" applyAlignment="1">
      <alignment horizontal="center" vertical="top"/>
    </xf>
    <xf numFmtId="0" fontId="0" fillId="2" borderId="2" xfId="0" applyFill="1" applyBorder="1" applyAlignment="1">
      <alignment horizontal="center" vertical="top"/>
    </xf>
    <xf numFmtId="0" fontId="0" fillId="3" borderId="2" xfId="0" applyFill="1" applyBorder="1" applyAlignment="1">
      <alignment horizontal="center" vertical="top"/>
    </xf>
    <xf numFmtId="0" fontId="0" fillId="4" borderId="1" xfId="0" applyFill="1" applyBorder="1" applyAlignment="1">
      <alignment horizontal="center" vertical="top"/>
    </xf>
    <xf numFmtId="0" fontId="0" fillId="0" borderId="0" xfId="0" applyAlignment="1">
      <alignment vertical="top"/>
    </xf>
    <xf numFmtId="14" fontId="1" fillId="0" borderId="1" xfId="0" applyNumberFormat="1" applyFont="1" applyBorder="1" applyAlignment="1">
      <alignment horizontal="center"/>
    </xf>
    <xf numFmtId="0" fontId="1" fillId="0" borderId="1" xfId="0" applyFont="1" applyBorder="1" applyAlignment="1">
      <alignment horizontal="center"/>
    </xf>
    <xf numFmtId="0" fontId="1" fillId="3" borderId="1" xfId="0" applyFont="1" applyFill="1" applyBorder="1" applyAlignment="1">
      <alignment horizontal="center"/>
    </xf>
    <xf numFmtId="0" fontId="1" fillId="5" borderId="1" xfId="0" applyFont="1" applyFill="1" applyBorder="1" applyAlignment="1">
      <alignment horizontal="center"/>
    </xf>
    <xf numFmtId="2" fontId="1" fillId="0" borderId="1" xfId="0" applyNumberFormat="1" applyFont="1" applyBorder="1" applyAlignment="1">
      <alignment horizontal="center"/>
    </xf>
    <xf numFmtId="0" fontId="1" fillId="0" borderId="3" xfId="0" applyFont="1" applyBorder="1" applyAlignment="1">
      <alignment horizontal="center"/>
    </xf>
    <xf numFmtId="0" fontId="0" fillId="0" borderId="1" xfId="0" quotePrefix="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6" borderId="1" xfId="0" applyFont="1" applyFill="1" applyBorder="1" applyAlignment="1">
      <alignment horizontal="center"/>
    </xf>
    <xf numFmtId="14" fontId="2" fillId="0" borderId="1" xfId="0" applyNumberFormat="1" applyFont="1" applyBorder="1" applyAlignment="1">
      <alignment horizontal="center"/>
    </xf>
    <xf numFmtId="0" fontId="2" fillId="0" borderId="1" xfId="0" applyFont="1" applyBorder="1" applyAlignment="1">
      <alignment horizontal="center"/>
    </xf>
    <xf numFmtId="0" fontId="2" fillId="5" borderId="1" xfId="0" applyFont="1" applyFill="1" applyBorder="1" applyAlignment="1">
      <alignment horizontal="center"/>
    </xf>
    <xf numFmtId="14" fontId="2" fillId="6" borderId="1" xfId="0" applyNumberFormat="1" applyFont="1" applyFill="1" applyBorder="1" applyAlignment="1">
      <alignment horizontal="center"/>
    </xf>
    <xf numFmtId="14" fontId="2" fillId="7" borderId="1" xfId="0" applyNumberFormat="1" applyFont="1" applyFill="1" applyBorder="1" applyAlignment="1">
      <alignment horizontal="center"/>
    </xf>
    <xf numFmtId="0" fontId="1" fillId="8" borderId="1" xfId="0" applyFont="1" applyFill="1" applyBorder="1" applyAlignment="1">
      <alignment horizontal="center"/>
    </xf>
    <xf numFmtId="14" fontId="1" fillId="9" borderId="1" xfId="0" applyNumberFormat="1" applyFont="1" applyFill="1" applyBorder="1" applyAlignment="1">
      <alignment horizontal="center"/>
    </xf>
    <xf numFmtId="14" fontId="1" fillId="7" borderId="1" xfId="0" applyNumberFormat="1" applyFont="1" applyFill="1" applyBorder="1" applyAlignment="1">
      <alignment horizontal="center"/>
    </xf>
    <xf numFmtId="14" fontId="1" fillId="0" borderId="2" xfId="0" applyNumberFormat="1" applyFont="1" applyBorder="1" applyAlignment="1">
      <alignment horizontal="center"/>
    </xf>
    <xf numFmtId="0" fontId="1" fillId="0" borderId="2" xfId="0" applyFont="1" applyBorder="1" applyAlignment="1">
      <alignment horizontal="center"/>
    </xf>
    <xf numFmtId="2" fontId="1" fillId="0" borderId="2" xfId="0" applyNumberFormat="1" applyFont="1" applyBorder="1" applyAlignment="1">
      <alignment horizontal="center"/>
    </xf>
    <xf numFmtId="14" fontId="1" fillId="9" borderId="2" xfId="0" applyNumberFormat="1" applyFont="1" applyFill="1" applyBorder="1" applyAlignment="1">
      <alignment horizontal="center"/>
    </xf>
    <xf numFmtId="0" fontId="0" fillId="0" borderId="0" xfId="0" applyAlignment="1">
      <alignment horizontal="center"/>
    </xf>
    <xf numFmtId="14" fontId="2" fillId="9" borderId="1" xfId="0" applyNumberFormat="1" applyFont="1" applyFill="1" applyBorder="1" applyAlignment="1">
      <alignment horizontal="center"/>
    </xf>
    <xf numFmtId="0" fontId="2" fillId="0" borderId="0" xfId="0" applyFont="1" applyAlignment="1">
      <alignment horizontal="center"/>
    </xf>
    <xf numFmtId="0" fontId="2" fillId="0" borderId="0" xfId="0" applyFont="1"/>
    <xf numFmtId="0" fontId="2" fillId="10" borderId="1" xfId="0" applyFont="1" applyFill="1" applyBorder="1" applyAlignment="1">
      <alignment horizontal="center"/>
    </xf>
    <xf numFmtId="2" fontId="2" fillId="0" borderId="1" xfId="0" applyNumberFormat="1" applyFont="1" applyBorder="1" applyAlignment="1">
      <alignment horizontal="center"/>
    </xf>
    <xf numFmtId="0" fontId="1" fillId="11" borderId="1" xfId="0" applyFont="1" applyFill="1" applyBorder="1" applyAlignment="1">
      <alignment horizontal="center"/>
    </xf>
    <xf numFmtId="3" fontId="2" fillId="0" borderId="1" xfId="0" applyNumberFormat="1" applyFont="1" applyBorder="1" applyAlignment="1">
      <alignment horizontal="center"/>
    </xf>
    <xf numFmtId="0" fontId="1" fillId="12" borderId="1" xfId="0" applyFont="1" applyFill="1" applyBorder="1" applyAlignment="1">
      <alignment horizontal="center"/>
    </xf>
    <xf numFmtId="3" fontId="1" fillId="0" borderId="1" xfId="0" applyNumberFormat="1" applyFont="1" applyBorder="1" applyAlignment="1">
      <alignment horizontal="center"/>
    </xf>
    <xf numFmtId="10" fontId="1" fillId="0" borderId="1" xfId="0" applyNumberFormat="1" applyFont="1" applyBorder="1" applyAlignment="1">
      <alignment horizontal="center"/>
    </xf>
    <xf numFmtId="10" fontId="2" fillId="0" borderId="1" xfId="0" applyNumberFormat="1" applyFont="1" applyBorder="1" applyAlignment="1">
      <alignment horizontal="center"/>
    </xf>
    <xf numFmtId="2" fontId="2" fillId="0" borderId="0" xfId="0" applyNumberFormat="1" applyFont="1"/>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13" borderId="10" xfId="0" applyFont="1" applyFill="1" applyBorder="1" applyAlignment="1">
      <alignment horizontal="center" vertical="center"/>
    </xf>
    <xf numFmtId="0" fontId="5" fillId="13" borderId="11" xfId="0" applyFont="1" applyFill="1" applyBorder="1" applyAlignment="1">
      <alignment horizontal="center" vertical="center"/>
    </xf>
    <xf numFmtId="0" fontId="5" fillId="13" borderId="12" xfId="0" applyFont="1" applyFill="1" applyBorder="1" applyAlignment="1">
      <alignment horizontal="center" vertical="center"/>
    </xf>
    <xf numFmtId="0" fontId="6" fillId="13" borderId="13" xfId="0" applyFont="1" applyFill="1" applyBorder="1" applyAlignment="1">
      <alignment horizontal="center" vertical="center"/>
    </xf>
    <xf numFmtId="0" fontId="4" fillId="13" borderId="14" xfId="0" applyFont="1" applyFill="1" applyBorder="1" applyAlignment="1">
      <alignment horizontal="center" vertical="center"/>
    </xf>
    <xf numFmtId="164" fontId="7" fillId="13" borderId="15" xfId="0" quotePrefix="1" applyNumberFormat="1" applyFont="1" applyFill="1" applyBorder="1" applyAlignment="1">
      <alignment horizontal="center" vertical="center"/>
    </xf>
    <xf numFmtId="0" fontId="7" fillId="13" borderId="16" xfId="0" quotePrefix="1" applyFont="1" applyFill="1" applyBorder="1" applyAlignment="1">
      <alignment horizontal="center" vertical="center"/>
    </xf>
    <xf numFmtId="2" fontId="2" fillId="13" borderId="17" xfId="0" applyNumberFormat="1" applyFont="1" applyFill="1" applyBorder="1" applyAlignment="1">
      <alignment horizontal="center"/>
    </xf>
    <xf numFmtId="0" fontId="8" fillId="3" borderId="18" xfId="0" applyFont="1" applyFill="1" applyBorder="1" applyAlignment="1">
      <alignment horizontal="center" vertical="center" wrapText="1"/>
    </xf>
    <xf numFmtId="2" fontId="2" fillId="0" borderId="6" xfId="0" applyNumberFormat="1" applyFont="1" applyBorder="1" applyAlignment="1">
      <alignment horizontal="center"/>
    </xf>
    <xf numFmtId="0" fontId="8" fillId="4" borderId="21" xfId="0" applyFont="1" applyFill="1" applyBorder="1" applyAlignment="1">
      <alignment horizontal="center" vertical="center"/>
    </xf>
    <xf numFmtId="0" fontId="8" fillId="15" borderId="21" xfId="0" applyFont="1" applyFill="1" applyBorder="1" applyAlignment="1">
      <alignment horizontal="center" vertical="center"/>
    </xf>
    <xf numFmtId="0" fontId="8" fillId="16" borderId="22" xfId="0" applyFont="1" applyFill="1" applyBorder="1" applyAlignment="1">
      <alignment horizontal="center" vertical="center"/>
    </xf>
    <xf numFmtId="0" fontId="9" fillId="10" borderId="25" xfId="0" applyFont="1" applyFill="1" applyBorder="1" applyAlignment="1">
      <alignment horizontal="center"/>
    </xf>
    <xf numFmtId="0" fontId="0" fillId="0" borderId="0" xfId="0" applyAlignment="1">
      <alignment horizontal="left"/>
    </xf>
    <xf numFmtId="2" fontId="0" fillId="0" borderId="0" xfId="0" applyNumberFormat="1"/>
    <xf numFmtId="0" fontId="0" fillId="0" borderId="0" xfId="0" pivotButton="1"/>
    <xf numFmtId="2" fontId="2" fillId="0" borderId="0" xfId="0" pivotButton="1" applyNumberFormat="1" applyFont="1"/>
    <xf numFmtId="0" fontId="2" fillId="0" borderId="0" xfId="0" pivotButton="1" applyFont="1" applyAlignment="1">
      <alignment horizontal="center"/>
    </xf>
    <xf numFmtId="0" fontId="2" fillId="0" borderId="0" xfId="0" pivotButton="1" applyFont="1"/>
    <xf numFmtId="164" fontId="10" fillId="14" borderId="19" xfId="0" quotePrefix="1" applyNumberFormat="1" applyFont="1" applyFill="1" applyBorder="1" applyAlignment="1">
      <alignment horizontal="center" vertical="center"/>
    </xf>
    <xf numFmtId="0" fontId="10" fillId="0" borderId="20" xfId="0" quotePrefix="1" applyFont="1" applyBorder="1" applyAlignment="1">
      <alignment horizontal="center" vertical="center"/>
    </xf>
    <xf numFmtId="164" fontId="10" fillId="14" borderId="4" xfId="0" quotePrefix="1" applyNumberFormat="1" applyFont="1" applyFill="1" applyBorder="1" applyAlignment="1">
      <alignment horizontal="center" vertical="center"/>
    </xf>
    <xf numFmtId="0" fontId="10" fillId="0" borderId="3" xfId="0" quotePrefix="1" applyFont="1" applyBorder="1" applyAlignment="1">
      <alignment horizontal="center" vertical="center"/>
    </xf>
    <xf numFmtId="164" fontId="10" fillId="14" borderId="23" xfId="0" quotePrefix="1" applyNumberFormat="1" applyFont="1" applyFill="1" applyBorder="1" applyAlignment="1">
      <alignment horizontal="center" vertical="center"/>
    </xf>
    <xf numFmtId="0" fontId="10" fillId="0" borderId="24" xfId="0" quotePrefix="1" applyFont="1" applyBorder="1" applyAlignment="1">
      <alignment horizontal="center" vertical="center"/>
    </xf>
    <xf numFmtId="0" fontId="11" fillId="0" borderId="4" xfId="0" applyFont="1" applyBorder="1" applyAlignment="1">
      <alignment horizontal="center"/>
    </xf>
    <xf numFmtId="0" fontId="11" fillId="0" borderId="3" xfId="0" applyFont="1" applyBorder="1" applyAlignment="1">
      <alignment horizontal="center"/>
    </xf>
    <xf numFmtId="0" fontId="1" fillId="0" borderId="26" xfId="0" applyFont="1" applyBorder="1" applyAlignment="1">
      <alignment horizontal="center" vertical="top" wrapText="1"/>
    </xf>
    <xf numFmtId="0" fontId="1" fillId="0" borderId="23" xfId="0" applyFont="1" applyBorder="1" applyAlignment="1">
      <alignment horizontal="center" vertical="top" wrapText="1"/>
    </xf>
    <xf numFmtId="0" fontId="1" fillId="0" borderId="27" xfId="0" applyFont="1" applyBorder="1" applyAlignment="1">
      <alignment horizontal="center" vertical="top" wrapText="1"/>
    </xf>
    <xf numFmtId="0" fontId="1" fillId="0" borderId="0" xfId="0" applyFont="1" applyBorder="1" applyAlignment="1">
      <alignment horizontal="center" vertical="top" wrapText="1"/>
    </xf>
    <xf numFmtId="0" fontId="1" fillId="0" borderId="28" xfId="0" applyFont="1" applyBorder="1" applyAlignment="1">
      <alignment horizontal="center" vertical="top" wrapText="1"/>
    </xf>
    <xf numFmtId="0" fontId="1" fillId="0" borderId="20" xfId="0" applyFont="1" applyBorder="1" applyAlignment="1">
      <alignment horizontal="center" vertical="top" wrapText="1"/>
    </xf>
    <xf numFmtId="0" fontId="1" fillId="0" borderId="29" xfId="0" applyFont="1" applyBorder="1" applyAlignment="1">
      <alignment horizontal="center" vertical="top" wrapText="1"/>
    </xf>
    <xf numFmtId="0" fontId="1" fillId="0" borderId="19" xfId="0" applyFont="1" applyBorder="1" applyAlignment="1">
      <alignment horizontal="center" vertical="top" wrapText="1"/>
    </xf>
    <xf numFmtId="0" fontId="7" fillId="0" borderId="24" xfId="0" applyFont="1" applyBorder="1" applyAlignment="1">
      <alignment horizontal="center" vertical="top" wrapText="1"/>
    </xf>
  </cellXfs>
  <cellStyles count="1">
    <cellStyle name="Normal" xfId="0" builtinId="0"/>
  </cellStyles>
  <dxfs count="5">
    <dxf>
      <numFmt numFmtId="2" formatCode="0.00"/>
    </dxf>
    <dxf>
      <numFmt numFmtId="2" formatCode="0.00"/>
    </dxf>
    <dxf>
      <numFmt numFmtId="2" formatCode="0.00"/>
    </dxf>
    <dxf>
      <numFmt numFmtId="2" formatCode="0.00"/>
    </dxf>
    <dxf>
      <numFmt numFmtId="2" formatCode="0.00"/>
    </dxf>
  </dxfs>
  <tableStyles count="0" defaultTableStyle="TableStyleMedium2" defaultPivotStyle="PivotStyleLight16"/>
  <colors>
    <mruColors>
      <color rgb="FFFFFF99"/>
      <color rgb="FFCC99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v>Total</c:v>
          </c:tx>
          <c:spPr>
            <a:solidFill>
              <a:schemeClr val="accent1"/>
            </a:solidFill>
            <a:ln>
              <a:noFill/>
            </a:ln>
            <a:effectLst/>
          </c:spPr>
          <c:invertIfNegative val="0"/>
          <c:cat>
            <c:strLit>
              <c:ptCount val="20"/>
              <c:pt idx="0">
                <c:v>CAYOTTE</c:v>
              </c:pt>
              <c:pt idx="1">
                <c:v>COLACCINO</c:v>
              </c:pt>
              <c:pt idx="2">
                <c:v>FOIS DAVID</c:v>
              </c:pt>
              <c:pt idx="3">
                <c:v>GALTON</c:v>
              </c:pt>
              <c:pt idx="4">
                <c:v>HARTERT</c:v>
              </c:pt>
              <c:pt idx="5">
                <c:v>HUET</c:v>
              </c:pt>
              <c:pt idx="6">
                <c:v>JULIO</c:v>
              </c:pt>
              <c:pt idx="7">
                <c:v>KIM</c:v>
              </c:pt>
              <c:pt idx="8">
                <c:v>LATZER</c:v>
              </c:pt>
              <c:pt idx="9">
                <c:v>LUCIANI</c:v>
              </c:pt>
              <c:pt idx="10">
                <c:v>MARRAS</c:v>
              </c:pt>
              <c:pt idx="11">
                <c:v>MITHOUARD</c:v>
              </c:pt>
              <c:pt idx="12">
                <c:v>POTAPENKO</c:v>
              </c:pt>
              <c:pt idx="13">
                <c:v>SCHMITT MYRIAM</c:v>
              </c:pt>
              <c:pt idx="14">
                <c:v>SCHNEIDER</c:v>
              </c:pt>
              <c:pt idx="15">
                <c:v>SCHNEIDER </c:v>
              </c:pt>
              <c:pt idx="16">
                <c:v>SECCHI JP</c:v>
              </c:pt>
              <c:pt idx="17">
                <c:v>TED</c:v>
              </c:pt>
              <c:pt idx="18">
                <c:v>TONIZZO</c:v>
              </c:pt>
              <c:pt idx="19">
                <c:v>WURTH</c:v>
              </c:pt>
            </c:strLit>
          </c:cat>
          <c:val>
            <c:numLit>
              <c:formatCode>General</c:formatCode>
              <c:ptCount val="20"/>
              <c:pt idx="0">
                <c:v>80</c:v>
              </c:pt>
              <c:pt idx="1">
                <c:v>133.33000000000001</c:v>
              </c:pt>
              <c:pt idx="2">
                <c:v>250</c:v>
              </c:pt>
              <c:pt idx="3">
                <c:v>0</c:v>
              </c:pt>
              <c:pt idx="4">
                <c:v>50</c:v>
              </c:pt>
              <c:pt idx="5">
                <c:v>1908.31</c:v>
              </c:pt>
              <c:pt idx="6">
                <c:v>830</c:v>
              </c:pt>
              <c:pt idx="7">
                <c:v>50</c:v>
              </c:pt>
              <c:pt idx="8">
                <c:v>1338.3100000000002</c:v>
              </c:pt>
              <c:pt idx="9">
                <c:v>2326.33</c:v>
              </c:pt>
              <c:pt idx="10">
                <c:v>300</c:v>
              </c:pt>
              <c:pt idx="11">
                <c:v>225</c:v>
              </c:pt>
              <c:pt idx="12">
                <c:v>483.33333333333331</c:v>
              </c:pt>
              <c:pt idx="13">
                <c:v>33.333333333333336</c:v>
              </c:pt>
              <c:pt idx="14">
                <c:v>475</c:v>
              </c:pt>
              <c:pt idx="15">
                <c:v>75</c:v>
              </c:pt>
              <c:pt idx="16">
                <c:v>245.66666666666666</c:v>
              </c:pt>
              <c:pt idx="17">
                <c:v>279</c:v>
              </c:pt>
              <c:pt idx="18">
                <c:v>254.16500000000002</c:v>
              </c:pt>
              <c:pt idx="19">
                <c:v>337.5</c:v>
              </c:pt>
            </c:numLit>
          </c:val>
          <c:extLst>
            <c:ext xmlns:c16="http://schemas.microsoft.com/office/drawing/2014/chart" uri="{C3380CC4-5D6E-409C-BE32-E72D297353CC}">
              <c16:uniqueId val="{00000000-07EA-42E7-8A98-A595D119E223}"/>
            </c:ext>
          </c:extLst>
        </c:ser>
        <c:dLbls>
          <c:showLegendKey val="0"/>
          <c:showVal val="0"/>
          <c:showCatName val="0"/>
          <c:showSerName val="0"/>
          <c:showPercent val="0"/>
          <c:showBubbleSize val="0"/>
        </c:dLbls>
        <c:gapWidth val="182"/>
        <c:axId val="175537152"/>
        <c:axId val="175551232"/>
      </c:barChart>
      <c:catAx>
        <c:axId val="1755371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5551232"/>
        <c:crosses val="autoZero"/>
        <c:auto val="1"/>
        <c:lblAlgn val="ctr"/>
        <c:lblOffset val="100"/>
        <c:noMultiLvlLbl val="0"/>
      </c:catAx>
      <c:valAx>
        <c:axId val="1755512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5537152"/>
        <c:crosses val="autoZero"/>
        <c:crossBetween val="between"/>
        <c:majorUnit val="100"/>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POURCENTAGE CA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pieChart>
        <c:varyColors val="1"/>
        <c:ser>
          <c:idx val="0"/>
          <c:order val="0"/>
          <c:dPt>
            <c:idx val="0"/>
            <c:bubble3D val="0"/>
            <c:spPr>
              <a:solidFill>
                <a:schemeClr val="accent6">
                  <a:lumMod val="40000"/>
                  <a:lumOff val="60000"/>
                </a:schemeClr>
              </a:solidFill>
              <a:ln w="19050">
                <a:solidFill>
                  <a:schemeClr val="lt1"/>
                </a:solidFill>
              </a:ln>
              <a:effectLst/>
            </c:spPr>
            <c:extLst>
              <c:ext xmlns:c16="http://schemas.microsoft.com/office/drawing/2014/chart" uri="{C3380CC4-5D6E-409C-BE32-E72D297353CC}">
                <c16:uniqueId val="{00000004-269E-4A9D-A30A-C6DB39468A12}"/>
              </c:ext>
            </c:extLst>
          </c:dPt>
          <c:dPt>
            <c:idx val="1"/>
            <c:bubble3D val="0"/>
            <c:spPr>
              <a:solidFill>
                <a:srgbClr val="CC99FF"/>
              </a:solidFill>
              <a:ln w="19050">
                <a:solidFill>
                  <a:schemeClr val="lt1"/>
                </a:solidFill>
              </a:ln>
              <a:effectLst/>
            </c:spPr>
            <c:extLst>
              <c:ext xmlns:c16="http://schemas.microsoft.com/office/drawing/2014/chart" uri="{C3380CC4-5D6E-409C-BE32-E72D297353CC}">
                <c16:uniqueId val="{00000001-269E-4A9D-A30A-C6DB39468A12}"/>
              </c:ext>
            </c:extLst>
          </c:dPt>
          <c:dPt>
            <c:idx val="2"/>
            <c:bubble3D val="0"/>
            <c:spPr>
              <a:solidFill>
                <a:srgbClr val="FFFF99"/>
              </a:solidFill>
              <a:ln w="19050">
                <a:solidFill>
                  <a:schemeClr val="lt1"/>
                </a:solidFill>
              </a:ln>
              <a:effectLst/>
            </c:spPr>
            <c:extLst>
              <c:ext xmlns:c16="http://schemas.microsoft.com/office/drawing/2014/chart" uri="{C3380CC4-5D6E-409C-BE32-E72D297353CC}">
                <c16:uniqueId val="{00000002-269E-4A9D-A30A-C6DB39468A12}"/>
              </c:ext>
            </c:extLst>
          </c:dPt>
          <c:dPt>
            <c:idx val="3"/>
            <c:bubble3D val="0"/>
            <c:spPr>
              <a:solidFill>
                <a:schemeClr val="accent2">
                  <a:lumMod val="40000"/>
                  <a:lumOff val="60000"/>
                </a:schemeClr>
              </a:solidFill>
              <a:ln w="19050">
                <a:solidFill>
                  <a:schemeClr val="lt1"/>
                </a:solidFill>
              </a:ln>
              <a:effectLst/>
            </c:spPr>
            <c:extLst>
              <c:ext xmlns:c16="http://schemas.microsoft.com/office/drawing/2014/chart" uri="{C3380CC4-5D6E-409C-BE32-E72D297353CC}">
                <c16:uniqueId val="{00000003-269E-4A9D-A30A-C6DB39468A12}"/>
              </c:ext>
            </c:extLst>
          </c:dPt>
          <c:dPt>
            <c:idx val="4"/>
            <c:bubble3D val="0"/>
            <c:spPr>
              <a:solidFill>
                <a:schemeClr val="accent5"/>
              </a:solidFill>
              <a:ln w="19050">
                <a:solidFill>
                  <a:schemeClr val="lt1"/>
                </a:solidFill>
              </a:ln>
              <a:effectLst/>
            </c:spPr>
          </c:dPt>
          <c:cat>
            <c:strRef>
              <c:f>SEPTEMBRE!$A$131:$A$135</c:f>
              <c:strCache>
                <c:ptCount val="5"/>
                <c:pt idx="0">
                  <c:v>ES</c:v>
                </c:pt>
                <c:pt idx="1">
                  <c:v>FO</c:v>
                </c:pt>
                <c:pt idx="2">
                  <c:v>PU</c:v>
                </c:pt>
                <c:pt idx="3">
                  <c:v>PP</c:v>
                </c:pt>
                <c:pt idx="4">
                  <c:v>FW</c:v>
                </c:pt>
              </c:strCache>
            </c:strRef>
          </c:cat>
          <c:val>
            <c:numRef>
              <c:f>SEPTEMBRE!$B$131:$B$135</c:f>
              <c:numCache>
                <c:formatCode>#\ ##0.00" "[$€-40C];[Red]"-"#\ ##0.00" "[$€-40C]</c:formatCode>
                <c:ptCount val="5"/>
                <c:pt idx="0">
                  <c:v>5952</c:v>
                </c:pt>
                <c:pt idx="1">
                  <c:v>31762.953600000012</c:v>
                </c:pt>
                <c:pt idx="2">
                  <c:v>6960</c:v>
                </c:pt>
                <c:pt idx="3">
                  <c:v>10440</c:v>
                </c:pt>
                <c:pt idx="4" formatCode="General">
                  <c:v>480</c:v>
                </c:pt>
              </c:numCache>
            </c:numRef>
          </c:val>
          <c:extLst>
            <c:ext xmlns:c16="http://schemas.microsoft.com/office/drawing/2014/chart" uri="{C3380CC4-5D6E-409C-BE32-E72D297353CC}">
              <c16:uniqueId val="{00000000-269E-4A9D-A30A-C6DB39468A12}"/>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190500</xdr:colOff>
      <xdr:row>139</xdr:row>
      <xdr:rowOff>0</xdr:rowOff>
    </xdr:from>
    <xdr:to>
      <xdr:col>13</xdr:col>
      <xdr:colOff>790576</xdr:colOff>
      <xdr:row>162</xdr:row>
      <xdr:rowOff>180975</xdr:rowOff>
    </xdr:to>
    <xdr:graphicFrame macro="">
      <xdr:nvGraphicFramePr>
        <xdr:cNvPr id="3" name="Graphique 2">
          <a:extLst>
            <a:ext uri="{FF2B5EF4-FFF2-40B4-BE49-F238E27FC236}">
              <a16:creationId xmlns:a16="http://schemas.microsoft.com/office/drawing/2014/main" id="{92F561C9-DBF5-4D65-92F3-1DD1846989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85725</xdr:colOff>
      <xdr:row>127</xdr:row>
      <xdr:rowOff>171450</xdr:rowOff>
    </xdr:from>
    <xdr:to>
      <xdr:col>8</xdr:col>
      <xdr:colOff>219075</xdr:colOff>
      <xdr:row>137</xdr:row>
      <xdr:rowOff>152400</xdr:rowOff>
    </xdr:to>
    <xdr:graphicFrame macro="">
      <xdr:nvGraphicFramePr>
        <xdr:cNvPr id="4" name="Graphique 3">
          <a:extLst>
            <a:ext uri="{FF2B5EF4-FFF2-40B4-BE49-F238E27FC236}">
              <a16:creationId xmlns:a16="http://schemas.microsoft.com/office/drawing/2014/main" id="{1D3C2429-62CB-44AE-AECF-7F2E003ED8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DUCTION%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JANVIER"/>
      <sheetName val="FEVRIER"/>
      <sheetName val="MARS"/>
      <sheetName val="AVRIL"/>
      <sheetName val="MAI"/>
      <sheetName val="JUIN"/>
      <sheetName val="JUILLET"/>
      <sheetName val="AOUT"/>
      <sheetName val="SEPTEMBRE"/>
      <sheetName val="OCTOBRE"/>
      <sheetName val="NOVEMBRE"/>
      <sheetName val="DECEMBRE"/>
    </sheetNames>
    <sheetDataSet>
      <sheetData sheetId="0"/>
      <sheetData sheetId="1"/>
      <sheetData sheetId="2"/>
      <sheetData sheetId="3"/>
      <sheetData sheetId="4"/>
      <sheetData sheetId="5"/>
      <sheetData sheetId="6"/>
      <sheetData sheetId="7"/>
      <sheetData sheetId="8"/>
      <sheetData sheetId="9">
        <row r="131">
          <cell r="A131" t="str">
            <v>AFI ESCA</v>
          </cell>
          <cell r="B131">
            <v>5952</v>
          </cell>
          <cell r="C131">
            <v>1240</v>
          </cell>
          <cell r="D131">
            <v>1240</v>
          </cell>
        </row>
        <row r="132">
          <cell r="A132" t="str">
            <v>FOYER</v>
          </cell>
          <cell r="B132">
            <v>31762.953600000012</v>
          </cell>
          <cell r="C132">
            <v>10481.889999999998</v>
          </cell>
          <cell r="D132">
            <v>5240.9449999999988</v>
          </cell>
        </row>
        <row r="133">
          <cell r="A133" t="str">
            <v>SWISS PU</v>
          </cell>
          <cell r="B133">
            <v>6960</v>
          </cell>
          <cell r="C133">
            <v>232000</v>
          </cell>
          <cell r="D133">
            <v>1160</v>
          </cell>
        </row>
        <row r="134">
          <cell r="A134" t="str">
            <v>SWISS PP</v>
          </cell>
          <cell r="B134">
            <v>10440</v>
          </cell>
          <cell r="C134">
            <v>5800</v>
          </cell>
          <cell r="D134">
            <v>1933.3333333333333</v>
          </cell>
        </row>
        <row r="135">
          <cell r="A135" t="str">
            <v xml:space="preserve">FWU VE </v>
          </cell>
          <cell r="B135">
            <v>480</v>
          </cell>
          <cell r="C135">
            <v>100</v>
          </cell>
          <cell r="D135">
            <v>100</v>
          </cell>
        </row>
      </sheetData>
      <sheetData sheetId="10">
        <row r="102">
          <cell r="M102" t="str">
            <v/>
          </cell>
        </row>
      </sheetData>
      <sheetData sheetId="11"/>
      <sheetData sheetId="12"/>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PRODUCTION%202019.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tilisateur" refreshedDate="43748.650408796297" createdVersion="6" refreshedVersion="6" minRefreshableVersion="3" recordCount="123" xr:uid="{1B267CB0-1A19-4106-8EAF-64E126F73DE8}">
  <cacheSource type="worksheet">
    <worksheetSource ref="A1:P124" sheet="SEPTEMBRE" r:id="rId2"/>
  </cacheSource>
  <cacheFields count="16">
    <cacheField name="DATE" numFmtId="14">
      <sharedItems containsSemiMixedTypes="0" containsNonDate="0" containsDate="1" containsString="0" minDate="2019-07-31T00:00:00" maxDate="2019-10-04T00:00:00"/>
    </cacheField>
    <cacheField name="NOM" numFmtId="0">
      <sharedItems/>
    </cacheField>
    <cacheField name="PRENOM" numFmtId="0">
      <sharedItems/>
    </cacheField>
    <cacheField name="ADRESSE" numFmtId="0">
      <sharedItems/>
    </cacheField>
    <cacheField name="COMPAGNIE" numFmtId="0">
      <sharedItems count="6">
        <s v="ESCA"/>
        <s v="FOYER"/>
        <s v="FWU VE"/>
        <s v="SWISS PP"/>
        <s v="SWISS PU"/>
        <s v="SWISS PU "/>
      </sharedItems>
    </cacheField>
    <cacheField name="REEL" numFmtId="0">
      <sharedItems containsString="0" containsBlank="1" containsNumber="1" minValue="25" maxValue="81000"/>
    </cacheField>
    <cacheField name="NB ANNEE" numFmtId="0">
      <sharedItems containsString="0" containsBlank="1" containsNumber="1" containsInteger="1" minValue="8" maxValue="32"/>
    </cacheField>
    <cacheField name="CA" numFmtId="2">
      <sharedItems containsSemiMixedTypes="0" containsString="0" containsNumber="1" minValue="0" maxValue="2430"/>
    </cacheField>
    <cacheField name="clas" numFmtId="2">
      <sharedItems containsSemiMixedTypes="0" containsString="0" containsNumber="1" minValue="0" maxValue="405"/>
    </cacheField>
    <cacheField name="COM " numFmtId="0">
      <sharedItems count="20">
        <s v="HUET"/>
        <s v="MARRAS"/>
        <s v="JULIO"/>
        <s v="GALTON"/>
        <s v="FOIS DAVID"/>
        <s v="HARTERT"/>
        <s v="CAYOTTE"/>
        <s v="WURTH"/>
        <s v="LATZER"/>
        <s v="SCHNEIDER"/>
        <s v="TONIZZO"/>
        <s v="SCHNEIDER "/>
        <s v="TED"/>
        <s v="SECCHI JP"/>
        <s v="LUCIANI"/>
        <s v="KIM"/>
        <s v="COLACCINO"/>
        <s v="POTAPENKO"/>
        <s v="MITHOUARD"/>
        <s v="SCHMITT MYRIAM"/>
      </sharedItems>
    </cacheField>
    <cacheField name="DE" numFmtId="0">
      <sharedItems containsBlank="1"/>
    </cacheField>
    <cacheField name="APP" numFmtId="0">
      <sharedItems containsBlank="1"/>
    </cacheField>
    <cacheField name="PRIME APP" numFmtId="0">
      <sharedItems containsBlank="1" containsMixedTypes="1" containsNumber="1" minValue="30" maxValue="159.99600000000001"/>
    </cacheField>
    <cacheField name="INFO" numFmtId="0">
      <sharedItems containsBlank="1" containsMixedTypes="1" containsNumber="1" minValue="4.7500000000000001E-2" maxValue="4.7500000000000001E-2"/>
    </cacheField>
    <cacheField name="ENVOYE" numFmtId="0">
      <sharedItems containsNonDate="0" containsDate="1" containsString="0" containsBlank="1" minDate="2019-10-01T00:00:00" maxDate="2019-10-02T00:00:00"/>
    </cacheField>
    <cacheField name="SIGNE"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3">
  <r>
    <d v="2019-09-05T00:00:00"/>
    <s v="GALLET"/>
    <s v="CHRISTOPHE"/>
    <s v="56 RUE DE VECKRING MONNERON"/>
    <x v="0"/>
    <n v="37.5"/>
    <m/>
    <n v="180"/>
    <n v="37.5"/>
    <x v="0"/>
    <s v="MARRAS"/>
    <m/>
    <s v=""/>
    <m/>
    <m/>
    <m/>
  </r>
  <r>
    <d v="2019-09-05T00:00:00"/>
    <s v="GALLET"/>
    <s v="CHRISTOPHE"/>
    <s v="56 RUE DE VECKRING MONNERON"/>
    <x v="0"/>
    <n v="37.5"/>
    <m/>
    <n v="180"/>
    <n v="37.5"/>
    <x v="1"/>
    <s v="HUET"/>
    <m/>
    <s v=""/>
    <m/>
    <m/>
    <m/>
  </r>
  <r>
    <d v="2019-09-05T00:00:00"/>
    <s v="GALLET"/>
    <s v="SINA"/>
    <s v="56 RUE DE VECKRING MONNERON"/>
    <x v="0"/>
    <n v="37.5"/>
    <m/>
    <n v="180"/>
    <n v="37.5"/>
    <x v="0"/>
    <s v="MARRAS"/>
    <m/>
    <s v=""/>
    <m/>
    <m/>
    <m/>
  </r>
  <r>
    <d v="2019-09-05T00:00:00"/>
    <s v="GALLET"/>
    <s v="SINA"/>
    <s v="56 RUE DE VECKRING MONNERON"/>
    <x v="0"/>
    <n v="37.5"/>
    <m/>
    <n v="180"/>
    <n v="37.5"/>
    <x v="1"/>
    <s v="HUET"/>
    <m/>
    <s v=""/>
    <m/>
    <m/>
    <m/>
  </r>
  <r>
    <d v="2019-09-06T00:00:00"/>
    <s v="CHAMBAUT"/>
    <s v="ESCA"/>
    <s v="5 RUE DE LA GARE NILVANGE"/>
    <x v="0"/>
    <n v="100"/>
    <m/>
    <n v="480"/>
    <n v="100"/>
    <x v="2"/>
    <m/>
    <m/>
    <s v=""/>
    <m/>
    <m/>
    <m/>
  </r>
  <r>
    <d v="2019-09-06T00:00:00"/>
    <s v="JACQUES"/>
    <s v="MELANIE"/>
    <s v="10 RUE DES ECOLES RURANGE"/>
    <x v="0"/>
    <m/>
    <m/>
    <n v="0"/>
    <n v="0"/>
    <x v="3"/>
    <m/>
    <m/>
    <s v=""/>
    <s v="75€ REMP D AFF?"/>
    <m/>
    <m/>
  </r>
  <r>
    <d v="2019-09-10T00:00:00"/>
    <s v="PHILIPPI"/>
    <s v="FREDERIC"/>
    <s v="38 RUE DE LA PLATRERIE ROHRBACH"/>
    <x v="0"/>
    <n v="50"/>
    <m/>
    <n v="240"/>
    <n v="50"/>
    <x v="4"/>
    <m/>
    <m/>
    <s v=""/>
    <m/>
    <m/>
    <m/>
  </r>
  <r>
    <d v="2019-09-10T00:00:00"/>
    <s v="KEMPFER"/>
    <s v="JEAN MARIE"/>
    <s v="42 AV DE L EUROPE CREHANGE"/>
    <x v="0"/>
    <n v="40"/>
    <m/>
    <n v="192"/>
    <n v="40"/>
    <x v="2"/>
    <m/>
    <m/>
    <s v=""/>
    <m/>
    <m/>
    <m/>
  </r>
  <r>
    <d v="2019-09-02T00:00:00"/>
    <s v="ANTOINE WAX"/>
    <s v="EMMANUEL"/>
    <s v="27 RUE ANNE BOULLIE GUENANGE"/>
    <x v="0"/>
    <m/>
    <m/>
    <n v="0"/>
    <n v="0"/>
    <x v="5"/>
    <m/>
    <m/>
    <s v=""/>
    <s v="100€ REMP D AFF"/>
    <m/>
    <m/>
  </r>
  <r>
    <d v="2019-08-31T00:00:00"/>
    <s v="CONTE"/>
    <s v="ANTHONY"/>
    <s v="4 RUE DE LA CROIX DE PIERRE VIONVILLE"/>
    <x v="0"/>
    <m/>
    <m/>
    <n v="0"/>
    <n v="0"/>
    <x v="5"/>
    <m/>
    <m/>
    <s v=""/>
    <s v="50€ REMP D AFF"/>
    <m/>
    <m/>
  </r>
  <r>
    <d v="2019-09-09T00:00:00"/>
    <s v="HELWING"/>
    <s v="CLAUDE "/>
    <s v="68 FAUBOURG ST CROIX FORBACH"/>
    <x v="0"/>
    <n v="60"/>
    <m/>
    <n v="288"/>
    <n v="60"/>
    <x v="2"/>
    <m/>
    <m/>
    <s v=""/>
    <m/>
    <m/>
    <m/>
  </r>
  <r>
    <d v="2019-09-10T00:00:00"/>
    <s v="BOUSRI"/>
    <s v="DALILA"/>
    <s v="2 RUE DU SANGLIER HAYANGE "/>
    <x v="0"/>
    <n v="150"/>
    <m/>
    <n v="720"/>
    <n v="150"/>
    <x v="0"/>
    <m/>
    <s v="MARRAS"/>
    <n v="150"/>
    <m/>
    <m/>
    <m/>
  </r>
  <r>
    <d v="2019-09-13T00:00:00"/>
    <s v="DI FILIPPO"/>
    <s v="RAFFAELE"/>
    <s v="13 RUE ST FRANCOIS TERVILLE"/>
    <x v="0"/>
    <n v="200"/>
    <m/>
    <n v="960"/>
    <n v="200"/>
    <x v="4"/>
    <m/>
    <m/>
    <s v=""/>
    <m/>
    <m/>
    <m/>
  </r>
  <r>
    <d v="2019-09-18T00:00:00"/>
    <s v="BARONE"/>
    <s v="CHRISTOPHE"/>
    <s v="2 IMPASSE RENE BARBICHE SARRALBE"/>
    <x v="0"/>
    <n v="130"/>
    <m/>
    <n v="624"/>
    <n v="130"/>
    <x v="2"/>
    <m/>
    <m/>
    <s v=""/>
    <m/>
    <m/>
    <m/>
  </r>
  <r>
    <d v="2019-09-14T00:00:00"/>
    <s v="BOOG"/>
    <s v="BASTIEN"/>
    <s v="56 RUE DE METZ WOIPPY"/>
    <x v="0"/>
    <n v="30"/>
    <m/>
    <n v="144"/>
    <n v="30"/>
    <x v="6"/>
    <m/>
    <m/>
    <s v=""/>
    <m/>
    <m/>
    <m/>
  </r>
  <r>
    <d v="2019-09-17T00:00:00"/>
    <s v="NEANT"/>
    <s v="VINCENT"/>
    <s v="5 RUE DES MIMOSAS AVRIL"/>
    <x v="0"/>
    <n v="50"/>
    <m/>
    <n v="240"/>
    <n v="50"/>
    <x v="7"/>
    <m/>
    <m/>
    <s v=""/>
    <m/>
    <m/>
    <m/>
  </r>
  <r>
    <d v="2019-09-17T00:00:00"/>
    <s v="NEANT"/>
    <s v="EMILIE"/>
    <s v="5 RUE DES MIMOSAS AVRIL"/>
    <x v="0"/>
    <n v="50"/>
    <m/>
    <n v="240"/>
    <n v="50"/>
    <x v="7"/>
    <m/>
    <m/>
    <s v=""/>
    <m/>
    <m/>
    <m/>
  </r>
  <r>
    <d v="2019-09-09T00:00:00"/>
    <s v="LOMARTIRE"/>
    <s v="ANGELO"/>
    <s v="8 AV CHARLES DE GAULLE SEDAN"/>
    <x v="0"/>
    <n v="80"/>
    <m/>
    <n v="384"/>
    <n v="80"/>
    <x v="8"/>
    <m/>
    <m/>
    <s v=""/>
    <m/>
    <m/>
    <m/>
  </r>
  <r>
    <d v="2019-09-18T00:00:00"/>
    <s v="WIECZORECK"/>
    <s v="JORDANE "/>
    <s v="22 ROUTE DE BOUSSANGE RICHEMONT "/>
    <x v="0"/>
    <n v="150"/>
    <m/>
    <n v="720"/>
    <n v="150"/>
    <x v="9"/>
    <m/>
    <m/>
    <s v=""/>
    <m/>
    <m/>
    <m/>
  </r>
  <r>
    <d v="2019-08-30T00:00:00"/>
    <s v="MANCINELLI"/>
    <s v="FREDDY"/>
    <s v="31 B RUE NATIONALE APACH"/>
    <x v="1"/>
    <n v="50"/>
    <n v="30"/>
    <n v="180"/>
    <n v="25"/>
    <x v="0"/>
    <m/>
    <s v="GUICHON"/>
    <n v="30"/>
    <m/>
    <m/>
    <m/>
  </r>
  <r>
    <d v="2019-09-10T00:00:00"/>
    <s v="BERTIN"/>
    <s v="ALICIA"/>
    <s v="26 RUE VICTOR HUGO RUSSANGE"/>
    <x v="1"/>
    <n v="150"/>
    <n v="30"/>
    <n v="540"/>
    <n v="75"/>
    <x v="9"/>
    <m/>
    <m/>
    <s v=""/>
    <m/>
    <m/>
    <m/>
  </r>
  <r>
    <d v="2019-09-10T00:00:00"/>
    <s v="MARTIN"/>
    <s v="RAPHAEL"/>
    <s v="26 RUE VICTOR HUGO RUSSANGE"/>
    <x v="1"/>
    <n v="100"/>
    <n v="30"/>
    <n v="360"/>
    <n v="50"/>
    <x v="9"/>
    <m/>
    <m/>
    <s v=""/>
    <m/>
    <m/>
    <m/>
  </r>
  <r>
    <d v="2019-09-04T00:00:00"/>
    <s v="GOUDEAU"/>
    <s v="GREGOIRE"/>
    <s v="5 OP DER HEED Luxembourg"/>
    <x v="1"/>
    <n v="100"/>
    <n v="27"/>
    <n v="324"/>
    <n v="50"/>
    <x v="0"/>
    <m/>
    <s v="MARRAS"/>
    <n v="54"/>
    <m/>
    <m/>
    <m/>
  </r>
  <r>
    <d v="2019-09-03T00:00:00"/>
    <s v="MAGARD"/>
    <s v="MARC"/>
    <s v="11 A PLACE DE L EGLISE FLATTEN"/>
    <x v="1"/>
    <n v="100"/>
    <n v="18"/>
    <n v="216"/>
    <n v="50"/>
    <x v="7"/>
    <m/>
    <m/>
    <s v=""/>
    <m/>
    <m/>
    <m/>
  </r>
  <r>
    <d v="2019-09-05T00:00:00"/>
    <s v="MELAI"/>
    <s v="FREDERIC"/>
    <s v="6 RUE DE BRETAGNE TRIEUX"/>
    <x v="1"/>
    <n v="75"/>
    <n v="30"/>
    <n v="270"/>
    <n v="37.5"/>
    <x v="7"/>
    <m/>
    <m/>
    <s v=""/>
    <m/>
    <m/>
    <m/>
  </r>
  <r>
    <d v="2019-09-04T00:00:00"/>
    <s v="LHARDIT"/>
    <s v="JULIE"/>
    <s v="5 OP DER HEED Luxembourg"/>
    <x v="1"/>
    <n v="150"/>
    <n v="29"/>
    <n v="522"/>
    <n v="75"/>
    <x v="0"/>
    <m/>
    <s v="MARRAS"/>
    <n v="87"/>
    <m/>
    <m/>
    <m/>
  </r>
  <r>
    <d v="2019-09-11T00:00:00"/>
    <s v="CORPLET"/>
    <s v="GUILLAUME"/>
    <s v="21 RUE JEAN LAURAIN GUENANGE"/>
    <x v="1"/>
    <n v="150"/>
    <n v="30"/>
    <n v="540"/>
    <n v="75"/>
    <x v="10"/>
    <m/>
    <m/>
    <s v=""/>
    <m/>
    <d v="2019-10-01T00:00:00"/>
    <m/>
  </r>
  <r>
    <d v="2019-09-11T00:00:00"/>
    <s v="LEFEBVRE"/>
    <s v="AURORE"/>
    <s v="21 RUE JEAN LAURAIN GUENANGE"/>
    <x v="1"/>
    <n v="150"/>
    <n v="30"/>
    <n v="540"/>
    <n v="75"/>
    <x v="10"/>
    <m/>
    <m/>
    <s v=""/>
    <m/>
    <m/>
    <m/>
  </r>
  <r>
    <d v="2019-09-12T00:00:00"/>
    <s v="WALCZAK"/>
    <s v="GUILLAUME"/>
    <s v="7 RUE FRANCOIS FOUSSE TERVILLE"/>
    <x v="1"/>
    <n v="125"/>
    <n v="30"/>
    <n v="450"/>
    <n v="62.5"/>
    <x v="11"/>
    <m/>
    <m/>
    <s v=""/>
    <m/>
    <d v="2019-10-01T00:00:00"/>
    <m/>
  </r>
  <r>
    <d v="2019-09-12T00:00:00"/>
    <s v="VITALI"/>
    <s v="LAURA"/>
    <s v="7 RUE FRANCOIS FOUSSE TERVILLE"/>
    <x v="1"/>
    <n v="125"/>
    <n v="30"/>
    <n v="450"/>
    <n v="62.5"/>
    <x v="9"/>
    <m/>
    <m/>
    <s v=""/>
    <m/>
    <d v="2019-10-01T00:00:00"/>
    <m/>
  </r>
  <r>
    <d v="2019-09-10T00:00:00"/>
    <s v="FIGUELIA"/>
    <s v="FAWAZ"/>
    <s v="63 RUE DE VERDUN THIONVILLE"/>
    <x v="1"/>
    <n v="100"/>
    <n v="30"/>
    <n v="360"/>
    <n v="50"/>
    <x v="0"/>
    <m/>
    <s v="GUICHON"/>
    <n v="60"/>
    <m/>
    <m/>
    <m/>
  </r>
  <r>
    <d v="2019-08-30T00:00:00"/>
    <s v="LINDBERG"/>
    <s v="%AXANCE"/>
    <s v="2 PLACE FREDERIC RAU AMNEVILLE"/>
    <x v="1"/>
    <n v="50"/>
    <n v="30"/>
    <n v="180"/>
    <n v="25"/>
    <x v="0"/>
    <m/>
    <s v="MARRAS"/>
    <n v="30"/>
    <m/>
    <m/>
    <m/>
  </r>
  <r>
    <d v="2019-09-10T00:00:00"/>
    <s v="SAIB"/>
    <s v="ABDELHAMID"/>
    <s v="40 RUE DES CLAIRS CHENES LEXY"/>
    <x v="1"/>
    <n v="25"/>
    <n v="30"/>
    <n v="90"/>
    <n v="12.5"/>
    <x v="11"/>
    <s v="MARRAS"/>
    <m/>
    <s v=""/>
    <m/>
    <m/>
    <m/>
  </r>
  <r>
    <d v="2019-09-10T00:00:00"/>
    <s v="SAIB"/>
    <s v="ABDELHAMID"/>
    <s v="40 RUE DES CLAIRS CHENES LEXY"/>
    <x v="1"/>
    <n v="25"/>
    <n v="30"/>
    <n v="90"/>
    <n v="12.5"/>
    <x v="1"/>
    <s v="SCHNEIDER"/>
    <m/>
    <s v=""/>
    <m/>
    <m/>
    <m/>
  </r>
  <r>
    <d v="2019-09-02T00:00:00"/>
    <s v="STRZELCZYK"/>
    <s v="AUDE"/>
    <s v="39 RUE CLAUDE MONET BOUSSE "/>
    <x v="1"/>
    <n v="58"/>
    <n v="30"/>
    <n v="208.79999999999998"/>
    <n v="29"/>
    <x v="12"/>
    <s v="SECCHI JP"/>
    <m/>
    <s v=""/>
    <m/>
    <m/>
    <m/>
  </r>
  <r>
    <d v="2019-09-02T00:00:00"/>
    <s v="STRZELCZYK"/>
    <s v="AUDE"/>
    <s v="39 RUE CLAUDE MONET BOUSSE "/>
    <x v="1"/>
    <n v="58"/>
    <n v="30"/>
    <n v="208.79999999999998"/>
    <n v="29"/>
    <x v="13"/>
    <s v="TED"/>
    <m/>
    <s v=""/>
    <m/>
    <m/>
    <m/>
  </r>
  <r>
    <d v="2019-09-13T00:00:00"/>
    <s v="ALVES"/>
    <s v="VICTOR"/>
    <s v="19 RUE JEAN DAGNAUX MARLY"/>
    <x v="1"/>
    <n v="150"/>
    <n v="23"/>
    <n v="414"/>
    <n v="75"/>
    <x v="13"/>
    <m/>
    <m/>
    <s v=""/>
    <m/>
    <m/>
    <m/>
  </r>
  <r>
    <d v="2019-09-12T00:00:00"/>
    <s v="IRANZO"/>
    <s v="LISIANE"/>
    <s v="14 F ALLEE DE LA LIBERATION THIONVILLE"/>
    <x v="1"/>
    <n v="50"/>
    <n v="30"/>
    <n v="180"/>
    <n v="25"/>
    <x v="14"/>
    <m/>
    <m/>
    <s v=""/>
    <m/>
    <m/>
    <m/>
  </r>
  <r>
    <d v="2019-09-18T00:00:00"/>
    <s v="TASSONE"/>
    <s v="JONATHAN"/>
    <s v="2 IMPASSE DES MEUNIERS GANDRANGE"/>
    <x v="1"/>
    <n v="25"/>
    <n v="29"/>
    <n v="87"/>
    <n v="12.5"/>
    <x v="5"/>
    <s v="MARRAS"/>
    <m/>
    <s v=""/>
    <m/>
    <m/>
    <m/>
  </r>
  <r>
    <d v="2019-09-18T00:00:00"/>
    <s v="TASSONE"/>
    <s v="JONATHAN"/>
    <s v="2 IMPASSE DES MEUNIERS GANDRANGE"/>
    <x v="1"/>
    <n v="25"/>
    <n v="29"/>
    <n v="87"/>
    <n v="12.5"/>
    <x v="1"/>
    <s v="HARTERT"/>
    <m/>
    <s v=""/>
    <m/>
    <m/>
    <m/>
  </r>
  <r>
    <d v="2019-09-18T00:00:00"/>
    <s v="ARNOULD"/>
    <s v="SABRINA"/>
    <s v="2 IMPASSE DES MEUNIERS GANDRANGE"/>
    <x v="1"/>
    <n v="25"/>
    <n v="30"/>
    <n v="90"/>
    <n v="12.5"/>
    <x v="5"/>
    <s v="MARRAS"/>
    <m/>
    <s v=""/>
    <m/>
    <m/>
    <m/>
  </r>
  <r>
    <d v="2019-09-18T00:00:00"/>
    <s v="ARNOULD"/>
    <s v="SABRINA"/>
    <s v="2 IMPASSE DES MEUNIERS GANDRANGE"/>
    <x v="1"/>
    <n v="25"/>
    <n v="30"/>
    <n v="90"/>
    <n v="12.5"/>
    <x v="1"/>
    <s v="HARTERT"/>
    <m/>
    <s v=""/>
    <m/>
    <m/>
    <m/>
  </r>
  <r>
    <d v="2019-09-06T00:00:00"/>
    <s v="KEISER"/>
    <s v="REBECCA"/>
    <s v="9 RUE DES VERDIERS METZ"/>
    <x v="1"/>
    <n v="100"/>
    <n v="10"/>
    <n v="120"/>
    <n v="50"/>
    <x v="6"/>
    <m/>
    <m/>
    <s v=""/>
    <m/>
    <m/>
    <m/>
  </r>
  <r>
    <d v="2019-09-21T00:00:00"/>
    <s v="SCHMITT"/>
    <s v="MURIELLE"/>
    <s v="4 RUE DE LA DAUCHERIE THIONVILLE"/>
    <x v="1"/>
    <n v="100"/>
    <n v="10"/>
    <n v="120"/>
    <n v="50"/>
    <x v="15"/>
    <m/>
    <m/>
    <s v=""/>
    <m/>
    <m/>
    <m/>
  </r>
  <r>
    <d v="2019-09-13T00:00:00"/>
    <s v="ALVES"/>
    <s v="LUISA"/>
    <s v="19 RUE JEAN DAGNAUX MARLY"/>
    <x v="1"/>
    <n v="150"/>
    <n v="25"/>
    <n v="450"/>
    <n v="75"/>
    <x v="13"/>
    <m/>
    <m/>
    <s v=""/>
    <m/>
    <m/>
    <m/>
  </r>
  <r>
    <d v="2019-09-13T00:00:00"/>
    <s v="TESTA"/>
    <s v="FABIEN"/>
    <s v="6 RUE DES ERABLES MONT ST MARTIN "/>
    <x v="1"/>
    <n v="50"/>
    <n v="23"/>
    <n v="138"/>
    <n v="25"/>
    <x v="7"/>
    <m/>
    <m/>
    <s v=""/>
    <m/>
    <m/>
    <m/>
  </r>
  <r>
    <d v="2019-09-19T00:00:00"/>
    <s v="TINTINGER"/>
    <s v="MICHAEL"/>
    <s v="15 B RUE DE METZ LANTEFONTAINE"/>
    <x v="1"/>
    <n v="100"/>
    <n v="30"/>
    <n v="360"/>
    <n v="50"/>
    <x v="7"/>
    <m/>
    <m/>
    <s v=""/>
    <m/>
    <m/>
    <m/>
  </r>
  <r>
    <d v="2019-09-21T00:00:00"/>
    <s v="GARNIER"/>
    <s v="VICTORIEN"/>
    <s v="4 RUE DES CHENES ZOUFFTGEN"/>
    <x v="1"/>
    <n v="266.66000000000003"/>
    <n v="30"/>
    <n v="959.976"/>
    <n v="133.33000000000001"/>
    <x v="0"/>
    <m/>
    <s v="GUICHON"/>
    <n v="159.99600000000001"/>
    <m/>
    <m/>
    <m/>
  </r>
  <r>
    <d v="2019-09-19T00:00:00"/>
    <s v="MARCHAL"/>
    <s v="GREGORY"/>
    <s v="19 RUE DU MUR BLANC SIERCK LES BAINS"/>
    <x v="1"/>
    <n v="50"/>
    <n v="30"/>
    <n v="180"/>
    <n v="25"/>
    <x v="8"/>
    <m/>
    <m/>
    <s v=""/>
    <m/>
    <m/>
    <m/>
  </r>
  <r>
    <d v="2019-09-21T00:00:00"/>
    <s v="CHABBI"/>
    <s v="MAROIE"/>
    <s v="4 RUE DES CHENES ZOUFFTGEN"/>
    <x v="1"/>
    <n v="266.66000000000003"/>
    <n v="30"/>
    <n v="959.976"/>
    <n v="133.33000000000001"/>
    <x v="0"/>
    <m/>
    <s v="GUICHON"/>
    <n v="159.99600000000001"/>
    <m/>
    <m/>
    <m/>
  </r>
  <r>
    <d v="2019-09-19T00:00:00"/>
    <s v="FECHER"/>
    <s v="MAGALI"/>
    <s v="19 RUE DU MUR BLANC SIERCK LES BAINS"/>
    <x v="1"/>
    <n v="50"/>
    <n v="30"/>
    <n v="180"/>
    <n v="25"/>
    <x v="8"/>
    <m/>
    <m/>
    <s v=""/>
    <m/>
    <m/>
    <m/>
  </r>
  <r>
    <d v="2019-09-12T00:00:00"/>
    <s v="HOCQUAUX"/>
    <s v="MARIA"/>
    <s v="4 RUE DES ROSEAUX ARGANCY"/>
    <x v="1"/>
    <n v="266.66000000000003"/>
    <n v="11"/>
    <n v="351.99119999999999"/>
    <n v="133.33000000000001"/>
    <x v="8"/>
    <m/>
    <m/>
    <s v=""/>
    <m/>
    <m/>
    <m/>
  </r>
  <r>
    <d v="2019-09-14T00:00:00"/>
    <s v="TOMASICCHIO"/>
    <s v="GREG"/>
    <s v="22 RUE DU MUR BLANC SIERCK LES BAINS "/>
    <x v="1"/>
    <n v="266.66000000000003"/>
    <n v="30"/>
    <n v="959.976"/>
    <n v="133.33000000000001"/>
    <x v="8"/>
    <m/>
    <m/>
    <s v=""/>
    <m/>
    <m/>
    <m/>
  </r>
  <r>
    <d v="2019-09-10T00:00:00"/>
    <s v="VALENTE"/>
    <s v="EMELINE"/>
    <s v="16 GRAND RUE SAULNES "/>
    <x v="1"/>
    <n v="100"/>
    <n v="30"/>
    <n v="360"/>
    <n v="50"/>
    <x v="8"/>
    <m/>
    <m/>
    <s v=""/>
    <m/>
    <m/>
    <m/>
  </r>
  <r>
    <d v="2019-09-23T00:00:00"/>
    <s v="REYNAUD"/>
    <s v="ALEXY"/>
    <s v="42 RUE SŒUR EMANUELLE BRIEY"/>
    <x v="1"/>
    <n v="150"/>
    <n v="30"/>
    <n v="540"/>
    <n v="75"/>
    <x v="8"/>
    <m/>
    <m/>
    <s v=""/>
    <m/>
    <m/>
    <m/>
  </r>
  <r>
    <d v="2019-09-21T00:00:00"/>
    <s v="RICHARD"/>
    <s v="MELANIE"/>
    <s v="2 RUE SŒUR STANISLAS ROMBAS"/>
    <x v="1"/>
    <n v="266.66000000000003"/>
    <n v="20"/>
    <n v="639.98400000000004"/>
    <n v="133.33000000000001"/>
    <x v="8"/>
    <m/>
    <m/>
    <s v=""/>
    <m/>
    <m/>
    <m/>
  </r>
  <r>
    <d v="2019-09-21T00:00:00"/>
    <s v="GONZALEZ"/>
    <s v="DAVID"/>
    <s v="2 RUE SŒUR STANISLAS ROMBAS"/>
    <x v="1"/>
    <n v="266.66000000000003"/>
    <n v="19"/>
    <n v="607.98480000000006"/>
    <n v="133.33000000000001"/>
    <x v="8"/>
    <m/>
    <m/>
    <s v=""/>
    <m/>
    <m/>
    <m/>
  </r>
  <r>
    <d v="2019-09-21T00:00:00"/>
    <s v="ANSELMI"/>
    <s v="CELINE"/>
    <s v="9 RUE VICTOR HUGO ENNERY"/>
    <x v="1"/>
    <n v="266.66000000000003"/>
    <n v="23"/>
    <n v="735.98160000000007"/>
    <n v="133.33000000000001"/>
    <x v="8"/>
    <m/>
    <m/>
    <s v=""/>
    <m/>
    <m/>
    <m/>
  </r>
  <r>
    <d v="2019-09-21T00:00:00"/>
    <s v="ANSELMI"/>
    <s v="FREDERIC"/>
    <s v="9 RUE VICTOR HUGO ENNERY"/>
    <x v="1"/>
    <n v="266.66000000000003"/>
    <n v="19"/>
    <n v="607.98480000000006"/>
    <n v="133.33000000000001"/>
    <x v="8"/>
    <m/>
    <m/>
    <s v=""/>
    <m/>
    <m/>
    <m/>
  </r>
  <r>
    <d v="2019-09-19T00:00:00"/>
    <s v="PORREYE"/>
    <s v="RICHARD"/>
    <s v="33 RUE SETES LONGUYON "/>
    <x v="1"/>
    <n v="266.5"/>
    <n v="27"/>
    <n v="863.46"/>
    <n v="133.25"/>
    <x v="14"/>
    <m/>
    <m/>
    <s v=""/>
    <m/>
    <m/>
    <m/>
  </r>
  <r>
    <d v="2019-09-19T00:00:00"/>
    <s v="LUTHOLD"/>
    <s v="REMY"/>
    <s v="3 IMPASSE DES MURIERS MOYEUVRE GRANDE"/>
    <x v="1"/>
    <n v="266.66000000000003"/>
    <n v="8"/>
    <n v="255.99360000000001"/>
    <n v="133.33000000000001"/>
    <x v="16"/>
    <m/>
    <m/>
    <s v=""/>
    <m/>
    <m/>
    <m/>
  </r>
  <r>
    <d v="2019-09-23T00:00:00"/>
    <s v="DELLA NAVE"/>
    <s v="LAURA"/>
    <s v="22 RUE LAZANE HOCHE THIONVILLE"/>
    <x v="1"/>
    <n v="266.66000000000003"/>
    <n v="30"/>
    <n v="959.976"/>
    <n v="133.33000000000001"/>
    <x v="0"/>
    <m/>
    <m/>
    <s v=""/>
    <m/>
    <m/>
    <m/>
  </r>
  <r>
    <d v="2019-09-13T00:00:00"/>
    <s v="MALAJ"/>
    <s v="KRISTIAN"/>
    <s v="6 RUE LUPIN MONT ST MARTIN "/>
    <x v="1"/>
    <n v="50"/>
    <n v="30"/>
    <n v="180"/>
    <n v="25"/>
    <x v="7"/>
    <m/>
    <m/>
    <s v=""/>
    <m/>
    <m/>
    <m/>
  </r>
  <r>
    <d v="2019-09-23T00:00:00"/>
    <s v="GEORGE"/>
    <s v="JIMMY"/>
    <s v="8 RUE DE LORRAINE LONGWY"/>
    <x v="1"/>
    <n v="50"/>
    <n v="30"/>
    <n v="180"/>
    <n v="25"/>
    <x v="5"/>
    <m/>
    <m/>
    <s v=""/>
    <m/>
    <m/>
    <m/>
  </r>
  <r>
    <d v="2019-09-23T00:00:00"/>
    <s v="DOUSSINE"/>
    <s v="CECILE"/>
    <s v="16 RUE DU GENERAL DE GAULLE REDANGE"/>
    <x v="1"/>
    <n v="150"/>
    <n v="15"/>
    <n v="270"/>
    <n v="75"/>
    <x v="17"/>
    <m/>
    <m/>
    <s v=""/>
    <m/>
    <m/>
    <m/>
  </r>
  <r>
    <d v="2019-09-23T00:00:00"/>
    <s v="DURR"/>
    <s v="FRANCOISE"/>
    <s v="16 RUE DU GENERAL DE GAULLE REDANGE"/>
    <x v="1"/>
    <n v="150"/>
    <n v="21"/>
    <n v="378"/>
    <n v="75"/>
    <x v="17"/>
    <m/>
    <m/>
    <s v=""/>
    <m/>
    <m/>
    <m/>
  </r>
  <r>
    <d v="2019-09-26T00:00:00"/>
    <s v="NAZZARI"/>
    <s v="SAMUEL"/>
    <s v="3 RUE DES IRIS BRIEY"/>
    <x v="1"/>
    <n v="100"/>
    <n v="30"/>
    <n v="360"/>
    <n v="50"/>
    <x v="9"/>
    <m/>
    <m/>
    <s v=""/>
    <m/>
    <m/>
    <m/>
  </r>
  <r>
    <d v="2019-09-24T00:00:00"/>
    <s v="PARMENTIER"/>
    <s v="OLIVIER"/>
    <s v="17 RUE DES COQUELICOTS AUGNY"/>
    <x v="1"/>
    <n v="150"/>
    <n v="23"/>
    <n v="414"/>
    <n v="75"/>
    <x v="18"/>
    <m/>
    <m/>
    <s v=""/>
    <m/>
    <m/>
    <m/>
  </r>
  <r>
    <d v="2019-09-24T00:00:00"/>
    <s v="PARMENTIER"/>
    <s v="CYNTHIA"/>
    <s v="17 RUE DES COQUELICOTS AUGNY"/>
    <x v="1"/>
    <n v="150"/>
    <n v="24"/>
    <n v="432"/>
    <n v="75"/>
    <x v="18"/>
    <m/>
    <m/>
    <s v=""/>
    <m/>
    <m/>
    <m/>
  </r>
  <r>
    <d v="2019-09-24T00:00:00"/>
    <s v="BIGOT"/>
    <s v="GREGORY"/>
    <s v="22 ROUTE DE LUX VILLE EN MONTOIS "/>
    <x v="1"/>
    <n v="100"/>
    <n v="29"/>
    <n v="348"/>
    <n v="50"/>
    <x v="7"/>
    <m/>
    <m/>
    <s v=""/>
    <m/>
    <m/>
    <m/>
  </r>
  <r>
    <d v="2019-09-11T00:00:00"/>
    <s v="NOIROT"/>
    <s v="EMILIE"/>
    <s v="48 GRAND RUE BERTRANGE "/>
    <x v="1"/>
    <n v="266.66000000000003"/>
    <n v="23"/>
    <n v="735.98160000000007"/>
    <n v="133.33000000000001"/>
    <x v="14"/>
    <m/>
    <m/>
    <s v=""/>
    <m/>
    <m/>
    <m/>
  </r>
  <r>
    <d v="2019-09-26T00:00:00"/>
    <s v="KACHEMIR"/>
    <s v="MOHAMED"/>
    <s v="19 RUE CARNOT LONGWY "/>
    <x v="1"/>
    <n v="266.5"/>
    <n v="30"/>
    <n v="959.4"/>
    <n v="133.25"/>
    <x v="14"/>
    <m/>
    <m/>
    <s v=""/>
    <s v="BILAN ARRIVE + TARD"/>
    <m/>
    <m/>
  </r>
  <r>
    <d v="2019-09-26T00:00:00"/>
    <s v="LIBER"/>
    <s v="MARINE"/>
    <s v="89 BOUCLE DU MILAN VEYMERANGE "/>
    <x v="1"/>
    <n v="266.5"/>
    <n v="30"/>
    <n v="959.4"/>
    <n v="133.25"/>
    <x v="14"/>
    <m/>
    <m/>
    <s v=""/>
    <m/>
    <m/>
    <m/>
  </r>
  <r>
    <d v="2019-09-27T00:00:00"/>
    <s v="ZEIMET"/>
    <s v="YASMINA"/>
    <s v="1 RUE  JULES  CREVAUX METZ"/>
    <x v="1"/>
    <n v="266.66000000000003"/>
    <n v="27"/>
    <n v="863.97840000000008"/>
    <n v="133.33000000000001"/>
    <x v="0"/>
    <m/>
    <m/>
    <s v=""/>
    <m/>
    <m/>
    <m/>
  </r>
  <r>
    <d v="2019-09-27T00:00:00"/>
    <s v="ZEIMET"/>
    <s v="DAVID"/>
    <s v="1 RUE  JULES  CREVAUX METZ"/>
    <x v="1"/>
    <n v="266.66000000000003"/>
    <n v="24"/>
    <n v="767.98080000000004"/>
    <n v="133.33000000000001"/>
    <x v="0"/>
    <m/>
    <m/>
    <s v=""/>
    <m/>
    <m/>
    <m/>
  </r>
  <r>
    <d v="2019-09-26T00:00:00"/>
    <s v="MAUVET"/>
    <s v="CATHY"/>
    <s v="4 IMPASSE DES MARTINETS BERTRANGE "/>
    <x v="1"/>
    <n v="50"/>
    <n v="19"/>
    <n v="114"/>
    <n v="25"/>
    <x v="0"/>
    <m/>
    <m/>
    <s v=""/>
    <m/>
    <m/>
    <m/>
  </r>
  <r>
    <d v="2019-09-26T00:00:00"/>
    <s v="MAUVET"/>
    <s v="DAVID"/>
    <s v="4 IMPASSE DES MARTINETS BERTRANGE "/>
    <x v="1"/>
    <n v="50"/>
    <n v="18"/>
    <n v="108"/>
    <n v="25"/>
    <x v="0"/>
    <m/>
    <m/>
    <s v=""/>
    <m/>
    <m/>
    <m/>
  </r>
  <r>
    <d v="2019-09-02T00:00:00"/>
    <s v="BALLAUD"/>
    <s v="CHLOE"/>
    <s v="21 RUE DU BAOETEN SCY CHAZELLE"/>
    <x v="1"/>
    <n v="266.66000000000003"/>
    <n v="30"/>
    <n v="959.976"/>
    <n v="133.33000000000001"/>
    <x v="0"/>
    <m/>
    <m/>
    <s v=""/>
    <m/>
    <m/>
    <m/>
  </r>
  <r>
    <d v="2019-09-25T00:00:00"/>
    <s v="MULLER"/>
    <s v="VIRGINIE"/>
    <s v="11 RUE DE BOURGOGNE THIONVILLE"/>
    <x v="1"/>
    <n v="266.66000000000003"/>
    <n v="24"/>
    <n v="767.98080000000004"/>
    <n v="133.33000000000001"/>
    <x v="8"/>
    <m/>
    <m/>
    <s v=""/>
    <m/>
    <m/>
    <m/>
  </r>
  <r>
    <d v="2019-09-28T00:00:00"/>
    <s v="BLAISE PETIT"/>
    <s v="MATHIEU"/>
    <s v="3 RUE DE CHARENTE YUTZ"/>
    <x v="1"/>
    <n v="208.33"/>
    <n v="30"/>
    <n v="749.98799999999994"/>
    <n v="104.16500000000001"/>
    <x v="10"/>
    <m/>
    <m/>
    <s v=""/>
    <m/>
    <m/>
    <m/>
  </r>
  <r>
    <d v="2019-09-28T00:00:00"/>
    <s v="GIRAUD"/>
    <s v="MARTINE"/>
    <s v="12 RUE DE THIONVILLE LONGWY "/>
    <x v="1"/>
    <n v="100"/>
    <n v="15"/>
    <n v="180"/>
    <n v="50"/>
    <x v="0"/>
    <s v="MARRAS"/>
    <m/>
    <s v=""/>
    <m/>
    <m/>
    <m/>
  </r>
  <r>
    <d v="2019-09-28T00:00:00"/>
    <s v="GIRAUD"/>
    <s v="MARTINE"/>
    <s v="12 RUE DE THIONVILLE LONGWY "/>
    <x v="1"/>
    <n v="100"/>
    <n v="15"/>
    <n v="180"/>
    <n v="50"/>
    <x v="1"/>
    <s v="HUET"/>
    <m/>
    <s v=""/>
    <m/>
    <m/>
    <m/>
  </r>
  <r>
    <d v="2019-09-24T00:00:00"/>
    <s v="ZADRA"/>
    <s v="JULIEN"/>
    <s v="2 RUE LES CHAVY POURNOY LA GRASSE "/>
    <x v="1"/>
    <n v="200"/>
    <n v="21"/>
    <n v="504"/>
    <n v="100"/>
    <x v="8"/>
    <m/>
    <m/>
    <s v=""/>
    <m/>
    <m/>
    <m/>
  </r>
  <r>
    <d v="2019-09-28T00:00:00"/>
    <s v="CHAIX"/>
    <s v="YANNICK"/>
    <s v="31 ROUTE DE REMICH MOUTFORT "/>
    <x v="1"/>
    <n v="50"/>
    <n v="30"/>
    <n v="180"/>
    <n v="25"/>
    <x v="8"/>
    <m/>
    <m/>
    <s v=""/>
    <m/>
    <m/>
    <m/>
  </r>
  <r>
    <d v="2019-09-28T00:00:00"/>
    <s v="LAO RAMINEZ"/>
    <s v="ADRIANA"/>
    <s v="31 ROUTE DE REMICH MOUTFORT "/>
    <x v="1"/>
    <n v="50"/>
    <n v="30"/>
    <n v="180"/>
    <n v="25"/>
    <x v="8"/>
    <m/>
    <m/>
    <s v=""/>
    <m/>
    <m/>
    <m/>
  </r>
  <r>
    <d v="2019-09-28T00:00:00"/>
    <s v="EFOUA MBOZO O"/>
    <s v="ANNA PENNINA"/>
    <s v="6 PLACE DU Luxembourg THIONVILLE"/>
    <x v="1"/>
    <n v="266.5"/>
    <n v="30"/>
    <n v="959.4"/>
    <n v="133.25"/>
    <x v="14"/>
    <m/>
    <m/>
    <s v=""/>
    <m/>
    <m/>
    <m/>
  </r>
  <r>
    <d v="2019-09-18T00:00:00"/>
    <s v="TOURCHER"/>
    <s v="HUGO"/>
    <s v="35 RUE DE LA CORVEE SERVIGNY "/>
    <x v="1"/>
    <n v="100"/>
    <n v="30"/>
    <n v="360"/>
    <n v="50"/>
    <x v="14"/>
    <m/>
    <m/>
    <s v=""/>
    <m/>
    <m/>
    <m/>
  </r>
  <r>
    <d v="2019-09-30T00:00:00"/>
    <s v="LAMELYN"/>
    <s v="JEREMY"/>
    <s v="2 RUE DE LA ROCHE BERTRANGE "/>
    <x v="1"/>
    <n v="50"/>
    <n v="30"/>
    <n v="180"/>
    <n v="25"/>
    <x v="1"/>
    <m/>
    <m/>
    <s v=""/>
    <m/>
    <m/>
    <m/>
  </r>
  <r>
    <d v="2019-09-26T00:00:00"/>
    <s v="AUBRIET"/>
    <s v="JESSY"/>
    <s v="7 RUE ANDRE RICHARD BOISMONT "/>
    <x v="1"/>
    <n v="100"/>
    <n v="30"/>
    <n v="360"/>
    <n v="50"/>
    <x v="13"/>
    <m/>
    <m/>
    <s v=""/>
    <m/>
    <m/>
    <m/>
  </r>
  <r>
    <d v="2019-09-25T00:00:00"/>
    <s v="MARTIN"/>
    <s v="JEROME"/>
    <s v="6 GRAND RUE TALANGE"/>
    <x v="1"/>
    <n v="266.66000000000003"/>
    <n v="20"/>
    <n v="639.98400000000004"/>
    <n v="133.33000000000001"/>
    <x v="0"/>
    <m/>
    <m/>
    <s v=""/>
    <m/>
    <m/>
    <m/>
  </r>
  <r>
    <d v="2019-09-25T00:00:00"/>
    <s v="CRETER"/>
    <s v="CELINE"/>
    <s v="22 ROUTE DE BOUSSANGE RICHEMONT "/>
    <x v="1"/>
    <n v="100"/>
    <n v="32"/>
    <n v="384"/>
    <n v="50"/>
    <x v="1"/>
    <m/>
    <m/>
    <s v=""/>
    <m/>
    <m/>
    <m/>
  </r>
  <r>
    <d v="2019-09-25T00:00:00"/>
    <s v="HUGNET"/>
    <s v="LORRAINE"/>
    <s v="7 RUE DE LA REINE GRAS STE BARBE"/>
    <x v="1"/>
    <n v="75"/>
    <n v="31"/>
    <n v="279"/>
    <n v="37.5"/>
    <x v="1"/>
    <m/>
    <m/>
    <s v=""/>
    <m/>
    <m/>
    <m/>
  </r>
  <r>
    <d v="2019-09-25T00:00:00"/>
    <s v="HUGNET"/>
    <s v="LORRAINE"/>
    <s v="7 RUE DE LA REINE GRAS STE BARBE"/>
    <x v="1"/>
    <n v="75"/>
    <n v="31"/>
    <n v="279"/>
    <n v="37.5"/>
    <x v="9"/>
    <m/>
    <m/>
    <s v=""/>
    <m/>
    <m/>
    <m/>
  </r>
  <r>
    <d v="2019-09-28T00:00:00"/>
    <s v="TARTER"/>
    <s v="MELISSA"/>
    <s v="120 AVENUE DE STRASBOURG METZ"/>
    <x v="1"/>
    <n v="50"/>
    <n v="31"/>
    <n v="186"/>
    <n v="25"/>
    <x v="0"/>
    <m/>
    <m/>
    <s v=""/>
    <m/>
    <m/>
    <m/>
  </r>
  <r>
    <d v="2019-09-25T00:00:00"/>
    <s v="CHTIOUI"/>
    <s v="ISMAIL"/>
    <s v="10 RUE DES ERABLES ENTRANGE"/>
    <x v="1"/>
    <n v="100"/>
    <n v="29"/>
    <n v="348"/>
    <n v="50"/>
    <x v="9"/>
    <m/>
    <m/>
    <s v=""/>
    <m/>
    <m/>
    <m/>
  </r>
  <r>
    <d v="2019-09-28T00:00:00"/>
    <s v="TARTER"/>
    <s v="MELISSA"/>
    <s v="120 AVENUE DE STRASBOURG METZ"/>
    <x v="1"/>
    <n v="50"/>
    <n v="31"/>
    <n v="186"/>
    <n v="25"/>
    <x v="1"/>
    <m/>
    <m/>
    <s v=""/>
    <m/>
    <m/>
    <m/>
  </r>
  <r>
    <d v="2019-09-30T00:00:00"/>
    <s v="TOURCHER"/>
    <s v="HUGO"/>
    <s v="35 RUE DE LA CORVEE SERVIGNY "/>
    <x v="2"/>
    <n v="65"/>
    <n v="20"/>
    <n v="312"/>
    <n v="65"/>
    <x v="14"/>
    <m/>
    <m/>
    <m/>
    <m/>
    <m/>
    <m/>
  </r>
  <r>
    <d v="2019-09-30T00:00:00"/>
    <s v="REZER"/>
    <s v="PAULINE"/>
    <s v="35 RUE DE LA CORVEE SERVIGNY "/>
    <x v="2"/>
    <n v="35"/>
    <n v="20"/>
    <n v="168"/>
    <n v="35"/>
    <x v="14"/>
    <m/>
    <m/>
    <m/>
    <m/>
    <m/>
    <m/>
  </r>
  <r>
    <d v="2019-09-02T00:00:00"/>
    <s v="STRZELCZYK"/>
    <s v="ARNAUD"/>
    <s v="39 RUE CLAUDE MONET BOUSSE "/>
    <x v="3"/>
    <n v="50"/>
    <m/>
    <n v="90"/>
    <n v="16.666666666666668"/>
    <x v="12"/>
    <s v="SECCHI JP"/>
    <m/>
    <s v=""/>
    <m/>
    <m/>
    <m/>
  </r>
  <r>
    <d v="2019-09-02T00:00:00"/>
    <s v="STRZELCZYK"/>
    <s v="ARNAUD"/>
    <s v="39 RUE CLAUDE MONET BOUSSE "/>
    <x v="3"/>
    <n v="50"/>
    <m/>
    <n v="90"/>
    <n v="16.666666666666668"/>
    <x v="13"/>
    <s v="TED"/>
    <m/>
    <s v=""/>
    <m/>
    <m/>
    <m/>
  </r>
  <r>
    <d v="2019-09-04T00:00:00"/>
    <s v="JANTZEM"/>
    <s v="CHRISTOPHE"/>
    <s v="4 RUE CASTVILLER HILSPRICH"/>
    <x v="3"/>
    <n v="250"/>
    <m/>
    <n v="450"/>
    <n v="83.333333333333329"/>
    <x v="2"/>
    <m/>
    <m/>
    <s v=""/>
    <m/>
    <m/>
    <m/>
  </r>
  <r>
    <d v="2019-09-05T00:00:00"/>
    <s v="TEUCHERT"/>
    <s v="AURELIE"/>
    <s v="39 RUE PASTEUR YUTZ"/>
    <x v="3"/>
    <n v="100"/>
    <m/>
    <n v="180"/>
    <n v="33.333333333333336"/>
    <x v="19"/>
    <m/>
    <m/>
    <s v=""/>
    <m/>
    <m/>
    <m/>
  </r>
  <r>
    <d v="2019-09-18T00:00:00"/>
    <s v="NOEL"/>
    <s v="DAMIEN"/>
    <s v="7 RUE EUGENIE MILLERET METZ"/>
    <x v="3"/>
    <n v="1000"/>
    <m/>
    <n v="1800"/>
    <n v="333.33333333333331"/>
    <x v="17"/>
    <m/>
    <m/>
    <s v=""/>
    <m/>
    <m/>
    <m/>
  </r>
  <r>
    <d v="2019-09-19T00:00:00"/>
    <s v="PORREYE"/>
    <s v="RICHARD"/>
    <s v="33 RUE SETES LONGUYON "/>
    <x v="3"/>
    <n v="400"/>
    <m/>
    <n v="720"/>
    <n v="133.33333333333334"/>
    <x v="14"/>
    <m/>
    <m/>
    <s v=""/>
    <m/>
    <m/>
    <m/>
  </r>
  <r>
    <d v="2019-09-25T00:00:00"/>
    <s v="BOLLET"/>
    <s v="YVES"/>
    <s v="18 RUE SAINT LOUIS THIONVILLE"/>
    <x v="3"/>
    <n v="150"/>
    <m/>
    <n v="270"/>
    <n v="50"/>
    <x v="12"/>
    <m/>
    <m/>
    <s v=""/>
    <m/>
    <m/>
    <m/>
  </r>
  <r>
    <d v="2019-09-18T00:00:00"/>
    <s v="DELMOTTE"/>
    <s v="BAPTISTE"/>
    <s v="5 RUE DES CAPUCINES STRASSEN "/>
    <x v="3"/>
    <n v="800"/>
    <m/>
    <n v="1440"/>
    <n v="266.66666666666669"/>
    <x v="14"/>
    <m/>
    <m/>
    <s v=""/>
    <m/>
    <m/>
    <m/>
  </r>
  <r>
    <d v="2019-09-26T00:00:00"/>
    <s v="LIBER"/>
    <s v="MARINE"/>
    <s v="89 BOUCLE DU MILAN VEYMERANGE "/>
    <x v="3"/>
    <n v="800"/>
    <m/>
    <n v="1440"/>
    <n v="266.66666666666669"/>
    <x v="14"/>
    <m/>
    <m/>
    <s v=""/>
    <m/>
    <m/>
    <m/>
  </r>
  <r>
    <d v="2019-09-06T00:00:00"/>
    <s v="FALZONE"/>
    <s v="CATHELINE"/>
    <s v="7 CHEMIN DE LA MOSELLE SCY CHAZELLE"/>
    <x v="3"/>
    <n v="200"/>
    <m/>
    <n v="360"/>
    <n v="66.666666666666671"/>
    <x v="0"/>
    <m/>
    <m/>
    <s v=""/>
    <m/>
    <m/>
    <m/>
  </r>
  <r>
    <d v="2019-09-20T00:00:00"/>
    <s v="SCHWALLER"/>
    <s v="BAPTISTE"/>
    <s v="26 RUE DE LA COMMANDERIE NANCY"/>
    <x v="3"/>
    <n v="1000"/>
    <m/>
    <n v="1800"/>
    <n v="333.33333333333331"/>
    <x v="0"/>
    <m/>
    <m/>
    <s v=""/>
    <m/>
    <m/>
    <m/>
  </r>
  <r>
    <d v="2019-09-24T00:00:00"/>
    <s v="SCHISSLER"/>
    <s v="LAURENT"/>
    <s v="15 RUE DU CIMETIERE FARSCHVILLER"/>
    <x v="3"/>
    <n v="500"/>
    <m/>
    <n v="900"/>
    <n v="166.66666666666666"/>
    <x v="2"/>
    <m/>
    <m/>
    <s v=""/>
    <m/>
    <m/>
    <m/>
  </r>
  <r>
    <d v="2019-10-03T00:00:00"/>
    <s v="EUSTACHE"/>
    <s v="MICHEL"/>
    <s v="3 RUE DES BLEUETS VOLSTROFF "/>
    <x v="3"/>
    <n v="400"/>
    <m/>
    <n v="720"/>
    <n v="133.33333333333334"/>
    <x v="14"/>
    <m/>
    <m/>
    <s v=""/>
    <m/>
    <m/>
    <m/>
  </r>
  <r>
    <d v="2019-07-31T00:00:00"/>
    <s v="JUNG"/>
    <s v="PIERRE"/>
    <s v="13 RUE JEANNE D ARC REHON"/>
    <x v="3"/>
    <n v="100"/>
    <m/>
    <n v="180"/>
    <n v="33.333333333333336"/>
    <x v="12"/>
    <m/>
    <s v="COLACCINO"/>
    <n v="33.333333333333336"/>
    <m/>
    <m/>
    <m/>
  </r>
  <r>
    <d v="2019-09-13T00:00:00"/>
    <s v="KLEIN"/>
    <s v="JORDANE"/>
    <s v="79 RUE DU STADE YUTZ"/>
    <x v="4"/>
    <n v="15000"/>
    <m/>
    <n v="450"/>
    <n v="75"/>
    <x v="12"/>
    <m/>
    <s v="SECCHI JP"/>
    <n v="75"/>
    <s v="4,75% PAS DE RECUEIL"/>
    <m/>
    <m/>
  </r>
  <r>
    <d v="2019-09-10T00:00:00"/>
    <s v="KLEIN"/>
    <s v="JOELLE"/>
    <s v="79 RUE DU STADE YUTZ"/>
    <x v="4"/>
    <n v="15000"/>
    <m/>
    <n v="450"/>
    <n v="75"/>
    <x v="12"/>
    <m/>
    <s v="SECCHI JP"/>
    <n v="75"/>
    <n v="4.7500000000000001E-2"/>
    <m/>
    <m/>
  </r>
  <r>
    <d v="2019-09-19T00:00:00"/>
    <s v="BOUR"/>
    <s v="ELODIE"/>
    <s v="22 RUE DES ALOUETTES DISTROFF"/>
    <x v="4"/>
    <n v="15000"/>
    <m/>
    <n v="450"/>
    <n v="75"/>
    <x v="18"/>
    <m/>
    <m/>
    <s v=""/>
    <m/>
    <m/>
    <m/>
  </r>
  <r>
    <d v="2019-09-17T00:00:00"/>
    <s v="NOIROT"/>
    <s v="EMILIE"/>
    <s v="48 GRAND RUE BERTRANGE "/>
    <x v="4"/>
    <n v="17000"/>
    <m/>
    <n v="510"/>
    <n v="85"/>
    <x v="14"/>
    <m/>
    <m/>
    <s v=""/>
    <n v="4.7500000000000001E-2"/>
    <m/>
    <m/>
  </r>
  <r>
    <d v="2019-09-17T00:00:00"/>
    <s v="CADET"/>
    <s v="VALERIE"/>
    <s v="2 CHEMIN DES LABOUREURS HAYANGE"/>
    <x v="4"/>
    <n v="3000"/>
    <m/>
    <n v="90"/>
    <n v="15"/>
    <x v="14"/>
    <m/>
    <m/>
    <s v=""/>
    <n v="4.7500000000000001E-2"/>
    <m/>
    <m/>
  </r>
  <r>
    <d v="2019-09-17T00:00:00"/>
    <s v="CADET"/>
    <s v="VALERIE"/>
    <s v="2 CHEMIN DES LABOUREURS HAYANGE"/>
    <x v="4"/>
    <n v="81000"/>
    <m/>
    <n v="2430"/>
    <n v="405"/>
    <x v="14"/>
    <m/>
    <m/>
    <s v=""/>
    <n v="4.7500000000000001E-2"/>
    <m/>
    <m/>
  </r>
  <r>
    <d v="2019-09-17T00:00:00"/>
    <s v="CADET"/>
    <s v="VALERIE"/>
    <s v="2 CHEMIN DES LABOUREURS HAYANGE"/>
    <x v="4"/>
    <n v="3000"/>
    <m/>
    <n v="90"/>
    <n v="15"/>
    <x v="14"/>
    <m/>
    <m/>
    <s v=""/>
    <n v="4.7500000000000001E-2"/>
    <m/>
    <m/>
  </r>
  <r>
    <d v="2019-09-18T00:00:00"/>
    <s v="DELMOTTE"/>
    <s v="BAPTISTE"/>
    <s v="5 RUE DES CAPUCINES STRASSEN "/>
    <x v="4"/>
    <n v="8000"/>
    <m/>
    <n v="240"/>
    <n v="40"/>
    <x v="14"/>
    <m/>
    <m/>
    <s v=""/>
    <n v="4.7500000000000001E-2"/>
    <m/>
    <m/>
  </r>
  <r>
    <d v="2019-09-26T00:00:00"/>
    <s v="DAL PRA"/>
    <s v="JEAN CHRISTOPHE"/>
    <s v="1 RUE DE LORRAINE NEUFGRANGE"/>
    <x v="4"/>
    <n v="45000"/>
    <m/>
    <n v="1350"/>
    <n v="225"/>
    <x v="2"/>
    <m/>
    <m/>
    <s v=""/>
    <n v="4.7500000000000001E-2"/>
    <m/>
    <m/>
  </r>
  <r>
    <d v="2019-09-24T00:00:00"/>
    <s v="BECKRICH"/>
    <s v="PATRICK"/>
    <s v="9 RUE DU CASTEL KESKASTEL"/>
    <x v="4"/>
    <n v="5000"/>
    <m/>
    <n v="150"/>
    <n v="25"/>
    <x v="2"/>
    <m/>
    <m/>
    <s v=""/>
    <s v="4,75% PAS DE BILAN"/>
    <m/>
    <m/>
  </r>
  <r>
    <d v="2019-09-26T00:00:00"/>
    <s v="LIBER"/>
    <s v="MARINE"/>
    <s v="89 BOUCLE DU MILAN VEYMERANGE "/>
    <x v="5"/>
    <n v="25000"/>
    <m/>
    <n v="750"/>
    <n v="125"/>
    <x v="14"/>
    <m/>
    <m/>
    <s v=""/>
    <n v="4.7500000000000001E-2"/>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73E07AC-674B-4DDB-94ED-CEC9F689FBA6}" name="Tableau croisé dynamique1"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142:B163" firstHeaderRow="1" firstDataRow="1" firstDataCol="1" rowPageCount="1" colPageCount="1"/>
  <pivotFields count="16">
    <pivotField numFmtId="14" showAll="0"/>
    <pivotField showAll="0"/>
    <pivotField showAll="0"/>
    <pivotField showAll="0"/>
    <pivotField axis="axisPage" showAll="0">
      <items count="7">
        <item x="0"/>
        <item x="1"/>
        <item x="2"/>
        <item x="3"/>
        <item x="4"/>
        <item x="5"/>
        <item t="default"/>
      </items>
    </pivotField>
    <pivotField showAll="0"/>
    <pivotField showAll="0"/>
    <pivotField numFmtId="2" showAll="0"/>
    <pivotField dataField="1" numFmtId="2" showAll="0"/>
    <pivotField axis="axisRow" showAll="0">
      <items count="21">
        <item x="6"/>
        <item x="16"/>
        <item x="4"/>
        <item x="3"/>
        <item x="5"/>
        <item x="0"/>
        <item x="2"/>
        <item x="15"/>
        <item x="8"/>
        <item x="14"/>
        <item x="1"/>
        <item x="18"/>
        <item x="17"/>
        <item x="19"/>
        <item x="9"/>
        <item x="11"/>
        <item x="13"/>
        <item x="12"/>
        <item x="10"/>
        <item x="7"/>
        <item t="default"/>
      </items>
    </pivotField>
    <pivotField showAll="0"/>
    <pivotField showAll="0"/>
    <pivotField showAll="0"/>
    <pivotField showAll="0"/>
    <pivotField showAll="0"/>
    <pivotField showAll="0"/>
  </pivotFields>
  <rowFields count="1">
    <field x="9"/>
  </rowFields>
  <rowItems count="21">
    <i>
      <x/>
    </i>
    <i>
      <x v="1"/>
    </i>
    <i>
      <x v="2"/>
    </i>
    <i>
      <x v="3"/>
    </i>
    <i>
      <x v="4"/>
    </i>
    <i>
      <x v="5"/>
    </i>
    <i>
      <x v="6"/>
    </i>
    <i>
      <x v="7"/>
    </i>
    <i>
      <x v="8"/>
    </i>
    <i>
      <x v="9"/>
    </i>
    <i>
      <x v="10"/>
    </i>
    <i>
      <x v="11"/>
    </i>
    <i>
      <x v="12"/>
    </i>
    <i>
      <x v="13"/>
    </i>
    <i>
      <x v="14"/>
    </i>
    <i>
      <x v="15"/>
    </i>
    <i>
      <x v="16"/>
    </i>
    <i>
      <x v="17"/>
    </i>
    <i>
      <x v="18"/>
    </i>
    <i>
      <x v="19"/>
    </i>
    <i t="grand">
      <x/>
    </i>
  </rowItems>
  <colItems count="1">
    <i/>
  </colItems>
  <pageFields count="1">
    <pageField fld="4" hier="-1"/>
  </pageFields>
  <dataFields count="1">
    <dataField name="Somme de AGENT" fld="8" baseField="0" baseItem="0"/>
  </dataFields>
  <formats count="5">
    <format dxfId="0">
      <pivotArea collapsedLevelsAreSubtotals="1" fieldPosition="0">
        <references count="1">
          <reference field="9" count="1">
            <x v="12"/>
          </reference>
        </references>
      </pivotArea>
    </format>
    <format dxfId="1">
      <pivotArea grandRow="1" outline="0" collapsedLevelsAreSubtotals="1" fieldPosition="0"/>
    </format>
    <format dxfId="2">
      <pivotArea collapsedLevelsAreSubtotals="1" fieldPosition="0">
        <references count="1">
          <reference field="9" count="1">
            <x v="18"/>
          </reference>
        </references>
      </pivotArea>
    </format>
    <format dxfId="3">
      <pivotArea collapsedLevelsAreSubtotals="1" fieldPosition="0">
        <references count="1">
          <reference field="9" count="1">
            <x v="13"/>
          </reference>
        </references>
      </pivotArea>
    </format>
    <format dxfId="4">
      <pivotArea collapsedLevelsAreSubtotals="1" fieldPosition="0">
        <references count="1">
          <reference field="9" count="1">
            <x v="16"/>
          </reference>
        </references>
      </pivotArea>
    </format>
  </format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CBF3-08CA-42C9-90FC-A65082DC6B56}">
  <dimension ref="A1:AD164"/>
  <sheetViews>
    <sheetView tabSelected="1" workbookViewId="0">
      <selection activeCell="B3" sqref="B3:D19"/>
    </sheetView>
  </sheetViews>
  <sheetFormatPr baseColWidth="10" defaultRowHeight="15"/>
  <cols>
    <col min="1" max="1" width="21" bestFit="1" customWidth="1"/>
    <col min="2" max="2" width="17.140625" bestFit="1" customWidth="1"/>
    <col min="3" max="3" width="13.42578125" bestFit="1" customWidth="1"/>
    <col min="4" max="4" width="31.28515625" bestFit="1" customWidth="1"/>
    <col min="5" max="5" width="11.28515625" style="30" customWidth="1"/>
    <col min="6" max="6" width="9.5703125" style="30" bestFit="1" customWidth="1"/>
    <col min="7" max="7" width="10" style="30" bestFit="1" customWidth="1"/>
    <col min="8" max="8" width="12.5703125" style="61" bestFit="1" customWidth="1"/>
    <col min="9" max="9" width="8.28515625" style="61" customWidth="1"/>
    <col min="10" max="10" width="14" style="30" customWidth="1"/>
    <col min="11" max="11" width="9.42578125" customWidth="1"/>
    <col min="12" max="12" width="9.140625" bestFit="1" customWidth="1"/>
    <col min="13" max="13" width="9.85546875" customWidth="1"/>
    <col min="14" max="14" width="15.85546875" style="30" customWidth="1"/>
    <col min="15" max="15" width="12.7109375" bestFit="1" customWidth="1"/>
    <col min="16" max="16" width="7.7109375" customWidth="1"/>
  </cols>
  <sheetData>
    <row r="1" spans="1:16" s="6" customFormat="1" ht="28.5" customHeight="1">
      <c r="A1" s="1" t="s">
        <v>0</v>
      </c>
      <c r="B1" s="1" t="s">
        <v>1</v>
      </c>
      <c r="C1" s="1" t="s">
        <v>2</v>
      </c>
      <c r="D1" s="1" t="s">
        <v>3</v>
      </c>
      <c r="E1" s="1" t="s">
        <v>4</v>
      </c>
      <c r="F1" s="1" t="s">
        <v>5</v>
      </c>
      <c r="G1" s="1" t="s">
        <v>6</v>
      </c>
      <c r="H1" s="2" t="s">
        <v>7</v>
      </c>
      <c r="I1" s="2" t="s">
        <v>8</v>
      </c>
      <c r="J1" s="1" t="s">
        <v>9</v>
      </c>
      <c r="K1" s="1" t="s">
        <v>10</v>
      </c>
      <c r="L1" s="3" t="s">
        <v>11</v>
      </c>
      <c r="M1" s="3" t="s">
        <v>12</v>
      </c>
      <c r="N1" s="3" t="s">
        <v>13</v>
      </c>
      <c r="O1" s="4" t="s">
        <v>14</v>
      </c>
      <c r="P1" s="5" t="s">
        <v>15</v>
      </c>
    </row>
    <row r="2" spans="1:16">
      <c r="A2" s="7">
        <v>43713</v>
      </c>
      <c r="B2" s="8"/>
      <c r="C2" s="8"/>
      <c r="D2" s="8"/>
      <c r="E2" s="9" t="s">
        <v>52</v>
      </c>
      <c r="F2" s="8">
        <v>37.5</v>
      </c>
      <c r="G2" s="10"/>
      <c r="H2" s="11">
        <f t="shared" ref="H2:H20" si="0">SUM(F2*4.8)</f>
        <v>180</v>
      </c>
      <c r="I2" s="11">
        <f>SUM(F2)</f>
        <v>37.5</v>
      </c>
      <c r="J2" s="8" t="s">
        <v>62</v>
      </c>
      <c r="K2" s="12" t="s">
        <v>17</v>
      </c>
      <c r="L2" s="8"/>
      <c r="M2" s="8" t="str">
        <f>IF(ISBLANK(L2),"",F2)</f>
        <v/>
      </c>
      <c r="N2" s="13"/>
      <c r="O2" s="8"/>
      <c r="P2" s="14"/>
    </row>
    <row r="3" spans="1:16">
      <c r="A3" s="7">
        <v>43713</v>
      </c>
      <c r="B3" s="82" t="s">
        <v>74</v>
      </c>
      <c r="C3" s="74"/>
      <c r="D3" s="75"/>
      <c r="E3" s="9" t="s">
        <v>52</v>
      </c>
      <c r="F3" s="8">
        <v>37.5</v>
      </c>
      <c r="G3" s="10"/>
      <c r="H3" s="11">
        <f t="shared" si="0"/>
        <v>180</v>
      </c>
      <c r="I3" s="11">
        <f t="shared" ref="I3:I20" si="1">SUM(F3)</f>
        <v>37.5</v>
      </c>
      <c r="J3" s="8" t="s">
        <v>66</v>
      </c>
      <c r="K3" s="8" t="s">
        <v>16</v>
      </c>
      <c r="L3" s="15"/>
      <c r="M3" s="15" t="str">
        <f t="shared" ref="M3:M20" si="2">IF(ISBLANK(L3),"",F3)</f>
        <v/>
      </c>
      <c r="N3" s="15"/>
      <c r="O3" s="15"/>
      <c r="P3" s="8"/>
    </row>
    <row r="4" spans="1:16">
      <c r="A4" s="7">
        <v>43713</v>
      </c>
      <c r="B4" s="76"/>
      <c r="C4" s="77"/>
      <c r="D4" s="78"/>
      <c r="E4" s="9" t="s">
        <v>52</v>
      </c>
      <c r="F4" s="8">
        <v>37.5</v>
      </c>
      <c r="G4" s="10"/>
      <c r="H4" s="11">
        <f t="shared" si="0"/>
        <v>180</v>
      </c>
      <c r="I4" s="11">
        <f t="shared" si="1"/>
        <v>37.5</v>
      </c>
      <c r="J4" s="8" t="s">
        <v>62</v>
      </c>
      <c r="K4" s="12" t="s">
        <v>17</v>
      </c>
      <c r="L4" s="8"/>
      <c r="M4" s="8" t="str">
        <f t="shared" si="2"/>
        <v/>
      </c>
      <c r="N4" s="8"/>
      <c r="O4" s="8"/>
      <c r="P4" s="14"/>
    </row>
    <row r="5" spans="1:16">
      <c r="A5" s="7">
        <v>43713</v>
      </c>
      <c r="B5" s="76"/>
      <c r="C5" s="77"/>
      <c r="D5" s="78"/>
      <c r="E5" s="9" t="s">
        <v>52</v>
      </c>
      <c r="F5" s="8">
        <v>37.5</v>
      </c>
      <c r="G5" s="10"/>
      <c r="H5" s="11">
        <f t="shared" si="0"/>
        <v>180</v>
      </c>
      <c r="I5" s="11">
        <f t="shared" si="1"/>
        <v>37.5</v>
      </c>
      <c r="J5" s="8" t="s">
        <v>66</v>
      </c>
      <c r="K5" s="8" t="s">
        <v>16</v>
      </c>
      <c r="L5" s="16"/>
      <c r="M5" s="16" t="str">
        <f t="shared" si="2"/>
        <v/>
      </c>
      <c r="N5" s="16"/>
      <c r="O5" s="16"/>
      <c r="P5" s="8"/>
    </row>
    <row r="6" spans="1:16">
      <c r="A6" s="7">
        <v>43714</v>
      </c>
      <c r="B6" s="76"/>
      <c r="C6" s="77"/>
      <c r="D6" s="78"/>
      <c r="E6" s="9" t="s">
        <v>52</v>
      </c>
      <c r="F6" s="8">
        <v>100</v>
      </c>
      <c r="G6" s="10"/>
      <c r="H6" s="11">
        <f t="shared" si="0"/>
        <v>480</v>
      </c>
      <c r="I6" s="11">
        <f t="shared" si="1"/>
        <v>100</v>
      </c>
      <c r="J6" s="8" t="s">
        <v>63</v>
      </c>
      <c r="K6" s="8"/>
      <c r="L6" s="8"/>
      <c r="M6" s="8" t="str">
        <f t="shared" si="2"/>
        <v/>
      </c>
      <c r="N6" s="8"/>
      <c r="O6" s="8"/>
      <c r="P6" s="8"/>
    </row>
    <row r="7" spans="1:16">
      <c r="A7" s="7">
        <v>43714</v>
      </c>
      <c r="B7" s="76"/>
      <c r="C7" s="77"/>
      <c r="D7" s="78"/>
      <c r="E7" s="9" t="s">
        <v>52</v>
      </c>
      <c r="F7" s="8"/>
      <c r="G7" s="10"/>
      <c r="H7" s="11">
        <f t="shared" si="0"/>
        <v>0</v>
      </c>
      <c r="I7" s="11">
        <f t="shared" si="1"/>
        <v>0</v>
      </c>
      <c r="J7" s="8" t="s">
        <v>60</v>
      </c>
      <c r="K7" s="8"/>
      <c r="L7" s="8"/>
      <c r="M7" s="8" t="str">
        <f t="shared" si="2"/>
        <v/>
      </c>
      <c r="N7" s="8" t="s">
        <v>20</v>
      </c>
      <c r="O7" s="8"/>
      <c r="P7" s="8"/>
    </row>
    <row r="8" spans="1:16">
      <c r="A8" s="7">
        <v>43718</v>
      </c>
      <c r="B8" s="76"/>
      <c r="C8" s="77"/>
      <c r="D8" s="78"/>
      <c r="E8" s="9" t="s">
        <v>52</v>
      </c>
      <c r="F8" s="8">
        <v>50</v>
      </c>
      <c r="G8" s="10"/>
      <c r="H8" s="11">
        <f t="shared" si="0"/>
        <v>240</v>
      </c>
      <c r="I8" s="11">
        <f t="shared" si="1"/>
        <v>50</v>
      </c>
      <c r="J8" s="8" t="s">
        <v>59</v>
      </c>
      <c r="K8" s="8"/>
      <c r="L8" s="8"/>
      <c r="M8" s="8" t="str">
        <f t="shared" si="2"/>
        <v/>
      </c>
      <c r="N8" s="8"/>
      <c r="O8" s="8"/>
      <c r="P8" s="8"/>
    </row>
    <row r="9" spans="1:16">
      <c r="A9" s="7">
        <v>43718</v>
      </c>
      <c r="B9" s="76"/>
      <c r="C9" s="77"/>
      <c r="D9" s="78"/>
      <c r="E9" s="9" t="s">
        <v>52</v>
      </c>
      <c r="F9" s="8">
        <v>40</v>
      </c>
      <c r="G9" s="10"/>
      <c r="H9" s="11">
        <f t="shared" si="0"/>
        <v>192</v>
      </c>
      <c r="I9" s="11">
        <f t="shared" si="1"/>
        <v>40</v>
      </c>
      <c r="J9" s="8" t="s">
        <v>63</v>
      </c>
      <c r="K9" s="8"/>
      <c r="L9" s="8"/>
      <c r="M9" s="8" t="str">
        <f t="shared" si="2"/>
        <v/>
      </c>
      <c r="N9" s="8"/>
      <c r="O9" s="8"/>
      <c r="P9" s="17" t="s">
        <v>22</v>
      </c>
    </row>
    <row r="10" spans="1:16">
      <c r="A10" s="7">
        <v>43710</v>
      </c>
      <c r="B10" s="76"/>
      <c r="C10" s="77"/>
      <c r="D10" s="78"/>
      <c r="E10" s="9" t="s">
        <v>52</v>
      </c>
      <c r="F10" s="8"/>
      <c r="G10" s="10"/>
      <c r="H10" s="11">
        <f t="shared" si="0"/>
        <v>0</v>
      </c>
      <c r="I10" s="11">
        <f t="shared" si="1"/>
        <v>0</v>
      </c>
      <c r="J10" s="8" t="s">
        <v>61</v>
      </c>
      <c r="K10" s="8"/>
      <c r="L10" s="8"/>
      <c r="M10" s="8" t="str">
        <f t="shared" si="2"/>
        <v/>
      </c>
      <c r="N10" s="8" t="s">
        <v>24</v>
      </c>
      <c r="O10" s="8"/>
      <c r="P10" s="8"/>
    </row>
    <row r="11" spans="1:16">
      <c r="A11" s="7">
        <v>43708</v>
      </c>
      <c r="B11" s="76"/>
      <c r="C11" s="77"/>
      <c r="D11" s="78"/>
      <c r="E11" s="9" t="s">
        <v>52</v>
      </c>
      <c r="F11" s="8"/>
      <c r="G11" s="10"/>
      <c r="H11" s="11">
        <f t="shared" si="0"/>
        <v>0</v>
      </c>
      <c r="I11" s="11">
        <f t="shared" si="1"/>
        <v>0</v>
      </c>
      <c r="J11" s="8" t="s">
        <v>61</v>
      </c>
      <c r="K11" s="8"/>
      <c r="L11" s="8"/>
      <c r="M11" s="8" t="str">
        <f t="shared" si="2"/>
        <v/>
      </c>
      <c r="N11" s="8" t="s">
        <v>25</v>
      </c>
      <c r="O11" s="8"/>
      <c r="P11" s="8"/>
    </row>
    <row r="12" spans="1:16">
      <c r="A12" s="7">
        <v>43717</v>
      </c>
      <c r="B12" s="76"/>
      <c r="C12" s="77"/>
      <c r="D12" s="78"/>
      <c r="E12" s="9" t="s">
        <v>52</v>
      </c>
      <c r="F12" s="8">
        <v>60</v>
      </c>
      <c r="G12" s="10"/>
      <c r="H12" s="11">
        <f t="shared" si="0"/>
        <v>288</v>
      </c>
      <c r="I12" s="11">
        <f t="shared" si="1"/>
        <v>60</v>
      </c>
      <c r="J12" s="8" t="s">
        <v>63</v>
      </c>
      <c r="K12" s="8"/>
      <c r="L12" s="8"/>
      <c r="M12" s="8" t="str">
        <f t="shared" si="2"/>
        <v/>
      </c>
      <c r="N12" s="8"/>
      <c r="O12" s="8"/>
      <c r="P12" s="8"/>
    </row>
    <row r="13" spans="1:16">
      <c r="A13" s="7">
        <v>43718</v>
      </c>
      <c r="B13" s="76"/>
      <c r="C13" s="77"/>
      <c r="D13" s="78"/>
      <c r="E13" s="9" t="s">
        <v>52</v>
      </c>
      <c r="F13" s="8">
        <v>150</v>
      </c>
      <c r="G13" s="10"/>
      <c r="H13" s="11">
        <f t="shared" si="0"/>
        <v>720</v>
      </c>
      <c r="I13" s="11">
        <f t="shared" si="1"/>
        <v>150</v>
      </c>
      <c r="J13" s="8" t="s">
        <v>62</v>
      </c>
      <c r="K13" s="8"/>
      <c r="L13" s="8" t="s">
        <v>17</v>
      </c>
      <c r="M13" s="8">
        <f t="shared" si="2"/>
        <v>150</v>
      </c>
      <c r="N13" s="8"/>
      <c r="O13" s="8"/>
      <c r="P13" s="8"/>
    </row>
    <row r="14" spans="1:16">
      <c r="A14" s="7">
        <v>43721</v>
      </c>
      <c r="B14" s="76"/>
      <c r="C14" s="77"/>
      <c r="D14" s="78"/>
      <c r="E14" s="9" t="s">
        <v>52</v>
      </c>
      <c r="F14" s="8">
        <v>200</v>
      </c>
      <c r="G14" s="10"/>
      <c r="H14" s="11">
        <f t="shared" si="0"/>
        <v>960</v>
      </c>
      <c r="I14" s="11">
        <f t="shared" si="1"/>
        <v>200</v>
      </c>
      <c r="J14" s="8" t="s">
        <v>59</v>
      </c>
      <c r="K14" s="8"/>
      <c r="L14" s="8"/>
      <c r="M14" s="8" t="str">
        <f t="shared" si="2"/>
        <v/>
      </c>
      <c r="N14" s="8"/>
      <c r="O14" s="8"/>
      <c r="P14" s="8"/>
    </row>
    <row r="15" spans="1:16">
      <c r="A15" s="18">
        <v>43726</v>
      </c>
      <c r="B15" s="76"/>
      <c r="C15" s="77"/>
      <c r="D15" s="78"/>
      <c r="E15" s="9" t="s">
        <v>52</v>
      </c>
      <c r="F15" s="19">
        <v>130</v>
      </c>
      <c r="G15" s="20"/>
      <c r="H15" s="11">
        <f t="shared" si="0"/>
        <v>624</v>
      </c>
      <c r="I15" s="11">
        <f t="shared" si="1"/>
        <v>130</v>
      </c>
      <c r="J15" s="8" t="s">
        <v>63</v>
      </c>
      <c r="K15" s="19"/>
      <c r="L15" s="19"/>
      <c r="M15" s="8" t="str">
        <f t="shared" si="2"/>
        <v/>
      </c>
      <c r="N15" s="19"/>
      <c r="O15" s="21">
        <v>43756</v>
      </c>
      <c r="P15" s="19"/>
    </row>
    <row r="16" spans="1:16">
      <c r="A16" s="18">
        <v>43722</v>
      </c>
      <c r="B16" s="76"/>
      <c r="C16" s="77"/>
      <c r="D16" s="78"/>
      <c r="E16" s="9" t="s">
        <v>52</v>
      </c>
      <c r="F16" s="19">
        <v>30</v>
      </c>
      <c r="G16" s="20"/>
      <c r="H16" s="11">
        <f t="shared" si="0"/>
        <v>144</v>
      </c>
      <c r="I16" s="11">
        <f t="shared" si="1"/>
        <v>30</v>
      </c>
      <c r="J16" s="19" t="s">
        <v>57</v>
      </c>
      <c r="K16" s="19"/>
      <c r="L16" s="19"/>
      <c r="M16" s="8" t="str">
        <f t="shared" si="2"/>
        <v/>
      </c>
      <c r="N16" s="19"/>
      <c r="O16" s="22">
        <v>43756</v>
      </c>
      <c r="P16" s="19"/>
    </row>
    <row r="17" spans="1:16">
      <c r="A17" s="18">
        <v>43725</v>
      </c>
      <c r="B17" s="76"/>
      <c r="C17" s="77"/>
      <c r="D17" s="78"/>
      <c r="E17" s="9" t="s">
        <v>52</v>
      </c>
      <c r="F17" s="19">
        <v>50</v>
      </c>
      <c r="G17" s="20"/>
      <c r="H17" s="11">
        <f t="shared" si="0"/>
        <v>240</v>
      </c>
      <c r="I17" s="11">
        <f t="shared" si="1"/>
        <v>50</v>
      </c>
      <c r="J17" s="19" t="s">
        <v>73</v>
      </c>
      <c r="K17" s="19"/>
      <c r="L17" s="19"/>
      <c r="M17" s="8" t="str">
        <f t="shared" si="2"/>
        <v/>
      </c>
      <c r="N17" s="19"/>
      <c r="O17" s="22">
        <v>43756</v>
      </c>
      <c r="P17" s="19"/>
    </row>
    <row r="18" spans="1:16">
      <c r="A18" s="18">
        <v>43725</v>
      </c>
      <c r="B18" s="76"/>
      <c r="C18" s="77"/>
      <c r="D18" s="78"/>
      <c r="E18" s="9" t="s">
        <v>52</v>
      </c>
      <c r="F18" s="19">
        <v>50</v>
      </c>
      <c r="G18" s="20"/>
      <c r="H18" s="11">
        <f t="shared" si="0"/>
        <v>240</v>
      </c>
      <c r="I18" s="11">
        <f t="shared" si="1"/>
        <v>50</v>
      </c>
      <c r="J18" s="19" t="s">
        <v>73</v>
      </c>
      <c r="K18" s="19"/>
      <c r="L18" s="19"/>
      <c r="M18" s="8" t="str">
        <f t="shared" si="2"/>
        <v/>
      </c>
      <c r="N18" s="19"/>
      <c r="O18" s="19"/>
      <c r="P18" s="19"/>
    </row>
    <row r="19" spans="1:16">
      <c r="A19" s="18">
        <v>43717</v>
      </c>
      <c r="B19" s="79"/>
      <c r="C19" s="80"/>
      <c r="D19" s="81"/>
      <c r="E19" s="9" t="s">
        <v>52</v>
      </c>
      <c r="F19" s="19">
        <v>80</v>
      </c>
      <c r="G19" s="20"/>
      <c r="H19" s="11">
        <f t="shared" si="0"/>
        <v>384</v>
      </c>
      <c r="I19" s="11">
        <f t="shared" si="1"/>
        <v>80</v>
      </c>
      <c r="J19" s="19" t="s">
        <v>64</v>
      </c>
      <c r="K19" s="19"/>
      <c r="L19" s="19"/>
      <c r="M19" s="8" t="str">
        <f t="shared" si="2"/>
        <v/>
      </c>
      <c r="N19" s="19"/>
      <c r="O19" s="19"/>
      <c r="P19" s="19"/>
    </row>
    <row r="20" spans="1:16">
      <c r="A20" s="18">
        <v>43726</v>
      </c>
      <c r="B20" s="19"/>
      <c r="C20" s="19"/>
      <c r="D20" s="19"/>
      <c r="E20" s="9" t="s">
        <v>52</v>
      </c>
      <c r="F20" s="19">
        <v>150</v>
      </c>
      <c r="G20" s="20"/>
      <c r="H20" s="11">
        <f t="shared" si="0"/>
        <v>720</v>
      </c>
      <c r="I20" s="11">
        <f t="shared" si="1"/>
        <v>150</v>
      </c>
      <c r="J20" s="19" t="s">
        <v>70</v>
      </c>
      <c r="K20" s="19"/>
      <c r="L20" s="19"/>
      <c r="M20" s="8" t="str">
        <f t="shared" si="2"/>
        <v/>
      </c>
      <c r="N20" s="19"/>
      <c r="O20" s="22">
        <v>43756</v>
      </c>
      <c r="P20" s="19"/>
    </row>
    <row r="21" spans="1:16">
      <c r="A21" s="7">
        <v>43707</v>
      </c>
      <c r="B21" s="8"/>
      <c r="C21" s="8"/>
      <c r="D21" s="8"/>
      <c r="E21" s="23" t="s">
        <v>53</v>
      </c>
      <c r="F21" s="8">
        <v>50</v>
      </c>
      <c r="G21" s="8">
        <v>30</v>
      </c>
      <c r="H21" s="11">
        <f t="shared" ref="H21:H84" si="3">SUM(F21*12)*(G21/100)</f>
        <v>180</v>
      </c>
      <c r="I21" s="11">
        <f>SUM(F21/2)</f>
        <v>25</v>
      </c>
      <c r="J21" s="8" t="s">
        <v>62</v>
      </c>
      <c r="K21" s="8"/>
      <c r="L21" s="8" t="s">
        <v>30</v>
      </c>
      <c r="M21" s="8">
        <f>IF(ISBLANK(L21),"",H21/6)</f>
        <v>30</v>
      </c>
      <c r="N21" s="8"/>
      <c r="O21" s="24">
        <v>43768</v>
      </c>
      <c r="P21" s="8"/>
    </row>
    <row r="22" spans="1:16">
      <c r="A22" s="7">
        <v>43718</v>
      </c>
      <c r="B22" s="8"/>
      <c r="C22" s="8"/>
      <c r="D22" s="8"/>
      <c r="E22" s="23" t="s">
        <v>53</v>
      </c>
      <c r="F22" s="8">
        <v>150</v>
      </c>
      <c r="G22" s="8">
        <v>30</v>
      </c>
      <c r="H22" s="11">
        <f t="shared" si="3"/>
        <v>540</v>
      </c>
      <c r="I22" s="11">
        <f t="shared" ref="I22:I85" si="4">SUM(F22/2)</f>
        <v>75</v>
      </c>
      <c r="J22" s="19" t="s">
        <v>70</v>
      </c>
      <c r="K22" s="8"/>
      <c r="L22" s="8"/>
      <c r="M22" s="8" t="str">
        <f t="shared" ref="M22:M85" si="5">IF(ISBLANK(L22),"",H22/6)</f>
        <v/>
      </c>
      <c r="N22" s="8"/>
      <c r="O22" s="8"/>
      <c r="P22" s="8"/>
    </row>
    <row r="23" spans="1:16">
      <c r="A23" s="7">
        <v>43718</v>
      </c>
      <c r="B23" s="8"/>
      <c r="C23" s="8"/>
      <c r="D23" s="8"/>
      <c r="E23" s="23" t="s">
        <v>53</v>
      </c>
      <c r="F23" s="8">
        <v>100</v>
      </c>
      <c r="G23" s="8">
        <v>30</v>
      </c>
      <c r="H23" s="11">
        <f t="shared" si="3"/>
        <v>360</v>
      </c>
      <c r="I23" s="11">
        <f t="shared" si="4"/>
        <v>50</v>
      </c>
      <c r="J23" s="19" t="s">
        <v>70</v>
      </c>
      <c r="K23" s="8"/>
      <c r="L23" s="8"/>
      <c r="M23" s="8" t="str">
        <f t="shared" si="5"/>
        <v/>
      </c>
      <c r="N23" s="8"/>
      <c r="O23" s="8"/>
      <c r="P23" s="8"/>
    </row>
    <row r="24" spans="1:16">
      <c r="A24" s="7">
        <v>43712</v>
      </c>
      <c r="B24" s="8"/>
      <c r="C24" s="8"/>
      <c r="D24" s="8"/>
      <c r="E24" s="23" t="s">
        <v>53</v>
      </c>
      <c r="F24" s="8">
        <v>100</v>
      </c>
      <c r="G24" s="8">
        <v>27</v>
      </c>
      <c r="H24" s="11">
        <f t="shared" si="3"/>
        <v>324</v>
      </c>
      <c r="I24" s="11">
        <f t="shared" si="4"/>
        <v>50</v>
      </c>
      <c r="J24" s="8" t="s">
        <v>62</v>
      </c>
      <c r="K24" s="8"/>
      <c r="L24" s="8" t="s">
        <v>17</v>
      </c>
      <c r="M24" s="8">
        <f t="shared" si="5"/>
        <v>54</v>
      </c>
      <c r="N24" s="8"/>
      <c r="O24" s="8"/>
      <c r="P24" s="8"/>
    </row>
    <row r="25" spans="1:16">
      <c r="A25" s="7">
        <v>43711</v>
      </c>
      <c r="B25" s="8"/>
      <c r="C25" s="8"/>
      <c r="D25" s="8"/>
      <c r="E25" s="23" t="s">
        <v>53</v>
      </c>
      <c r="F25" s="8">
        <v>100</v>
      </c>
      <c r="G25" s="8">
        <v>18</v>
      </c>
      <c r="H25" s="11">
        <f t="shared" si="3"/>
        <v>216</v>
      </c>
      <c r="I25" s="11">
        <f t="shared" si="4"/>
        <v>50</v>
      </c>
      <c r="J25" s="19" t="s">
        <v>73</v>
      </c>
      <c r="K25" s="8"/>
      <c r="L25" s="8"/>
      <c r="M25" s="8" t="str">
        <f t="shared" si="5"/>
        <v/>
      </c>
      <c r="N25" s="8"/>
      <c r="O25" s="8"/>
      <c r="P25" s="8"/>
    </row>
    <row r="26" spans="1:16">
      <c r="A26" s="7">
        <v>43713</v>
      </c>
      <c r="B26" s="8"/>
      <c r="C26" s="8"/>
      <c r="D26" s="8"/>
      <c r="E26" s="23" t="s">
        <v>53</v>
      </c>
      <c r="F26" s="8">
        <v>75</v>
      </c>
      <c r="G26" s="8">
        <v>30</v>
      </c>
      <c r="H26" s="11">
        <f t="shared" si="3"/>
        <v>270</v>
      </c>
      <c r="I26" s="11">
        <f t="shared" si="4"/>
        <v>37.5</v>
      </c>
      <c r="J26" s="19" t="s">
        <v>73</v>
      </c>
      <c r="K26" s="8"/>
      <c r="L26" s="8"/>
      <c r="M26" s="8" t="str">
        <f t="shared" si="5"/>
        <v/>
      </c>
      <c r="N26" s="8"/>
      <c r="O26" s="8"/>
      <c r="P26" s="8"/>
    </row>
    <row r="27" spans="1:16">
      <c r="A27" s="7">
        <v>43712</v>
      </c>
      <c r="B27" s="8"/>
      <c r="C27" s="8"/>
      <c r="D27" s="8"/>
      <c r="E27" s="23" t="s">
        <v>53</v>
      </c>
      <c r="F27" s="8">
        <v>150</v>
      </c>
      <c r="G27" s="8">
        <v>29</v>
      </c>
      <c r="H27" s="11">
        <f t="shared" si="3"/>
        <v>522</v>
      </c>
      <c r="I27" s="11">
        <f t="shared" si="4"/>
        <v>75</v>
      </c>
      <c r="J27" s="8" t="s">
        <v>62</v>
      </c>
      <c r="K27" s="8"/>
      <c r="L27" s="8" t="s">
        <v>17</v>
      </c>
      <c r="M27" s="8">
        <f t="shared" si="5"/>
        <v>87</v>
      </c>
      <c r="N27" s="8"/>
      <c r="O27" s="8"/>
      <c r="P27" s="8"/>
    </row>
    <row r="28" spans="1:16">
      <c r="A28" s="7">
        <v>43719</v>
      </c>
      <c r="B28" s="8"/>
      <c r="C28" s="8"/>
      <c r="D28" s="8"/>
      <c r="E28" s="23" t="s">
        <v>53</v>
      </c>
      <c r="F28" s="8">
        <v>150</v>
      </c>
      <c r="G28" s="8">
        <v>30</v>
      </c>
      <c r="H28" s="11">
        <f t="shared" si="3"/>
        <v>540</v>
      </c>
      <c r="I28" s="11">
        <f t="shared" si="4"/>
        <v>75</v>
      </c>
      <c r="J28" s="8" t="s">
        <v>72</v>
      </c>
      <c r="K28" s="8"/>
      <c r="L28" s="8"/>
      <c r="M28" s="8" t="str">
        <f t="shared" si="5"/>
        <v/>
      </c>
      <c r="N28" s="8"/>
      <c r="O28" s="25">
        <v>43739</v>
      </c>
      <c r="P28" s="8"/>
    </row>
    <row r="29" spans="1:16">
      <c r="A29" s="7">
        <v>43719</v>
      </c>
      <c r="B29" s="8"/>
      <c r="C29" s="8"/>
      <c r="D29" s="8"/>
      <c r="E29" s="23" t="s">
        <v>53</v>
      </c>
      <c r="F29" s="8">
        <v>150</v>
      </c>
      <c r="G29" s="8">
        <v>30</v>
      </c>
      <c r="H29" s="11">
        <f t="shared" si="3"/>
        <v>540</v>
      </c>
      <c r="I29" s="11">
        <f t="shared" si="4"/>
        <v>75</v>
      </c>
      <c r="J29" s="8" t="s">
        <v>72</v>
      </c>
      <c r="K29" s="8"/>
      <c r="L29" s="8"/>
      <c r="M29" s="8" t="str">
        <f t="shared" si="5"/>
        <v/>
      </c>
      <c r="N29" s="8"/>
      <c r="O29" s="8"/>
      <c r="P29" s="8"/>
    </row>
    <row r="30" spans="1:16">
      <c r="A30" s="7">
        <v>43720</v>
      </c>
      <c r="B30" s="8"/>
      <c r="C30" s="8"/>
      <c r="D30" s="8"/>
      <c r="E30" s="23" t="s">
        <v>53</v>
      </c>
      <c r="F30" s="8">
        <v>125</v>
      </c>
      <c r="G30" s="8">
        <v>30</v>
      </c>
      <c r="H30" s="11">
        <f t="shared" si="3"/>
        <v>450</v>
      </c>
      <c r="I30" s="11">
        <f t="shared" si="4"/>
        <v>62.5</v>
      </c>
      <c r="J30" s="19" t="s">
        <v>70</v>
      </c>
      <c r="K30" s="8"/>
      <c r="L30" s="8"/>
      <c r="M30" s="8" t="str">
        <f t="shared" si="5"/>
        <v/>
      </c>
      <c r="N30" s="8"/>
      <c r="O30" s="25">
        <v>43739</v>
      </c>
      <c r="P30" s="8"/>
    </row>
    <row r="31" spans="1:16">
      <c r="A31" s="7">
        <v>43720</v>
      </c>
      <c r="B31" s="8"/>
      <c r="C31" s="8"/>
      <c r="D31" s="8"/>
      <c r="E31" s="23" t="s">
        <v>53</v>
      </c>
      <c r="F31" s="8">
        <v>125</v>
      </c>
      <c r="G31" s="8">
        <v>30</v>
      </c>
      <c r="H31" s="11">
        <f t="shared" si="3"/>
        <v>450</v>
      </c>
      <c r="I31" s="11">
        <f t="shared" si="4"/>
        <v>62.5</v>
      </c>
      <c r="J31" s="19" t="s">
        <v>70</v>
      </c>
      <c r="K31" s="8"/>
      <c r="L31" s="8"/>
      <c r="M31" s="8" t="str">
        <f t="shared" si="5"/>
        <v/>
      </c>
      <c r="N31" s="8"/>
      <c r="O31" s="25">
        <v>43739</v>
      </c>
      <c r="P31" s="8"/>
    </row>
    <row r="32" spans="1:16">
      <c r="A32" s="7">
        <v>43718</v>
      </c>
      <c r="B32" s="8"/>
      <c r="C32" s="8"/>
      <c r="D32" s="8"/>
      <c r="E32" s="23" t="s">
        <v>53</v>
      </c>
      <c r="F32" s="8">
        <v>100</v>
      </c>
      <c r="G32" s="8">
        <v>30</v>
      </c>
      <c r="H32" s="11">
        <f t="shared" si="3"/>
        <v>360</v>
      </c>
      <c r="I32" s="11">
        <f t="shared" si="4"/>
        <v>50</v>
      </c>
      <c r="J32" s="8" t="s">
        <v>62</v>
      </c>
      <c r="K32" s="8"/>
      <c r="L32" s="8" t="s">
        <v>30</v>
      </c>
      <c r="M32" s="8">
        <f t="shared" si="5"/>
        <v>60</v>
      </c>
      <c r="N32" s="8"/>
      <c r="O32" s="8"/>
      <c r="P32" s="8"/>
    </row>
    <row r="33" spans="1:18">
      <c r="A33" s="7">
        <v>43707</v>
      </c>
      <c r="B33" s="8"/>
      <c r="C33" s="8"/>
      <c r="D33" s="8"/>
      <c r="E33" s="23" t="s">
        <v>53</v>
      </c>
      <c r="F33" s="8">
        <v>50</v>
      </c>
      <c r="G33" s="8">
        <v>30</v>
      </c>
      <c r="H33" s="11">
        <f t="shared" si="3"/>
        <v>180</v>
      </c>
      <c r="I33" s="11">
        <f t="shared" si="4"/>
        <v>25</v>
      </c>
      <c r="J33" s="8" t="s">
        <v>62</v>
      </c>
      <c r="K33" s="8"/>
      <c r="L33" s="8" t="s">
        <v>17</v>
      </c>
      <c r="M33" s="8">
        <f t="shared" si="5"/>
        <v>30</v>
      </c>
      <c r="N33" s="8"/>
      <c r="O33" s="8"/>
      <c r="P33" s="8"/>
    </row>
    <row r="34" spans="1:18">
      <c r="A34" s="7">
        <v>43718</v>
      </c>
      <c r="B34" s="8"/>
      <c r="C34" s="8"/>
      <c r="D34" s="8"/>
      <c r="E34" s="23" t="s">
        <v>53</v>
      </c>
      <c r="F34" s="8">
        <v>25</v>
      </c>
      <c r="G34" s="8">
        <v>30</v>
      </c>
      <c r="H34" s="11">
        <f t="shared" si="3"/>
        <v>90</v>
      </c>
      <c r="I34" s="11">
        <f t="shared" si="4"/>
        <v>12.5</v>
      </c>
      <c r="J34" s="19" t="s">
        <v>70</v>
      </c>
      <c r="K34" s="8" t="s">
        <v>17</v>
      </c>
      <c r="L34" s="8"/>
      <c r="M34" s="8" t="str">
        <f t="shared" si="5"/>
        <v/>
      </c>
      <c r="N34" s="8"/>
      <c r="O34" s="24">
        <v>43753</v>
      </c>
      <c r="P34" s="8"/>
    </row>
    <row r="35" spans="1:18">
      <c r="A35" s="26">
        <v>43718</v>
      </c>
      <c r="B35" s="27"/>
      <c r="C35" s="27"/>
      <c r="D35" s="27"/>
      <c r="E35" s="23" t="s">
        <v>53</v>
      </c>
      <c r="F35" s="27">
        <v>25</v>
      </c>
      <c r="G35" s="27">
        <v>30</v>
      </c>
      <c r="H35" s="28">
        <f t="shared" si="3"/>
        <v>90</v>
      </c>
      <c r="I35" s="11">
        <f t="shared" si="4"/>
        <v>12.5</v>
      </c>
      <c r="J35" s="8" t="s">
        <v>66</v>
      </c>
      <c r="K35" s="27" t="s">
        <v>29</v>
      </c>
      <c r="L35" s="27"/>
      <c r="M35" s="8" t="str">
        <f t="shared" si="5"/>
        <v/>
      </c>
      <c r="N35" s="27"/>
      <c r="O35" s="29">
        <v>43753</v>
      </c>
      <c r="P35" s="27"/>
    </row>
    <row r="36" spans="1:18">
      <c r="A36" s="18">
        <v>43710</v>
      </c>
      <c r="B36" s="19"/>
      <c r="C36" s="19"/>
      <c r="D36" s="19"/>
      <c r="E36" s="23" t="s">
        <v>53</v>
      </c>
      <c r="F36" s="19">
        <v>58</v>
      </c>
      <c r="G36" s="19">
        <v>30</v>
      </c>
      <c r="H36" s="11">
        <f t="shared" si="3"/>
        <v>208.79999999999998</v>
      </c>
      <c r="I36" s="11">
        <f t="shared" si="4"/>
        <v>29</v>
      </c>
      <c r="J36" s="19" t="s">
        <v>33</v>
      </c>
      <c r="K36" s="19" t="s">
        <v>34</v>
      </c>
      <c r="L36" s="19"/>
      <c r="M36" s="8" t="str">
        <f t="shared" si="5"/>
        <v/>
      </c>
      <c r="N36" s="19"/>
      <c r="O36" s="19"/>
      <c r="P36" s="19" t="s">
        <v>22</v>
      </c>
    </row>
    <row r="37" spans="1:18">
      <c r="A37" s="18">
        <v>43710</v>
      </c>
      <c r="B37" s="19"/>
      <c r="C37" s="19"/>
      <c r="D37" s="19"/>
      <c r="E37" s="23" t="s">
        <v>53</v>
      </c>
      <c r="F37" s="19">
        <v>58</v>
      </c>
      <c r="G37" s="19">
        <v>30</v>
      </c>
      <c r="H37" s="11">
        <f t="shared" si="3"/>
        <v>208.79999999999998</v>
      </c>
      <c r="I37" s="11">
        <f t="shared" si="4"/>
        <v>29</v>
      </c>
      <c r="J37" s="19" t="s">
        <v>71</v>
      </c>
      <c r="K37" s="19" t="s">
        <v>33</v>
      </c>
      <c r="L37" s="19"/>
      <c r="M37" s="8" t="str">
        <f t="shared" si="5"/>
        <v/>
      </c>
      <c r="N37" s="19"/>
      <c r="O37" s="19"/>
      <c r="P37" s="19"/>
    </row>
    <row r="38" spans="1:18">
      <c r="A38" s="18">
        <v>43721</v>
      </c>
      <c r="B38" s="19"/>
      <c r="C38" s="19"/>
      <c r="D38" s="19"/>
      <c r="E38" s="23" t="s">
        <v>53</v>
      </c>
      <c r="F38" s="19">
        <v>150</v>
      </c>
      <c r="G38" s="19">
        <v>23</v>
      </c>
      <c r="H38" s="11">
        <f t="shared" si="3"/>
        <v>414</v>
      </c>
      <c r="I38" s="11">
        <f t="shared" si="4"/>
        <v>75</v>
      </c>
      <c r="J38" s="19" t="s">
        <v>71</v>
      </c>
      <c r="K38" s="19"/>
      <c r="L38" s="19"/>
      <c r="M38" s="8" t="str">
        <f t="shared" si="5"/>
        <v/>
      </c>
      <c r="N38" s="19"/>
      <c r="O38" s="22">
        <v>43756</v>
      </c>
      <c r="P38" s="19"/>
    </row>
    <row r="39" spans="1:18">
      <c r="A39" s="18">
        <v>43720</v>
      </c>
      <c r="B39" s="19"/>
      <c r="C39" s="19"/>
      <c r="D39" s="19"/>
      <c r="E39" s="23" t="s">
        <v>53</v>
      </c>
      <c r="F39" s="19">
        <v>50</v>
      </c>
      <c r="G39" s="19">
        <v>30</v>
      </c>
      <c r="H39" s="11">
        <f t="shared" si="3"/>
        <v>180</v>
      </c>
      <c r="I39" s="11">
        <f t="shared" si="4"/>
        <v>25</v>
      </c>
      <c r="J39" s="19" t="s">
        <v>65</v>
      </c>
      <c r="K39" s="19"/>
      <c r="L39" s="19"/>
      <c r="M39" s="8" t="str">
        <f t="shared" si="5"/>
        <v/>
      </c>
      <c r="N39" s="19"/>
      <c r="O39" s="22">
        <v>43756</v>
      </c>
      <c r="P39" s="19"/>
      <c r="Q39" s="30"/>
    </row>
    <row r="40" spans="1:18">
      <c r="A40" s="18">
        <v>43726</v>
      </c>
      <c r="B40" s="19"/>
      <c r="C40" s="19"/>
      <c r="D40" s="19"/>
      <c r="E40" s="23" t="s">
        <v>53</v>
      </c>
      <c r="F40" s="19">
        <v>25</v>
      </c>
      <c r="G40" s="19">
        <v>29</v>
      </c>
      <c r="H40" s="11">
        <f t="shared" si="3"/>
        <v>87</v>
      </c>
      <c r="I40" s="11">
        <f t="shared" si="4"/>
        <v>12.5</v>
      </c>
      <c r="J40" s="8" t="s">
        <v>61</v>
      </c>
      <c r="K40" s="19" t="s">
        <v>17</v>
      </c>
      <c r="L40" s="19"/>
      <c r="M40" s="8" t="str">
        <f t="shared" si="5"/>
        <v/>
      </c>
      <c r="N40" s="19"/>
      <c r="O40" s="22">
        <v>43756</v>
      </c>
      <c r="P40" s="19"/>
      <c r="Q40" s="30"/>
    </row>
    <row r="41" spans="1:18">
      <c r="A41" s="18">
        <v>43726</v>
      </c>
      <c r="B41" s="19"/>
      <c r="C41" s="19"/>
      <c r="D41" s="19"/>
      <c r="E41" s="23" t="s">
        <v>53</v>
      </c>
      <c r="F41" s="19">
        <v>25</v>
      </c>
      <c r="G41" s="19">
        <v>29</v>
      </c>
      <c r="H41" s="11">
        <f t="shared" si="3"/>
        <v>87</v>
      </c>
      <c r="I41" s="11">
        <f t="shared" si="4"/>
        <v>12.5</v>
      </c>
      <c r="J41" s="8" t="s">
        <v>66</v>
      </c>
      <c r="K41" s="19" t="s">
        <v>23</v>
      </c>
      <c r="L41" s="19"/>
      <c r="M41" s="8" t="str">
        <f t="shared" si="5"/>
        <v/>
      </c>
      <c r="N41" s="19"/>
      <c r="O41" s="22">
        <v>43756</v>
      </c>
      <c r="P41" s="19"/>
      <c r="Q41" s="30"/>
    </row>
    <row r="42" spans="1:18">
      <c r="A42" s="18">
        <v>43726</v>
      </c>
      <c r="B42" s="19"/>
      <c r="C42" s="19"/>
      <c r="D42" s="19"/>
      <c r="E42" s="23" t="s">
        <v>53</v>
      </c>
      <c r="F42" s="19">
        <v>25</v>
      </c>
      <c r="G42" s="19">
        <v>30</v>
      </c>
      <c r="H42" s="11">
        <f t="shared" si="3"/>
        <v>90</v>
      </c>
      <c r="I42" s="11">
        <f t="shared" si="4"/>
        <v>12.5</v>
      </c>
      <c r="J42" s="8" t="s">
        <v>61</v>
      </c>
      <c r="K42" s="19" t="s">
        <v>17</v>
      </c>
      <c r="L42" s="19"/>
      <c r="M42" s="8" t="str">
        <f t="shared" si="5"/>
        <v/>
      </c>
      <c r="N42" s="19"/>
      <c r="O42" s="31">
        <v>43753</v>
      </c>
      <c r="P42" s="19"/>
      <c r="Q42" s="32"/>
      <c r="R42" s="33"/>
    </row>
    <row r="43" spans="1:18">
      <c r="A43" s="18">
        <v>43726</v>
      </c>
      <c r="B43" s="19"/>
      <c r="C43" s="19"/>
      <c r="D43" s="19"/>
      <c r="E43" s="23" t="s">
        <v>53</v>
      </c>
      <c r="F43" s="19">
        <v>25</v>
      </c>
      <c r="G43" s="19">
        <v>30</v>
      </c>
      <c r="H43" s="11">
        <f t="shared" si="3"/>
        <v>90</v>
      </c>
      <c r="I43" s="11">
        <f t="shared" si="4"/>
        <v>12.5</v>
      </c>
      <c r="J43" s="8" t="s">
        <v>66</v>
      </c>
      <c r="K43" s="19" t="s">
        <v>23</v>
      </c>
      <c r="L43" s="19"/>
      <c r="M43" s="8" t="str">
        <f t="shared" si="5"/>
        <v/>
      </c>
      <c r="N43" s="19"/>
      <c r="O43" s="19"/>
      <c r="P43" s="19"/>
      <c r="Q43" s="32"/>
      <c r="R43" s="33"/>
    </row>
    <row r="44" spans="1:18">
      <c r="A44" s="18">
        <v>43714</v>
      </c>
      <c r="B44" s="19"/>
      <c r="C44" s="19"/>
      <c r="D44" s="19"/>
      <c r="E44" s="23" t="s">
        <v>53</v>
      </c>
      <c r="F44" s="19">
        <v>100</v>
      </c>
      <c r="G44" s="19">
        <v>10</v>
      </c>
      <c r="H44" s="11">
        <f t="shared" si="3"/>
        <v>120</v>
      </c>
      <c r="I44" s="11">
        <f t="shared" si="4"/>
        <v>50</v>
      </c>
      <c r="J44" s="19" t="s">
        <v>57</v>
      </c>
      <c r="K44" s="19"/>
      <c r="L44" s="19"/>
      <c r="M44" s="8" t="str">
        <f t="shared" si="5"/>
        <v/>
      </c>
      <c r="N44" s="19"/>
      <c r="O44" s="19"/>
      <c r="P44" s="19"/>
      <c r="Q44" s="32"/>
      <c r="R44" s="33"/>
    </row>
    <row r="45" spans="1:18">
      <c r="A45" s="18">
        <v>43729</v>
      </c>
      <c r="B45" s="19"/>
      <c r="C45" s="19"/>
      <c r="D45" s="19"/>
      <c r="E45" s="23" t="s">
        <v>53</v>
      </c>
      <c r="F45" s="19">
        <v>100</v>
      </c>
      <c r="G45" s="19">
        <v>10</v>
      </c>
      <c r="H45" s="11">
        <f t="shared" si="3"/>
        <v>120</v>
      </c>
      <c r="I45" s="11">
        <f t="shared" si="4"/>
        <v>50</v>
      </c>
      <c r="J45" s="19" t="s">
        <v>36</v>
      </c>
      <c r="K45" s="19"/>
      <c r="L45" s="19"/>
      <c r="M45" s="8" t="str">
        <f t="shared" si="5"/>
        <v/>
      </c>
      <c r="N45" s="19"/>
      <c r="O45" s="31">
        <v>43753</v>
      </c>
      <c r="P45" s="19"/>
      <c r="Q45" s="32"/>
      <c r="R45" s="33"/>
    </row>
    <row r="46" spans="1:18">
      <c r="A46" s="18">
        <v>43721</v>
      </c>
      <c r="B46" s="19"/>
      <c r="C46" s="19"/>
      <c r="D46" s="19"/>
      <c r="E46" s="23" t="s">
        <v>53</v>
      </c>
      <c r="F46" s="19">
        <v>150</v>
      </c>
      <c r="G46" s="19">
        <v>25</v>
      </c>
      <c r="H46" s="11">
        <f t="shared" si="3"/>
        <v>450</v>
      </c>
      <c r="I46" s="11">
        <f t="shared" si="4"/>
        <v>75</v>
      </c>
      <c r="J46" s="19" t="s">
        <v>71</v>
      </c>
      <c r="K46" s="19"/>
      <c r="L46" s="19"/>
      <c r="M46" s="8" t="str">
        <f t="shared" si="5"/>
        <v/>
      </c>
      <c r="N46" s="19"/>
      <c r="O46" s="31">
        <v>43753</v>
      </c>
      <c r="P46" s="19"/>
      <c r="Q46" s="32"/>
      <c r="R46" s="33"/>
    </row>
    <row r="47" spans="1:18">
      <c r="A47" s="18">
        <v>43721</v>
      </c>
      <c r="B47" s="19"/>
      <c r="C47" s="19"/>
      <c r="D47" s="19"/>
      <c r="E47" s="23" t="s">
        <v>53</v>
      </c>
      <c r="F47" s="19">
        <v>50</v>
      </c>
      <c r="G47" s="19">
        <v>23</v>
      </c>
      <c r="H47" s="11">
        <f t="shared" si="3"/>
        <v>138</v>
      </c>
      <c r="I47" s="11">
        <f t="shared" si="4"/>
        <v>25</v>
      </c>
      <c r="J47" s="19" t="s">
        <v>73</v>
      </c>
      <c r="K47" s="19"/>
      <c r="L47" s="19"/>
      <c r="M47" s="8" t="str">
        <f t="shared" si="5"/>
        <v/>
      </c>
      <c r="N47" s="19"/>
      <c r="O47" s="31">
        <v>43753</v>
      </c>
      <c r="P47" s="19"/>
      <c r="Q47" s="32"/>
      <c r="R47" s="33"/>
    </row>
    <row r="48" spans="1:18">
      <c r="A48" s="18">
        <v>43727</v>
      </c>
      <c r="B48" s="19"/>
      <c r="C48" s="19"/>
      <c r="D48" s="19"/>
      <c r="E48" s="23" t="s">
        <v>53</v>
      </c>
      <c r="F48" s="19">
        <v>100</v>
      </c>
      <c r="G48" s="19">
        <v>30</v>
      </c>
      <c r="H48" s="11">
        <f t="shared" si="3"/>
        <v>360</v>
      </c>
      <c r="I48" s="11">
        <f t="shared" si="4"/>
        <v>50</v>
      </c>
      <c r="J48" s="19" t="s">
        <v>73</v>
      </c>
      <c r="K48" s="19"/>
      <c r="L48" s="19"/>
      <c r="M48" s="8" t="str">
        <f t="shared" si="5"/>
        <v/>
      </c>
      <c r="N48" s="19"/>
      <c r="O48" s="22">
        <v>43753</v>
      </c>
      <c r="P48" s="19"/>
      <c r="Q48" s="32"/>
      <c r="R48" s="33"/>
    </row>
    <row r="49" spans="1:18">
      <c r="A49" s="18">
        <v>43729</v>
      </c>
      <c r="B49" s="19"/>
      <c r="C49" s="19"/>
      <c r="D49" s="19"/>
      <c r="E49" s="23" t="s">
        <v>53</v>
      </c>
      <c r="F49" s="19">
        <v>266.66000000000003</v>
      </c>
      <c r="G49" s="19">
        <v>30</v>
      </c>
      <c r="H49" s="11">
        <f t="shared" si="3"/>
        <v>959.976</v>
      </c>
      <c r="I49" s="11">
        <f t="shared" si="4"/>
        <v>133.33000000000001</v>
      </c>
      <c r="J49" s="8" t="s">
        <v>62</v>
      </c>
      <c r="K49" s="19"/>
      <c r="L49" s="19" t="s">
        <v>30</v>
      </c>
      <c r="M49" s="8">
        <f t="shared" si="5"/>
        <v>159.99600000000001</v>
      </c>
      <c r="N49" s="19"/>
      <c r="O49" s="31">
        <v>43753</v>
      </c>
      <c r="P49" s="19"/>
      <c r="Q49" s="32"/>
      <c r="R49" s="33"/>
    </row>
    <row r="50" spans="1:18">
      <c r="A50" s="18">
        <v>43727</v>
      </c>
      <c r="B50" s="19"/>
      <c r="C50" s="19"/>
      <c r="D50" s="19"/>
      <c r="E50" s="23" t="s">
        <v>53</v>
      </c>
      <c r="F50" s="19">
        <v>50</v>
      </c>
      <c r="G50" s="19">
        <v>30</v>
      </c>
      <c r="H50" s="11">
        <f t="shared" si="3"/>
        <v>180</v>
      </c>
      <c r="I50" s="11">
        <f t="shared" si="4"/>
        <v>25</v>
      </c>
      <c r="J50" s="19" t="s">
        <v>64</v>
      </c>
      <c r="K50" s="19"/>
      <c r="L50" s="19"/>
      <c r="M50" s="8" t="str">
        <f t="shared" si="5"/>
        <v/>
      </c>
      <c r="N50" s="19"/>
      <c r="O50" s="31">
        <v>43753</v>
      </c>
      <c r="P50" s="19"/>
      <c r="Q50" s="32"/>
      <c r="R50" s="33"/>
    </row>
    <row r="51" spans="1:18">
      <c r="A51" s="18">
        <v>43729</v>
      </c>
      <c r="B51" s="19"/>
      <c r="C51" s="19"/>
      <c r="D51" s="19"/>
      <c r="E51" s="23" t="s">
        <v>53</v>
      </c>
      <c r="F51" s="19">
        <v>266.66000000000003</v>
      </c>
      <c r="G51" s="19">
        <v>30</v>
      </c>
      <c r="H51" s="11">
        <f t="shared" si="3"/>
        <v>959.976</v>
      </c>
      <c r="I51" s="11">
        <f t="shared" si="4"/>
        <v>133.33000000000001</v>
      </c>
      <c r="J51" s="8" t="s">
        <v>62</v>
      </c>
      <c r="K51" s="19"/>
      <c r="L51" s="19" t="s">
        <v>30</v>
      </c>
      <c r="M51" s="8">
        <f t="shared" si="5"/>
        <v>159.99600000000001</v>
      </c>
      <c r="N51" s="19"/>
      <c r="O51" s="31">
        <v>43753</v>
      </c>
      <c r="P51" s="19"/>
      <c r="Q51" s="32"/>
      <c r="R51" s="33"/>
    </row>
    <row r="52" spans="1:18">
      <c r="A52" s="18">
        <v>43727</v>
      </c>
      <c r="B52" s="19"/>
      <c r="C52" s="19"/>
      <c r="D52" s="19"/>
      <c r="E52" s="23" t="s">
        <v>53</v>
      </c>
      <c r="F52" s="19">
        <v>50</v>
      </c>
      <c r="G52" s="19">
        <v>30</v>
      </c>
      <c r="H52" s="11">
        <f t="shared" si="3"/>
        <v>180</v>
      </c>
      <c r="I52" s="11">
        <f t="shared" si="4"/>
        <v>25</v>
      </c>
      <c r="J52" s="19" t="s">
        <v>64</v>
      </c>
      <c r="K52" s="19"/>
      <c r="L52" s="19"/>
      <c r="M52" s="8" t="str">
        <f t="shared" si="5"/>
        <v/>
      </c>
      <c r="N52" s="19"/>
      <c r="O52" s="31">
        <v>43753</v>
      </c>
      <c r="P52" s="19"/>
      <c r="Q52" s="32"/>
      <c r="R52" s="33"/>
    </row>
    <row r="53" spans="1:18">
      <c r="A53" s="18">
        <v>43720</v>
      </c>
      <c r="B53" s="19"/>
      <c r="C53" s="19"/>
      <c r="D53" s="19"/>
      <c r="E53" s="23" t="s">
        <v>53</v>
      </c>
      <c r="F53" s="19">
        <v>266.66000000000003</v>
      </c>
      <c r="G53" s="19">
        <v>11</v>
      </c>
      <c r="H53" s="11">
        <f t="shared" si="3"/>
        <v>351.99119999999999</v>
      </c>
      <c r="I53" s="11">
        <f t="shared" si="4"/>
        <v>133.33000000000001</v>
      </c>
      <c r="J53" s="19" t="s">
        <v>64</v>
      </c>
      <c r="K53" s="19"/>
      <c r="L53" s="19"/>
      <c r="M53" s="8" t="str">
        <f t="shared" si="5"/>
        <v/>
      </c>
      <c r="N53" s="19"/>
      <c r="O53" s="31" t="s">
        <v>37</v>
      </c>
      <c r="P53" s="19"/>
      <c r="Q53" s="32"/>
      <c r="R53" s="33"/>
    </row>
    <row r="54" spans="1:18">
      <c r="A54" s="18">
        <v>43722</v>
      </c>
      <c r="B54" s="19"/>
      <c r="C54" s="19"/>
      <c r="D54" s="19"/>
      <c r="E54" s="23" t="s">
        <v>53</v>
      </c>
      <c r="F54" s="19">
        <v>266.66000000000003</v>
      </c>
      <c r="G54" s="19">
        <v>30</v>
      </c>
      <c r="H54" s="11">
        <f t="shared" si="3"/>
        <v>959.976</v>
      </c>
      <c r="I54" s="11">
        <f t="shared" si="4"/>
        <v>133.33000000000001</v>
      </c>
      <c r="J54" s="19" t="s">
        <v>64</v>
      </c>
      <c r="K54" s="19"/>
      <c r="L54" s="19"/>
      <c r="M54" s="8" t="str">
        <f t="shared" si="5"/>
        <v/>
      </c>
      <c r="N54" s="19"/>
      <c r="O54" s="22">
        <v>43753</v>
      </c>
      <c r="P54" s="19"/>
      <c r="Q54" s="32"/>
      <c r="R54" s="33"/>
    </row>
    <row r="55" spans="1:18">
      <c r="A55" s="18">
        <v>43718</v>
      </c>
      <c r="B55" s="19"/>
      <c r="C55" s="19"/>
      <c r="D55" s="19"/>
      <c r="E55" s="23" t="s">
        <v>53</v>
      </c>
      <c r="F55" s="19">
        <v>100</v>
      </c>
      <c r="G55" s="19">
        <v>30</v>
      </c>
      <c r="H55" s="11">
        <f t="shared" si="3"/>
        <v>360</v>
      </c>
      <c r="I55" s="11">
        <f t="shared" si="4"/>
        <v>50</v>
      </c>
      <c r="J55" s="19" t="s">
        <v>64</v>
      </c>
      <c r="K55" s="19"/>
      <c r="L55" s="19"/>
      <c r="M55" s="8" t="str">
        <f t="shared" si="5"/>
        <v/>
      </c>
      <c r="N55" s="19"/>
      <c r="O55" s="31">
        <v>43753</v>
      </c>
      <c r="P55" s="19"/>
      <c r="Q55" s="32"/>
      <c r="R55" s="33"/>
    </row>
    <row r="56" spans="1:18">
      <c r="A56" s="18">
        <v>43731</v>
      </c>
      <c r="B56" s="19"/>
      <c r="C56" s="19"/>
      <c r="D56" s="19"/>
      <c r="E56" s="23" t="s">
        <v>53</v>
      </c>
      <c r="F56" s="19">
        <v>150</v>
      </c>
      <c r="G56" s="19">
        <v>30</v>
      </c>
      <c r="H56" s="11">
        <f t="shared" si="3"/>
        <v>540</v>
      </c>
      <c r="I56" s="11">
        <f t="shared" si="4"/>
        <v>75</v>
      </c>
      <c r="J56" s="19" t="s">
        <v>64</v>
      </c>
      <c r="K56" s="19"/>
      <c r="L56" s="19"/>
      <c r="M56" s="8" t="str">
        <f t="shared" si="5"/>
        <v/>
      </c>
      <c r="N56" s="19"/>
      <c r="O56" s="31">
        <v>43753</v>
      </c>
      <c r="P56" s="19"/>
      <c r="Q56" s="32"/>
      <c r="R56" s="33"/>
    </row>
    <row r="57" spans="1:18">
      <c r="A57" s="18">
        <v>43729</v>
      </c>
      <c r="B57" s="19"/>
      <c r="C57" s="19"/>
      <c r="D57" s="19"/>
      <c r="E57" s="23" t="s">
        <v>53</v>
      </c>
      <c r="F57" s="19">
        <v>266.66000000000003</v>
      </c>
      <c r="G57" s="19">
        <v>20</v>
      </c>
      <c r="H57" s="11">
        <f t="shared" si="3"/>
        <v>639.98400000000004</v>
      </c>
      <c r="I57" s="11">
        <f t="shared" si="4"/>
        <v>133.33000000000001</v>
      </c>
      <c r="J57" s="19" t="s">
        <v>64</v>
      </c>
      <c r="K57" s="19"/>
      <c r="L57" s="19"/>
      <c r="M57" s="8" t="str">
        <f t="shared" si="5"/>
        <v/>
      </c>
      <c r="N57" s="19"/>
      <c r="O57" s="22">
        <v>43753</v>
      </c>
      <c r="P57" s="19"/>
      <c r="Q57" s="32"/>
      <c r="R57" s="33"/>
    </row>
    <row r="58" spans="1:18">
      <c r="A58" s="18">
        <v>43729</v>
      </c>
      <c r="B58" s="19"/>
      <c r="C58" s="19"/>
      <c r="D58" s="19"/>
      <c r="E58" s="23" t="s">
        <v>53</v>
      </c>
      <c r="F58" s="19">
        <v>266.66000000000003</v>
      </c>
      <c r="G58" s="19">
        <v>19</v>
      </c>
      <c r="H58" s="11">
        <f t="shared" si="3"/>
        <v>607.98480000000006</v>
      </c>
      <c r="I58" s="11">
        <f t="shared" si="4"/>
        <v>133.33000000000001</v>
      </c>
      <c r="J58" s="19" t="s">
        <v>64</v>
      </c>
      <c r="K58" s="19"/>
      <c r="L58" s="19"/>
      <c r="M58" s="8" t="str">
        <f t="shared" si="5"/>
        <v/>
      </c>
      <c r="N58" s="19"/>
      <c r="O58" s="22">
        <v>43753</v>
      </c>
      <c r="P58" s="19"/>
      <c r="Q58" s="32"/>
      <c r="R58" s="33"/>
    </row>
    <row r="59" spans="1:18">
      <c r="A59" s="18">
        <v>43729</v>
      </c>
      <c r="B59" s="19"/>
      <c r="C59" s="19"/>
      <c r="D59" s="19"/>
      <c r="E59" s="23" t="s">
        <v>53</v>
      </c>
      <c r="F59" s="19">
        <v>266.66000000000003</v>
      </c>
      <c r="G59" s="19">
        <v>23</v>
      </c>
      <c r="H59" s="11">
        <f t="shared" si="3"/>
        <v>735.98160000000007</v>
      </c>
      <c r="I59" s="11">
        <f t="shared" si="4"/>
        <v>133.33000000000001</v>
      </c>
      <c r="J59" s="19" t="s">
        <v>64</v>
      </c>
      <c r="K59" s="19"/>
      <c r="L59" s="19"/>
      <c r="M59" s="8" t="str">
        <f t="shared" si="5"/>
        <v/>
      </c>
      <c r="N59" s="19"/>
      <c r="O59" s="31">
        <v>43753</v>
      </c>
      <c r="P59" s="19"/>
      <c r="Q59" s="32"/>
      <c r="R59" s="33"/>
    </row>
    <row r="60" spans="1:18">
      <c r="A60" s="18">
        <v>43729</v>
      </c>
      <c r="B60" s="19"/>
      <c r="C60" s="19"/>
      <c r="D60" s="19"/>
      <c r="E60" s="23" t="s">
        <v>53</v>
      </c>
      <c r="F60" s="19">
        <v>266.66000000000003</v>
      </c>
      <c r="G60" s="19">
        <v>19</v>
      </c>
      <c r="H60" s="11">
        <f t="shared" si="3"/>
        <v>607.98480000000006</v>
      </c>
      <c r="I60" s="11">
        <f t="shared" si="4"/>
        <v>133.33000000000001</v>
      </c>
      <c r="J60" s="19" t="s">
        <v>64</v>
      </c>
      <c r="K60" s="19"/>
      <c r="L60" s="19"/>
      <c r="M60" s="8" t="str">
        <f t="shared" si="5"/>
        <v/>
      </c>
      <c r="N60" s="19"/>
      <c r="O60" s="31">
        <v>43753</v>
      </c>
      <c r="P60" s="19"/>
      <c r="Q60" s="32"/>
      <c r="R60" s="33"/>
    </row>
    <row r="61" spans="1:18">
      <c r="A61" s="18">
        <v>43727</v>
      </c>
      <c r="B61" s="19"/>
      <c r="C61" s="19"/>
      <c r="D61" s="19"/>
      <c r="E61" s="23" t="s">
        <v>53</v>
      </c>
      <c r="F61" s="19">
        <v>266.5</v>
      </c>
      <c r="G61" s="19">
        <v>27</v>
      </c>
      <c r="H61" s="11">
        <f t="shared" si="3"/>
        <v>863.46</v>
      </c>
      <c r="I61" s="11">
        <f t="shared" si="4"/>
        <v>133.25</v>
      </c>
      <c r="J61" s="19" t="s">
        <v>65</v>
      </c>
      <c r="K61" s="19"/>
      <c r="L61" s="19"/>
      <c r="M61" s="8" t="str">
        <f t="shared" si="5"/>
        <v/>
      </c>
      <c r="N61" s="19"/>
      <c r="O61" s="22">
        <v>43753</v>
      </c>
      <c r="P61" s="19"/>
      <c r="Q61" s="32"/>
      <c r="R61" s="33"/>
    </row>
    <row r="62" spans="1:18">
      <c r="A62" s="18">
        <v>43727</v>
      </c>
      <c r="B62" s="19"/>
      <c r="C62" s="19"/>
      <c r="D62" s="19"/>
      <c r="E62" s="23" t="s">
        <v>53</v>
      </c>
      <c r="F62" s="19">
        <v>266.66000000000003</v>
      </c>
      <c r="G62" s="19">
        <v>8</v>
      </c>
      <c r="H62" s="11">
        <f t="shared" si="3"/>
        <v>255.99360000000001</v>
      </c>
      <c r="I62" s="11">
        <f t="shared" si="4"/>
        <v>133.33000000000001</v>
      </c>
      <c r="J62" s="19" t="s">
        <v>58</v>
      </c>
      <c r="K62" s="19"/>
      <c r="L62" s="19"/>
      <c r="M62" s="8" t="str">
        <f t="shared" si="5"/>
        <v/>
      </c>
      <c r="N62" s="19"/>
      <c r="O62" s="31">
        <v>43753</v>
      </c>
      <c r="P62" s="19"/>
      <c r="Q62" s="32"/>
      <c r="R62" s="33"/>
    </row>
    <row r="63" spans="1:18">
      <c r="A63" s="18">
        <v>43731</v>
      </c>
      <c r="B63" s="19"/>
      <c r="C63" s="19"/>
      <c r="D63" s="19"/>
      <c r="E63" s="23" t="s">
        <v>53</v>
      </c>
      <c r="F63" s="19">
        <v>266.66000000000003</v>
      </c>
      <c r="G63" s="19">
        <v>30</v>
      </c>
      <c r="H63" s="11">
        <f t="shared" si="3"/>
        <v>959.976</v>
      </c>
      <c r="I63" s="11">
        <f t="shared" si="4"/>
        <v>133.33000000000001</v>
      </c>
      <c r="J63" s="8" t="s">
        <v>62</v>
      </c>
      <c r="K63" s="19"/>
      <c r="L63" s="19"/>
      <c r="M63" s="8" t="str">
        <f t="shared" si="5"/>
        <v/>
      </c>
      <c r="N63" s="19"/>
      <c r="O63" s="31">
        <v>43753</v>
      </c>
      <c r="P63" s="19"/>
      <c r="Q63" s="32"/>
      <c r="R63" s="33"/>
    </row>
    <row r="64" spans="1:18">
      <c r="A64" s="18">
        <v>43721</v>
      </c>
      <c r="B64" s="19"/>
      <c r="C64" s="19"/>
      <c r="D64" s="19"/>
      <c r="E64" s="23" t="s">
        <v>53</v>
      </c>
      <c r="F64" s="19">
        <v>50</v>
      </c>
      <c r="G64" s="19">
        <v>30</v>
      </c>
      <c r="H64" s="11">
        <f t="shared" si="3"/>
        <v>180</v>
      </c>
      <c r="I64" s="11">
        <f t="shared" si="4"/>
        <v>25</v>
      </c>
      <c r="J64" s="19" t="s">
        <v>73</v>
      </c>
      <c r="K64" s="19"/>
      <c r="L64" s="19"/>
      <c r="M64" s="8" t="str">
        <f t="shared" si="5"/>
        <v/>
      </c>
      <c r="N64" s="19"/>
      <c r="O64" s="22">
        <v>43753</v>
      </c>
      <c r="P64" s="19"/>
      <c r="Q64" s="32"/>
      <c r="R64" s="33"/>
    </row>
    <row r="65" spans="1:17">
      <c r="A65" s="18">
        <v>43731</v>
      </c>
      <c r="B65" s="19"/>
      <c r="C65" s="19"/>
      <c r="D65" s="19"/>
      <c r="E65" s="23" t="s">
        <v>53</v>
      </c>
      <c r="F65" s="19">
        <v>50</v>
      </c>
      <c r="G65" s="19">
        <v>30</v>
      </c>
      <c r="H65" s="11">
        <f t="shared" si="3"/>
        <v>180</v>
      </c>
      <c r="I65" s="11">
        <f t="shared" si="4"/>
        <v>25</v>
      </c>
      <c r="J65" s="8" t="s">
        <v>61</v>
      </c>
      <c r="K65" s="19"/>
      <c r="L65" s="19"/>
      <c r="M65" s="8" t="str">
        <f t="shared" si="5"/>
        <v/>
      </c>
      <c r="N65" s="19"/>
      <c r="O65" s="22">
        <v>43753</v>
      </c>
      <c r="P65" s="19"/>
    </row>
    <row r="66" spans="1:17">
      <c r="A66" s="18">
        <v>43731</v>
      </c>
      <c r="B66" s="19"/>
      <c r="C66" s="19"/>
      <c r="D66" s="19"/>
      <c r="E66" s="23" t="s">
        <v>53</v>
      </c>
      <c r="F66" s="19">
        <v>150</v>
      </c>
      <c r="G66" s="19">
        <v>15</v>
      </c>
      <c r="H66" s="11">
        <f t="shared" si="3"/>
        <v>270</v>
      </c>
      <c r="I66" s="11">
        <f t="shared" si="4"/>
        <v>75</v>
      </c>
      <c r="J66" s="19" t="s">
        <v>68</v>
      </c>
      <c r="K66" s="19"/>
      <c r="L66" s="19"/>
      <c r="M66" s="8" t="str">
        <f t="shared" si="5"/>
        <v/>
      </c>
      <c r="N66" s="19"/>
      <c r="O66" s="31">
        <v>43753</v>
      </c>
      <c r="P66" s="19"/>
    </row>
    <row r="67" spans="1:17">
      <c r="A67" s="18">
        <v>43731</v>
      </c>
      <c r="B67" s="19"/>
      <c r="C67" s="19"/>
      <c r="D67" s="19"/>
      <c r="E67" s="23" t="s">
        <v>53</v>
      </c>
      <c r="F67" s="19">
        <v>150</v>
      </c>
      <c r="G67" s="19">
        <v>21</v>
      </c>
      <c r="H67" s="11">
        <f t="shared" si="3"/>
        <v>378</v>
      </c>
      <c r="I67" s="11">
        <f t="shared" si="4"/>
        <v>75</v>
      </c>
      <c r="J67" s="19" t="s">
        <v>68</v>
      </c>
      <c r="K67" s="19"/>
      <c r="L67" s="19"/>
      <c r="M67" s="8" t="str">
        <f t="shared" si="5"/>
        <v/>
      </c>
      <c r="N67" s="19"/>
      <c r="O67" s="22">
        <v>43753</v>
      </c>
      <c r="P67" s="19"/>
    </row>
    <row r="68" spans="1:17">
      <c r="A68" s="18">
        <v>43734</v>
      </c>
      <c r="B68" s="19"/>
      <c r="C68" s="19"/>
      <c r="D68" s="19"/>
      <c r="E68" s="23" t="s">
        <v>53</v>
      </c>
      <c r="F68" s="19">
        <v>100</v>
      </c>
      <c r="G68" s="19">
        <v>30</v>
      </c>
      <c r="H68" s="11">
        <f t="shared" si="3"/>
        <v>360</v>
      </c>
      <c r="I68" s="11">
        <f t="shared" si="4"/>
        <v>50</v>
      </c>
      <c r="J68" s="19" t="s">
        <v>70</v>
      </c>
      <c r="K68" s="19"/>
      <c r="L68" s="19"/>
      <c r="M68" s="8" t="str">
        <f t="shared" si="5"/>
        <v/>
      </c>
      <c r="N68" s="19"/>
      <c r="O68" s="22">
        <v>43756</v>
      </c>
      <c r="P68" s="19"/>
    </row>
    <row r="69" spans="1:17">
      <c r="A69" s="18">
        <v>43732</v>
      </c>
      <c r="B69" s="19"/>
      <c r="C69" s="19"/>
      <c r="D69" s="19"/>
      <c r="E69" s="23" t="s">
        <v>53</v>
      </c>
      <c r="F69" s="19">
        <v>150</v>
      </c>
      <c r="G69" s="19">
        <v>23</v>
      </c>
      <c r="H69" s="11">
        <f t="shared" si="3"/>
        <v>414</v>
      </c>
      <c r="I69" s="11">
        <f t="shared" si="4"/>
        <v>75</v>
      </c>
      <c r="J69" s="19" t="s">
        <v>67</v>
      </c>
      <c r="K69" s="19"/>
      <c r="L69" s="19"/>
      <c r="M69" s="8" t="str">
        <f t="shared" si="5"/>
        <v/>
      </c>
      <c r="N69" s="19"/>
      <c r="O69" s="31">
        <v>43753</v>
      </c>
      <c r="P69" s="19"/>
    </row>
    <row r="70" spans="1:17">
      <c r="A70" s="18">
        <v>43732</v>
      </c>
      <c r="B70" s="19"/>
      <c r="C70" s="19"/>
      <c r="D70" s="19"/>
      <c r="E70" s="23" t="s">
        <v>53</v>
      </c>
      <c r="F70" s="19">
        <v>150</v>
      </c>
      <c r="G70" s="19">
        <v>24</v>
      </c>
      <c r="H70" s="11">
        <f t="shared" si="3"/>
        <v>432</v>
      </c>
      <c r="I70" s="11">
        <f t="shared" si="4"/>
        <v>75</v>
      </c>
      <c r="J70" s="19" t="s">
        <v>67</v>
      </c>
      <c r="K70" s="19"/>
      <c r="L70" s="19"/>
      <c r="M70" s="8" t="str">
        <f t="shared" si="5"/>
        <v/>
      </c>
      <c r="N70" s="19"/>
      <c r="O70" s="31">
        <v>43753</v>
      </c>
      <c r="P70" s="19"/>
    </row>
    <row r="71" spans="1:17">
      <c r="A71" s="18">
        <v>43732</v>
      </c>
      <c r="B71" s="19"/>
      <c r="C71" s="19"/>
      <c r="D71" s="19"/>
      <c r="E71" s="23" t="s">
        <v>53</v>
      </c>
      <c r="F71" s="19">
        <v>100</v>
      </c>
      <c r="G71" s="19">
        <v>29</v>
      </c>
      <c r="H71" s="11">
        <f t="shared" si="3"/>
        <v>348</v>
      </c>
      <c r="I71" s="11">
        <f t="shared" si="4"/>
        <v>50</v>
      </c>
      <c r="J71" s="19" t="s">
        <v>73</v>
      </c>
      <c r="K71" s="19"/>
      <c r="L71" s="19"/>
      <c r="M71" s="8" t="str">
        <f t="shared" si="5"/>
        <v/>
      </c>
      <c r="N71" s="19"/>
      <c r="O71" s="22">
        <v>43753</v>
      </c>
      <c r="P71" s="19"/>
    </row>
    <row r="72" spans="1:17">
      <c r="A72" s="18">
        <v>43719</v>
      </c>
      <c r="B72" s="19"/>
      <c r="C72" s="19"/>
      <c r="D72" s="19"/>
      <c r="E72" s="23" t="s">
        <v>53</v>
      </c>
      <c r="F72" s="19">
        <v>266.66000000000003</v>
      </c>
      <c r="G72" s="19">
        <v>23</v>
      </c>
      <c r="H72" s="11">
        <f t="shared" si="3"/>
        <v>735.98160000000007</v>
      </c>
      <c r="I72" s="11">
        <f t="shared" si="4"/>
        <v>133.33000000000001</v>
      </c>
      <c r="J72" s="19" t="s">
        <v>65</v>
      </c>
      <c r="K72" s="19"/>
      <c r="L72" s="19"/>
      <c r="M72" s="8" t="str">
        <f t="shared" si="5"/>
        <v/>
      </c>
      <c r="N72" s="19"/>
      <c r="O72" s="22">
        <v>43753</v>
      </c>
      <c r="P72" s="19"/>
    </row>
    <row r="73" spans="1:17">
      <c r="A73" s="18">
        <v>43734</v>
      </c>
      <c r="B73" s="19"/>
      <c r="C73" s="19"/>
      <c r="D73" s="19"/>
      <c r="E73" s="23" t="s">
        <v>53</v>
      </c>
      <c r="F73" s="19">
        <v>266.5</v>
      </c>
      <c r="G73" s="19">
        <v>30</v>
      </c>
      <c r="H73" s="11">
        <f t="shared" si="3"/>
        <v>959.4</v>
      </c>
      <c r="I73" s="11">
        <f t="shared" si="4"/>
        <v>133.25</v>
      </c>
      <c r="J73" s="19" t="s">
        <v>65</v>
      </c>
      <c r="K73" s="19"/>
      <c r="L73" s="19"/>
      <c r="M73" s="8" t="str">
        <f t="shared" si="5"/>
        <v/>
      </c>
      <c r="N73" s="19" t="s">
        <v>41</v>
      </c>
      <c r="O73" s="22">
        <v>43753</v>
      </c>
      <c r="P73" s="19"/>
    </row>
    <row r="74" spans="1:17">
      <c r="A74" s="18">
        <v>43734</v>
      </c>
      <c r="B74" s="19"/>
      <c r="C74" s="19"/>
      <c r="D74" s="19"/>
      <c r="E74" s="23" t="s">
        <v>53</v>
      </c>
      <c r="F74" s="19">
        <v>266.5</v>
      </c>
      <c r="G74" s="19">
        <v>30</v>
      </c>
      <c r="H74" s="11">
        <f t="shared" si="3"/>
        <v>959.4</v>
      </c>
      <c r="I74" s="11">
        <f t="shared" si="4"/>
        <v>133.25</v>
      </c>
      <c r="J74" s="19" t="s">
        <v>65</v>
      </c>
      <c r="K74" s="19"/>
      <c r="L74" s="19"/>
      <c r="M74" s="8" t="str">
        <f t="shared" si="5"/>
        <v/>
      </c>
      <c r="N74" s="19"/>
      <c r="O74" s="31">
        <v>43753</v>
      </c>
      <c r="P74" s="19"/>
    </row>
    <row r="75" spans="1:17">
      <c r="A75" s="18">
        <v>43735</v>
      </c>
      <c r="B75" s="19"/>
      <c r="C75" s="19"/>
      <c r="D75" s="19"/>
      <c r="E75" s="23" t="s">
        <v>53</v>
      </c>
      <c r="F75" s="19">
        <v>266.66000000000003</v>
      </c>
      <c r="G75" s="19">
        <v>27</v>
      </c>
      <c r="H75" s="11">
        <f t="shared" si="3"/>
        <v>863.97840000000008</v>
      </c>
      <c r="I75" s="11">
        <f t="shared" si="4"/>
        <v>133.33000000000001</v>
      </c>
      <c r="J75" s="8" t="s">
        <v>62</v>
      </c>
      <c r="K75" s="19"/>
      <c r="L75" s="19"/>
      <c r="M75" s="8" t="str">
        <f t="shared" si="5"/>
        <v/>
      </c>
      <c r="N75" s="19"/>
      <c r="O75" s="31">
        <v>43753</v>
      </c>
      <c r="P75" s="19"/>
    </row>
    <row r="76" spans="1:17">
      <c r="A76" s="18">
        <v>43735</v>
      </c>
      <c r="B76" s="19"/>
      <c r="C76" s="19"/>
      <c r="D76" s="19"/>
      <c r="E76" s="23" t="s">
        <v>53</v>
      </c>
      <c r="F76" s="19">
        <v>266.66000000000003</v>
      </c>
      <c r="G76" s="19">
        <v>24</v>
      </c>
      <c r="H76" s="11">
        <f t="shared" si="3"/>
        <v>767.98080000000004</v>
      </c>
      <c r="I76" s="11">
        <f t="shared" si="4"/>
        <v>133.33000000000001</v>
      </c>
      <c r="J76" s="8" t="s">
        <v>62</v>
      </c>
      <c r="K76" s="19"/>
      <c r="L76" s="19"/>
      <c r="M76" s="8" t="str">
        <f t="shared" si="5"/>
        <v/>
      </c>
      <c r="N76" s="19"/>
      <c r="O76" s="22">
        <v>43755</v>
      </c>
      <c r="P76" s="19"/>
    </row>
    <row r="77" spans="1:17">
      <c r="A77" s="18">
        <v>43734</v>
      </c>
      <c r="B77" s="19"/>
      <c r="C77" s="19"/>
      <c r="D77" s="19"/>
      <c r="E77" s="23" t="s">
        <v>53</v>
      </c>
      <c r="F77" s="19">
        <v>50</v>
      </c>
      <c r="G77" s="19">
        <v>19</v>
      </c>
      <c r="H77" s="11">
        <f t="shared" si="3"/>
        <v>114</v>
      </c>
      <c r="I77" s="11">
        <f t="shared" si="4"/>
        <v>25</v>
      </c>
      <c r="J77" s="8" t="s">
        <v>62</v>
      </c>
      <c r="K77" s="19"/>
      <c r="L77" s="19"/>
      <c r="M77" s="8" t="str">
        <f t="shared" si="5"/>
        <v/>
      </c>
      <c r="N77" s="19"/>
      <c r="O77" s="22">
        <v>43755</v>
      </c>
      <c r="P77" s="19"/>
    </row>
    <row r="78" spans="1:17">
      <c r="A78" s="18">
        <v>43734</v>
      </c>
      <c r="B78" s="19"/>
      <c r="C78" s="19"/>
      <c r="D78" s="19"/>
      <c r="E78" s="23" t="s">
        <v>53</v>
      </c>
      <c r="F78" s="19">
        <v>50</v>
      </c>
      <c r="G78" s="19">
        <v>18</v>
      </c>
      <c r="H78" s="11">
        <f t="shared" si="3"/>
        <v>108</v>
      </c>
      <c r="I78" s="11">
        <f t="shared" si="4"/>
        <v>25</v>
      </c>
      <c r="J78" s="8" t="s">
        <v>62</v>
      </c>
      <c r="K78" s="19"/>
      <c r="L78" s="19"/>
      <c r="M78" s="8" t="str">
        <f t="shared" si="5"/>
        <v/>
      </c>
      <c r="N78" s="19"/>
      <c r="O78" s="31">
        <v>43753</v>
      </c>
      <c r="P78" s="19"/>
      <c r="Q78" s="33"/>
    </row>
    <row r="79" spans="1:17">
      <c r="A79" s="18">
        <v>43710</v>
      </c>
      <c r="B79" s="19"/>
      <c r="C79" s="19"/>
      <c r="D79" s="19"/>
      <c r="E79" s="23" t="s">
        <v>53</v>
      </c>
      <c r="F79" s="19">
        <v>266.66000000000003</v>
      </c>
      <c r="G79" s="19">
        <v>30</v>
      </c>
      <c r="H79" s="11">
        <f t="shared" si="3"/>
        <v>959.976</v>
      </c>
      <c r="I79" s="11">
        <f t="shared" si="4"/>
        <v>133.33000000000001</v>
      </c>
      <c r="J79" s="8" t="s">
        <v>62</v>
      </c>
      <c r="K79" s="19"/>
      <c r="L79" s="19"/>
      <c r="M79" s="8" t="str">
        <f t="shared" si="5"/>
        <v/>
      </c>
      <c r="N79" s="19"/>
      <c r="O79" s="19"/>
      <c r="P79" s="19"/>
      <c r="Q79" s="33"/>
    </row>
    <row r="80" spans="1:17">
      <c r="A80" s="18">
        <v>43733</v>
      </c>
      <c r="B80" s="19"/>
      <c r="C80" s="19"/>
      <c r="D80" s="19"/>
      <c r="E80" s="23" t="s">
        <v>53</v>
      </c>
      <c r="F80" s="19">
        <v>266.66000000000003</v>
      </c>
      <c r="G80" s="19">
        <v>24</v>
      </c>
      <c r="H80" s="11">
        <f t="shared" si="3"/>
        <v>767.98080000000004</v>
      </c>
      <c r="I80" s="11">
        <f t="shared" si="4"/>
        <v>133.33000000000001</v>
      </c>
      <c r="J80" s="19" t="s">
        <v>64</v>
      </c>
      <c r="K80" s="19"/>
      <c r="L80" s="19"/>
      <c r="M80" s="8" t="str">
        <f t="shared" si="5"/>
        <v/>
      </c>
      <c r="N80" s="19"/>
      <c r="O80" s="31">
        <v>43753</v>
      </c>
      <c r="P80" s="19"/>
      <c r="Q80" s="33"/>
    </row>
    <row r="81" spans="1:17">
      <c r="A81" s="18">
        <v>43736</v>
      </c>
      <c r="B81" s="19"/>
      <c r="C81" s="19"/>
      <c r="D81" s="19"/>
      <c r="E81" s="23" t="s">
        <v>53</v>
      </c>
      <c r="F81" s="19">
        <v>208.33</v>
      </c>
      <c r="G81" s="19">
        <v>30</v>
      </c>
      <c r="H81" s="11">
        <f t="shared" si="3"/>
        <v>749.98799999999994</v>
      </c>
      <c r="I81" s="11">
        <f t="shared" si="4"/>
        <v>104.16500000000001</v>
      </c>
      <c r="J81" s="8" t="s">
        <v>72</v>
      </c>
      <c r="K81" s="19"/>
      <c r="L81" s="19"/>
      <c r="M81" s="8" t="str">
        <f t="shared" si="5"/>
        <v/>
      </c>
      <c r="N81" s="19"/>
      <c r="O81" s="22">
        <v>43755</v>
      </c>
      <c r="P81" s="19"/>
      <c r="Q81" s="33"/>
    </row>
    <row r="82" spans="1:17">
      <c r="A82" s="18">
        <v>43736</v>
      </c>
      <c r="B82" s="19"/>
      <c r="C82" s="19"/>
      <c r="D82" s="19"/>
      <c r="E82" s="23" t="s">
        <v>53</v>
      </c>
      <c r="F82" s="19">
        <v>100</v>
      </c>
      <c r="G82" s="19">
        <v>15</v>
      </c>
      <c r="H82" s="11">
        <f t="shared" si="3"/>
        <v>180</v>
      </c>
      <c r="I82" s="11">
        <f t="shared" si="4"/>
        <v>50</v>
      </c>
      <c r="J82" s="8" t="s">
        <v>62</v>
      </c>
      <c r="K82" s="19" t="s">
        <v>17</v>
      </c>
      <c r="L82" s="19"/>
      <c r="M82" s="8" t="str">
        <f t="shared" si="5"/>
        <v/>
      </c>
      <c r="N82" s="19"/>
      <c r="O82" s="31">
        <v>43753</v>
      </c>
      <c r="P82" s="19"/>
      <c r="Q82" s="33"/>
    </row>
    <row r="83" spans="1:17">
      <c r="A83" s="18">
        <v>43736</v>
      </c>
      <c r="B83" s="19"/>
      <c r="C83" s="19"/>
      <c r="D83" s="19"/>
      <c r="E83" s="23" t="s">
        <v>53</v>
      </c>
      <c r="F83" s="19">
        <v>100</v>
      </c>
      <c r="G83" s="19">
        <v>15</v>
      </c>
      <c r="H83" s="11">
        <f t="shared" si="3"/>
        <v>180</v>
      </c>
      <c r="I83" s="11">
        <f t="shared" si="4"/>
        <v>50</v>
      </c>
      <c r="J83" s="8" t="s">
        <v>66</v>
      </c>
      <c r="K83" s="19" t="s">
        <v>16</v>
      </c>
      <c r="L83" s="19"/>
      <c r="M83" s="8" t="str">
        <f t="shared" si="5"/>
        <v/>
      </c>
      <c r="N83" s="19"/>
      <c r="O83" s="31">
        <v>43753</v>
      </c>
      <c r="P83" s="19"/>
      <c r="Q83" s="33"/>
    </row>
    <row r="84" spans="1:17">
      <c r="A84" s="18">
        <v>43732</v>
      </c>
      <c r="B84" s="19"/>
      <c r="C84" s="19"/>
      <c r="D84" s="19"/>
      <c r="E84" s="23" t="s">
        <v>53</v>
      </c>
      <c r="F84" s="19">
        <v>200</v>
      </c>
      <c r="G84" s="19">
        <v>21</v>
      </c>
      <c r="H84" s="11">
        <f t="shared" si="3"/>
        <v>504</v>
      </c>
      <c r="I84" s="11">
        <f t="shared" si="4"/>
        <v>100</v>
      </c>
      <c r="J84" s="19" t="s">
        <v>64</v>
      </c>
      <c r="K84" s="19"/>
      <c r="L84" s="19"/>
      <c r="M84" s="8" t="str">
        <f t="shared" si="5"/>
        <v/>
      </c>
      <c r="N84" s="19"/>
      <c r="O84" s="31">
        <v>43753</v>
      </c>
      <c r="P84" s="19"/>
      <c r="Q84" s="33"/>
    </row>
    <row r="85" spans="1:17">
      <c r="A85" s="18">
        <v>43736</v>
      </c>
      <c r="B85" s="19"/>
      <c r="C85" s="19"/>
      <c r="D85" s="19"/>
      <c r="E85" s="23" t="s">
        <v>53</v>
      </c>
      <c r="F85" s="19">
        <v>50</v>
      </c>
      <c r="G85" s="19">
        <v>30</v>
      </c>
      <c r="H85" s="11">
        <f t="shared" ref="H85:H97" si="6">SUM(F85*12)*(G85/100)</f>
        <v>180</v>
      </c>
      <c r="I85" s="11">
        <f t="shared" si="4"/>
        <v>25</v>
      </c>
      <c r="J85" s="19" t="s">
        <v>64</v>
      </c>
      <c r="K85" s="19"/>
      <c r="L85" s="19"/>
      <c r="M85" s="8" t="str">
        <f t="shared" si="5"/>
        <v/>
      </c>
      <c r="N85" s="19"/>
      <c r="O85" s="31">
        <v>43753</v>
      </c>
      <c r="P85" s="19"/>
      <c r="Q85" s="33"/>
    </row>
    <row r="86" spans="1:17">
      <c r="A86" s="18">
        <v>43736</v>
      </c>
      <c r="B86" s="19"/>
      <c r="C86" s="19"/>
      <c r="D86" s="19"/>
      <c r="E86" s="23" t="s">
        <v>53</v>
      </c>
      <c r="F86" s="19">
        <v>50</v>
      </c>
      <c r="G86" s="19">
        <v>30</v>
      </c>
      <c r="H86" s="11">
        <f t="shared" si="6"/>
        <v>180</v>
      </c>
      <c r="I86" s="11">
        <f t="shared" ref="I86:I97" si="7">SUM(F86/2)</f>
        <v>25</v>
      </c>
      <c r="J86" s="19" t="s">
        <v>64</v>
      </c>
      <c r="K86" s="19"/>
      <c r="L86" s="19"/>
      <c r="M86" s="8" t="str">
        <f t="shared" ref="M86:M97" si="8">IF(ISBLANK(L86),"",H86/6)</f>
        <v/>
      </c>
      <c r="N86" s="19"/>
      <c r="O86" s="31">
        <v>43753</v>
      </c>
      <c r="P86" s="19"/>
      <c r="Q86" s="33"/>
    </row>
    <row r="87" spans="1:17">
      <c r="A87" s="18">
        <v>43736</v>
      </c>
      <c r="B87" s="19"/>
      <c r="C87" s="19"/>
      <c r="D87" s="19"/>
      <c r="E87" s="23" t="s">
        <v>53</v>
      </c>
      <c r="F87" s="19">
        <v>266.5</v>
      </c>
      <c r="G87" s="19">
        <v>30</v>
      </c>
      <c r="H87" s="11">
        <f t="shared" si="6"/>
        <v>959.4</v>
      </c>
      <c r="I87" s="11">
        <f t="shared" si="7"/>
        <v>133.25</v>
      </c>
      <c r="J87" s="19" t="s">
        <v>65</v>
      </c>
      <c r="K87" s="19"/>
      <c r="L87" s="19"/>
      <c r="M87" s="8" t="str">
        <f t="shared" si="8"/>
        <v/>
      </c>
      <c r="N87" s="19"/>
      <c r="O87" s="31">
        <v>43768</v>
      </c>
      <c r="P87" s="19"/>
      <c r="Q87" s="33"/>
    </row>
    <row r="88" spans="1:17">
      <c r="A88" s="18">
        <v>43726</v>
      </c>
      <c r="B88" s="19"/>
      <c r="C88" s="19"/>
      <c r="D88" s="19"/>
      <c r="E88" s="23" t="s">
        <v>53</v>
      </c>
      <c r="F88" s="19">
        <v>100</v>
      </c>
      <c r="G88" s="19">
        <v>30</v>
      </c>
      <c r="H88" s="11">
        <f t="shared" si="6"/>
        <v>360</v>
      </c>
      <c r="I88" s="11">
        <f t="shared" si="7"/>
        <v>50</v>
      </c>
      <c r="J88" s="19" t="s">
        <v>65</v>
      </c>
      <c r="K88" s="19"/>
      <c r="L88" s="19"/>
      <c r="M88" s="8" t="str">
        <f t="shared" si="8"/>
        <v/>
      </c>
      <c r="N88" s="19"/>
      <c r="O88" s="31">
        <v>43753</v>
      </c>
      <c r="P88" s="19"/>
      <c r="Q88" s="33"/>
    </row>
    <row r="89" spans="1:17">
      <c r="A89" s="18">
        <v>43738</v>
      </c>
      <c r="B89" s="19"/>
      <c r="C89" s="19"/>
      <c r="D89" s="19"/>
      <c r="E89" s="23" t="s">
        <v>53</v>
      </c>
      <c r="F89" s="19">
        <v>50</v>
      </c>
      <c r="G89" s="19">
        <v>30</v>
      </c>
      <c r="H89" s="11">
        <f t="shared" si="6"/>
        <v>180</v>
      </c>
      <c r="I89" s="11">
        <f t="shared" si="7"/>
        <v>25</v>
      </c>
      <c r="J89" s="8" t="s">
        <v>66</v>
      </c>
      <c r="K89" s="19"/>
      <c r="L89" s="19"/>
      <c r="M89" s="8" t="str">
        <f t="shared" si="8"/>
        <v/>
      </c>
      <c r="N89" s="19"/>
      <c r="O89" s="31">
        <v>43753</v>
      </c>
      <c r="P89" s="19"/>
      <c r="Q89" s="33"/>
    </row>
    <row r="90" spans="1:17">
      <c r="A90" s="18">
        <v>43734</v>
      </c>
      <c r="B90" s="19"/>
      <c r="C90" s="19"/>
      <c r="D90" s="19"/>
      <c r="E90" s="23" t="s">
        <v>53</v>
      </c>
      <c r="F90" s="19">
        <v>100</v>
      </c>
      <c r="G90" s="19">
        <v>30</v>
      </c>
      <c r="H90" s="11">
        <f t="shared" si="6"/>
        <v>360</v>
      </c>
      <c r="I90" s="11">
        <f t="shared" si="7"/>
        <v>50</v>
      </c>
      <c r="J90" s="19" t="s">
        <v>71</v>
      </c>
      <c r="K90" s="19"/>
      <c r="L90" s="19"/>
      <c r="M90" s="8" t="str">
        <f t="shared" si="8"/>
        <v/>
      </c>
      <c r="N90" s="19"/>
      <c r="O90" s="31">
        <v>43753</v>
      </c>
      <c r="P90" s="19"/>
      <c r="Q90" s="33"/>
    </row>
    <row r="91" spans="1:17">
      <c r="A91" s="18">
        <v>43733</v>
      </c>
      <c r="B91" s="19"/>
      <c r="C91" s="19"/>
      <c r="D91" s="19"/>
      <c r="E91" s="23" t="s">
        <v>53</v>
      </c>
      <c r="F91" s="19">
        <v>266.66000000000003</v>
      </c>
      <c r="G91" s="19">
        <v>20</v>
      </c>
      <c r="H91" s="11">
        <f t="shared" si="6"/>
        <v>639.98400000000004</v>
      </c>
      <c r="I91" s="11">
        <f t="shared" si="7"/>
        <v>133.33000000000001</v>
      </c>
      <c r="J91" s="8" t="s">
        <v>62</v>
      </c>
      <c r="K91" s="19"/>
      <c r="L91" s="19"/>
      <c r="M91" s="8" t="str">
        <f t="shared" si="8"/>
        <v/>
      </c>
      <c r="N91" s="19"/>
      <c r="O91" s="22">
        <v>43755</v>
      </c>
      <c r="P91" s="19"/>
      <c r="Q91" s="33"/>
    </row>
    <row r="92" spans="1:17">
      <c r="A92" s="18">
        <v>43733</v>
      </c>
      <c r="B92" s="19"/>
      <c r="C92" s="19"/>
      <c r="D92" s="19"/>
      <c r="E92" s="23" t="s">
        <v>53</v>
      </c>
      <c r="F92" s="19">
        <v>100</v>
      </c>
      <c r="G92" s="19">
        <v>32</v>
      </c>
      <c r="H92" s="11">
        <f t="shared" si="6"/>
        <v>384</v>
      </c>
      <c r="I92" s="11">
        <f t="shared" si="7"/>
        <v>50</v>
      </c>
      <c r="J92" s="8" t="s">
        <v>66</v>
      </c>
      <c r="K92" s="19"/>
      <c r="L92" s="19"/>
      <c r="M92" s="8" t="str">
        <f t="shared" si="8"/>
        <v/>
      </c>
      <c r="N92" s="19"/>
      <c r="O92" s="22">
        <v>43753</v>
      </c>
      <c r="P92" s="19"/>
      <c r="Q92" s="33"/>
    </row>
    <row r="93" spans="1:17">
      <c r="A93" s="18">
        <v>43733</v>
      </c>
      <c r="B93" s="19"/>
      <c r="C93" s="19"/>
      <c r="D93" s="19"/>
      <c r="E93" s="23" t="s">
        <v>53</v>
      </c>
      <c r="F93" s="19">
        <v>75</v>
      </c>
      <c r="G93" s="19">
        <v>31</v>
      </c>
      <c r="H93" s="11">
        <f t="shared" si="6"/>
        <v>279</v>
      </c>
      <c r="I93" s="11">
        <f t="shared" si="7"/>
        <v>37.5</v>
      </c>
      <c r="J93" s="8" t="s">
        <v>66</v>
      </c>
      <c r="K93" s="19"/>
      <c r="L93" s="19"/>
      <c r="M93" s="8" t="str">
        <f t="shared" si="8"/>
        <v/>
      </c>
      <c r="N93" s="19"/>
      <c r="O93" s="31">
        <v>43753</v>
      </c>
      <c r="P93" s="19"/>
      <c r="Q93" s="33"/>
    </row>
    <row r="94" spans="1:17">
      <c r="A94" s="18">
        <v>43733</v>
      </c>
      <c r="B94" s="19"/>
      <c r="C94" s="19"/>
      <c r="D94" s="19"/>
      <c r="E94" s="23" t="s">
        <v>53</v>
      </c>
      <c r="F94" s="19">
        <v>75</v>
      </c>
      <c r="G94" s="19">
        <v>31</v>
      </c>
      <c r="H94" s="11">
        <f t="shared" si="6"/>
        <v>279</v>
      </c>
      <c r="I94" s="11">
        <f t="shared" si="7"/>
        <v>37.5</v>
      </c>
      <c r="J94" s="19" t="s">
        <v>70</v>
      </c>
      <c r="K94" s="19"/>
      <c r="L94" s="19"/>
      <c r="M94" s="8" t="str">
        <f t="shared" si="8"/>
        <v/>
      </c>
      <c r="N94" s="19"/>
      <c r="O94" s="31">
        <v>43753</v>
      </c>
      <c r="P94" s="19"/>
      <c r="Q94" s="33"/>
    </row>
    <row r="95" spans="1:17">
      <c r="A95" s="18">
        <v>43736</v>
      </c>
      <c r="B95" s="19"/>
      <c r="C95" s="19"/>
      <c r="D95" s="19"/>
      <c r="E95" s="23" t="s">
        <v>53</v>
      </c>
      <c r="F95" s="19">
        <v>50</v>
      </c>
      <c r="G95" s="19">
        <v>31</v>
      </c>
      <c r="H95" s="11">
        <f t="shared" si="6"/>
        <v>186</v>
      </c>
      <c r="I95" s="11">
        <f t="shared" si="7"/>
        <v>25</v>
      </c>
      <c r="J95" s="8" t="s">
        <v>62</v>
      </c>
      <c r="K95" s="19"/>
      <c r="L95" s="19"/>
      <c r="M95" s="8" t="str">
        <f t="shared" si="8"/>
        <v/>
      </c>
      <c r="N95" s="19"/>
      <c r="O95" s="31">
        <v>43753</v>
      </c>
      <c r="P95" s="19"/>
      <c r="Q95" s="33"/>
    </row>
    <row r="96" spans="1:17">
      <c r="A96" s="18">
        <v>43733</v>
      </c>
      <c r="B96" s="19"/>
      <c r="C96" s="19"/>
      <c r="D96" s="19"/>
      <c r="E96" s="23" t="s">
        <v>53</v>
      </c>
      <c r="F96" s="19">
        <v>100</v>
      </c>
      <c r="G96" s="19">
        <v>29</v>
      </c>
      <c r="H96" s="11">
        <f t="shared" si="6"/>
        <v>348</v>
      </c>
      <c r="I96" s="11">
        <f t="shared" si="7"/>
        <v>50</v>
      </c>
      <c r="J96" s="19" t="s">
        <v>70</v>
      </c>
      <c r="K96" s="19"/>
      <c r="L96" s="19"/>
      <c r="M96" s="8" t="str">
        <f t="shared" si="8"/>
        <v/>
      </c>
      <c r="N96" s="19"/>
      <c r="O96" s="31">
        <v>43753</v>
      </c>
      <c r="P96" s="19"/>
      <c r="Q96" s="33"/>
    </row>
    <row r="97" spans="1:17">
      <c r="A97" s="18">
        <v>43736</v>
      </c>
      <c r="B97" s="19"/>
      <c r="C97" s="19"/>
      <c r="D97" s="19"/>
      <c r="E97" s="23" t="s">
        <v>53</v>
      </c>
      <c r="F97" s="19">
        <v>50</v>
      </c>
      <c r="G97" s="19">
        <v>31</v>
      </c>
      <c r="H97" s="11">
        <f t="shared" si="6"/>
        <v>186</v>
      </c>
      <c r="I97" s="11">
        <f t="shared" si="7"/>
        <v>25</v>
      </c>
      <c r="J97" s="8" t="s">
        <v>66</v>
      </c>
      <c r="K97" s="19"/>
      <c r="L97" s="19"/>
      <c r="M97" s="8" t="str">
        <f t="shared" si="8"/>
        <v/>
      </c>
      <c r="N97" s="19"/>
      <c r="O97" s="31">
        <v>43753</v>
      </c>
      <c r="P97" s="19"/>
      <c r="Q97" s="33"/>
    </row>
    <row r="98" spans="1:17">
      <c r="A98" s="18">
        <v>43738</v>
      </c>
      <c r="B98" s="19"/>
      <c r="C98" s="19"/>
      <c r="D98" s="19"/>
      <c r="E98" s="34" t="s">
        <v>54</v>
      </c>
      <c r="F98" s="19">
        <v>65</v>
      </c>
      <c r="G98" s="19">
        <v>20</v>
      </c>
      <c r="H98" s="35">
        <f>SUM(F98*4.8)</f>
        <v>312</v>
      </c>
      <c r="I98" s="35">
        <f>SUM(F98)</f>
        <v>65</v>
      </c>
      <c r="J98" s="19" t="s">
        <v>65</v>
      </c>
      <c r="K98" s="19"/>
      <c r="L98" s="19"/>
      <c r="M98" s="19"/>
      <c r="N98" s="19"/>
      <c r="O98" s="19"/>
      <c r="P98" s="19"/>
      <c r="Q98" s="33"/>
    </row>
    <row r="99" spans="1:17">
      <c r="A99" s="18">
        <v>43738</v>
      </c>
      <c r="B99" s="19"/>
      <c r="C99" s="19"/>
      <c r="D99" s="19"/>
      <c r="E99" s="34" t="s">
        <v>54</v>
      </c>
      <c r="F99" s="19">
        <v>35</v>
      </c>
      <c r="G99" s="19">
        <v>20</v>
      </c>
      <c r="H99" s="35">
        <f>SUM(F99*4.8)</f>
        <v>168</v>
      </c>
      <c r="I99" s="35">
        <f>SUM(F99)</f>
        <v>35</v>
      </c>
      <c r="J99" s="19" t="s">
        <v>65</v>
      </c>
      <c r="K99" s="19"/>
      <c r="L99" s="19"/>
      <c r="M99" s="19"/>
      <c r="N99" s="19"/>
      <c r="O99" s="19"/>
      <c r="P99" s="19"/>
      <c r="Q99" s="33"/>
    </row>
    <row r="100" spans="1:17">
      <c r="A100" s="7">
        <v>43710</v>
      </c>
      <c r="B100" s="8"/>
      <c r="C100" s="8"/>
      <c r="D100" s="8"/>
      <c r="E100" s="36" t="s">
        <v>55</v>
      </c>
      <c r="F100" s="8">
        <v>50</v>
      </c>
      <c r="G100" s="10"/>
      <c r="H100" s="11">
        <f t="shared" ref="H100:H113" si="9">SUM(F100*12)*15%</f>
        <v>90</v>
      </c>
      <c r="I100" s="11">
        <f>SUM(F100/3)</f>
        <v>16.666666666666668</v>
      </c>
      <c r="J100" s="8" t="s">
        <v>33</v>
      </c>
      <c r="K100" s="8" t="s">
        <v>34</v>
      </c>
      <c r="L100" s="8"/>
      <c r="M100" s="8" t="b">
        <f>[1]OCTOBRE!M102=IF(ISBLANK(L100),"",F100/3)</f>
        <v>1</v>
      </c>
      <c r="N100" s="8"/>
      <c r="O100" s="8"/>
      <c r="P100" s="8"/>
      <c r="Q100" s="33"/>
    </row>
    <row r="101" spans="1:17">
      <c r="A101" s="7">
        <v>43710</v>
      </c>
      <c r="B101" s="8"/>
      <c r="C101" s="8"/>
      <c r="D101" s="8"/>
      <c r="E101" s="36" t="s">
        <v>55</v>
      </c>
      <c r="F101" s="8">
        <v>50</v>
      </c>
      <c r="G101" s="10"/>
      <c r="H101" s="11">
        <f t="shared" si="9"/>
        <v>90</v>
      </c>
      <c r="I101" s="11">
        <f t="shared" ref="I101:I113" si="10">SUM(F101/3)</f>
        <v>16.666666666666668</v>
      </c>
      <c r="J101" s="19" t="s">
        <v>71</v>
      </c>
      <c r="K101" s="8" t="s">
        <v>33</v>
      </c>
      <c r="L101" s="8"/>
      <c r="M101" s="8" t="str">
        <f t="shared" ref="M101:M113" si="11">IF(ISBLANK(L101),"",F101/3)</f>
        <v/>
      </c>
      <c r="N101" s="8"/>
      <c r="O101" s="8"/>
      <c r="P101" s="8"/>
      <c r="Q101" s="33"/>
    </row>
    <row r="102" spans="1:17">
      <c r="A102" s="7">
        <v>43712</v>
      </c>
      <c r="B102" s="8"/>
      <c r="C102" s="8"/>
      <c r="D102" s="8"/>
      <c r="E102" s="36" t="s">
        <v>55</v>
      </c>
      <c r="F102" s="8">
        <v>250</v>
      </c>
      <c r="G102" s="10"/>
      <c r="H102" s="11">
        <f t="shared" si="9"/>
        <v>450</v>
      </c>
      <c r="I102" s="11">
        <f t="shared" si="10"/>
        <v>83.333333333333329</v>
      </c>
      <c r="J102" s="8" t="s">
        <v>63</v>
      </c>
      <c r="K102" s="8"/>
      <c r="L102" s="8"/>
      <c r="M102" s="8" t="str">
        <f t="shared" si="11"/>
        <v/>
      </c>
      <c r="N102" s="8"/>
      <c r="O102" s="8"/>
      <c r="P102" s="8"/>
      <c r="Q102" s="33"/>
    </row>
    <row r="103" spans="1:17">
      <c r="A103" s="7">
        <v>43713</v>
      </c>
      <c r="B103" s="8"/>
      <c r="C103" s="8"/>
      <c r="D103" s="8"/>
      <c r="E103" s="36" t="s">
        <v>55</v>
      </c>
      <c r="F103" s="8">
        <v>100</v>
      </c>
      <c r="G103" s="10"/>
      <c r="H103" s="11">
        <f t="shared" si="9"/>
        <v>180</v>
      </c>
      <c r="I103" s="11">
        <f t="shared" si="10"/>
        <v>33.333333333333336</v>
      </c>
      <c r="J103" s="8" t="s">
        <v>69</v>
      </c>
      <c r="K103" s="8"/>
      <c r="L103" s="8"/>
      <c r="M103" s="8" t="str">
        <f t="shared" si="11"/>
        <v/>
      </c>
      <c r="N103" s="8"/>
      <c r="O103" s="8"/>
      <c r="P103" s="8"/>
      <c r="Q103" s="33"/>
    </row>
    <row r="104" spans="1:17">
      <c r="A104" s="18">
        <v>43726</v>
      </c>
      <c r="B104" s="19"/>
      <c r="C104" s="19"/>
      <c r="D104" s="19"/>
      <c r="E104" s="36" t="s">
        <v>55</v>
      </c>
      <c r="F104" s="37">
        <v>1000</v>
      </c>
      <c r="G104" s="20"/>
      <c r="H104" s="11">
        <f t="shared" si="9"/>
        <v>1800</v>
      </c>
      <c r="I104" s="11">
        <f t="shared" si="10"/>
        <v>333.33333333333331</v>
      </c>
      <c r="J104" s="19" t="s">
        <v>68</v>
      </c>
      <c r="K104" s="19"/>
      <c r="L104" s="19"/>
      <c r="M104" s="8" t="str">
        <f t="shared" si="11"/>
        <v/>
      </c>
      <c r="N104" s="19"/>
      <c r="O104" s="19"/>
      <c r="P104" s="19"/>
      <c r="Q104" s="33"/>
    </row>
    <row r="105" spans="1:17">
      <c r="A105" s="18">
        <v>43727</v>
      </c>
      <c r="B105" s="19"/>
      <c r="C105" s="19"/>
      <c r="D105" s="19"/>
      <c r="E105" s="36" t="s">
        <v>55</v>
      </c>
      <c r="F105" s="19">
        <v>400</v>
      </c>
      <c r="G105" s="20"/>
      <c r="H105" s="11">
        <f t="shared" si="9"/>
        <v>720</v>
      </c>
      <c r="I105" s="11">
        <f t="shared" si="10"/>
        <v>133.33333333333334</v>
      </c>
      <c r="J105" s="19" t="s">
        <v>65</v>
      </c>
      <c r="K105" s="19"/>
      <c r="L105" s="19"/>
      <c r="M105" s="8" t="str">
        <f t="shared" si="11"/>
        <v/>
      </c>
      <c r="N105" s="19"/>
      <c r="O105" s="19"/>
      <c r="P105" s="19"/>
      <c r="Q105" s="33"/>
    </row>
    <row r="106" spans="1:17">
      <c r="A106" s="18">
        <v>43733</v>
      </c>
      <c r="B106" s="19"/>
      <c r="C106" s="19"/>
      <c r="D106" s="19"/>
      <c r="E106" s="36" t="s">
        <v>55</v>
      </c>
      <c r="F106" s="19">
        <v>150</v>
      </c>
      <c r="G106" s="20"/>
      <c r="H106" s="11">
        <f t="shared" si="9"/>
        <v>270</v>
      </c>
      <c r="I106" s="11">
        <f t="shared" si="10"/>
        <v>50</v>
      </c>
      <c r="J106" s="19" t="s">
        <v>33</v>
      </c>
      <c r="K106" s="19"/>
      <c r="L106" s="19"/>
      <c r="M106" s="8" t="str">
        <f t="shared" si="11"/>
        <v/>
      </c>
      <c r="N106" s="19"/>
      <c r="O106" s="19"/>
      <c r="P106" s="19"/>
      <c r="Q106" s="33"/>
    </row>
    <row r="107" spans="1:17">
      <c r="A107" s="18">
        <v>43726</v>
      </c>
      <c r="B107" s="19"/>
      <c r="C107" s="19"/>
      <c r="D107" s="19"/>
      <c r="E107" s="36" t="s">
        <v>55</v>
      </c>
      <c r="F107" s="19">
        <v>800</v>
      </c>
      <c r="G107" s="20"/>
      <c r="H107" s="11">
        <f t="shared" si="9"/>
        <v>1440</v>
      </c>
      <c r="I107" s="11">
        <f t="shared" si="10"/>
        <v>266.66666666666669</v>
      </c>
      <c r="J107" s="19" t="s">
        <v>65</v>
      </c>
      <c r="K107" s="19"/>
      <c r="L107" s="19"/>
      <c r="M107" s="8" t="str">
        <f t="shared" si="11"/>
        <v/>
      </c>
      <c r="N107" s="19"/>
      <c r="O107" s="19"/>
      <c r="P107" s="19"/>
      <c r="Q107" s="33"/>
    </row>
    <row r="108" spans="1:17">
      <c r="A108" s="18">
        <v>43734</v>
      </c>
      <c r="B108" s="19"/>
      <c r="C108" s="19"/>
      <c r="D108" s="19"/>
      <c r="E108" s="36" t="s">
        <v>55</v>
      </c>
      <c r="F108" s="19">
        <v>800</v>
      </c>
      <c r="G108" s="20"/>
      <c r="H108" s="11">
        <f t="shared" si="9"/>
        <v>1440</v>
      </c>
      <c r="I108" s="11">
        <f t="shared" si="10"/>
        <v>266.66666666666669</v>
      </c>
      <c r="J108" s="19" t="s">
        <v>65</v>
      </c>
      <c r="K108" s="19"/>
      <c r="L108" s="19"/>
      <c r="M108" s="8" t="str">
        <f t="shared" si="11"/>
        <v/>
      </c>
      <c r="N108" s="19"/>
      <c r="O108" s="19"/>
      <c r="P108" s="19"/>
      <c r="Q108" s="33"/>
    </row>
    <row r="109" spans="1:17">
      <c r="A109" s="18">
        <v>43714</v>
      </c>
      <c r="B109" s="19"/>
      <c r="C109" s="19"/>
      <c r="D109" s="19"/>
      <c r="E109" s="36" t="s">
        <v>55</v>
      </c>
      <c r="F109" s="19">
        <v>200</v>
      </c>
      <c r="G109" s="20"/>
      <c r="H109" s="11">
        <f t="shared" si="9"/>
        <v>360</v>
      </c>
      <c r="I109" s="11">
        <f t="shared" si="10"/>
        <v>66.666666666666671</v>
      </c>
      <c r="J109" s="8" t="s">
        <v>62</v>
      </c>
      <c r="K109" s="19"/>
      <c r="L109" s="19"/>
      <c r="M109" s="8" t="str">
        <f t="shared" si="11"/>
        <v/>
      </c>
      <c r="N109" s="19"/>
      <c r="O109" s="19"/>
      <c r="P109" s="19"/>
      <c r="Q109" s="33"/>
    </row>
    <row r="110" spans="1:17">
      <c r="A110" s="18">
        <v>43728</v>
      </c>
      <c r="B110" s="19"/>
      <c r="C110" s="19"/>
      <c r="D110" s="19"/>
      <c r="E110" s="36" t="s">
        <v>55</v>
      </c>
      <c r="F110" s="37">
        <v>1000</v>
      </c>
      <c r="G110" s="20"/>
      <c r="H110" s="11">
        <f t="shared" si="9"/>
        <v>1800</v>
      </c>
      <c r="I110" s="11">
        <f t="shared" si="10"/>
        <v>333.33333333333331</v>
      </c>
      <c r="J110" s="8" t="s">
        <v>62</v>
      </c>
      <c r="K110" s="19"/>
      <c r="L110" s="19"/>
      <c r="M110" s="8" t="str">
        <f t="shared" si="11"/>
        <v/>
      </c>
      <c r="N110" s="19"/>
      <c r="O110" s="19"/>
      <c r="P110" s="19"/>
      <c r="Q110" s="33"/>
    </row>
    <row r="111" spans="1:17">
      <c r="A111" s="18">
        <v>43732</v>
      </c>
      <c r="B111" s="19"/>
      <c r="C111" s="19"/>
      <c r="D111" s="19"/>
      <c r="E111" s="36" t="s">
        <v>55</v>
      </c>
      <c r="F111" s="19">
        <v>500</v>
      </c>
      <c r="G111" s="20"/>
      <c r="H111" s="11">
        <f t="shared" si="9"/>
        <v>900</v>
      </c>
      <c r="I111" s="11">
        <f t="shared" si="10"/>
        <v>166.66666666666666</v>
      </c>
      <c r="J111" s="8" t="s">
        <v>63</v>
      </c>
      <c r="K111" s="19"/>
      <c r="L111" s="19"/>
      <c r="M111" s="8" t="str">
        <f t="shared" si="11"/>
        <v/>
      </c>
      <c r="N111" s="19"/>
      <c r="O111" s="19"/>
      <c r="P111" s="19"/>
      <c r="Q111" s="33"/>
    </row>
    <row r="112" spans="1:17">
      <c r="A112" s="18">
        <v>43741</v>
      </c>
      <c r="B112" s="19"/>
      <c r="C112" s="19"/>
      <c r="D112" s="19"/>
      <c r="E112" s="36" t="s">
        <v>55</v>
      </c>
      <c r="F112" s="19">
        <v>400</v>
      </c>
      <c r="G112" s="20"/>
      <c r="H112" s="11">
        <f t="shared" si="9"/>
        <v>720</v>
      </c>
      <c r="I112" s="11">
        <f t="shared" si="10"/>
        <v>133.33333333333334</v>
      </c>
      <c r="J112" s="19" t="s">
        <v>65</v>
      </c>
      <c r="K112" s="19"/>
      <c r="L112" s="19"/>
      <c r="M112" s="8" t="str">
        <f t="shared" si="11"/>
        <v/>
      </c>
      <c r="N112" s="19"/>
      <c r="O112" s="19"/>
      <c r="P112" s="19"/>
      <c r="Q112" s="33"/>
    </row>
    <row r="113" spans="1:17">
      <c r="A113" s="18">
        <v>43677</v>
      </c>
      <c r="B113" s="19"/>
      <c r="C113" s="19"/>
      <c r="D113" s="19"/>
      <c r="E113" s="36" t="s">
        <v>55</v>
      </c>
      <c r="F113" s="19">
        <v>100</v>
      </c>
      <c r="G113" s="20"/>
      <c r="H113" s="11">
        <f t="shared" si="9"/>
        <v>180</v>
      </c>
      <c r="I113" s="11">
        <f t="shared" si="10"/>
        <v>33.333333333333336</v>
      </c>
      <c r="J113" s="19" t="s">
        <v>33</v>
      </c>
      <c r="K113" s="19"/>
      <c r="L113" s="19" t="s">
        <v>38</v>
      </c>
      <c r="M113" s="11">
        <f t="shared" si="11"/>
        <v>33.333333333333336</v>
      </c>
      <c r="N113" s="19"/>
      <c r="O113" s="19"/>
      <c r="P113" s="19"/>
      <c r="Q113" s="33"/>
    </row>
    <row r="114" spans="1:17">
      <c r="A114" s="7">
        <v>43721</v>
      </c>
      <c r="B114" s="8"/>
      <c r="C114" s="8"/>
      <c r="D114" s="8"/>
      <c r="E114" s="38" t="s">
        <v>56</v>
      </c>
      <c r="F114" s="39">
        <v>15000</v>
      </c>
      <c r="G114" s="10"/>
      <c r="H114" s="11">
        <f t="shared" ref="H114:H124" si="12">SUM(F114*3%)</f>
        <v>450</v>
      </c>
      <c r="I114" s="11">
        <f>SUM(F114*3%/6)</f>
        <v>75</v>
      </c>
      <c r="J114" s="8" t="s">
        <v>33</v>
      </c>
      <c r="K114" s="8"/>
      <c r="L114" s="8" t="s">
        <v>34</v>
      </c>
      <c r="M114" s="8">
        <f>IF(ISBLANK(L114),"",H114/6)</f>
        <v>75</v>
      </c>
      <c r="N114" s="40" t="s">
        <v>43</v>
      </c>
      <c r="O114" s="8"/>
      <c r="P114" s="8"/>
      <c r="Q114" s="33"/>
    </row>
    <row r="115" spans="1:17">
      <c r="A115" s="7">
        <v>43718</v>
      </c>
      <c r="B115" s="8"/>
      <c r="C115" s="8"/>
      <c r="D115" s="8"/>
      <c r="E115" s="38" t="s">
        <v>56</v>
      </c>
      <c r="F115" s="39">
        <v>15000</v>
      </c>
      <c r="G115" s="10"/>
      <c r="H115" s="11">
        <f t="shared" si="12"/>
        <v>450</v>
      </c>
      <c r="I115" s="11">
        <f t="shared" ref="I115:I124" si="13">SUM(F115*3%/6)</f>
        <v>75</v>
      </c>
      <c r="J115" s="8" t="s">
        <v>33</v>
      </c>
      <c r="K115" s="8"/>
      <c r="L115" s="8" t="s">
        <v>34</v>
      </c>
      <c r="M115" s="8">
        <f t="shared" ref="M115:M124" si="14">IF(ISBLANK(L115),"",H115/6)</f>
        <v>75</v>
      </c>
      <c r="N115" s="40">
        <v>4.7500000000000001E-2</v>
      </c>
      <c r="O115" s="8"/>
      <c r="P115" s="8"/>
      <c r="Q115" s="33"/>
    </row>
    <row r="116" spans="1:17">
      <c r="A116" s="18">
        <v>43727</v>
      </c>
      <c r="B116" s="19"/>
      <c r="C116" s="19"/>
      <c r="D116" s="19"/>
      <c r="E116" s="38" t="s">
        <v>56</v>
      </c>
      <c r="F116" s="37">
        <v>15000</v>
      </c>
      <c r="G116" s="20"/>
      <c r="H116" s="11">
        <f t="shared" si="12"/>
        <v>450</v>
      </c>
      <c r="I116" s="11">
        <f t="shared" si="13"/>
        <v>75</v>
      </c>
      <c r="J116" s="19" t="s">
        <v>67</v>
      </c>
      <c r="K116" s="19"/>
      <c r="L116" s="19"/>
      <c r="M116" s="8" t="str">
        <f t="shared" si="14"/>
        <v/>
      </c>
      <c r="N116" s="19"/>
      <c r="O116" s="19"/>
      <c r="P116" s="19"/>
      <c r="Q116" s="33"/>
    </row>
    <row r="117" spans="1:17">
      <c r="A117" s="18">
        <v>43725</v>
      </c>
      <c r="B117" s="19"/>
      <c r="C117" s="19"/>
      <c r="D117" s="19"/>
      <c r="E117" s="38" t="s">
        <v>56</v>
      </c>
      <c r="F117" s="37">
        <v>17000</v>
      </c>
      <c r="G117" s="20"/>
      <c r="H117" s="11">
        <f t="shared" si="12"/>
        <v>510</v>
      </c>
      <c r="I117" s="11">
        <f t="shared" si="13"/>
        <v>85</v>
      </c>
      <c r="J117" s="19" t="s">
        <v>65</v>
      </c>
      <c r="K117" s="19"/>
      <c r="L117" s="19"/>
      <c r="M117" s="8" t="str">
        <f t="shared" si="14"/>
        <v/>
      </c>
      <c r="N117" s="41">
        <v>4.7500000000000001E-2</v>
      </c>
      <c r="O117" s="19"/>
      <c r="P117" s="19"/>
      <c r="Q117" s="33"/>
    </row>
    <row r="118" spans="1:17">
      <c r="A118" s="18">
        <v>43725</v>
      </c>
      <c r="B118" s="19"/>
      <c r="C118" s="19"/>
      <c r="D118" s="19"/>
      <c r="E118" s="38" t="s">
        <v>56</v>
      </c>
      <c r="F118" s="37">
        <v>3000</v>
      </c>
      <c r="G118" s="20"/>
      <c r="H118" s="11">
        <f t="shared" si="12"/>
        <v>90</v>
      </c>
      <c r="I118" s="11">
        <f t="shared" si="13"/>
        <v>15</v>
      </c>
      <c r="J118" s="19" t="s">
        <v>65</v>
      </c>
      <c r="K118" s="19"/>
      <c r="L118" s="19"/>
      <c r="M118" s="8" t="str">
        <f t="shared" si="14"/>
        <v/>
      </c>
      <c r="N118" s="41">
        <v>4.7500000000000001E-2</v>
      </c>
      <c r="O118" s="19"/>
      <c r="P118" s="19"/>
      <c r="Q118" s="33"/>
    </row>
    <row r="119" spans="1:17">
      <c r="A119" s="18">
        <v>43725</v>
      </c>
      <c r="B119" s="19"/>
      <c r="C119" s="19"/>
      <c r="D119" s="19"/>
      <c r="E119" s="38" t="s">
        <v>56</v>
      </c>
      <c r="F119" s="37">
        <v>81000</v>
      </c>
      <c r="G119" s="20"/>
      <c r="H119" s="11">
        <f t="shared" si="12"/>
        <v>2430</v>
      </c>
      <c r="I119" s="11">
        <f t="shared" si="13"/>
        <v>405</v>
      </c>
      <c r="J119" s="19" t="s">
        <v>65</v>
      </c>
      <c r="K119" s="19"/>
      <c r="L119" s="19"/>
      <c r="M119" s="8" t="str">
        <f t="shared" si="14"/>
        <v/>
      </c>
      <c r="N119" s="41">
        <v>4.7500000000000001E-2</v>
      </c>
      <c r="O119" s="19"/>
      <c r="P119" s="19"/>
      <c r="Q119" s="33"/>
    </row>
    <row r="120" spans="1:17">
      <c r="A120" s="18">
        <v>43725</v>
      </c>
      <c r="B120" s="19"/>
      <c r="C120" s="19"/>
      <c r="D120" s="19"/>
      <c r="E120" s="38" t="s">
        <v>56</v>
      </c>
      <c r="F120" s="37">
        <v>3000</v>
      </c>
      <c r="G120" s="20"/>
      <c r="H120" s="11">
        <f t="shared" si="12"/>
        <v>90</v>
      </c>
      <c r="I120" s="11">
        <f t="shared" si="13"/>
        <v>15</v>
      </c>
      <c r="J120" s="19" t="s">
        <v>65</v>
      </c>
      <c r="K120" s="19"/>
      <c r="L120" s="19"/>
      <c r="M120" s="8" t="str">
        <f t="shared" si="14"/>
        <v/>
      </c>
      <c r="N120" s="41">
        <v>4.7500000000000001E-2</v>
      </c>
      <c r="O120" s="19"/>
      <c r="P120" s="19"/>
      <c r="Q120" s="33"/>
    </row>
    <row r="121" spans="1:17">
      <c r="A121" s="18">
        <v>43726</v>
      </c>
      <c r="B121" s="19"/>
      <c r="C121" s="19"/>
      <c r="D121" s="19"/>
      <c r="E121" s="38" t="s">
        <v>56</v>
      </c>
      <c r="F121" s="37">
        <v>8000</v>
      </c>
      <c r="G121" s="20"/>
      <c r="H121" s="11">
        <f t="shared" si="12"/>
        <v>240</v>
      </c>
      <c r="I121" s="11">
        <f t="shared" si="13"/>
        <v>40</v>
      </c>
      <c r="J121" s="19" t="s">
        <v>65</v>
      </c>
      <c r="K121" s="19"/>
      <c r="L121" s="19"/>
      <c r="M121" s="8" t="str">
        <f t="shared" si="14"/>
        <v/>
      </c>
      <c r="N121" s="41">
        <v>4.7500000000000001E-2</v>
      </c>
      <c r="O121" s="19"/>
      <c r="P121" s="19"/>
      <c r="Q121" s="33"/>
    </row>
    <row r="122" spans="1:17">
      <c r="A122" s="18">
        <v>43734</v>
      </c>
      <c r="B122" s="19"/>
      <c r="C122" s="19"/>
      <c r="D122" s="19"/>
      <c r="E122" s="38" t="s">
        <v>56</v>
      </c>
      <c r="F122" s="37">
        <v>45000</v>
      </c>
      <c r="G122" s="20"/>
      <c r="H122" s="11">
        <f t="shared" si="12"/>
        <v>1350</v>
      </c>
      <c r="I122" s="11">
        <f t="shared" si="13"/>
        <v>225</v>
      </c>
      <c r="J122" s="8" t="s">
        <v>63</v>
      </c>
      <c r="K122" s="19"/>
      <c r="L122" s="19"/>
      <c r="M122" s="8" t="str">
        <f t="shared" si="14"/>
        <v/>
      </c>
      <c r="N122" s="41">
        <v>4.7500000000000001E-2</v>
      </c>
      <c r="O122" s="19"/>
      <c r="P122" s="19"/>
      <c r="Q122" s="33"/>
    </row>
    <row r="123" spans="1:17">
      <c r="A123" s="18">
        <v>43732</v>
      </c>
      <c r="B123" s="19"/>
      <c r="C123" s="19"/>
      <c r="D123" s="19"/>
      <c r="E123" s="38" t="s">
        <v>56</v>
      </c>
      <c r="F123" s="37">
        <v>5000</v>
      </c>
      <c r="G123" s="20"/>
      <c r="H123" s="11">
        <f t="shared" si="12"/>
        <v>150</v>
      </c>
      <c r="I123" s="11">
        <f t="shared" si="13"/>
        <v>25</v>
      </c>
      <c r="J123" s="8" t="s">
        <v>63</v>
      </c>
      <c r="K123" s="19"/>
      <c r="L123" s="19"/>
      <c r="M123" s="8" t="str">
        <f t="shared" si="14"/>
        <v/>
      </c>
      <c r="N123" s="41" t="s">
        <v>44</v>
      </c>
      <c r="O123" s="19"/>
      <c r="P123" s="19"/>
      <c r="Q123" s="33"/>
    </row>
    <row r="124" spans="1:17">
      <c r="A124" s="18">
        <v>43734</v>
      </c>
      <c r="B124" s="19"/>
      <c r="C124" s="19"/>
      <c r="D124" s="19"/>
      <c r="E124" s="38" t="s">
        <v>56</v>
      </c>
      <c r="F124" s="37">
        <v>25000</v>
      </c>
      <c r="G124" s="20"/>
      <c r="H124" s="11">
        <f t="shared" si="12"/>
        <v>750</v>
      </c>
      <c r="I124" s="11">
        <f t="shared" si="13"/>
        <v>125</v>
      </c>
      <c r="J124" s="19" t="s">
        <v>65</v>
      </c>
      <c r="K124" s="19"/>
      <c r="L124" s="19"/>
      <c r="M124" s="8" t="str">
        <f t="shared" si="14"/>
        <v/>
      </c>
      <c r="N124" s="41">
        <v>4.7500000000000001E-2</v>
      </c>
      <c r="O124" s="19"/>
      <c r="P124" s="19"/>
      <c r="Q124" s="33"/>
    </row>
    <row r="125" spans="1:17" ht="15.75" thickBot="1">
      <c r="A125" s="33"/>
      <c r="B125" s="33"/>
      <c r="C125" s="33"/>
      <c r="D125" s="33"/>
      <c r="E125" s="32"/>
      <c r="F125" s="32"/>
      <c r="G125" s="32"/>
      <c r="H125" s="42"/>
      <c r="I125" s="42"/>
      <c r="J125" s="32"/>
      <c r="K125" s="33"/>
      <c r="L125" s="33"/>
      <c r="M125" s="33"/>
      <c r="N125" s="32"/>
      <c r="O125" s="33"/>
      <c r="P125" s="33"/>
      <c r="Q125" s="33"/>
    </row>
    <row r="126" spans="1:17" ht="27" thickBot="1">
      <c r="A126" s="43" t="s">
        <v>45</v>
      </c>
      <c r="B126" s="44"/>
      <c r="C126" s="44"/>
      <c r="D126" s="44"/>
      <c r="E126" s="44"/>
      <c r="F126" s="44"/>
      <c r="G126" s="44"/>
      <c r="H126" s="44"/>
      <c r="I126" s="44"/>
      <c r="J126" s="44"/>
      <c r="K126" s="44"/>
      <c r="L126" s="44"/>
      <c r="M126" s="44"/>
      <c r="N126" s="44"/>
      <c r="O126" s="44"/>
      <c r="P126" s="45"/>
      <c r="Q126" s="33"/>
    </row>
    <row r="127" spans="1:17">
      <c r="A127" s="33"/>
      <c r="B127" s="33"/>
      <c r="C127" s="33"/>
      <c r="D127" s="33"/>
      <c r="E127" s="32"/>
      <c r="F127" s="32"/>
      <c r="G127" s="32"/>
      <c r="H127" s="42"/>
      <c r="I127" s="42"/>
      <c r="J127" s="32"/>
      <c r="K127" s="33"/>
      <c r="L127" s="33"/>
      <c r="M127" s="33"/>
      <c r="N127" s="32"/>
      <c r="O127" s="33"/>
      <c r="P127" s="33"/>
      <c r="Q127" s="33"/>
    </row>
    <row r="128" spans="1:17" ht="15.75" thickBot="1">
      <c r="A128" s="33"/>
      <c r="B128" s="33"/>
      <c r="C128" s="33"/>
      <c r="D128" s="33"/>
      <c r="E128" s="32"/>
      <c r="F128" s="32"/>
      <c r="G128" s="32"/>
      <c r="H128" s="42"/>
      <c r="I128" s="42"/>
      <c r="J128" s="32"/>
      <c r="K128" s="33"/>
      <c r="L128" s="33"/>
      <c r="M128" s="33"/>
      <c r="N128" s="32"/>
      <c r="O128" s="33"/>
      <c r="P128" s="33"/>
      <c r="Q128" s="33"/>
    </row>
    <row r="129" spans="1:30" ht="15.75">
      <c r="A129" s="46" t="s">
        <v>46</v>
      </c>
      <c r="B129" s="47" t="s">
        <v>7</v>
      </c>
      <c r="C129" s="48" t="s">
        <v>5</v>
      </c>
      <c r="D129" s="49" t="s">
        <v>47</v>
      </c>
      <c r="E129" s="32"/>
      <c r="F129" s="32"/>
      <c r="G129" s="32"/>
      <c r="H129" s="42"/>
      <c r="I129" s="42"/>
      <c r="J129" s="32"/>
      <c r="K129" s="33"/>
      <c r="L129" s="33"/>
      <c r="M129" s="33"/>
      <c r="N129" s="32"/>
      <c r="O129" s="33"/>
      <c r="P129" s="33"/>
      <c r="Q129" s="33"/>
    </row>
    <row r="130" spans="1:30" ht="15.75" thickBot="1">
      <c r="A130" s="50"/>
      <c r="B130" s="51">
        <f>SUBTOTAL(9,H2:H124)</f>
        <v>55594.953600000001</v>
      </c>
      <c r="C130" s="52">
        <f>SUBTOTAL(9,F2:F124)</f>
        <v>249621.89</v>
      </c>
      <c r="D130" s="53">
        <f>SUM(D131:D135)</f>
        <v>9674.2783333333318</v>
      </c>
      <c r="E130" s="32"/>
      <c r="F130" s="32"/>
      <c r="G130" s="32"/>
      <c r="H130" s="42"/>
      <c r="I130" s="42"/>
      <c r="J130" s="32"/>
      <c r="K130" s="33"/>
      <c r="L130" s="33"/>
      <c r="M130" s="33"/>
      <c r="N130" s="32"/>
      <c r="O130" s="33"/>
      <c r="P130" s="33"/>
      <c r="Q130" s="33"/>
    </row>
    <row r="131" spans="1:30">
      <c r="A131" s="54" t="s">
        <v>52</v>
      </c>
      <c r="B131" s="66">
        <f>SUBTOTAL(9,H2:H20)</f>
        <v>5952</v>
      </c>
      <c r="C131" s="67">
        <f>SUBTOTAL(9,F2:F20)</f>
        <v>1240</v>
      </c>
      <c r="D131" s="55">
        <f>SUM(C131)</f>
        <v>1240</v>
      </c>
      <c r="E131" s="32"/>
      <c r="F131" s="32"/>
      <c r="G131" s="32"/>
      <c r="H131" s="42"/>
      <c r="I131" s="42"/>
      <c r="J131" s="32"/>
      <c r="K131" s="33"/>
      <c r="L131" s="33"/>
      <c r="M131" s="33"/>
      <c r="N131" s="32"/>
      <c r="O131" s="33"/>
      <c r="P131" s="33"/>
      <c r="Q131" s="33"/>
    </row>
    <row r="132" spans="1:30">
      <c r="A132" s="56" t="s">
        <v>53</v>
      </c>
      <c r="B132" s="68">
        <f>SUBTOTAL(9,H21:H97)</f>
        <v>31762.953600000012</v>
      </c>
      <c r="C132" s="69">
        <f>SUBTOTAL(9,F21:F97)</f>
        <v>10481.889999999998</v>
      </c>
      <c r="D132" s="35">
        <f>SUM(C132/2)</f>
        <v>5240.9449999999988</v>
      </c>
      <c r="E132" s="32"/>
      <c r="F132" s="32"/>
      <c r="G132" s="32"/>
      <c r="H132" s="42"/>
      <c r="I132" s="42"/>
      <c r="J132" s="32"/>
      <c r="K132" s="33"/>
      <c r="L132" s="33"/>
      <c r="M132" s="33"/>
      <c r="N132" s="32"/>
      <c r="O132" s="33"/>
      <c r="P132" s="33"/>
      <c r="Q132" s="33"/>
    </row>
    <row r="133" spans="1:30">
      <c r="A133" s="57" t="s">
        <v>56</v>
      </c>
      <c r="B133" s="68">
        <f>SUBTOTAL(9,H114:H124)</f>
        <v>6960</v>
      </c>
      <c r="C133" s="69">
        <f>SUBTOTAL(9,F114:F124)</f>
        <v>232000</v>
      </c>
      <c r="D133" s="35">
        <f>SUM(C133*3%/6)</f>
        <v>1160</v>
      </c>
      <c r="E133" s="32"/>
      <c r="F133" s="32"/>
      <c r="G133" s="32"/>
      <c r="H133" s="42"/>
      <c r="I133" s="42"/>
      <c r="J133" s="32"/>
      <c r="K133" s="33"/>
      <c r="L133" s="33"/>
      <c r="M133" s="33"/>
      <c r="N133" s="32"/>
      <c r="O133" s="33"/>
      <c r="P133" s="33"/>
      <c r="Q133" s="33"/>
    </row>
    <row r="134" spans="1:30">
      <c r="A134" s="58" t="s">
        <v>55</v>
      </c>
      <c r="B134" s="70">
        <f>SUBTOTAL(9,H100:H113)</f>
        <v>10440</v>
      </c>
      <c r="C134" s="71">
        <f>SUBTOTAL(9,F100:F113)</f>
        <v>5800</v>
      </c>
      <c r="D134" s="35">
        <f>SUM(C134/3)</f>
        <v>1933.3333333333333</v>
      </c>
      <c r="E134" s="32"/>
      <c r="F134" s="32"/>
      <c r="G134" s="32"/>
      <c r="H134" s="42"/>
      <c r="I134" s="42"/>
      <c r="J134" s="32"/>
      <c r="K134" s="33"/>
      <c r="L134" s="33"/>
      <c r="M134" s="33"/>
      <c r="N134" s="32"/>
      <c r="O134" s="33"/>
      <c r="P134" s="33"/>
      <c r="Q134" s="33"/>
    </row>
    <row r="135" spans="1:30" ht="15.75" thickBot="1">
      <c r="A135" s="59" t="s">
        <v>54</v>
      </c>
      <c r="B135" s="72">
        <f>SUBTOTAL(9,H98:H99)</f>
        <v>480</v>
      </c>
      <c r="C135" s="73">
        <f>SUBTOTAL(9,F98:F99)</f>
        <v>100</v>
      </c>
      <c r="D135" s="19">
        <f>SUM(C135)</f>
        <v>100</v>
      </c>
      <c r="E135" s="32"/>
      <c r="F135" s="32"/>
      <c r="G135" s="32"/>
      <c r="H135" s="42"/>
      <c r="I135" s="42"/>
      <c r="J135" s="32"/>
      <c r="K135" s="33"/>
      <c r="L135" s="33"/>
      <c r="M135" s="33"/>
      <c r="N135" s="32"/>
      <c r="O135" s="33"/>
      <c r="P135" s="33"/>
      <c r="Q135" s="33"/>
    </row>
    <row r="136" spans="1:30">
      <c r="A136" s="32"/>
      <c r="B136" s="32"/>
      <c r="C136" s="32"/>
      <c r="D136" s="32"/>
      <c r="E136" s="32"/>
      <c r="F136" s="32"/>
      <c r="G136" s="42"/>
      <c r="H136" s="42"/>
      <c r="I136" s="32"/>
      <c r="J136" s="33"/>
      <c r="K136" s="33"/>
      <c r="L136" s="33"/>
      <c r="M136" s="32"/>
      <c r="N136" s="33"/>
      <c r="O136" s="33"/>
      <c r="P136" s="33"/>
    </row>
    <row r="137" spans="1:30">
      <c r="A137" s="32"/>
      <c r="B137" s="32"/>
      <c r="C137" s="32"/>
      <c r="D137" s="32"/>
      <c r="E137" s="32"/>
      <c r="F137" s="32"/>
      <c r="G137" s="42"/>
      <c r="H137" s="42"/>
      <c r="I137" s="32"/>
      <c r="J137" s="33"/>
      <c r="K137" s="33"/>
      <c r="L137" s="33"/>
      <c r="M137" s="32"/>
      <c r="N137" s="33"/>
      <c r="O137" s="33"/>
      <c r="P137" s="33"/>
    </row>
    <row r="138" spans="1:30">
      <c r="A138" s="32"/>
      <c r="B138" s="32"/>
      <c r="C138" s="32"/>
      <c r="D138" s="32"/>
      <c r="E138" s="32"/>
      <c r="F138" s="32"/>
      <c r="G138" s="42"/>
      <c r="H138" s="42"/>
      <c r="I138" s="32"/>
      <c r="J138" s="33"/>
      <c r="K138" s="33"/>
      <c r="L138" s="33"/>
      <c r="M138" s="32"/>
      <c r="N138" s="33"/>
      <c r="O138" s="33"/>
      <c r="P138" s="33"/>
    </row>
    <row r="139" spans="1:30">
      <c r="A139" s="32"/>
      <c r="B139" s="32"/>
      <c r="C139" s="32"/>
      <c r="D139" s="32"/>
      <c r="E139" s="32"/>
      <c r="F139" s="32"/>
      <c r="G139" s="42"/>
      <c r="H139" s="42"/>
      <c r="I139" s="32"/>
      <c r="J139" s="33"/>
      <c r="K139" s="33"/>
      <c r="L139" s="33"/>
      <c r="M139" s="32"/>
      <c r="N139" s="33"/>
      <c r="O139" s="33"/>
      <c r="P139" s="33"/>
    </row>
    <row r="140" spans="1:30">
      <c r="A140" s="62" t="s">
        <v>4</v>
      </c>
      <c r="B140" t="s">
        <v>48</v>
      </c>
      <c r="C140" s="33"/>
      <c r="D140" s="32"/>
      <c r="E140" s="32"/>
      <c r="F140" s="32"/>
      <c r="G140" s="42"/>
      <c r="H140" s="42"/>
      <c r="I140" s="32"/>
      <c r="J140" s="33"/>
      <c r="K140" s="33"/>
      <c r="L140" s="33"/>
      <c r="M140" s="32"/>
      <c r="N140" s="33"/>
      <c r="O140" s="33"/>
      <c r="P140" s="33"/>
    </row>
    <row r="141" spans="1:30">
      <c r="C141" s="33"/>
      <c r="D141" s="32"/>
      <c r="E141" s="32"/>
      <c r="F141" s="32"/>
      <c r="G141" s="42"/>
      <c r="H141" s="42"/>
      <c r="I141" s="32"/>
      <c r="J141" s="33"/>
      <c r="K141" s="33"/>
      <c r="L141" s="33"/>
      <c r="M141" s="32"/>
      <c r="N141" s="33"/>
      <c r="O141" s="33"/>
      <c r="P141" s="33"/>
    </row>
    <row r="142" spans="1:30">
      <c r="A142" s="62" t="s">
        <v>49</v>
      </c>
      <c r="B142" s="62" t="s">
        <v>50</v>
      </c>
      <c r="C142" s="62"/>
      <c r="D142" s="62"/>
      <c r="E142" s="62"/>
      <c r="F142" s="62"/>
      <c r="G142" s="62"/>
      <c r="H142" s="62"/>
      <c r="I142" s="63"/>
      <c r="J142" s="64"/>
      <c r="K142" s="65"/>
      <c r="L142" s="65"/>
      <c r="M142" s="65"/>
      <c r="N142" s="64"/>
      <c r="O142" s="65"/>
      <c r="P142" s="65"/>
      <c r="Q142" s="65"/>
      <c r="R142" s="62"/>
      <c r="S142" s="62"/>
      <c r="T142" s="62"/>
      <c r="U142" s="62"/>
      <c r="V142" s="62"/>
      <c r="W142" s="62"/>
      <c r="X142" s="62"/>
      <c r="Y142" s="62"/>
      <c r="Z142" s="62"/>
      <c r="AA142" s="62"/>
      <c r="AB142" s="62"/>
      <c r="AC142" s="62"/>
      <c r="AD142" s="62"/>
    </row>
    <row r="143" spans="1:30">
      <c r="A143" s="60" t="s">
        <v>26</v>
      </c>
      <c r="B143">
        <v>80</v>
      </c>
      <c r="E143"/>
      <c r="F143"/>
      <c r="G143"/>
      <c r="H143"/>
      <c r="I143" s="42"/>
      <c r="J143" s="32"/>
      <c r="K143" s="33"/>
      <c r="L143" s="33"/>
      <c r="M143" s="33"/>
      <c r="N143" s="32"/>
      <c r="O143" s="33"/>
      <c r="P143" s="33"/>
      <c r="Q143" s="33"/>
    </row>
    <row r="144" spans="1:30">
      <c r="A144" s="60" t="s">
        <v>38</v>
      </c>
      <c r="B144">
        <v>133.33000000000001</v>
      </c>
      <c r="E144"/>
      <c r="F144"/>
      <c r="G144"/>
      <c r="H144"/>
      <c r="I144" s="42"/>
      <c r="J144" s="32"/>
      <c r="K144" s="33"/>
      <c r="L144" s="33"/>
      <c r="M144" s="33"/>
      <c r="N144" s="32"/>
      <c r="O144" s="33"/>
      <c r="P144" s="33"/>
      <c r="Q144" s="33"/>
    </row>
    <row r="145" spans="1:17">
      <c r="A145" s="60" t="s">
        <v>21</v>
      </c>
      <c r="B145">
        <v>250</v>
      </c>
      <c r="E145"/>
      <c r="F145"/>
      <c r="G145"/>
      <c r="H145"/>
      <c r="I145" s="42"/>
      <c r="J145" s="32"/>
      <c r="K145" s="33"/>
      <c r="L145" s="33"/>
      <c r="M145" s="33"/>
      <c r="N145" s="32"/>
      <c r="O145" s="33"/>
      <c r="P145" s="33"/>
      <c r="Q145" s="33"/>
    </row>
    <row r="146" spans="1:17">
      <c r="A146" s="60" t="s">
        <v>19</v>
      </c>
      <c r="B146">
        <v>0</v>
      </c>
      <c r="E146"/>
      <c r="F146"/>
      <c r="G146"/>
      <c r="H146"/>
      <c r="I146" s="42"/>
      <c r="J146" s="32"/>
      <c r="K146" s="33"/>
      <c r="L146" s="33"/>
      <c r="M146" s="33"/>
      <c r="N146" s="32"/>
      <c r="O146" s="33"/>
      <c r="P146" s="33"/>
      <c r="Q146" s="33"/>
    </row>
    <row r="147" spans="1:17">
      <c r="A147" s="60" t="s">
        <v>23</v>
      </c>
      <c r="B147">
        <v>50</v>
      </c>
      <c r="E147"/>
      <c r="F147"/>
      <c r="G147"/>
      <c r="H147"/>
      <c r="I147" s="42"/>
      <c r="J147" s="32"/>
      <c r="K147" s="33"/>
      <c r="L147" s="33"/>
      <c r="M147" s="33"/>
      <c r="N147" s="32"/>
      <c r="O147" s="33"/>
      <c r="P147" s="33"/>
      <c r="Q147" s="33"/>
    </row>
    <row r="148" spans="1:17">
      <c r="A148" s="60" t="s">
        <v>16</v>
      </c>
      <c r="B148">
        <v>1908.31</v>
      </c>
      <c r="E148"/>
      <c r="F148"/>
      <c r="G148"/>
      <c r="H148"/>
      <c r="I148" s="42"/>
      <c r="J148" s="32"/>
      <c r="K148" s="33"/>
      <c r="L148" s="33"/>
      <c r="M148" s="33"/>
      <c r="N148" s="32"/>
      <c r="O148" s="33"/>
      <c r="P148" s="33"/>
      <c r="Q148" s="33"/>
    </row>
    <row r="149" spans="1:17">
      <c r="A149" s="60" t="s">
        <v>18</v>
      </c>
      <c r="B149">
        <v>830</v>
      </c>
      <c r="E149"/>
      <c r="F149"/>
      <c r="G149"/>
      <c r="H149"/>
      <c r="I149" s="42"/>
      <c r="J149" s="32"/>
      <c r="K149" s="33"/>
      <c r="L149" s="33"/>
      <c r="M149" s="33"/>
      <c r="N149" s="32"/>
      <c r="O149" s="33"/>
      <c r="P149" s="33"/>
      <c r="Q149" s="33"/>
    </row>
    <row r="150" spans="1:17">
      <c r="A150" s="60" t="s">
        <v>36</v>
      </c>
      <c r="B150">
        <v>50</v>
      </c>
      <c r="E150"/>
      <c r="F150"/>
      <c r="G150"/>
      <c r="H150"/>
      <c r="I150" s="42"/>
      <c r="J150" s="32"/>
      <c r="K150" s="33"/>
      <c r="L150" s="33"/>
      <c r="M150" s="33"/>
      <c r="N150" s="32"/>
      <c r="O150" s="33"/>
      <c r="P150" s="33"/>
      <c r="Q150" s="33"/>
    </row>
    <row r="151" spans="1:17">
      <c r="A151" s="60" t="s">
        <v>28</v>
      </c>
      <c r="B151">
        <v>1338.3100000000002</v>
      </c>
      <c r="E151"/>
      <c r="F151"/>
      <c r="G151"/>
      <c r="H151"/>
      <c r="I151" s="42"/>
      <c r="J151" s="32"/>
      <c r="K151" s="33"/>
      <c r="L151" s="33"/>
      <c r="M151" s="33"/>
      <c r="N151" s="32"/>
      <c r="O151" s="33"/>
      <c r="P151" s="33"/>
      <c r="Q151" s="33"/>
    </row>
    <row r="152" spans="1:17">
      <c r="A152" s="60" t="s">
        <v>35</v>
      </c>
      <c r="B152">
        <v>2326.33</v>
      </c>
      <c r="E152"/>
      <c r="F152"/>
      <c r="G152"/>
      <c r="H152"/>
      <c r="I152" s="42"/>
      <c r="J152" s="32"/>
      <c r="K152" s="33"/>
      <c r="L152" s="33"/>
      <c r="M152" s="33"/>
      <c r="N152" s="32"/>
      <c r="O152" s="33"/>
      <c r="P152" s="33"/>
      <c r="Q152" s="33"/>
    </row>
    <row r="153" spans="1:17">
      <c r="A153" s="60" t="s">
        <v>17</v>
      </c>
      <c r="B153">
        <v>300</v>
      </c>
      <c r="E153"/>
      <c r="F153"/>
      <c r="G153"/>
      <c r="H153"/>
      <c r="I153" s="42"/>
      <c r="J153" s="32"/>
      <c r="K153" s="33"/>
      <c r="L153" s="33"/>
      <c r="M153" s="33"/>
      <c r="N153" s="32"/>
      <c r="O153" s="33"/>
      <c r="P153" s="33"/>
      <c r="Q153" s="33"/>
    </row>
    <row r="154" spans="1:17">
      <c r="A154" s="60" t="s">
        <v>40</v>
      </c>
      <c r="B154">
        <v>225</v>
      </c>
      <c r="E154"/>
      <c r="F154"/>
      <c r="G154"/>
      <c r="H154"/>
      <c r="I154" s="42"/>
      <c r="J154" s="32"/>
      <c r="K154" s="33"/>
      <c r="L154" s="33"/>
      <c r="M154" s="33"/>
      <c r="N154" s="32"/>
      <c r="O154" s="33"/>
      <c r="P154" s="33"/>
      <c r="Q154" s="33"/>
    </row>
    <row r="155" spans="1:17">
      <c r="A155" s="60" t="s">
        <v>39</v>
      </c>
      <c r="B155" s="61">
        <v>483.33333333333331</v>
      </c>
      <c r="E155"/>
      <c r="F155"/>
      <c r="G155"/>
      <c r="H155"/>
      <c r="I155" s="42"/>
      <c r="J155" s="32"/>
      <c r="K155" s="33"/>
      <c r="L155" s="33"/>
      <c r="M155" s="33"/>
      <c r="N155" s="32"/>
      <c r="O155" s="33"/>
      <c r="P155" s="33"/>
      <c r="Q155" s="33"/>
    </row>
    <row r="156" spans="1:17">
      <c r="A156" s="60" t="s">
        <v>42</v>
      </c>
      <c r="B156" s="61">
        <v>33.333333333333336</v>
      </c>
      <c r="E156"/>
      <c r="F156"/>
      <c r="G156"/>
      <c r="H156"/>
      <c r="I156" s="42"/>
      <c r="J156" s="32"/>
      <c r="K156" s="33"/>
      <c r="L156" s="33"/>
      <c r="M156" s="33"/>
      <c r="N156" s="32"/>
      <c r="O156" s="33"/>
      <c r="P156" s="33"/>
      <c r="Q156" s="33"/>
    </row>
    <row r="157" spans="1:17">
      <c r="A157" s="60" t="s">
        <v>29</v>
      </c>
      <c r="B157">
        <v>475</v>
      </c>
      <c r="E157"/>
      <c r="F157"/>
      <c r="G157"/>
      <c r="H157"/>
    </row>
    <row r="158" spans="1:17">
      <c r="A158" s="60" t="s">
        <v>32</v>
      </c>
      <c r="B158">
        <v>75</v>
      </c>
      <c r="E158"/>
      <c r="F158"/>
      <c r="G158"/>
      <c r="H158"/>
    </row>
    <row r="159" spans="1:17">
      <c r="A159" s="60" t="s">
        <v>34</v>
      </c>
      <c r="B159" s="61">
        <v>245.66666666666666</v>
      </c>
      <c r="E159"/>
      <c r="F159"/>
      <c r="G159"/>
      <c r="H159"/>
    </row>
    <row r="160" spans="1:17">
      <c r="A160" s="60" t="s">
        <v>33</v>
      </c>
      <c r="B160">
        <v>279</v>
      </c>
      <c r="E160"/>
      <c r="F160"/>
      <c r="G160"/>
      <c r="H160"/>
    </row>
    <row r="161" spans="1:8">
      <c r="A161" s="60" t="s">
        <v>31</v>
      </c>
      <c r="B161" s="61">
        <v>254.16500000000002</v>
      </c>
      <c r="E161"/>
      <c r="F161"/>
      <c r="G161"/>
      <c r="H161"/>
    </row>
    <row r="162" spans="1:8">
      <c r="A162" s="60" t="s">
        <v>27</v>
      </c>
      <c r="B162">
        <v>337.5</v>
      </c>
      <c r="E162"/>
      <c r="F162"/>
      <c r="G162"/>
      <c r="H162"/>
    </row>
    <row r="163" spans="1:8">
      <c r="A163" s="60" t="s">
        <v>51</v>
      </c>
      <c r="B163" s="61">
        <v>9674.2783333333336</v>
      </c>
      <c r="E163"/>
      <c r="F163"/>
      <c r="G163"/>
      <c r="H163"/>
    </row>
    <row r="164" spans="1:8">
      <c r="E164"/>
      <c r="F164"/>
      <c r="G164"/>
      <c r="H164"/>
    </row>
  </sheetData>
  <autoFilter ref="A1:AD124" xr:uid="{18D9E7B9-4845-4C99-818F-7B2167D4AE89}"/>
  <mergeCells count="3">
    <mergeCell ref="A126:P126"/>
    <mergeCell ref="A129:A130"/>
    <mergeCell ref="B3:D19"/>
  </mergeCell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B26F7-78F4-4287-AEB0-67DB8F81C3CA}">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SEPTEMBRE</vt:lpstr>
      <vt:lpstr>OCTOBRE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2019-11-07T13:59:01Z</dcterms:created>
  <dcterms:modified xsi:type="dcterms:W3CDTF">2019-11-07T14:24:50Z</dcterms:modified>
</cp:coreProperties>
</file>