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ederio\Desktop\"/>
    </mc:Choice>
  </mc:AlternateContent>
  <xr:revisionPtr revIDLastSave="0" documentId="13_ncr:1_{BB8DA737-188B-42FE-89FD-556FF1A697C8}" xr6:coauthVersionLast="44" xr6:coauthVersionMax="44" xr10:uidLastSave="{00000000-0000-0000-0000-000000000000}"/>
  <bookViews>
    <workbookView xWindow="-120" yWindow="-120" windowWidth="29040" windowHeight="15990" tabRatio="699" activeTab="6" xr2:uid="{00000000-000D-0000-FFFF-FFFF00000000}"/>
  </bookViews>
  <sheets>
    <sheet name="EQUIPES" sheetId="6" r:id="rId1"/>
    <sheet name="BUNDESLIGA" sheetId="1" r:id="rId2"/>
    <sheet name="LE CALENDRIER " sheetId="2" r:id="rId3"/>
    <sheet name=" GRIS FIXTURE" sheetId="10" r:id="rId4"/>
    <sheet name="STATISTIQUES" sheetId="9" r:id="rId5"/>
    <sheet name="DOM &amp; EXT" sheetId="11" r:id="rId6"/>
    <sheet name="DERNIER RESULTS" sheetId="12" r:id="rId7"/>
    <sheet name="HISTOIRE" sheetId="7" r:id="rId8"/>
    <sheet name="BUNDESLIGA CHAMPIONNAT" sheetId="4" r:id="rId9"/>
  </sheets>
  <definedNames>
    <definedName name="_">'DERNIER RESULTS'!$O$2</definedName>
    <definedName name="domicile_1">BUNDESLIGA!$F$3:$P$11</definedName>
    <definedName name="domicile_10">BUNDESLIGA!$F$102:$P$110</definedName>
    <definedName name="domicile_11">BUNDESLIGA!$F$113:$P$121</definedName>
    <definedName name="domicile_12">BUNDESLIGA!$F$124:$P$132</definedName>
    <definedName name="domicile_13">BUNDESLIGA!$F$135:$P$143</definedName>
    <definedName name="domicile_14">BUNDESLIGA!$F$146:$P$154</definedName>
    <definedName name="domicile_15">BUNDESLIGA!$F$157:$P$165</definedName>
    <definedName name="domicile_16">BUNDESLIGA!$F$168:$P$176</definedName>
    <definedName name="domicile_17">BUNDESLIGA!$F$179:$P$187</definedName>
    <definedName name="domicile_18">BUNDESLIGA!$F$190:$P$198</definedName>
    <definedName name="domicile_19">BUNDESLIGA!$F$201:$P$209</definedName>
    <definedName name="domicile_2">BUNDESLIGA!$F$14:$P$22</definedName>
    <definedName name="domicile_20">BUNDESLIGA!$F$212:$P$220</definedName>
    <definedName name="domicile_21">BUNDESLIGA!$F$223:$P$231</definedName>
    <definedName name="domicile_22">BUNDESLIGA!$F$234:$P$242</definedName>
    <definedName name="domicile_23">BUNDESLIGA!$F$245:$P$253</definedName>
    <definedName name="domicile_24">BUNDESLIGA!$F$256:$P$264</definedName>
    <definedName name="domicile_25">BUNDESLIGA!$F$267:$P$275</definedName>
    <definedName name="domicile_26">BUNDESLIGA!$F$278:$P$286</definedName>
    <definedName name="domicile_27">BUNDESLIGA!$F$289:$P$297</definedName>
    <definedName name="domicile_28">BUNDESLIGA!$F$300:$P$308</definedName>
    <definedName name="domicile_29">BUNDESLIGA!$F$311:$P$319</definedName>
    <definedName name="domicile_3">BUNDESLIGA!$F$25:$P$33</definedName>
    <definedName name="domicile_30">BUNDESLIGA!$F$322:$P$330</definedName>
    <definedName name="domicile_31">BUNDESLIGA!$F$333:$P$341</definedName>
    <definedName name="domicile_32">BUNDESLIGA!$F$344:$P$352</definedName>
    <definedName name="domicile_33">BUNDESLIGA!$F$355:$P$363</definedName>
    <definedName name="domicile_34">BUNDESLIGA!$F$366:$P$374</definedName>
    <definedName name="domicile_4">BUNDESLIGA!$F$36:$P$44</definedName>
    <definedName name="domicile_5">BUNDESLIGA!$F$47:$P$55</definedName>
    <definedName name="domicile_6">BUNDESLIGA!$F$58:$P$66</definedName>
    <definedName name="domicile_7">BUNDESLIGA!$F$69:$P$77</definedName>
    <definedName name="domicile_8">BUNDESLIGA!$F$80:$P$88</definedName>
    <definedName name="domicile_9">BUNDESLIGA!$F$91:$P$99</definedName>
    <definedName name="exterieur_1">BUNDESLIGA!$I$3:$P$11</definedName>
    <definedName name="exterieur_10">BUNDESLIGA!$I$102:$P$110</definedName>
    <definedName name="exterieur_11">BUNDESLIGA!$I$113:$P$121</definedName>
    <definedName name="exterieur_12">BUNDESLIGA!$I$124:$P$132</definedName>
    <definedName name="exterieur_13">BUNDESLIGA!$I$135:$P$143</definedName>
    <definedName name="exterieur_14">BUNDESLIGA!$I$146:$P$154</definedName>
    <definedName name="exterieur_15">BUNDESLIGA!$I$157:$P$165</definedName>
    <definedName name="exterieur_16">BUNDESLIGA!$I$168:$P$176</definedName>
    <definedName name="exterieur_17">BUNDESLIGA!$I$179:$P$187</definedName>
    <definedName name="exterieur_18">BUNDESLIGA!$I$190:$P$198</definedName>
    <definedName name="exterieur_19">BUNDESLIGA!$I$201:$P$209</definedName>
    <definedName name="exterieur_2">BUNDESLIGA!$I$14:$P$22</definedName>
    <definedName name="exterieur_20">BUNDESLIGA!$I$212:$P$220</definedName>
    <definedName name="exterieur_21">BUNDESLIGA!$I$223:$P$231</definedName>
    <definedName name="exterieur_22">BUNDESLIGA!$I$234:$P$242</definedName>
    <definedName name="exterieur_23">BUNDESLIGA!$I$245:$P$253</definedName>
    <definedName name="exterieur_24">BUNDESLIGA!$I$256:$P$264</definedName>
    <definedName name="exterieur_25">BUNDESLIGA!$I$267:$P$275</definedName>
    <definedName name="exterieur_26">BUNDESLIGA!$I$278:$P$286</definedName>
    <definedName name="exterieur_27">BUNDESLIGA!$I$289:$P$297</definedName>
    <definedName name="exterieur_28">BUNDESLIGA!$I$300:$P$308</definedName>
    <definedName name="exterieur_29">BUNDESLIGA!$I$311:$P$319</definedName>
    <definedName name="exterieur_3">BUNDESLIGA!$I$25:$P$33</definedName>
    <definedName name="exterieur_30">BUNDESLIGA!$I$322:$P$330</definedName>
    <definedName name="exterieur_31">BUNDESLIGA!$I$333:$P$341</definedName>
    <definedName name="exterieur_32">BUNDESLIGA!$I$344:$P$352</definedName>
    <definedName name="exterieur_33">BUNDESLIGA!$I$355:$P$363</definedName>
    <definedName name="exterieur_34">BUNDESLIGA!$I$366:$P$374</definedName>
    <definedName name="exterieur_4">BUNDESLIGA!$I$36:$P$44</definedName>
    <definedName name="exterieur_5">BUNDESLIGA!$I$47:$P$55</definedName>
    <definedName name="exterieur_6">BUNDESLIGA!$I$58:$P$66</definedName>
    <definedName name="exterieur_7">BUNDESLIGA!$I$69:$P$77</definedName>
    <definedName name="exterieur_8">BUNDESLIGA!$I$80:$P$88</definedName>
    <definedName name="exterieur_9">BUNDESLIGA!$I$91:$P$99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302" i="12" l="1"/>
  <c r="E303" i="12"/>
  <c r="E304" i="12"/>
  <c r="E305" i="12"/>
  <c r="E306" i="12"/>
  <c r="E307" i="12"/>
  <c r="E308" i="12"/>
  <c r="E309" i="12"/>
  <c r="E301" i="12"/>
  <c r="E293" i="12"/>
  <c r="E294" i="12"/>
  <c r="E295" i="12"/>
  <c r="E296" i="12"/>
  <c r="E297" i="12"/>
  <c r="E298" i="12"/>
  <c r="E299" i="12"/>
  <c r="E300" i="12"/>
  <c r="E292" i="12"/>
  <c r="E284" i="12"/>
  <c r="E285" i="12"/>
  <c r="E286" i="12"/>
  <c r="E287" i="12"/>
  <c r="E288" i="12"/>
  <c r="E289" i="12"/>
  <c r="E290" i="12"/>
  <c r="E291" i="12"/>
  <c r="E283" i="12"/>
  <c r="E275" i="12"/>
  <c r="E276" i="12"/>
  <c r="E277" i="12"/>
  <c r="E278" i="12"/>
  <c r="E279" i="12"/>
  <c r="E280" i="12"/>
  <c r="E281" i="12"/>
  <c r="E282" i="12"/>
  <c r="E274" i="12"/>
  <c r="E266" i="12"/>
  <c r="E267" i="12"/>
  <c r="E268" i="12"/>
  <c r="E269" i="12"/>
  <c r="E270" i="12"/>
  <c r="E271" i="12"/>
  <c r="E272" i="12"/>
  <c r="E273" i="12"/>
  <c r="E265" i="12"/>
  <c r="E257" i="12"/>
  <c r="E258" i="12"/>
  <c r="E259" i="12"/>
  <c r="E260" i="12"/>
  <c r="E261" i="12"/>
  <c r="E262" i="12"/>
  <c r="E263" i="12"/>
  <c r="E264" i="12"/>
  <c r="E256" i="12"/>
  <c r="E248" i="12"/>
  <c r="E249" i="12"/>
  <c r="E250" i="12"/>
  <c r="E251" i="12"/>
  <c r="E252" i="12"/>
  <c r="E253" i="12"/>
  <c r="E254" i="12"/>
  <c r="E255" i="12"/>
  <c r="E247" i="12"/>
  <c r="E239" i="12"/>
  <c r="E240" i="12"/>
  <c r="E241" i="12"/>
  <c r="E242" i="12"/>
  <c r="E243" i="12"/>
  <c r="E244" i="12"/>
  <c r="E245" i="12"/>
  <c r="E246" i="12"/>
  <c r="E238" i="12"/>
  <c r="E230" i="12"/>
  <c r="E231" i="12"/>
  <c r="E232" i="12"/>
  <c r="E233" i="12"/>
  <c r="E234" i="12"/>
  <c r="E235" i="12"/>
  <c r="E236" i="12"/>
  <c r="E237" i="12"/>
  <c r="E229" i="12"/>
  <c r="E221" i="12"/>
  <c r="E222" i="12"/>
  <c r="E223" i="12"/>
  <c r="E224" i="12"/>
  <c r="E225" i="12"/>
  <c r="E226" i="12"/>
  <c r="E227" i="12"/>
  <c r="E228" i="12"/>
  <c r="E220" i="12"/>
  <c r="E212" i="12"/>
  <c r="E213" i="12"/>
  <c r="E214" i="12"/>
  <c r="E215" i="12"/>
  <c r="E216" i="12"/>
  <c r="E217" i="12"/>
  <c r="E218" i="12"/>
  <c r="E219" i="12"/>
  <c r="E211" i="12"/>
  <c r="E203" i="12"/>
  <c r="E204" i="12"/>
  <c r="E205" i="12"/>
  <c r="E206" i="12"/>
  <c r="E207" i="12"/>
  <c r="E208" i="12"/>
  <c r="E209" i="12"/>
  <c r="E210" i="12"/>
  <c r="E202" i="12"/>
  <c r="E194" i="12"/>
  <c r="E195" i="12"/>
  <c r="E196" i="12"/>
  <c r="E197" i="12"/>
  <c r="E198" i="12"/>
  <c r="E199" i="12"/>
  <c r="E200" i="12"/>
  <c r="E201" i="12"/>
  <c r="E193" i="12"/>
  <c r="E185" i="12"/>
  <c r="E186" i="12"/>
  <c r="E187" i="12"/>
  <c r="E188" i="12"/>
  <c r="E189" i="12"/>
  <c r="E190" i="12"/>
  <c r="E191" i="12"/>
  <c r="E192" i="12"/>
  <c r="E184" i="12"/>
  <c r="E176" i="12"/>
  <c r="E177" i="12"/>
  <c r="E178" i="12"/>
  <c r="E179" i="12"/>
  <c r="E180" i="12"/>
  <c r="E181" i="12"/>
  <c r="E182" i="12"/>
  <c r="E183" i="12"/>
  <c r="E175" i="12"/>
  <c r="E167" i="12"/>
  <c r="E168" i="12"/>
  <c r="E169" i="12"/>
  <c r="E170" i="12"/>
  <c r="E171" i="12"/>
  <c r="E172" i="12"/>
  <c r="E173" i="12"/>
  <c r="E174" i="12"/>
  <c r="E166" i="12"/>
  <c r="E158" i="12"/>
  <c r="E159" i="12"/>
  <c r="E160" i="12"/>
  <c r="E161" i="12"/>
  <c r="E162" i="12"/>
  <c r="E163" i="12"/>
  <c r="E164" i="12"/>
  <c r="E165" i="12"/>
  <c r="E157" i="12"/>
  <c r="E149" i="12"/>
  <c r="E150" i="12"/>
  <c r="E151" i="12"/>
  <c r="E152" i="12"/>
  <c r="E153" i="12"/>
  <c r="E154" i="12"/>
  <c r="E155" i="12"/>
  <c r="E156" i="12"/>
  <c r="E148" i="12"/>
  <c r="E140" i="12"/>
  <c r="E141" i="12"/>
  <c r="E142" i="12"/>
  <c r="E143" i="12"/>
  <c r="E144" i="12"/>
  <c r="E145" i="12"/>
  <c r="E146" i="12"/>
  <c r="E147" i="12"/>
  <c r="E139" i="12"/>
  <c r="E131" i="12"/>
  <c r="E132" i="12"/>
  <c r="E133" i="12"/>
  <c r="E134" i="12"/>
  <c r="E135" i="12"/>
  <c r="E136" i="12"/>
  <c r="E137" i="12"/>
  <c r="E138" i="12"/>
  <c r="E130" i="12"/>
  <c r="E122" i="12"/>
  <c r="E123" i="12"/>
  <c r="E124" i="12"/>
  <c r="E125" i="12"/>
  <c r="E126" i="12"/>
  <c r="E127" i="12"/>
  <c r="E128" i="12"/>
  <c r="E129" i="12"/>
  <c r="E121" i="12"/>
  <c r="E113" i="12"/>
  <c r="E114" i="12"/>
  <c r="E115" i="12"/>
  <c r="E116" i="12"/>
  <c r="E117" i="12"/>
  <c r="E118" i="12"/>
  <c r="E119" i="12"/>
  <c r="E120" i="12"/>
  <c r="E112" i="12"/>
  <c r="E104" i="12"/>
  <c r="E105" i="12"/>
  <c r="E106" i="12"/>
  <c r="E107" i="12"/>
  <c r="E108" i="12"/>
  <c r="E109" i="12"/>
  <c r="E110" i="12"/>
  <c r="E111" i="12"/>
  <c r="E103" i="12"/>
  <c r="E95" i="12"/>
  <c r="E96" i="12"/>
  <c r="E97" i="12"/>
  <c r="E98" i="12"/>
  <c r="E99" i="12"/>
  <c r="E100" i="12"/>
  <c r="E101" i="12"/>
  <c r="E102" i="12"/>
  <c r="E94" i="12"/>
  <c r="E86" i="12"/>
  <c r="E87" i="12"/>
  <c r="E88" i="12"/>
  <c r="E89" i="12"/>
  <c r="E90" i="12"/>
  <c r="E91" i="12"/>
  <c r="E92" i="12"/>
  <c r="E93" i="12"/>
  <c r="E85" i="12"/>
  <c r="E77" i="12"/>
  <c r="E78" i="12"/>
  <c r="E79" i="12"/>
  <c r="E80" i="12"/>
  <c r="E81" i="12"/>
  <c r="E82" i="12"/>
  <c r="E83" i="12"/>
  <c r="E84" i="12"/>
  <c r="E76" i="12"/>
  <c r="E68" i="12"/>
  <c r="E69" i="12"/>
  <c r="E70" i="12"/>
  <c r="E71" i="12"/>
  <c r="E72" i="12"/>
  <c r="E73" i="12"/>
  <c r="E74" i="12"/>
  <c r="E75" i="12"/>
  <c r="E67" i="12"/>
  <c r="E59" i="12"/>
  <c r="E60" i="12"/>
  <c r="E61" i="12"/>
  <c r="E62" i="12"/>
  <c r="E63" i="12"/>
  <c r="E64" i="12"/>
  <c r="E65" i="12"/>
  <c r="E66" i="12"/>
  <c r="E58" i="12"/>
  <c r="E50" i="12"/>
  <c r="E51" i="12"/>
  <c r="E52" i="12"/>
  <c r="E53" i="12"/>
  <c r="E54" i="12"/>
  <c r="E55" i="12"/>
  <c r="E56" i="12"/>
  <c r="E57" i="12"/>
  <c r="E49" i="12"/>
  <c r="E41" i="12"/>
  <c r="E42" i="12"/>
  <c r="E43" i="12"/>
  <c r="E44" i="12"/>
  <c r="E45" i="12"/>
  <c r="E46" i="12"/>
  <c r="E47" i="12"/>
  <c r="E48" i="12"/>
  <c r="E40" i="12"/>
  <c r="E32" i="12"/>
  <c r="E33" i="12"/>
  <c r="E34" i="12"/>
  <c r="E35" i="12"/>
  <c r="E36" i="12"/>
  <c r="E37" i="12"/>
  <c r="E38" i="12"/>
  <c r="E39" i="12"/>
  <c r="E31" i="12"/>
  <c r="E30" i="12"/>
  <c r="E23" i="12"/>
  <c r="E24" i="12"/>
  <c r="E25" i="12"/>
  <c r="E26" i="12"/>
  <c r="E27" i="12"/>
  <c r="E28" i="12"/>
  <c r="E29" i="12"/>
  <c r="E22" i="12"/>
  <c r="E14" i="12"/>
  <c r="E15" i="12"/>
  <c r="E16" i="12"/>
  <c r="E17" i="12"/>
  <c r="E18" i="12"/>
  <c r="E19" i="12"/>
  <c r="E20" i="12"/>
  <c r="E21" i="12"/>
  <c r="E13" i="12"/>
  <c r="E5" i="12"/>
  <c r="E6" i="12"/>
  <c r="E7" i="12"/>
  <c r="E8" i="12"/>
  <c r="E9" i="12"/>
  <c r="E10" i="12"/>
  <c r="E11" i="12"/>
  <c r="E12" i="12"/>
  <c r="E4" i="12"/>
  <c r="N114" i="2"/>
  <c r="N115" i="2"/>
  <c r="N116" i="2"/>
  <c r="N117" i="2"/>
  <c r="N118" i="2"/>
  <c r="N119" i="2"/>
  <c r="N120" i="2"/>
  <c r="N121" i="2"/>
  <c r="N113" i="2"/>
  <c r="N103" i="2"/>
  <c r="N104" i="2"/>
  <c r="N105" i="2"/>
  <c r="N106" i="2"/>
  <c r="N107" i="2"/>
  <c r="N108" i="2"/>
  <c r="N109" i="2"/>
  <c r="N110" i="2"/>
  <c r="N102" i="2"/>
  <c r="I114" i="2"/>
  <c r="I115" i="2"/>
  <c r="I116" i="2"/>
  <c r="I117" i="2"/>
  <c r="I118" i="2"/>
  <c r="I119" i="2"/>
  <c r="I120" i="2"/>
  <c r="I121" i="2"/>
  <c r="I113" i="2"/>
  <c r="I103" i="2"/>
  <c r="I104" i="2"/>
  <c r="I105" i="2"/>
  <c r="I106" i="2"/>
  <c r="I107" i="2"/>
  <c r="I108" i="2"/>
  <c r="I109" i="2"/>
  <c r="I110" i="2"/>
  <c r="I102" i="2"/>
  <c r="D114" i="2"/>
  <c r="D115" i="2"/>
  <c r="D116" i="2"/>
  <c r="D117" i="2"/>
  <c r="D118" i="2"/>
  <c r="D119" i="2"/>
  <c r="D120" i="2"/>
  <c r="D121" i="2"/>
  <c r="D113" i="2"/>
  <c r="D103" i="2"/>
  <c r="D104" i="2"/>
  <c r="D105" i="2"/>
  <c r="D106" i="2"/>
  <c r="D107" i="2"/>
  <c r="D108" i="2"/>
  <c r="D109" i="2"/>
  <c r="D110" i="2"/>
  <c r="D102" i="2"/>
  <c r="S81" i="2"/>
  <c r="S82" i="2"/>
  <c r="S83" i="2"/>
  <c r="S84" i="2"/>
  <c r="S85" i="2"/>
  <c r="S86" i="2"/>
  <c r="S87" i="2"/>
  <c r="S88" i="2"/>
  <c r="S80" i="2"/>
  <c r="S70" i="2"/>
  <c r="S71" i="2"/>
  <c r="S72" i="2"/>
  <c r="S73" i="2"/>
  <c r="S74" i="2"/>
  <c r="S75" i="2"/>
  <c r="S76" i="2"/>
  <c r="S77" i="2"/>
  <c r="S69" i="2"/>
  <c r="N92" i="2"/>
  <c r="N93" i="2"/>
  <c r="N94" i="2"/>
  <c r="N95" i="2"/>
  <c r="N96" i="2"/>
  <c r="N97" i="2"/>
  <c r="N98" i="2"/>
  <c r="N99" i="2"/>
  <c r="N91" i="2"/>
  <c r="N81" i="2"/>
  <c r="N82" i="2"/>
  <c r="N83" i="2"/>
  <c r="N84" i="2"/>
  <c r="N85" i="2"/>
  <c r="N86" i="2"/>
  <c r="N87" i="2"/>
  <c r="N88" i="2"/>
  <c r="N80" i="2"/>
  <c r="N70" i="2"/>
  <c r="N71" i="2"/>
  <c r="N72" i="2"/>
  <c r="N73" i="2"/>
  <c r="N74" i="2"/>
  <c r="N75" i="2"/>
  <c r="N76" i="2"/>
  <c r="N77" i="2"/>
  <c r="N69" i="2"/>
  <c r="I92" i="2"/>
  <c r="I93" i="2"/>
  <c r="I94" i="2"/>
  <c r="I95" i="2"/>
  <c r="I96" i="2"/>
  <c r="I97" i="2"/>
  <c r="I98" i="2"/>
  <c r="I99" i="2"/>
  <c r="I91" i="2"/>
  <c r="I81" i="2"/>
  <c r="I82" i="2"/>
  <c r="I83" i="2"/>
  <c r="I84" i="2"/>
  <c r="I85" i="2"/>
  <c r="I86" i="2"/>
  <c r="I87" i="2"/>
  <c r="I88" i="2"/>
  <c r="I80" i="2"/>
  <c r="I70" i="2"/>
  <c r="I71" i="2"/>
  <c r="I72" i="2"/>
  <c r="I73" i="2"/>
  <c r="I74" i="2"/>
  <c r="I75" i="2"/>
  <c r="I76" i="2"/>
  <c r="I77" i="2"/>
  <c r="I69" i="2"/>
  <c r="D92" i="2"/>
  <c r="D93" i="2"/>
  <c r="D94" i="2"/>
  <c r="D95" i="2"/>
  <c r="D96" i="2"/>
  <c r="D97" i="2"/>
  <c r="D98" i="2"/>
  <c r="D99" i="2"/>
  <c r="D91" i="2"/>
  <c r="D81" i="2"/>
  <c r="D82" i="2"/>
  <c r="D83" i="2"/>
  <c r="D84" i="2"/>
  <c r="D85" i="2"/>
  <c r="D86" i="2"/>
  <c r="D87" i="2"/>
  <c r="D88" i="2"/>
  <c r="D80" i="2"/>
  <c r="D70" i="2"/>
  <c r="D71" i="2"/>
  <c r="D72" i="2"/>
  <c r="D73" i="2"/>
  <c r="D74" i="2"/>
  <c r="D75" i="2"/>
  <c r="D76" i="2"/>
  <c r="D77" i="2"/>
  <c r="D69" i="2"/>
  <c r="S18" i="2"/>
  <c r="S19" i="2"/>
  <c r="S20" i="2"/>
  <c r="S21" i="2"/>
  <c r="S22" i="2"/>
  <c r="S23" i="2"/>
  <c r="S24" i="2"/>
  <c r="S25" i="2"/>
  <c r="S17" i="2"/>
  <c r="S7" i="2"/>
  <c r="S8" i="2"/>
  <c r="S9" i="2"/>
  <c r="S10" i="2"/>
  <c r="S11" i="2"/>
  <c r="S12" i="2"/>
  <c r="S13" i="2"/>
  <c r="S14" i="2"/>
  <c r="S6" i="2"/>
  <c r="N51" i="2"/>
  <c r="N52" i="2"/>
  <c r="N53" i="2"/>
  <c r="N54" i="2"/>
  <c r="N55" i="2"/>
  <c r="N56" i="2"/>
  <c r="N57" i="2"/>
  <c r="N58" i="2"/>
  <c r="N50" i="2"/>
  <c r="N40" i="2"/>
  <c r="N41" i="2"/>
  <c r="N42" i="2"/>
  <c r="N43" i="2"/>
  <c r="N44" i="2"/>
  <c r="N45" i="2"/>
  <c r="N46" i="2"/>
  <c r="N47" i="2"/>
  <c r="N39" i="2"/>
  <c r="N29" i="2"/>
  <c r="N30" i="2"/>
  <c r="N31" i="2"/>
  <c r="N32" i="2"/>
  <c r="N33" i="2"/>
  <c r="N34" i="2"/>
  <c r="N35" i="2"/>
  <c r="N36" i="2"/>
  <c r="N28" i="2"/>
  <c r="N18" i="2"/>
  <c r="N19" i="2"/>
  <c r="N20" i="2"/>
  <c r="N21" i="2"/>
  <c r="N22" i="2"/>
  <c r="N23" i="2"/>
  <c r="N24" i="2"/>
  <c r="N25" i="2"/>
  <c r="N17" i="2"/>
  <c r="N7" i="2"/>
  <c r="N8" i="2"/>
  <c r="N9" i="2"/>
  <c r="N10" i="2"/>
  <c r="N11" i="2"/>
  <c r="N12" i="2"/>
  <c r="N13" i="2"/>
  <c r="N14" i="2"/>
  <c r="N6" i="2"/>
  <c r="I51" i="2"/>
  <c r="I52" i="2"/>
  <c r="I53" i="2"/>
  <c r="I54" i="2"/>
  <c r="I55" i="2"/>
  <c r="I56" i="2"/>
  <c r="I57" i="2"/>
  <c r="I58" i="2"/>
  <c r="I50" i="2"/>
  <c r="I40" i="2"/>
  <c r="I41" i="2"/>
  <c r="I42" i="2"/>
  <c r="I43" i="2"/>
  <c r="I44" i="2"/>
  <c r="I45" i="2"/>
  <c r="I46" i="2"/>
  <c r="I47" i="2"/>
  <c r="I39" i="2"/>
  <c r="I29" i="2"/>
  <c r="I30" i="2"/>
  <c r="I31" i="2"/>
  <c r="I32" i="2"/>
  <c r="I33" i="2"/>
  <c r="I34" i="2"/>
  <c r="I35" i="2"/>
  <c r="I36" i="2"/>
  <c r="I28" i="2"/>
  <c r="I18" i="2"/>
  <c r="I19" i="2"/>
  <c r="I20" i="2"/>
  <c r="I21" i="2"/>
  <c r="I22" i="2"/>
  <c r="I23" i="2"/>
  <c r="I24" i="2"/>
  <c r="I25" i="2"/>
  <c r="I17" i="2"/>
  <c r="I7" i="2"/>
  <c r="I8" i="2"/>
  <c r="I9" i="2"/>
  <c r="I10" i="2"/>
  <c r="I11" i="2"/>
  <c r="I12" i="2"/>
  <c r="I13" i="2"/>
  <c r="I14" i="2"/>
  <c r="I6" i="2"/>
  <c r="D51" i="2"/>
  <c r="D52" i="2"/>
  <c r="D53" i="2"/>
  <c r="D54" i="2"/>
  <c r="D55" i="2"/>
  <c r="D56" i="2"/>
  <c r="D57" i="2"/>
  <c r="D58" i="2"/>
  <c r="D50" i="2"/>
  <c r="D40" i="2"/>
  <c r="D41" i="2"/>
  <c r="D42" i="2"/>
  <c r="D43" i="2"/>
  <c r="D44" i="2"/>
  <c r="D45" i="2"/>
  <c r="D46" i="2"/>
  <c r="D47" i="2"/>
  <c r="D39" i="2"/>
  <c r="D29" i="2"/>
  <c r="D30" i="2"/>
  <c r="D31" i="2"/>
  <c r="D32" i="2"/>
  <c r="D33" i="2"/>
  <c r="D34" i="2"/>
  <c r="D35" i="2"/>
  <c r="D36" i="2"/>
  <c r="D28" i="2"/>
  <c r="D18" i="2"/>
  <c r="D19" i="2"/>
  <c r="D20" i="2"/>
  <c r="D21" i="2"/>
  <c r="D22" i="2"/>
  <c r="D23" i="2"/>
  <c r="D24" i="2"/>
  <c r="D25" i="2"/>
  <c r="D17" i="2"/>
  <c r="D7" i="2"/>
  <c r="D8" i="2"/>
  <c r="D9" i="2"/>
  <c r="D10" i="2"/>
  <c r="D11" i="2"/>
  <c r="D12" i="2"/>
  <c r="D13" i="2"/>
  <c r="D14" i="2"/>
  <c r="D6" i="2"/>
  <c r="X22" i="12"/>
  <c r="W29" i="12"/>
  <c r="W23" i="12"/>
  <c r="W11" i="12"/>
  <c r="X11" i="12"/>
  <c r="W13" i="12"/>
  <c r="W17" i="12"/>
  <c r="W14" i="12"/>
  <c r="W34" i="12"/>
  <c r="W22" i="12"/>
  <c r="W15" i="12"/>
  <c r="W25" i="12"/>
  <c r="X29" i="12"/>
  <c r="W21" i="12"/>
  <c r="X23" i="12"/>
  <c r="X34" i="12"/>
  <c r="X13" i="12"/>
  <c r="W18" i="12"/>
  <c r="X5" i="12"/>
  <c r="X20" i="12"/>
  <c r="W33" i="12"/>
  <c r="W12" i="12"/>
  <c r="X24" i="12"/>
  <c r="X31" i="12"/>
  <c r="X28" i="12"/>
  <c r="X32" i="12"/>
  <c r="W6" i="12"/>
  <c r="X15" i="12"/>
  <c r="W28" i="12"/>
  <c r="X9" i="12"/>
  <c r="X33" i="12"/>
  <c r="W37" i="12"/>
  <c r="X10" i="12"/>
  <c r="X17" i="12"/>
  <c r="W32" i="12"/>
  <c r="X27" i="12"/>
  <c r="W36" i="12"/>
  <c r="X4" i="12"/>
  <c r="W8" i="12"/>
  <c r="W26" i="12"/>
  <c r="W4" i="12"/>
  <c r="W27" i="12"/>
  <c r="W9" i="12"/>
  <c r="W7" i="12"/>
  <c r="X7" i="12"/>
  <c r="X18" i="12"/>
  <c r="X8" i="12"/>
  <c r="X21" i="12"/>
  <c r="X16" i="12"/>
  <c r="W10" i="12"/>
  <c r="X25" i="12"/>
  <c r="X37" i="12"/>
  <c r="W5" i="12"/>
  <c r="X14" i="12"/>
  <c r="W20" i="12"/>
  <c r="X12" i="12"/>
  <c r="X19" i="12"/>
  <c r="X30" i="12"/>
  <c r="W31" i="12"/>
  <c r="X6" i="12"/>
  <c r="W19" i="12"/>
  <c r="W24" i="12"/>
  <c r="X35" i="12"/>
  <c r="W16" i="12"/>
  <c r="X26" i="12"/>
  <c r="W30" i="12"/>
  <c r="W35" i="12"/>
  <c r="X36" i="12"/>
  <c r="D5" i="12" l="1"/>
  <c r="D6" i="12"/>
  <c r="D7" i="12"/>
  <c r="D8" i="12"/>
  <c r="D9" i="12"/>
  <c r="D10" i="12"/>
  <c r="D11" i="12"/>
  <c r="D12" i="12"/>
  <c r="D13" i="12"/>
  <c r="D14" i="12"/>
  <c r="D15" i="12"/>
  <c r="D16" i="12"/>
  <c r="D17" i="12"/>
  <c r="D18" i="12"/>
  <c r="D19" i="12"/>
  <c r="D20" i="12"/>
  <c r="D21" i="12"/>
  <c r="D22" i="12"/>
  <c r="D23" i="12"/>
  <c r="D24" i="12"/>
  <c r="D25" i="12"/>
  <c r="D26" i="12"/>
  <c r="D27" i="12"/>
  <c r="D28" i="12"/>
  <c r="D29" i="12"/>
  <c r="D30" i="12"/>
  <c r="D31" i="12"/>
  <c r="D32" i="12"/>
  <c r="D33" i="12"/>
  <c r="D34" i="12"/>
  <c r="D35" i="12"/>
  <c r="D36" i="12"/>
  <c r="D37" i="12"/>
  <c r="D38" i="12"/>
  <c r="D39" i="12"/>
  <c r="D40" i="12"/>
  <c r="D41" i="12"/>
  <c r="D42" i="12"/>
  <c r="D43" i="12"/>
  <c r="D44" i="12"/>
  <c r="D45" i="12"/>
  <c r="D46" i="12"/>
  <c r="D47" i="12"/>
  <c r="D48" i="12"/>
  <c r="D49" i="12"/>
  <c r="D50" i="12"/>
  <c r="D51" i="12"/>
  <c r="D52" i="12"/>
  <c r="D53" i="12"/>
  <c r="D54" i="12"/>
  <c r="D55" i="12"/>
  <c r="D56" i="12"/>
  <c r="D57" i="12"/>
  <c r="D58" i="12"/>
  <c r="D59" i="12"/>
  <c r="D60" i="12"/>
  <c r="D61" i="12"/>
  <c r="D62" i="12"/>
  <c r="D63" i="12"/>
  <c r="D64" i="12"/>
  <c r="D65" i="12"/>
  <c r="D66" i="12"/>
  <c r="D67" i="12"/>
  <c r="D68" i="12"/>
  <c r="D69" i="12"/>
  <c r="D70" i="12"/>
  <c r="D71" i="12"/>
  <c r="D72" i="12"/>
  <c r="D73" i="12"/>
  <c r="D74" i="12"/>
  <c r="D75" i="12"/>
  <c r="D76" i="12"/>
  <c r="D77" i="12"/>
  <c r="D78" i="12"/>
  <c r="D79" i="12"/>
  <c r="D80" i="12"/>
  <c r="D81" i="12"/>
  <c r="D82" i="12"/>
  <c r="D83" i="12"/>
  <c r="D84" i="12"/>
  <c r="D85" i="12"/>
  <c r="D86" i="12"/>
  <c r="D87" i="12"/>
  <c r="D88" i="12"/>
  <c r="D89" i="12"/>
  <c r="D90" i="12"/>
  <c r="D91" i="12"/>
  <c r="D92" i="12"/>
  <c r="D93" i="12"/>
  <c r="D94" i="12"/>
  <c r="D95" i="12"/>
  <c r="D96" i="12"/>
  <c r="D97" i="12"/>
  <c r="D98" i="12"/>
  <c r="D99" i="12"/>
  <c r="D100" i="12"/>
  <c r="D101" i="12"/>
  <c r="D102" i="12"/>
  <c r="D103" i="12"/>
  <c r="D104" i="12"/>
  <c r="D105" i="12"/>
  <c r="D106" i="12"/>
  <c r="D107" i="12"/>
  <c r="D108" i="12"/>
  <c r="D109" i="12"/>
  <c r="D110" i="12"/>
  <c r="D111" i="12"/>
  <c r="D112" i="12"/>
  <c r="D113" i="12"/>
  <c r="D114" i="12"/>
  <c r="D115" i="12"/>
  <c r="D116" i="12"/>
  <c r="D117" i="12"/>
  <c r="D118" i="12"/>
  <c r="D119" i="12"/>
  <c r="D120" i="12"/>
  <c r="D121" i="12"/>
  <c r="D122" i="12"/>
  <c r="D123" i="12"/>
  <c r="D124" i="12"/>
  <c r="D125" i="12"/>
  <c r="D126" i="12"/>
  <c r="D127" i="12"/>
  <c r="D128" i="12"/>
  <c r="D129" i="12"/>
  <c r="D130" i="12"/>
  <c r="D131" i="12"/>
  <c r="D132" i="12"/>
  <c r="D133" i="12"/>
  <c r="D134" i="12"/>
  <c r="D135" i="12"/>
  <c r="D136" i="12"/>
  <c r="D137" i="12"/>
  <c r="D138" i="12"/>
  <c r="D139" i="12"/>
  <c r="D140" i="12"/>
  <c r="D141" i="12"/>
  <c r="D142" i="12"/>
  <c r="D143" i="12"/>
  <c r="D144" i="12"/>
  <c r="D145" i="12"/>
  <c r="D146" i="12"/>
  <c r="D147" i="12"/>
  <c r="D148" i="12"/>
  <c r="D149" i="12"/>
  <c r="D150" i="12"/>
  <c r="D151" i="12"/>
  <c r="D152" i="12"/>
  <c r="D153" i="12"/>
  <c r="D154" i="12"/>
  <c r="D155" i="12"/>
  <c r="D156" i="12"/>
  <c r="D157" i="12"/>
  <c r="D158" i="12"/>
  <c r="D159" i="12"/>
  <c r="D160" i="12"/>
  <c r="D161" i="12"/>
  <c r="D162" i="12"/>
  <c r="D163" i="12"/>
  <c r="D164" i="12"/>
  <c r="D165" i="12"/>
  <c r="D166" i="12"/>
  <c r="D167" i="12"/>
  <c r="D168" i="12"/>
  <c r="D169" i="12"/>
  <c r="D170" i="12"/>
  <c r="D171" i="12"/>
  <c r="D172" i="12"/>
  <c r="D173" i="12"/>
  <c r="D174" i="12"/>
  <c r="D175" i="12"/>
  <c r="D176" i="12"/>
  <c r="D177" i="12"/>
  <c r="D178" i="12"/>
  <c r="D179" i="12"/>
  <c r="D180" i="12"/>
  <c r="D181" i="12"/>
  <c r="D182" i="12"/>
  <c r="D183" i="12"/>
  <c r="D184" i="12"/>
  <c r="D185" i="12"/>
  <c r="D186" i="12"/>
  <c r="D187" i="12"/>
  <c r="D188" i="12"/>
  <c r="D189" i="12"/>
  <c r="D190" i="12"/>
  <c r="D191" i="12"/>
  <c r="D192" i="12"/>
  <c r="D193" i="12"/>
  <c r="D194" i="12"/>
  <c r="D195" i="12"/>
  <c r="D196" i="12"/>
  <c r="D197" i="12"/>
  <c r="D198" i="12"/>
  <c r="D199" i="12"/>
  <c r="D200" i="12"/>
  <c r="D201" i="12"/>
  <c r="D202" i="12"/>
  <c r="D203" i="12"/>
  <c r="D204" i="12"/>
  <c r="D205" i="12"/>
  <c r="D206" i="12"/>
  <c r="D207" i="12"/>
  <c r="D208" i="12"/>
  <c r="D209" i="12"/>
  <c r="D210" i="12"/>
  <c r="D211" i="12"/>
  <c r="D212" i="12"/>
  <c r="D213" i="12"/>
  <c r="D214" i="12"/>
  <c r="D215" i="12"/>
  <c r="D216" i="12"/>
  <c r="D217" i="12"/>
  <c r="D218" i="12"/>
  <c r="D219" i="12"/>
  <c r="D220" i="12"/>
  <c r="D221" i="12"/>
  <c r="D222" i="12"/>
  <c r="D223" i="12"/>
  <c r="D224" i="12"/>
  <c r="D225" i="12"/>
  <c r="D226" i="12"/>
  <c r="D227" i="12"/>
  <c r="D228" i="12"/>
  <c r="D229" i="12"/>
  <c r="D230" i="12"/>
  <c r="D231" i="12"/>
  <c r="D232" i="12"/>
  <c r="D233" i="12"/>
  <c r="D234" i="12"/>
  <c r="D235" i="12"/>
  <c r="D236" i="12"/>
  <c r="D237" i="12"/>
  <c r="D238" i="12"/>
  <c r="D239" i="12"/>
  <c r="D240" i="12"/>
  <c r="D241" i="12"/>
  <c r="D242" i="12"/>
  <c r="D243" i="12"/>
  <c r="D244" i="12"/>
  <c r="D245" i="12"/>
  <c r="D246" i="12"/>
  <c r="D247" i="12"/>
  <c r="D248" i="12"/>
  <c r="D249" i="12"/>
  <c r="D250" i="12"/>
  <c r="D251" i="12"/>
  <c r="D252" i="12"/>
  <c r="D253" i="12"/>
  <c r="D254" i="12"/>
  <c r="D255" i="12"/>
  <c r="D256" i="12"/>
  <c r="D257" i="12"/>
  <c r="D258" i="12"/>
  <c r="D259" i="12"/>
  <c r="D260" i="12"/>
  <c r="D261" i="12"/>
  <c r="D262" i="12"/>
  <c r="D263" i="12"/>
  <c r="D264" i="12"/>
  <c r="D265" i="12"/>
  <c r="D266" i="12"/>
  <c r="D267" i="12"/>
  <c r="D268" i="12"/>
  <c r="D269" i="12"/>
  <c r="D270" i="12"/>
  <c r="D271" i="12"/>
  <c r="D272" i="12"/>
  <c r="D273" i="12"/>
  <c r="D274" i="12"/>
  <c r="D275" i="12"/>
  <c r="D276" i="12"/>
  <c r="D277" i="12"/>
  <c r="D278" i="12"/>
  <c r="D279" i="12"/>
  <c r="D280" i="12"/>
  <c r="D281" i="12"/>
  <c r="D282" i="12"/>
  <c r="D283" i="12"/>
  <c r="D284" i="12"/>
  <c r="D285" i="12"/>
  <c r="D286" i="12"/>
  <c r="D287" i="12"/>
  <c r="D288" i="12"/>
  <c r="D289" i="12"/>
  <c r="D290" i="12"/>
  <c r="D291" i="12"/>
  <c r="D292" i="12"/>
  <c r="D293" i="12"/>
  <c r="D294" i="12"/>
  <c r="D295" i="12"/>
  <c r="D296" i="12"/>
  <c r="D297" i="12"/>
  <c r="D298" i="12"/>
  <c r="D299" i="12"/>
  <c r="D300" i="12"/>
  <c r="D301" i="12"/>
  <c r="D302" i="12"/>
  <c r="D303" i="12"/>
  <c r="D304" i="12"/>
  <c r="D305" i="12"/>
  <c r="D306" i="12"/>
  <c r="D307" i="12"/>
  <c r="D308" i="12"/>
  <c r="D309" i="12"/>
  <c r="D4" i="12"/>
  <c r="C5" i="12"/>
  <c r="F5" i="12" s="1"/>
  <c r="C6" i="12"/>
  <c r="C7" i="12"/>
  <c r="C8" i="12"/>
  <c r="F8" i="12" s="1"/>
  <c r="C9" i="12"/>
  <c r="C10" i="12"/>
  <c r="C11" i="12"/>
  <c r="C12" i="12"/>
  <c r="C13" i="12"/>
  <c r="C14" i="12"/>
  <c r="C15" i="12"/>
  <c r="C16" i="12"/>
  <c r="C17" i="12"/>
  <c r="F17" i="12" s="1"/>
  <c r="C18" i="12"/>
  <c r="C19" i="12"/>
  <c r="C20" i="12"/>
  <c r="F20" i="12" s="1"/>
  <c r="C21" i="12"/>
  <c r="C22" i="12"/>
  <c r="C23" i="12"/>
  <c r="C24" i="12"/>
  <c r="C25" i="12"/>
  <c r="C26" i="12"/>
  <c r="C27" i="12"/>
  <c r="C28" i="12"/>
  <c r="C29" i="12"/>
  <c r="C30" i="12"/>
  <c r="C31" i="12"/>
  <c r="C32" i="12"/>
  <c r="F32" i="12" s="1"/>
  <c r="C33" i="12"/>
  <c r="C34" i="12"/>
  <c r="C35" i="12"/>
  <c r="C36" i="12"/>
  <c r="C37" i="12"/>
  <c r="C38" i="12"/>
  <c r="C39" i="12"/>
  <c r="C40" i="12"/>
  <c r="C41" i="12"/>
  <c r="F41" i="12" s="1"/>
  <c r="C42" i="12"/>
  <c r="C43" i="12"/>
  <c r="C44" i="12"/>
  <c r="F44" i="12" s="1"/>
  <c r="C45" i="12"/>
  <c r="C46" i="12"/>
  <c r="C47" i="12"/>
  <c r="C48" i="12"/>
  <c r="C49" i="12"/>
  <c r="C50" i="12"/>
  <c r="C51" i="12"/>
  <c r="C52" i="12"/>
  <c r="C53" i="12"/>
  <c r="F53" i="12" s="1"/>
  <c r="C54" i="12"/>
  <c r="C55" i="12"/>
  <c r="C56" i="12"/>
  <c r="F56" i="12" s="1"/>
  <c r="C57" i="12"/>
  <c r="C58" i="12"/>
  <c r="C59" i="12"/>
  <c r="C60" i="12"/>
  <c r="C61" i="12"/>
  <c r="C62" i="12"/>
  <c r="C63" i="12"/>
  <c r="C64" i="12"/>
  <c r="C65" i="12"/>
  <c r="F65" i="12" s="1"/>
  <c r="C66" i="12"/>
  <c r="C67" i="12"/>
  <c r="C68" i="12"/>
  <c r="F68" i="12" s="1"/>
  <c r="C69" i="12"/>
  <c r="C70" i="12"/>
  <c r="C71" i="12"/>
  <c r="C72" i="12"/>
  <c r="C73" i="12"/>
  <c r="C74" i="12"/>
  <c r="C75" i="12"/>
  <c r="C76" i="12"/>
  <c r="C77" i="12"/>
  <c r="F77" i="12" s="1"/>
  <c r="C78" i="12"/>
  <c r="C79" i="12"/>
  <c r="C80" i="12"/>
  <c r="F80" i="12" s="1"/>
  <c r="C81" i="12"/>
  <c r="C82" i="12"/>
  <c r="C83" i="12"/>
  <c r="C84" i="12"/>
  <c r="C85" i="12"/>
  <c r="C86" i="12"/>
  <c r="C87" i="12"/>
  <c r="C88" i="12"/>
  <c r="C89" i="12"/>
  <c r="F89" i="12" s="1"/>
  <c r="C90" i="12"/>
  <c r="C91" i="12"/>
  <c r="C92" i="12"/>
  <c r="F92" i="12" s="1"/>
  <c r="C93" i="12"/>
  <c r="C94" i="12"/>
  <c r="C95" i="12"/>
  <c r="C96" i="12"/>
  <c r="C97" i="12"/>
  <c r="C98" i="12"/>
  <c r="C99" i="12"/>
  <c r="C100" i="12"/>
  <c r="C101" i="12"/>
  <c r="F101" i="12" s="1"/>
  <c r="C102" i="12"/>
  <c r="C103" i="12"/>
  <c r="C104" i="12"/>
  <c r="F104" i="12" s="1"/>
  <c r="C105" i="12"/>
  <c r="C106" i="12"/>
  <c r="C107" i="12"/>
  <c r="C108" i="12"/>
  <c r="C109" i="12"/>
  <c r="C110" i="12"/>
  <c r="C111" i="12"/>
  <c r="C112" i="12"/>
  <c r="C113" i="12"/>
  <c r="F113" i="12" s="1"/>
  <c r="C114" i="12"/>
  <c r="C115" i="12"/>
  <c r="C116" i="12"/>
  <c r="F116" i="12" s="1"/>
  <c r="C117" i="12"/>
  <c r="C118" i="12"/>
  <c r="C119" i="12"/>
  <c r="C120" i="12"/>
  <c r="C121" i="12"/>
  <c r="C122" i="12"/>
  <c r="C123" i="12"/>
  <c r="C124" i="12"/>
  <c r="C125" i="12"/>
  <c r="F125" i="12" s="1"/>
  <c r="C126" i="12"/>
  <c r="C127" i="12"/>
  <c r="C128" i="12"/>
  <c r="F128" i="12" s="1"/>
  <c r="C129" i="12"/>
  <c r="C130" i="12"/>
  <c r="C131" i="12"/>
  <c r="C132" i="12"/>
  <c r="C133" i="12"/>
  <c r="C134" i="12"/>
  <c r="C135" i="12"/>
  <c r="C136" i="12"/>
  <c r="C137" i="12"/>
  <c r="F137" i="12" s="1"/>
  <c r="C138" i="12"/>
  <c r="C139" i="12"/>
  <c r="C140" i="12"/>
  <c r="F140" i="12" s="1"/>
  <c r="C141" i="12"/>
  <c r="C142" i="12"/>
  <c r="C143" i="12"/>
  <c r="C144" i="12"/>
  <c r="C145" i="12"/>
  <c r="C146" i="12"/>
  <c r="C147" i="12"/>
  <c r="C148" i="12"/>
  <c r="C149" i="12"/>
  <c r="F149" i="12" s="1"/>
  <c r="C150" i="12"/>
  <c r="C151" i="12"/>
  <c r="C152" i="12"/>
  <c r="F152" i="12" s="1"/>
  <c r="C153" i="12"/>
  <c r="C154" i="12"/>
  <c r="C155" i="12"/>
  <c r="C156" i="12"/>
  <c r="C157" i="12"/>
  <c r="C158" i="12"/>
  <c r="C159" i="12"/>
  <c r="C160" i="12"/>
  <c r="C161" i="12"/>
  <c r="F161" i="12" s="1"/>
  <c r="C162" i="12"/>
  <c r="C163" i="12"/>
  <c r="C164" i="12"/>
  <c r="F164" i="12" s="1"/>
  <c r="C165" i="12"/>
  <c r="C166" i="12"/>
  <c r="C167" i="12"/>
  <c r="C168" i="12"/>
  <c r="C169" i="12"/>
  <c r="C170" i="12"/>
  <c r="C171" i="12"/>
  <c r="C172" i="12"/>
  <c r="C173" i="12"/>
  <c r="F173" i="12" s="1"/>
  <c r="C174" i="12"/>
  <c r="C175" i="12"/>
  <c r="C176" i="12"/>
  <c r="F176" i="12" s="1"/>
  <c r="C177" i="12"/>
  <c r="C178" i="12"/>
  <c r="C179" i="12"/>
  <c r="C180" i="12"/>
  <c r="C181" i="12"/>
  <c r="C182" i="12"/>
  <c r="C183" i="12"/>
  <c r="C184" i="12"/>
  <c r="C185" i="12"/>
  <c r="F185" i="12" s="1"/>
  <c r="C186" i="12"/>
  <c r="C187" i="12"/>
  <c r="C188" i="12"/>
  <c r="F188" i="12" s="1"/>
  <c r="C189" i="12"/>
  <c r="C190" i="12"/>
  <c r="C191" i="12"/>
  <c r="C192" i="12"/>
  <c r="C193" i="12"/>
  <c r="C194" i="12"/>
  <c r="C195" i="12"/>
  <c r="C196" i="12"/>
  <c r="C197" i="12"/>
  <c r="F197" i="12" s="1"/>
  <c r="C198" i="12"/>
  <c r="C199" i="12"/>
  <c r="C200" i="12"/>
  <c r="F200" i="12" s="1"/>
  <c r="C201" i="12"/>
  <c r="C202" i="12"/>
  <c r="C203" i="12"/>
  <c r="C204" i="12"/>
  <c r="C205" i="12"/>
  <c r="C206" i="12"/>
  <c r="C207" i="12"/>
  <c r="C208" i="12"/>
  <c r="C209" i="12"/>
  <c r="F209" i="12" s="1"/>
  <c r="C210" i="12"/>
  <c r="C211" i="12"/>
  <c r="C212" i="12"/>
  <c r="F212" i="12" s="1"/>
  <c r="C213" i="12"/>
  <c r="C214" i="12"/>
  <c r="C215" i="12"/>
  <c r="C216" i="12"/>
  <c r="C217" i="12"/>
  <c r="C218" i="12"/>
  <c r="C219" i="12"/>
  <c r="C220" i="12"/>
  <c r="C221" i="12"/>
  <c r="F221" i="12" s="1"/>
  <c r="C222" i="12"/>
  <c r="C223" i="12"/>
  <c r="C224" i="12"/>
  <c r="F224" i="12" s="1"/>
  <c r="C225" i="12"/>
  <c r="C226" i="12"/>
  <c r="C227" i="12"/>
  <c r="C228" i="12"/>
  <c r="C229" i="12"/>
  <c r="C230" i="12"/>
  <c r="C231" i="12"/>
  <c r="C232" i="12"/>
  <c r="C233" i="12"/>
  <c r="F233" i="12" s="1"/>
  <c r="C234" i="12"/>
  <c r="C235" i="12"/>
  <c r="C236" i="12"/>
  <c r="F236" i="12" s="1"/>
  <c r="C237" i="12"/>
  <c r="C238" i="12"/>
  <c r="C239" i="12"/>
  <c r="C240" i="12"/>
  <c r="C241" i="12"/>
  <c r="C242" i="12"/>
  <c r="C243" i="12"/>
  <c r="C244" i="12"/>
  <c r="C245" i="12"/>
  <c r="F245" i="12" s="1"/>
  <c r="C246" i="12"/>
  <c r="C247" i="12"/>
  <c r="C248" i="12"/>
  <c r="F248" i="12" s="1"/>
  <c r="C249" i="12"/>
  <c r="C250" i="12"/>
  <c r="C251" i="12"/>
  <c r="C252" i="12"/>
  <c r="C253" i="12"/>
  <c r="C254" i="12"/>
  <c r="C255" i="12"/>
  <c r="C256" i="12"/>
  <c r="C257" i="12"/>
  <c r="F257" i="12" s="1"/>
  <c r="C258" i="12"/>
  <c r="C259" i="12"/>
  <c r="C260" i="12"/>
  <c r="F260" i="12" s="1"/>
  <c r="C261" i="12"/>
  <c r="C262" i="12"/>
  <c r="C263" i="12"/>
  <c r="C264" i="12"/>
  <c r="C265" i="12"/>
  <c r="C266" i="12"/>
  <c r="C267" i="12"/>
  <c r="C268" i="12"/>
  <c r="C269" i="12"/>
  <c r="F269" i="12" s="1"/>
  <c r="C270" i="12"/>
  <c r="C271" i="12"/>
  <c r="C272" i="12"/>
  <c r="F272" i="12" s="1"/>
  <c r="C273" i="12"/>
  <c r="C274" i="12"/>
  <c r="C275" i="12"/>
  <c r="C276" i="12"/>
  <c r="C277" i="12"/>
  <c r="C278" i="12"/>
  <c r="C279" i="12"/>
  <c r="C280" i="12"/>
  <c r="C281" i="12"/>
  <c r="F281" i="12" s="1"/>
  <c r="C282" i="12"/>
  <c r="C283" i="12"/>
  <c r="C284" i="12"/>
  <c r="F284" i="12" s="1"/>
  <c r="C285" i="12"/>
  <c r="C286" i="12"/>
  <c r="C287" i="12"/>
  <c r="C288" i="12"/>
  <c r="C289" i="12"/>
  <c r="C290" i="12"/>
  <c r="C291" i="12"/>
  <c r="C292" i="12"/>
  <c r="C293" i="12"/>
  <c r="F293" i="12" s="1"/>
  <c r="C294" i="12"/>
  <c r="C295" i="12"/>
  <c r="C296" i="12"/>
  <c r="F296" i="12" s="1"/>
  <c r="C297" i="12"/>
  <c r="C298" i="12"/>
  <c r="C299" i="12"/>
  <c r="C300" i="12"/>
  <c r="C301" i="12"/>
  <c r="C302" i="12"/>
  <c r="C303" i="12"/>
  <c r="C304" i="12"/>
  <c r="C305" i="12"/>
  <c r="F305" i="12" s="1"/>
  <c r="C306" i="12"/>
  <c r="C307" i="12"/>
  <c r="C308" i="12"/>
  <c r="F308" i="12" s="1"/>
  <c r="C309" i="12"/>
  <c r="C310" i="12"/>
  <c r="C311" i="12"/>
  <c r="C312" i="12"/>
  <c r="C313" i="12"/>
  <c r="C314" i="12"/>
  <c r="C315" i="12"/>
  <c r="C316" i="12"/>
  <c r="C317" i="12"/>
  <c r="C318" i="12"/>
  <c r="C319" i="12"/>
  <c r="C320" i="12"/>
  <c r="C321" i="12"/>
  <c r="C322" i="12"/>
  <c r="C323" i="12"/>
  <c r="C324" i="12"/>
  <c r="C325" i="12"/>
  <c r="C326" i="12"/>
  <c r="C327" i="12"/>
  <c r="C328" i="12"/>
  <c r="C329" i="12"/>
  <c r="C330" i="12"/>
  <c r="C331" i="12"/>
  <c r="C332" i="12"/>
  <c r="C333" i="12"/>
  <c r="C334" i="12"/>
  <c r="C335" i="12"/>
  <c r="C336" i="12"/>
  <c r="C337" i="12"/>
  <c r="C338" i="12"/>
  <c r="C339" i="12"/>
  <c r="C340" i="12"/>
  <c r="C341" i="12"/>
  <c r="C342" i="12"/>
  <c r="C343" i="12"/>
  <c r="C344" i="12"/>
  <c r="C345" i="12"/>
  <c r="C346" i="12"/>
  <c r="C347" i="12"/>
  <c r="C348" i="12"/>
  <c r="C349" i="12"/>
  <c r="C350" i="12"/>
  <c r="C351" i="12"/>
  <c r="C352" i="12"/>
  <c r="C353" i="12"/>
  <c r="C354" i="12"/>
  <c r="C355" i="12"/>
  <c r="C356" i="12"/>
  <c r="C357" i="12"/>
  <c r="C358" i="12"/>
  <c r="C359" i="12"/>
  <c r="C360" i="12"/>
  <c r="C361" i="12"/>
  <c r="C362" i="12"/>
  <c r="C363" i="12"/>
  <c r="C364" i="12"/>
  <c r="C365" i="12"/>
  <c r="C366" i="12"/>
  <c r="C367" i="12"/>
  <c r="C368" i="12"/>
  <c r="C369" i="12"/>
  <c r="C370" i="12"/>
  <c r="C371" i="12"/>
  <c r="C372" i="12"/>
  <c r="C373" i="12"/>
  <c r="C374" i="12"/>
  <c r="C375" i="12"/>
  <c r="C376" i="12"/>
  <c r="C377" i="12"/>
  <c r="C378" i="12"/>
  <c r="C379" i="12"/>
  <c r="C380" i="12"/>
  <c r="C381" i="12"/>
  <c r="C382" i="12"/>
  <c r="C383" i="12"/>
  <c r="C384" i="12"/>
  <c r="C385" i="12"/>
  <c r="C386" i="12"/>
  <c r="C387" i="12"/>
  <c r="C388" i="12"/>
  <c r="C389" i="12"/>
  <c r="C390" i="12"/>
  <c r="C391" i="12"/>
  <c r="C392" i="12"/>
  <c r="C393" i="12"/>
  <c r="C394" i="12"/>
  <c r="C395" i="12"/>
  <c r="C396" i="12"/>
  <c r="C397" i="12"/>
  <c r="C398" i="12"/>
  <c r="C399" i="12"/>
  <c r="C400" i="12"/>
  <c r="C401" i="12"/>
  <c r="C402" i="12"/>
  <c r="C403" i="12"/>
  <c r="C404" i="12"/>
  <c r="C405" i="12"/>
  <c r="C406" i="12"/>
  <c r="C407" i="12"/>
  <c r="C408" i="12"/>
  <c r="C409" i="12"/>
  <c r="C410" i="12"/>
  <c r="C411" i="12"/>
  <c r="C412" i="12"/>
  <c r="C413" i="12"/>
  <c r="C414" i="12"/>
  <c r="C415" i="12"/>
  <c r="C416" i="12"/>
  <c r="C417" i="12"/>
  <c r="C418" i="12"/>
  <c r="C419" i="12"/>
  <c r="C420" i="12"/>
  <c r="C421" i="12"/>
  <c r="C422" i="12"/>
  <c r="C423" i="12"/>
  <c r="C424" i="12"/>
  <c r="C425" i="12"/>
  <c r="C426" i="12"/>
  <c r="C427" i="12"/>
  <c r="C428" i="12"/>
  <c r="C429" i="12"/>
  <c r="C430" i="12"/>
  <c r="C431" i="12"/>
  <c r="C432" i="12"/>
  <c r="C433" i="12"/>
  <c r="C434" i="12"/>
  <c r="C435" i="12"/>
  <c r="C436" i="12"/>
  <c r="C437" i="12"/>
  <c r="C438" i="12"/>
  <c r="C439" i="12"/>
  <c r="C440" i="12"/>
  <c r="C441" i="12"/>
  <c r="C442" i="12"/>
  <c r="C443" i="12"/>
  <c r="C444" i="12"/>
  <c r="C445" i="12"/>
  <c r="C446" i="12"/>
  <c r="C447" i="12"/>
  <c r="C448" i="12"/>
  <c r="C449" i="12"/>
  <c r="C450" i="12"/>
  <c r="C451" i="12"/>
  <c r="C452" i="12"/>
  <c r="C453" i="12"/>
  <c r="C454" i="12"/>
  <c r="C455" i="12"/>
  <c r="C456" i="12"/>
  <c r="C457" i="12"/>
  <c r="C458" i="12"/>
  <c r="C459" i="12"/>
  <c r="C460" i="12"/>
  <c r="C461" i="12"/>
  <c r="C462" i="12"/>
  <c r="C463" i="12"/>
  <c r="C464" i="12"/>
  <c r="C465" i="12"/>
  <c r="C466" i="12"/>
  <c r="C467" i="12"/>
  <c r="C468" i="12"/>
  <c r="C469" i="12"/>
  <c r="C470" i="12"/>
  <c r="C471" i="12"/>
  <c r="C472" i="12"/>
  <c r="C473" i="12"/>
  <c r="C474" i="12"/>
  <c r="C475" i="12"/>
  <c r="C476" i="12"/>
  <c r="C477" i="12"/>
  <c r="C478" i="12"/>
  <c r="C479" i="12"/>
  <c r="C480" i="12"/>
  <c r="C481" i="12"/>
  <c r="C482" i="12"/>
  <c r="C483" i="12"/>
  <c r="C484" i="12"/>
  <c r="C485" i="12"/>
  <c r="C486" i="12"/>
  <c r="C487" i="12"/>
  <c r="C488" i="12"/>
  <c r="C489" i="12"/>
  <c r="C490" i="12"/>
  <c r="C491" i="12"/>
  <c r="C492" i="12"/>
  <c r="C493" i="12"/>
  <c r="C494" i="12"/>
  <c r="C495" i="12"/>
  <c r="C496" i="12"/>
  <c r="C497" i="12"/>
  <c r="C498" i="12"/>
  <c r="C499" i="12"/>
  <c r="C500" i="12"/>
  <c r="C501" i="12"/>
  <c r="C502" i="12"/>
  <c r="C503" i="12"/>
  <c r="C504" i="12"/>
  <c r="C505" i="12"/>
  <c r="C506" i="12"/>
  <c r="C507" i="12"/>
  <c r="C508" i="12"/>
  <c r="C509" i="12"/>
  <c r="C510" i="12"/>
  <c r="C511" i="12"/>
  <c r="C512" i="12"/>
  <c r="C513" i="12"/>
  <c r="C514" i="12"/>
  <c r="C515" i="12"/>
  <c r="C516" i="12"/>
  <c r="C517" i="12"/>
  <c r="C518" i="12"/>
  <c r="C519" i="12"/>
  <c r="C520" i="12"/>
  <c r="C521" i="12"/>
  <c r="C522" i="12"/>
  <c r="C523" i="12"/>
  <c r="C524" i="12"/>
  <c r="C525" i="12"/>
  <c r="C526" i="12"/>
  <c r="C527" i="12"/>
  <c r="C528" i="12"/>
  <c r="C529" i="12"/>
  <c r="C530" i="12"/>
  <c r="C531" i="12"/>
  <c r="C532" i="12"/>
  <c r="C533" i="12"/>
  <c r="C534" i="12"/>
  <c r="C535" i="12"/>
  <c r="C536" i="12"/>
  <c r="C537" i="12"/>
  <c r="C538" i="12"/>
  <c r="C539" i="12"/>
  <c r="C540" i="12"/>
  <c r="C541" i="12"/>
  <c r="C542" i="12"/>
  <c r="C543" i="12"/>
  <c r="C544" i="12"/>
  <c r="C545" i="12"/>
  <c r="C546" i="12"/>
  <c r="C547" i="12"/>
  <c r="C548" i="12"/>
  <c r="C549" i="12"/>
  <c r="C550" i="12"/>
  <c r="C551" i="12"/>
  <c r="C552" i="12"/>
  <c r="C553" i="12"/>
  <c r="C554" i="12"/>
  <c r="C555" i="12"/>
  <c r="C556" i="12"/>
  <c r="C557" i="12"/>
  <c r="C558" i="12"/>
  <c r="C559" i="12"/>
  <c r="C560" i="12"/>
  <c r="C561" i="12"/>
  <c r="C562" i="12"/>
  <c r="C563" i="12"/>
  <c r="C564" i="12"/>
  <c r="C565" i="12"/>
  <c r="C566" i="12"/>
  <c r="C567" i="12"/>
  <c r="C568" i="12"/>
  <c r="C569" i="12"/>
  <c r="C570" i="12"/>
  <c r="C571" i="12"/>
  <c r="C572" i="12"/>
  <c r="C573" i="12"/>
  <c r="C574" i="12"/>
  <c r="C575" i="12"/>
  <c r="C576" i="12"/>
  <c r="C577" i="12"/>
  <c r="C578" i="12"/>
  <c r="C579" i="12"/>
  <c r="C580" i="12"/>
  <c r="C581" i="12"/>
  <c r="C582" i="12"/>
  <c r="C583" i="12"/>
  <c r="C584" i="12"/>
  <c r="C585" i="12"/>
  <c r="C586" i="12"/>
  <c r="C587" i="12"/>
  <c r="C588" i="12"/>
  <c r="C589" i="12"/>
  <c r="C590" i="12"/>
  <c r="C591" i="12"/>
  <c r="C592" i="12"/>
  <c r="C593" i="12"/>
  <c r="C594" i="12"/>
  <c r="C595" i="12"/>
  <c r="C596" i="12"/>
  <c r="C597" i="12"/>
  <c r="C598" i="12"/>
  <c r="C599" i="12"/>
  <c r="C600" i="12"/>
  <c r="C601" i="12"/>
  <c r="C602" i="12"/>
  <c r="C603" i="12"/>
  <c r="C604" i="12"/>
  <c r="C605" i="12"/>
  <c r="C606" i="12"/>
  <c r="C607" i="12"/>
  <c r="C608" i="12"/>
  <c r="C609" i="12"/>
  <c r="C610" i="12"/>
  <c r="C611" i="12"/>
  <c r="C612" i="12"/>
  <c r="C613" i="12"/>
  <c r="C614" i="12"/>
  <c r="C615" i="12"/>
  <c r="C616" i="12"/>
  <c r="C617" i="12"/>
  <c r="C618" i="12"/>
  <c r="C619" i="12"/>
  <c r="C620" i="12"/>
  <c r="C621" i="12"/>
  <c r="C622" i="12"/>
  <c r="C623" i="12"/>
  <c r="C624" i="12"/>
  <c r="C625" i="12"/>
  <c r="C626" i="12"/>
  <c r="C627" i="12"/>
  <c r="C628" i="12"/>
  <c r="C629" i="12"/>
  <c r="C630" i="12"/>
  <c r="C631" i="12"/>
  <c r="C632" i="12"/>
  <c r="C633" i="12"/>
  <c r="C634" i="12"/>
  <c r="C635" i="12"/>
  <c r="C636" i="12"/>
  <c r="C637" i="12"/>
  <c r="C638" i="12"/>
  <c r="C639" i="12"/>
  <c r="C640" i="12"/>
  <c r="C641" i="12"/>
  <c r="C642" i="12"/>
  <c r="C643" i="12"/>
  <c r="C644" i="12"/>
  <c r="C645" i="12"/>
  <c r="C646" i="12"/>
  <c r="C647" i="12"/>
  <c r="C648" i="12"/>
  <c r="C649" i="12"/>
  <c r="C650" i="12"/>
  <c r="C651" i="12"/>
  <c r="C652" i="12"/>
  <c r="C653" i="12"/>
  <c r="C654" i="12"/>
  <c r="C655" i="12"/>
  <c r="C656" i="12"/>
  <c r="C657" i="12"/>
  <c r="C658" i="12"/>
  <c r="C659" i="12"/>
  <c r="C660" i="12"/>
  <c r="C661" i="12"/>
  <c r="C662" i="12"/>
  <c r="C663" i="12"/>
  <c r="C664" i="12"/>
  <c r="C665" i="12"/>
  <c r="C666" i="12"/>
  <c r="C667" i="12"/>
  <c r="C668" i="12"/>
  <c r="C669" i="12"/>
  <c r="C670" i="12"/>
  <c r="C671" i="12"/>
  <c r="C672" i="12"/>
  <c r="C673" i="12"/>
  <c r="C674" i="12"/>
  <c r="C675" i="12"/>
  <c r="C676" i="12"/>
  <c r="C677" i="12"/>
  <c r="C678" i="12"/>
  <c r="C679" i="12"/>
  <c r="C680" i="12"/>
  <c r="C681" i="12"/>
  <c r="C682" i="12"/>
  <c r="C683" i="12"/>
  <c r="C684" i="12"/>
  <c r="C685" i="12"/>
  <c r="C686" i="12"/>
  <c r="C687" i="12"/>
  <c r="C688" i="12"/>
  <c r="C689" i="12"/>
  <c r="C690" i="12"/>
  <c r="C691" i="12"/>
  <c r="C692" i="12"/>
  <c r="C693" i="12"/>
  <c r="C694" i="12"/>
  <c r="C695" i="12"/>
  <c r="C696" i="12"/>
  <c r="C697" i="12"/>
  <c r="C698" i="12"/>
  <c r="C699" i="12"/>
  <c r="C700" i="12"/>
  <c r="C701" i="12"/>
  <c r="C702" i="12"/>
  <c r="C703" i="12"/>
  <c r="C704" i="12"/>
  <c r="C705" i="12"/>
  <c r="C706" i="12"/>
  <c r="C707" i="12"/>
  <c r="C708" i="12"/>
  <c r="C709" i="12"/>
  <c r="C710" i="12"/>
  <c r="C711" i="12"/>
  <c r="C712" i="12"/>
  <c r="C713" i="12"/>
  <c r="C714" i="12"/>
  <c r="C715" i="12"/>
  <c r="C716" i="12"/>
  <c r="C717" i="12"/>
  <c r="C718" i="12"/>
  <c r="C719" i="12"/>
  <c r="C720" i="12"/>
  <c r="C721" i="12"/>
  <c r="C722" i="12"/>
  <c r="C723" i="12"/>
  <c r="C724" i="12"/>
  <c r="C725" i="12"/>
  <c r="C726" i="12"/>
  <c r="C727" i="12"/>
  <c r="C728" i="12"/>
  <c r="C729" i="12"/>
  <c r="C730" i="12"/>
  <c r="C731" i="12"/>
  <c r="C732" i="12"/>
  <c r="C733" i="12"/>
  <c r="C734" i="12"/>
  <c r="C735" i="12"/>
  <c r="C736" i="12"/>
  <c r="C737" i="12"/>
  <c r="C738" i="12"/>
  <c r="C739" i="12"/>
  <c r="C740" i="12"/>
  <c r="C741" i="12"/>
  <c r="C742" i="12"/>
  <c r="C743" i="12"/>
  <c r="C744" i="12"/>
  <c r="C745" i="12"/>
  <c r="C746" i="12"/>
  <c r="C747" i="12"/>
  <c r="C748" i="12"/>
  <c r="C749" i="12"/>
  <c r="C750" i="12"/>
  <c r="C751" i="12"/>
  <c r="C752" i="12"/>
  <c r="C753" i="12"/>
  <c r="C754" i="12"/>
  <c r="C755" i="12"/>
  <c r="C756" i="12"/>
  <c r="C757" i="12"/>
  <c r="C758" i="12"/>
  <c r="C759" i="12"/>
  <c r="C760" i="12"/>
  <c r="C761" i="12"/>
  <c r="C762" i="12"/>
  <c r="C763" i="12"/>
  <c r="C764" i="12"/>
  <c r="C765" i="12"/>
  <c r="C766" i="12"/>
  <c r="C767" i="12"/>
  <c r="C768" i="12"/>
  <c r="C769" i="12"/>
  <c r="C770" i="12"/>
  <c r="C771" i="12"/>
  <c r="C772" i="12"/>
  <c r="C773" i="12"/>
  <c r="C774" i="12"/>
  <c r="C775" i="12"/>
  <c r="C776" i="12"/>
  <c r="C777" i="12"/>
  <c r="C778" i="12"/>
  <c r="C779" i="12"/>
  <c r="C780" i="12"/>
  <c r="C781" i="12"/>
  <c r="C782" i="12"/>
  <c r="C783" i="12"/>
  <c r="C784" i="12"/>
  <c r="C785" i="12"/>
  <c r="C786" i="12"/>
  <c r="C787" i="12"/>
  <c r="C788" i="12"/>
  <c r="C789" i="12"/>
  <c r="C790" i="12"/>
  <c r="C791" i="12"/>
  <c r="C792" i="12"/>
  <c r="C793" i="12"/>
  <c r="C794" i="12"/>
  <c r="C795" i="12"/>
  <c r="C796" i="12"/>
  <c r="C797" i="12"/>
  <c r="C798" i="12"/>
  <c r="C799" i="12"/>
  <c r="C800" i="12"/>
  <c r="C801" i="12"/>
  <c r="C802" i="12"/>
  <c r="C803" i="12"/>
  <c r="C804" i="12"/>
  <c r="C805" i="12"/>
  <c r="C806" i="12"/>
  <c r="C807" i="12"/>
  <c r="C808" i="12"/>
  <c r="C809" i="12"/>
  <c r="C810" i="12"/>
  <c r="C811" i="12"/>
  <c r="C812" i="12"/>
  <c r="C813" i="12"/>
  <c r="C814" i="12"/>
  <c r="C815" i="12"/>
  <c r="C816" i="12"/>
  <c r="C817" i="12"/>
  <c r="C818" i="12"/>
  <c r="C819" i="12"/>
  <c r="C820" i="12"/>
  <c r="C821" i="12"/>
  <c r="C822" i="12"/>
  <c r="C823" i="12"/>
  <c r="C824" i="12"/>
  <c r="C825" i="12"/>
  <c r="C826" i="12"/>
  <c r="C827" i="12"/>
  <c r="C828" i="12"/>
  <c r="C829" i="12"/>
  <c r="C830" i="12"/>
  <c r="C831" i="12"/>
  <c r="C832" i="12"/>
  <c r="C833" i="12"/>
  <c r="C834" i="12"/>
  <c r="C835" i="12"/>
  <c r="C836" i="12"/>
  <c r="C837" i="12"/>
  <c r="C838" i="12"/>
  <c r="C839" i="12"/>
  <c r="C840" i="12"/>
  <c r="C841" i="12"/>
  <c r="C842" i="12"/>
  <c r="C843" i="12"/>
  <c r="C844" i="12"/>
  <c r="C845" i="12"/>
  <c r="C846" i="12"/>
  <c r="C847" i="12"/>
  <c r="C848" i="12"/>
  <c r="C849" i="12"/>
  <c r="C850" i="12"/>
  <c r="C851" i="12"/>
  <c r="C852" i="12"/>
  <c r="C853" i="12"/>
  <c r="C854" i="12"/>
  <c r="C855" i="12"/>
  <c r="C856" i="12"/>
  <c r="C857" i="12"/>
  <c r="C858" i="12"/>
  <c r="C859" i="12"/>
  <c r="C860" i="12"/>
  <c r="C861" i="12"/>
  <c r="C862" i="12"/>
  <c r="C863" i="12"/>
  <c r="C864" i="12"/>
  <c r="C865" i="12"/>
  <c r="C866" i="12"/>
  <c r="C867" i="12"/>
  <c r="C868" i="12"/>
  <c r="C869" i="12"/>
  <c r="C870" i="12"/>
  <c r="C871" i="12"/>
  <c r="C872" i="12"/>
  <c r="C873" i="12"/>
  <c r="C874" i="12"/>
  <c r="C875" i="12"/>
  <c r="C876" i="12"/>
  <c r="C4" i="12"/>
  <c r="F301" i="12" l="1"/>
  <c r="F289" i="12"/>
  <c r="F277" i="12"/>
  <c r="F265" i="12"/>
  <c r="F253" i="12"/>
  <c r="F241" i="12"/>
  <c r="F229" i="12"/>
  <c r="F217" i="12"/>
  <c r="F205" i="12"/>
  <c r="F193" i="12"/>
  <c r="F181" i="12"/>
  <c r="F169" i="12"/>
  <c r="F157" i="12"/>
  <c r="F145" i="12"/>
  <c r="F133" i="12"/>
  <c r="F121" i="12"/>
  <c r="F109" i="12"/>
  <c r="F97" i="12"/>
  <c r="F85" i="12"/>
  <c r="F73" i="12"/>
  <c r="F61" i="12"/>
  <c r="F49" i="12"/>
  <c r="F37" i="12"/>
  <c r="F25" i="12"/>
  <c r="F29" i="12"/>
  <c r="F309" i="12"/>
  <c r="F297" i="12"/>
  <c r="F285" i="12"/>
  <c r="F273" i="12"/>
  <c r="F261" i="12"/>
  <c r="F249" i="12"/>
  <c r="F237" i="12"/>
  <c r="F225" i="12"/>
  <c r="F213" i="12"/>
  <c r="F201" i="12"/>
  <c r="F189" i="12"/>
  <c r="F177" i="12"/>
  <c r="F165" i="12"/>
  <c r="F153" i="12"/>
  <c r="F141" i="12"/>
  <c r="F129" i="12"/>
  <c r="F117" i="12"/>
  <c r="F105" i="12"/>
  <c r="F93" i="12"/>
  <c r="F81" i="12"/>
  <c r="F69" i="12"/>
  <c r="F57" i="12"/>
  <c r="F45" i="12"/>
  <c r="F33" i="12"/>
  <c r="F21" i="12"/>
  <c r="F9" i="12"/>
  <c r="F307" i="12"/>
  <c r="F295" i="12"/>
  <c r="F283" i="12"/>
  <c r="F271" i="12"/>
  <c r="F259" i="12"/>
  <c r="F247" i="12"/>
  <c r="F235" i="12"/>
  <c r="F223" i="12"/>
  <c r="F211" i="12"/>
  <c r="F199" i="12"/>
  <c r="F187" i="12"/>
  <c r="F175" i="12"/>
  <c r="F163" i="12"/>
  <c r="F151" i="12"/>
  <c r="F139" i="12"/>
  <c r="F127" i="12"/>
  <c r="F115" i="12"/>
  <c r="F103" i="12"/>
  <c r="F91" i="12"/>
  <c r="F79" i="12"/>
  <c r="F300" i="12"/>
  <c r="F288" i="12"/>
  <c r="F276" i="12"/>
  <c r="F264" i="12"/>
  <c r="F252" i="12"/>
  <c r="F240" i="12"/>
  <c r="F228" i="12"/>
  <c r="F216" i="12"/>
  <c r="F204" i="12"/>
  <c r="F192" i="12"/>
  <c r="F180" i="12"/>
  <c r="F168" i="12"/>
  <c r="F156" i="12"/>
  <c r="F144" i="12"/>
  <c r="F132" i="12"/>
  <c r="F120" i="12"/>
  <c r="F108" i="12"/>
  <c r="F96" i="12"/>
  <c r="F84" i="12"/>
  <c r="F72" i="12"/>
  <c r="F60" i="12"/>
  <c r="F48" i="12"/>
  <c r="F36" i="12"/>
  <c r="F24" i="12"/>
  <c r="F12" i="12"/>
  <c r="F299" i="12"/>
  <c r="F287" i="12"/>
  <c r="F275" i="12"/>
  <c r="F263" i="12"/>
  <c r="F251" i="12"/>
  <c r="F239" i="12"/>
  <c r="F227" i="12"/>
  <c r="F215" i="12"/>
  <c r="F203" i="12"/>
  <c r="F191" i="12"/>
  <c r="F179" i="12"/>
  <c r="F167" i="12"/>
  <c r="F155" i="12"/>
  <c r="F143" i="12"/>
  <c r="F298" i="12"/>
  <c r="F286" i="12"/>
  <c r="F274" i="12"/>
  <c r="F262" i="12"/>
  <c r="F250" i="12"/>
  <c r="F238" i="12"/>
  <c r="F226" i="12"/>
  <c r="F214" i="12"/>
  <c r="F202" i="12"/>
  <c r="F190" i="12"/>
  <c r="F178" i="12"/>
  <c r="F166" i="12"/>
  <c r="F154" i="12"/>
  <c r="F142" i="12"/>
  <c r="F130" i="12"/>
  <c r="F118" i="12"/>
  <c r="F106" i="12"/>
  <c r="F94" i="12"/>
  <c r="F82" i="12"/>
  <c r="F70" i="12"/>
  <c r="F58" i="12"/>
  <c r="F46" i="12"/>
  <c r="F34" i="12"/>
  <c r="F22" i="12"/>
  <c r="F10" i="12"/>
  <c r="F67" i="12"/>
  <c r="F55" i="12"/>
  <c r="F43" i="12"/>
  <c r="F31" i="12"/>
  <c r="F19" i="12"/>
  <c r="F7" i="12"/>
  <c r="F306" i="12"/>
  <c r="F294" i="12"/>
  <c r="F282" i="12"/>
  <c r="F270" i="12"/>
  <c r="F258" i="12"/>
  <c r="F246" i="12"/>
  <c r="F234" i="12"/>
  <c r="F222" i="12"/>
  <c r="F210" i="12"/>
  <c r="F198" i="12"/>
  <c r="F186" i="12"/>
  <c r="F174" i="12"/>
  <c r="F162" i="12"/>
  <c r="F150" i="12"/>
  <c r="F138" i="12"/>
  <c r="F126" i="12"/>
  <c r="F114" i="12"/>
  <c r="F131" i="12"/>
  <c r="F119" i="12"/>
  <c r="F107" i="12"/>
  <c r="F95" i="12"/>
  <c r="F83" i="12"/>
  <c r="F71" i="12"/>
  <c r="F59" i="12"/>
  <c r="F47" i="12"/>
  <c r="F35" i="12"/>
  <c r="F23" i="12"/>
  <c r="F11" i="12"/>
  <c r="F102" i="12"/>
  <c r="F90" i="12"/>
  <c r="F78" i="12"/>
  <c r="F66" i="12"/>
  <c r="F54" i="12"/>
  <c r="F42" i="12"/>
  <c r="F30" i="12"/>
  <c r="F18" i="12"/>
  <c r="F6" i="12"/>
  <c r="F4" i="12"/>
  <c r="F13" i="12"/>
  <c r="F304" i="12"/>
  <c r="F292" i="12"/>
  <c r="F280" i="12"/>
  <c r="F268" i="12"/>
  <c r="F256" i="12"/>
  <c r="F244" i="12"/>
  <c r="F232" i="12"/>
  <c r="F220" i="12"/>
  <c r="F208" i="12"/>
  <c r="F196" i="12"/>
  <c r="F184" i="12"/>
  <c r="F172" i="12"/>
  <c r="F160" i="12"/>
  <c r="F148" i="12"/>
  <c r="F136" i="12"/>
  <c r="F124" i="12"/>
  <c r="F112" i="12"/>
  <c r="F100" i="12"/>
  <c r="F88" i="12"/>
  <c r="F76" i="12"/>
  <c r="F64" i="12"/>
  <c r="F52" i="12"/>
  <c r="F40" i="12"/>
  <c r="F28" i="12"/>
  <c r="F16" i="12"/>
  <c r="F303" i="12"/>
  <c r="F291" i="12"/>
  <c r="F279" i="12"/>
  <c r="F267" i="12"/>
  <c r="F255" i="12"/>
  <c r="F243" i="12"/>
  <c r="F231" i="12"/>
  <c r="F219" i="12"/>
  <c r="F207" i="12"/>
  <c r="F195" i="12"/>
  <c r="F183" i="12"/>
  <c r="F171" i="12"/>
  <c r="F159" i="12"/>
  <c r="F147" i="12"/>
  <c r="F135" i="12"/>
  <c r="F123" i="12"/>
  <c r="F111" i="12"/>
  <c r="F99" i="12"/>
  <c r="F87" i="12"/>
  <c r="F75" i="12"/>
  <c r="F63" i="12"/>
  <c r="F51" i="12"/>
  <c r="F39" i="12"/>
  <c r="F27" i="12"/>
  <c r="F15" i="12"/>
  <c r="F302" i="12"/>
  <c r="F290" i="12"/>
  <c r="F278" i="12"/>
  <c r="F266" i="12"/>
  <c r="F254" i="12"/>
  <c r="F242" i="12"/>
  <c r="F230" i="12"/>
  <c r="F218" i="12"/>
  <c r="F206" i="12"/>
  <c r="F194" i="12"/>
  <c r="F182" i="12"/>
  <c r="F170" i="12"/>
  <c r="F158" i="12"/>
  <c r="F146" i="12"/>
  <c r="F134" i="12"/>
  <c r="F122" i="12"/>
  <c r="F110" i="12"/>
  <c r="F98" i="12"/>
  <c r="F86" i="12"/>
  <c r="F74" i="12"/>
  <c r="F62" i="12"/>
  <c r="F50" i="12"/>
  <c r="F38" i="12"/>
  <c r="F26" i="12"/>
  <c r="F14" i="12"/>
  <c r="H292" i="12"/>
  <c r="G292" i="12"/>
  <c r="H220" i="12"/>
  <c r="G220" i="12"/>
  <c r="H148" i="12"/>
  <c r="G148" i="12"/>
  <c r="G28" i="12"/>
  <c r="H28" i="12"/>
  <c r="H291" i="12"/>
  <c r="G291" i="12"/>
  <c r="H255" i="12"/>
  <c r="G255" i="12"/>
  <c r="H219" i="12"/>
  <c r="G219" i="12"/>
  <c r="H183" i="12"/>
  <c r="G183" i="12"/>
  <c r="H147" i="12"/>
  <c r="G147" i="12"/>
  <c r="H15" i="12"/>
  <c r="G15" i="12"/>
  <c r="H302" i="12"/>
  <c r="G302" i="12"/>
  <c r="H290" i="12"/>
  <c r="G290" i="12"/>
  <c r="H278" i="12"/>
  <c r="G278" i="12"/>
  <c r="M278" i="12" s="1"/>
  <c r="H266" i="12"/>
  <c r="G266" i="12"/>
  <c r="H254" i="12"/>
  <c r="G254" i="12"/>
  <c r="H242" i="12"/>
  <c r="G242" i="12"/>
  <c r="H230" i="12"/>
  <c r="G230" i="12"/>
  <c r="H218" i="12"/>
  <c r="G218" i="12"/>
  <c r="H206" i="12"/>
  <c r="G206" i="12"/>
  <c r="H194" i="12"/>
  <c r="G194" i="12"/>
  <c r="H182" i="12"/>
  <c r="G182" i="12"/>
  <c r="H170" i="12"/>
  <c r="G170" i="12"/>
  <c r="H158" i="12"/>
  <c r="G158" i="12"/>
  <c r="H146" i="12"/>
  <c r="G146" i="12"/>
  <c r="H134" i="12"/>
  <c r="G134" i="12"/>
  <c r="M134" i="12" s="1"/>
  <c r="H122" i="12"/>
  <c r="G122" i="12"/>
  <c r="H110" i="12"/>
  <c r="G110" i="12"/>
  <c r="H98" i="12"/>
  <c r="G98" i="12"/>
  <c r="H86" i="12"/>
  <c r="G86" i="12"/>
  <c r="H74" i="12"/>
  <c r="G74" i="12"/>
  <c r="H62" i="12"/>
  <c r="G62" i="12"/>
  <c r="H50" i="12"/>
  <c r="G50" i="12"/>
  <c r="H38" i="12"/>
  <c r="G38" i="12"/>
  <c r="H26" i="12"/>
  <c r="G26" i="12"/>
  <c r="H14" i="12"/>
  <c r="G14" i="12"/>
  <c r="H256" i="12"/>
  <c r="G256" i="12"/>
  <c r="H184" i="12"/>
  <c r="G184" i="12"/>
  <c r="H112" i="12"/>
  <c r="G112" i="12"/>
  <c r="H279" i="12"/>
  <c r="G279" i="12"/>
  <c r="H231" i="12"/>
  <c r="G231" i="12"/>
  <c r="H195" i="12"/>
  <c r="G195" i="12"/>
  <c r="H159" i="12"/>
  <c r="G159" i="12"/>
  <c r="H39" i="12"/>
  <c r="G39" i="12"/>
  <c r="H301" i="12"/>
  <c r="G301" i="12"/>
  <c r="M301" i="12" s="1"/>
  <c r="H289" i="12"/>
  <c r="G289" i="12"/>
  <c r="H277" i="12"/>
  <c r="G277" i="12"/>
  <c r="M277" i="12" s="1"/>
  <c r="H265" i="12"/>
  <c r="G265" i="12"/>
  <c r="M265" i="12" s="1"/>
  <c r="H253" i="12"/>
  <c r="G253" i="12"/>
  <c r="H241" i="12"/>
  <c r="G241" i="12"/>
  <c r="M241" i="12" s="1"/>
  <c r="H229" i="12"/>
  <c r="G229" i="12"/>
  <c r="M229" i="12" s="1"/>
  <c r="H217" i="12"/>
  <c r="G217" i="12"/>
  <c r="H205" i="12"/>
  <c r="G205" i="12"/>
  <c r="M205" i="12" s="1"/>
  <c r="H193" i="12"/>
  <c r="G193" i="12"/>
  <c r="H181" i="12"/>
  <c r="G181" i="12"/>
  <c r="H169" i="12"/>
  <c r="G169" i="12"/>
  <c r="H157" i="12"/>
  <c r="G157" i="12"/>
  <c r="M157" i="12" s="1"/>
  <c r="H145" i="12"/>
  <c r="G145" i="12"/>
  <c r="H133" i="12"/>
  <c r="G133" i="12"/>
  <c r="M133" i="12" s="1"/>
  <c r="H121" i="12"/>
  <c r="G121" i="12"/>
  <c r="M121" i="12" s="1"/>
  <c r="H109" i="12"/>
  <c r="G109" i="12"/>
  <c r="H97" i="12"/>
  <c r="G97" i="12"/>
  <c r="M97" i="12" s="1"/>
  <c r="H85" i="12"/>
  <c r="G85" i="12"/>
  <c r="M85" i="12" s="1"/>
  <c r="H73" i="12"/>
  <c r="G73" i="12"/>
  <c r="H61" i="12"/>
  <c r="G61" i="12"/>
  <c r="M61" i="12" s="1"/>
  <c r="H49" i="12"/>
  <c r="G49" i="12"/>
  <c r="H37" i="12"/>
  <c r="G37" i="12"/>
  <c r="H25" i="12"/>
  <c r="G25" i="12"/>
  <c r="H13" i="12"/>
  <c r="G13" i="12"/>
  <c r="G304" i="12"/>
  <c r="H304" i="12"/>
  <c r="G232" i="12"/>
  <c r="H232" i="12"/>
  <c r="G172" i="12"/>
  <c r="M172" i="12" s="1"/>
  <c r="H172" i="12"/>
  <c r="G64" i="12"/>
  <c r="H64" i="12"/>
  <c r="H303" i="12"/>
  <c r="G303" i="12"/>
  <c r="H267" i="12"/>
  <c r="G267" i="12"/>
  <c r="H243" i="12"/>
  <c r="G243" i="12"/>
  <c r="M243" i="12" s="1"/>
  <c r="H207" i="12"/>
  <c r="G207" i="12"/>
  <c r="H171" i="12"/>
  <c r="G171" i="12"/>
  <c r="M171" i="12" s="1"/>
  <c r="H135" i="12"/>
  <c r="G135" i="12"/>
  <c r="H27" i="12"/>
  <c r="G27" i="12"/>
  <c r="H300" i="12"/>
  <c r="G300" i="12"/>
  <c r="H288" i="12"/>
  <c r="G288" i="12"/>
  <c r="H276" i="12"/>
  <c r="G276" i="12"/>
  <c r="G264" i="12"/>
  <c r="H264" i="12"/>
  <c r="G252" i="12"/>
  <c r="H252" i="12"/>
  <c r="H240" i="12"/>
  <c r="G240" i="12"/>
  <c r="M240" i="12" s="1"/>
  <c r="H228" i="12"/>
  <c r="G228" i="12"/>
  <c r="M228" i="12" s="1"/>
  <c r="H216" i="12"/>
  <c r="G216" i="12"/>
  <c r="M216" i="12" s="1"/>
  <c r="H204" i="12"/>
  <c r="G204" i="12"/>
  <c r="G192" i="12"/>
  <c r="H192" i="12"/>
  <c r="G180" i="12"/>
  <c r="H180" i="12"/>
  <c r="H168" i="12"/>
  <c r="G168" i="12"/>
  <c r="H156" i="12"/>
  <c r="G156" i="12"/>
  <c r="G144" i="12"/>
  <c r="H144" i="12"/>
  <c r="H132" i="12"/>
  <c r="G132" i="12"/>
  <c r="H120" i="12"/>
  <c r="G120" i="12"/>
  <c r="H108" i="12"/>
  <c r="G108" i="12"/>
  <c r="H96" i="12"/>
  <c r="G96" i="12"/>
  <c r="M96" i="12" s="1"/>
  <c r="G84" i="12"/>
  <c r="H84" i="12"/>
  <c r="G72" i="12"/>
  <c r="H72" i="12"/>
  <c r="H60" i="12"/>
  <c r="G60" i="12"/>
  <c r="G48" i="12"/>
  <c r="H48" i="12"/>
  <c r="H36" i="12"/>
  <c r="G36" i="12"/>
  <c r="G24" i="12"/>
  <c r="H24" i="12"/>
  <c r="G12" i="12"/>
  <c r="H12" i="12"/>
  <c r="G124" i="12"/>
  <c r="H124" i="12"/>
  <c r="H63" i="12"/>
  <c r="G63" i="12"/>
  <c r="H299" i="12"/>
  <c r="G299" i="12"/>
  <c r="M299" i="12" s="1"/>
  <c r="H287" i="12"/>
  <c r="G287" i="12"/>
  <c r="H275" i="12"/>
  <c r="G275" i="12"/>
  <c r="H263" i="12"/>
  <c r="G263" i="12"/>
  <c r="M263" i="12" s="1"/>
  <c r="H251" i="12"/>
  <c r="G251" i="12"/>
  <c r="M251" i="12" s="1"/>
  <c r="H239" i="12"/>
  <c r="G239" i="12"/>
  <c r="M239" i="12" s="1"/>
  <c r="H227" i="12"/>
  <c r="G227" i="12"/>
  <c r="M227" i="12" s="1"/>
  <c r="H215" i="12"/>
  <c r="G215" i="12"/>
  <c r="H203" i="12"/>
  <c r="G203" i="12"/>
  <c r="H191" i="12"/>
  <c r="G191" i="12"/>
  <c r="H179" i="12"/>
  <c r="G179" i="12"/>
  <c r="H167" i="12"/>
  <c r="G167" i="12"/>
  <c r="H155" i="12"/>
  <c r="G155" i="12"/>
  <c r="M155" i="12" s="1"/>
  <c r="H143" i="12"/>
  <c r="G143" i="12"/>
  <c r="H131" i="12"/>
  <c r="G131" i="12"/>
  <c r="H119" i="12"/>
  <c r="G119" i="12"/>
  <c r="M119" i="12" s="1"/>
  <c r="H107" i="12"/>
  <c r="G107" i="12"/>
  <c r="M107" i="12" s="1"/>
  <c r="H95" i="12"/>
  <c r="G95" i="12"/>
  <c r="M95" i="12" s="1"/>
  <c r="H83" i="12"/>
  <c r="G83" i="12"/>
  <c r="H71" i="12"/>
  <c r="G71" i="12"/>
  <c r="H59" i="12"/>
  <c r="G59" i="12"/>
  <c r="H47" i="12"/>
  <c r="G47" i="12"/>
  <c r="H35" i="12"/>
  <c r="G35" i="12"/>
  <c r="H23" i="12"/>
  <c r="G23" i="12"/>
  <c r="H11" i="12"/>
  <c r="G11" i="12"/>
  <c r="M11" i="12" s="1"/>
  <c r="G244" i="12"/>
  <c r="H244" i="12"/>
  <c r="G160" i="12"/>
  <c r="H160" i="12"/>
  <c r="H76" i="12"/>
  <c r="G76" i="12"/>
  <c r="H51" i="12"/>
  <c r="G51" i="12"/>
  <c r="H4" i="12"/>
  <c r="G4" i="12"/>
  <c r="H298" i="12"/>
  <c r="G298" i="12"/>
  <c r="G286" i="12"/>
  <c r="M286" i="12" s="1"/>
  <c r="H286" i="12"/>
  <c r="H274" i="12"/>
  <c r="G274" i="12"/>
  <c r="M274" i="12" s="1"/>
  <c r="H262" i="12"/>
  <c r="G262" i="12"/>
  <c r="M262" i="12" s="1"/>
  <c r="G250" i="12"/>
  <c r="H250" i="12"/>
  <c r="H238" i="12"/>
  <c r="G238" i="12"/>
  <c r="H226" i="12"/>
  <c r="G226" i="12"/>
  <c r="G214" i="12"/>
  <c r="H214" i="12"/>
  <c r="H202" i="12"/>
  <c r="G202" i="12"/>
  <c r="H190" i="12"/>
  <c r="G190" i="12"/>
  <c r="G178" i="12"/>
  <c r="H178" i="12"/>
  <c r="H166" i="12"/>
  <c r="G166" i="12"/>
  <c r="H154" i="12"/>
  <c r="G154" i="12"/>
  <c r="G142" i="12"/>
  <c r="M142" i="12" s="1"/>
  <c r="H142" i="12"/>
  <c r="H130" i="12"/>
  <c r="G130" i="12"/>
  <c r="M130" i="12" s="1"/>
  <c r="H118" i="12"/>
  <c r="G118" i="12"/>
  <c r="M118" i="12" s="1"/>
  <c r="G106" i="12"/>
  <c r="H106" i="12"/>
  <c r="H94" i="12"/>
  <c r="G94" i="12"/>
  <c r="H82" i="12"/>
  <c r="G82" i="12"/>
  <c r="G70" i="12"/>
  <c r="H70" i="12"/>
  <c r="H58" i="12"/>
  <c r="G58" i="12"/>
  <c r="H46" i="12"/>
  <c r="G46" i="12"/>
  <c r="H34" i="12"/>
  <c r="G34" i="12"/>
  <c r="G22" i="12"/>
  <c r="H22" i="12"/>
  <c r="H10" i="12"/>
  <c r="G10" i="12"/>
  <c r="G88" i="12"/>
  <c r="M88" i="12" s="1"/>
  <c r="H88" i="12"/>
  <c r="H99" i="12"/>
  <c r="G99" i="12"/>
  <c r="M99" i="12" s="1"/>
  <c r="G309" i="12"/>
  <c r="H309" i="12"/>
  <c r="H297" i="12"/>
  <c r="G297" i="12"/>
  <c r="M297" i="12" s="1"/>
  <c r="G285" i="12"/>
  <c r="M285" i="12" s="1"/>
  <c r="H285" i="12"/>
  <c r="H273" i="12"/>
  <c r="G273" i="12"/>
  <c r="M273" i="12" s="1"/>
  <c r="G261" i="12"/>
  <c r="M261" i="12" s="1"/>
  <c r="H261" i="12"/>
  <c r="G249" i="12"/>
  <c r="M249" i="12" s="1"/>
  <c r="H249" i="12"/>
  <c r="G237" i="12"/>
  <c r="H237" i="12"/>
  <c r="G225" i="12"/>
  <c r="M225" i="12" s="1"/>
  <c r="H225" i="12"/>
  <c r="H213" i="12"/>
  <c r="G213" i="12"/>
  <c r="M213" i="12" s="1"/>
  <c r="H201" i="12"/>
  <c r="G201" i="12"/>
  <c r="H189" i="12"/>
  <c r="G189" i="12"/>
  <c r="G177" i="12"/>
  <c r="H177" i="12"/>
  <c r="G165" i="12"/>
  <c r="H165" i="12"/>
  <c r="G153" i="12"/>
  <c r="M153" i="12" s="1"/>
  <c r="H153" i="12"/>
  <c r="H141" i="12"/>
  <c r="G141" i="12"/>
  <c r="M141" i="12" s="1"/>
  <c r="H129" i="12"/>
  <c r="G129" i="12"/>
  <c r="M129" i="12" s="1"/>
  <c r="H117" i="12"/>
  <c r="G117" i="12"/>
  <c r="G105" i="12"/>
  <c r="M105" i="12" s="1"/>
  <c r="H105" i="12"/>
  <c r="G93" i="12"/>
  <c r="H93" i="12"/>
  <c r="G81" i="12"/>
  <c r="M81" i="12" s="1"/>
  <c r="H81" i="12"/>
  <c r="G69" i="12"/>
  <c r="M69" i="12" s="1"/>
  <c r="H69" i="12"/>
  <c r="G57" i="12"/>
  <c r="M57" i="12" s="1"/>
  <c r="H57" i="12"/>
  <c r="G45" i="12"/>
  <c r="H45" i="12"/>
  <c r="G33" i="12"/>
  <c r="H33" i="12"/>
  <c r="G21" i="12"/>
  <c r="H21" i="12"/>
  <c r="G9" i="12"/>
  <c r="M9" i="12" s="1"/>
  <c r="H9" i="12"/>
  <c r="G16" i="12"/>
  <c r="H16" i="12"/>
  <c r="H87" i="12"/>
  <c r="G87" i="12"/>
  <c r="M87" i="12" s="1"/>
  <c r="H308" i="12"/>
  <c r="G308" i="12"/>
  <c r="H296" i="12"/>
  <c r="G296" i="12"/>
  <c r="M296" i="12" s="1"/>
  <c r="G284" i="12"/>
  <c r="H284" i="12"/>
  <c r="H272" i="12"/>
  <c r="G272" i="12"/>
  <c r="M272" i="12" s="1"/>
  <c r="G260" i="12"/>
  <c r="M260" i="12" s="1"/>
  <c r="H260" i="12"/>
  <c r="G248" i="12"/>
  <c r="M248" i="12" s="1"/>
  <c r="H248" i="12"/>
  <c r="H236" i="12"/>
  <c r="G236" i="12"/>
  <c r="H224" i="12"/>
  <c r="G224" i="12"/>
  <c r="M224" i="12" s="1"/>
  <c r="H212" i="12"/>
  <c r="G212" i="12"/>
  <c r="M212" i="12" s="1"/>
  <c r="H200" i="12"/>
  <c r="G200" i="12"/>
  <c r="M200" i="12" s="1"/>
  <c r="H188" i="12"/>
  <c r="G188" i="12"/>
  <c r="M188" i="12" s="1"/>
  <c r="G176" i="12"/>
  <c r="M176" i="12" s="1"/>
  <c r="H176" i="12"/>
  <c r="H164" i="12"/>
  <c r="G164" i="12"/>
  <c r="G152" i="12"/>
  <c r="M152" i="12" s="1"/>
  <c r="H152" i="12"/>
  <c r="H140" i="12"/>
  <c r="G140" i="12"/>
  <c r="M140" i="12" s="1"/>
  <c r="H128" i="12"/>
  <c r="G128" i="12"/>
  <c r="M128" i="12" s="1"/>
  <c r="H116" i="12"/>
  <c r="G116" i="12"/>
  <c r="M116" i="12" s="1"/>
  <c r="G104" i="12"/>
  <c r="M104" i="12" s="1"/>
  <c r="H104" i="12"/>
  <c r="G92" i="12"/>
  <c r="M92" i="12" s="1"/>
  <c r="H92" i="12"/>
  <c r="G80" i="12"/>
  <c r="M80" i="12" s="1"/>
  <c r="H80" i="12"/>
  <c r="G68" i="12"/>
  <c r="H68" i="12"/>
  <c r="G56" i="12"/>
  <c r="M56" i="12" s="1"/>
  <c r="H56" i="12"/>
  <c r="G44" i="12"/>
  <c r="M44" i="12" s="1"/>
  <c r="H44" i="12"/>
  <c r="G32" i="12"/>
  <c r="M32" i="12" s="1"/>
  <c r="H32" i="12"/>
  <c r="G20" i="12"/>
  <c r="M20" i="12" s="1"/>
  <c r="H20" i="12"/>
  <c r="G8" i="12"/>
  <c r="M8" i="12" s="1"/>
  <c r="H8" i="12"/>
  <c r="G268" i="12"/>
  <c r="H268" i="12"/>
  <c r="G196" i="12"/>
  <c r="H196" i="12"/>
  <c r="G100" i="12"/>
  <c r="H100" i="12"/>
  <c r="H123" i="12"/>
  <c r="G123" i="12"/>
  <c r="G307" i="12"/>
  <c r="M307" i="12" s="1"/>
  <c r="H307" i="12"/>
  <c r="H295" i="12"/>
  <c r="G295" i="12"/>
  <c r="M295" i="12" s="1"/>
  <c r="G283" i="12"/>
  <c r="H283" i="12"/>
  <c r="H271" i="12"/>
  <c r="G271" i="12"/>
  <c r="M271" i="12" s="1"/>
  <c r="H259" i="12"/>
  <c r="G259" i="12"/>
  <c r="M259" i="12" s="1"/>
  <c r="H247" i="12"/>
  <c r="G247" i="12"/>
  <c r="G235" i="12"/>
  <c r="H235" i="12"/>
  <c r="H223" i="12"/>
  <c r="G223" i="12"/>
  <c r="G211" i="12"/>
  <c r="H211" i="12"/>
  <c r="H199" i="12"/>
  <c r="G199" i="12"/>
  <c r="M199" i="12" s="1"/>
  <c r="H187" i="12"/>
  <c r="G187" i="12"/>
  <c r="H175" i="12"/>
  <c r="G175" i="12"/>
  <c r="G163" i="12"/>
  <c r="M163" i="12" s="1"/>
  <c r="H163" i="12"/>
  <c r="H151" i="12"/>
  <c r="G151" i="12"/>
  <c r="M151" i="12" s="1"/>
  <c r="G139" i="12"/>
  <c r="H139" i="12"/>
  <c r="G127" i="12"/>
  <c r="M127" i="12" s="1"/>
  <c r="H127" i="12"/>
  <c r="H115" i="12"/>
  <c r="G115" i="12"/>
  <c r="M115" i="12" s="1"/>
  <c r="G103" i="12"/>
  <c r="H103" i="12"/>
  <c r="G91" i="12"/>
  <c r="H91" i="12"/>
  <c r="H79" i="12"/>
  <c r="G79" i="12"/>
  <c r="G67" i="12"/>
  <c r="H67" i="12"/>
  <c r="H55" i="12"/>
  <c r="G55" i="12"/>
  <c r="M55" i="12" s="1"/>
  <c r="G43" i="12"/>
  <c r="M43" i="12" s="1"/>
  <c r="H43" i="12"/>
  <c r="G31" i="12"/>
  <c r="M31" i="12" s="1"/>
  <c r="H31" i="12"/>
  <c r="G19" i="12"/>
  <c r="M19" i="12" s="1"/>
  <c r="H19" i="12"/>
  <c r="G7" i="12"/>
  <c r="H7" i="12"/>
  <c r="G280" i="12"/>
  <c r="H280" i="12"/>
  <c r="G208" i="12"/>
  <c r="H208" i="12"/>
  <c r="G136" i="12"/>
  <c r="H136" i="12"/>
  <c r="H40" i="12"/>
  <c r="G40" i="12"/>
  <c r="H111" i="12"/>
  <c r="G111" i="12"/>
  <c r="G306" i="12"/>
  <c r="H306" i="12"/>
  <c r="H294" i="12"/>
  <c r="G294" i="12"/>
  <c r="H282" i="12"/>
  <c r="G282" i="12"/>
  <c r="H270" i="12"/>
  <c r="G270" i="12"/>
  <c r="H258" i="12"/>
  <c r="G258" i="12"/>
  <c r="H246" i="12"/>
  <c r="G246" i="12"/>
  <c r="G234" i="12"/>
  <c r="M234" i="12" s="1"/>
  <c r="H234" i="12"/>
  <c r="H222" i="12"/>
  <c r="G222" i="12"/>
  <c r="M222" i="12" s="1"/>
  <c r="H210" i="12"/>
  <c r="G210" i="12"/>
  <c r="M210" i="12" s="1"/>
  <c r="H198" i="12"/>
  <c r="G198" i="12"/>
  <c r="H186" i="12"/>
  <c r="G186" i="12"/>
  <c r="H174" i="12"/>
  <c r="G174" i="12"/>
  <c r="G162" i="12"/>
  <c r="H162" i="12"/>
  <c r="H150" i="12"/>
  <c r="G150" i="12"/>
  <c r="G138" i="12"/>
  <c r="H138" i="12"/>
  <c r="G126" i="12"/>
  <c r="H126" i="12"/>
  <c r="H114" i="12"/>
  <c r="G114" i="12"/>
  <c r="H102" i="12"/>
  <c r="G102" i="12"/>
  <c r="G90" i="12"/>
  <c r="H90" i="12"/>
  <c r="H78" i="12"/>
  <c r="G78" i="12"/>
  <c r="M78" i="12" s="1"/>
  <c r="H66" i="12"/>
  <c r="G66" i="12"/>
  <c r="M66" i="12" s="1"/>
  <c r="G54" i="12"/>
  <c r="M54" i="12" s="1"/>
  <c r="H54" i="12"/>
  <c r="H42" i="12"/>
  <c r="G42" i="12"/>
  <c r="M42" i="12" s="1"/>
  <c r="H30" i="12"/>
  <c r="G30" i="12"/>
  <c r="G18" i="12"/>
  <c r="H18" i="12"/>
  <c r="H6" i="12"/>
  <c r="G6" i="12"/>
  <c r="H52" i="12"/>
  <c r="G52" i="12"/>
  <c r="H75" i="12"/>
  <c r="G75" i="12"/>
  <c r="G305" i="12"/>
  <c r="M305" i="12" s="1"/>
  <c r="H305" i="12"/>
  <c r="H293" i="12"/>
  <c r="G293" i="12"/>
  <c r="G281" i="12"/>
  <c r="M281" i="12" s="1"/>
  <c r="H281" i="12"/>
  <c r="H269" i="12"/>
  <c r="G269" i="12"/>
  <c r="M269" i="12" s="1"/>
  <c r="H257" i="12"/>
  <c r="G257" i="12"/>
  <c r="M257" i="12" s="1"/>
  <c r="H245" i="12"/>
  <c r="G245" i="12"/>
  <c r="M245" i="12" s="1"/>
  <c r="G233" i="12"/>
  <c r="M233" i="12" s="1"/>
  <c r="H233" i="12"/>
  <c r="G221" i="12"/>
  <c r="M221" i="12" s="1"/>
  <c r="H221" i="12"/>
  <c r="G209" i="12"/>
  <c r="M209" i="12" s="1"/>
  <c r="H209" i="12"/>
  <c r="H197" i="12"/>
  <c r="G197" i="12"/>
  <c r="M197" i="12" s="1"/>
  <c r="H185" i="12"/>
  <c r="G185" i="12"/>
  <c r="M185" i="12" s="1"/>
  <c r="H173" i="12"/>
  <c r="G173" i="12"/>
  <c r="M173" i="12" s="1"/>
  <c r="H161" i="12"/>
  <c r="G161" i="12"/>
  <c r="M161" i="12" s="1"/>
  <c r="G149" i="12"/>
  <c r="M149" i="12" s="1"/>
  <c r="H149" i="12"/>
  <c r="H137" i="12"/>
  <c r="G137" i="12"/>
  <c r="M137" i="12" s="1"/>
  <c r="G125" i="12"/>
  <c r="H125" i="12"/>
  <c r="H113" i="12"/>
  <c r="G113" i="12"/>
  <c r="M113" i="12" s="1"/>
  <c r="G101" i="12"/>
  <c r="M101" i="12" s="1"/>
  <c r="H101" i="12"/>
  <c r="G89" i="12"/>
  <c r="M89" i="12" s="1"/>
  <c r="H89" i="12"/>
  <c r="H77" i="12"/>
  <c r="G77" i="12"/>
  <c r="G65" i="12"/>
  <c r="M65" i="12" s="1"/>
  <c r="H65" i="12"/>
  <c r="H53" i="12"/>
  <c r="G53" i="12"/>
  <c r="M53" i="12" s="1"/>
  <c r="G41" i="12"/>
  <c r="M41" i="12" s="1"/>
  <c r="H41" i="12"/>
  <c r="G29" i="12"/>
  <c r="M29" i="12" s="1"/>
  <c r="H29" i="12"/>
  <c r="G17" i="12"/>
  <c r="M17" i="12" s="1"/>
  <c r="H17" i="12"/>
  <c r="H5" i="12"/>
  <c r="G5" i="12"/>
  <c r="C26" i="9"/>
  <c r="C10" i="9"/>
  <c r="C11" i="9"/>
  <c r="C12" i="9"/>
  <c r="C13" i="9"/>
  <c r="C14" i="9"/>
  <c r="C15" i="9"/>
  <c r="C16" i="9"/>
  <c r="C17" i="9"/>
  <c r="C18" i="9"/>
  <c r="C19" i="9"/>
  <c r="C20" i="9"/>
  <c r="C21" i="9"/>
  <c r="C22" i="9"/>
  <c r="C23" i="9"/>
  <c r="C24" i="9"/>
  <c r="C25" i="9"/>
  <c r="C9" i="9"/>
  <c r="M51" i="12" l="1"/>
  <c r="M35" i="12"/>
  <c r="M179" i="12"/>
  <c r="M73" i="12"/>
  <c r="M145" i="12"/>
  <c r="M217" i="12"/>
  <c r="M289" i="12"/>
  <c r="M150" i="12"/>
  <c r="M294" i="12"/>
  <c r="M191" i="12"/>
  <c r="M47" i="12"/>
  <c r="M184" i="12"/>
  <c r="M62" i="12"/>
  <c r="M6" i="12"/>
  <c r="M58" i="12"/>
  <c r="M168" i="12"/>
  <c r="M306" i="12"/>
  <c r="M79" i="12"/>
  <c r="M223" i="12"/>
  <c r="M202" i="12"/>
  <c r="M162" i="12"/>
  <c r="M91" i="12"/>
  <c r="M235" i="12"/>
  <c r="M70" i="12"/>
  <c r="M214" i="12"/>
  <c r="M180" i="12"/>
  <c r="M40" i="12"/>
  <c r="M201" i="12"/>
  <c r="M49" i="12"/>
  <c r="M193" i="12"/>
  <c r="M23" i="12"/>
  <c r="M167" i="12"/>
  <c r="M138" i="12"/>
  <c r="M190" i="12"/>
  <c r="M300" i="12"/>
  <c r="M282" i="12"/>
  <c r="M46" i="12"/>
  <c r="M156" i="12"/>
  <c r="M25" i="12"/>
  <c r="M169" i="12"/>
  <c r="M206" i="12"/>
  <c r="M24" i="12"/>
  <c r="M45" i="12"/>
  <c r="M195" i="12"/>
  <c r="M288" i="12"/>
  <c r="M106" i="12"/>
  <c r="M250" i="12"/>
  <c r="M72" i="12"/>
  <c r="M144" i="12"/>
  <c r="M33" i="12"/>
  <c r="M177" i="12"/>
  <c r="M252" i="12"/>
  <c r="M114" i="12"/>
  <c r="M258" i="12"/>
  <c r="M247" i="12"/>
  <c r="M10" i="12"/>
  <c r="M82" i="12"/>
  <c r="M154" i="12"/>
  <c r="M226" i="12"/>
  <c r="M298" i="12"/>
  <c r="M120" i="12"/>
  <c r="M14" i="12"/>
  <c r="M158" i="12"/>
  <c r="M302" i="12"/>
  <c r="M291" i="12"/>
  <c r="M103" i="12"/>
  <c r="M48" i="12"/>
  <c r="M192" i="12"/>
  <c r="M264" i="12"/>
  <c r="M175" i="12"/>
  <c r="M75" i="12"/>
  <c r="M94" i="12"/>
  <c r="M166" i="12"/>
  <c r="M238" i="12"/>
  <c r="M60" i="12"/>
  <c r="M132" i="12"/>
  <c r="M204" i="12"/>
  <c r="M276" i="12"/>
  <c r="M187" i="12"/>
  <c r="M136" i="12"/>
  <c r="M22" i="12"/>
  <c r="M76" i="12"/>
  <c r="M59" i="12"/>
  <c r="M131" i="12"/>
  <c r="M203" i="12"/>
  <c r="M275" i="12"/>
  <c r="M303" i="12"/>
  <c r="M18" i="12"/>
  <c r="M90" i="12"/>
  <c r="M7" i="12"/>
  <c r="M126" i="12"/>
  <c r="M16" i="12"/>
  <c r="M34" i="12"/>
  <c r="M147" i="12"/>
  <c r="M270" i="12"/>
  <c r="M178" i="12"/>
  <c r="M13" i="12"/>
  <c r="M27" i="12"/>
  <c r="M244" i="12"/>
  <c r="M83" i="12"/>
  <c r="M198" i="12"/>
  <c r="M186" i="12"/>
  <c r="M100" i="12"/>
  <c r="M279" i="12"/>
  <c r="M124" i="12"/>
  <c r="M160" i="12"/>
  <c r="M38" i="12"/>
  <c r="M182" i="12"/>
  <c r="M304" i="12"/>
  <c r="M4" i="12"/>
  <c r="M208" i="12"/>
  <c r="M122" i="12"/>
  <c r="M266" i="12"/>
  <c r="M64" i="12"/>
  <c r="M86" i="12"/>
  <c r="M230" i="12"/>
  <c r="M219" i="12"/>
  <c r="M292" i="12"/>
  <c r="M232" i="12"/>
  <c r="M110" i="12"/>
  <c r="M254" i="12"/>
  <c r="M112" i="12"/>
  <c r="K220" i="12"/>
  <c r="K64" i="12"/>
  <c r="M123" i="12"/>
  <c r="M231" i="12"/>
  <c r="M26" i="12"/>
  <c r="M98" i="12"/>
  <c r="M170" i="12"/>
  <c r="M242" i="12"/>
  <c r="M15" i="12"/>
  <c r="M148" i="12"/>
  <c r="M267" i="12"/>
  <c r="M220" i="12"/>
  <c r="M63" i="12"/>
  <c r="M207" i="12"/>
  <c r="M52" i="12"/>
  <c r="M50" i="12"/>
  <c r="M194" i="12"/>
  <c r="M183" i="12"/>
  <c r="K53" i="12"/>
  <c r="J125" i="12"/>
  <c r="M125" i="12"/>
  <c r="K197" i="12"/>
  <c r="K269" i="12"/>
  <c r="K6" i="12"/>
  <c r="K78" i="12"/>
  <c r="K150" i="12"/>
  <c r="K222" i="12"/>
  <c r="K294" i="12"/>
  <c r="J280" i="12"/>
  <c r="M280" i="12"/>
  <c r="J67" i="12"/>
  <c r="M67" i="12"/>
  <c r="J139" i="12"/>
  <c r="M139" i="12"/>
  <c r="J211" i="12"/>
  <c r="M211" i="12"/>
  <c r="J283" i="12"/>
  <c r="M283" i="12"/>
  <c r="J268" i="12"/>
  <c r="M268" i="12"/>
  <c r="J68" i="12"/>
  <c r="M68" i="12"/>
  <c r="K140" i="12"/>
  <c r="K212" i="12"/>
  <c r="J284" i="12"/>
  <c r="M284" i="12"/>
  <c r="J21" i="12"/>
  <c r="M21" i="12"/>
  <c r="J93" i="12"/>
  <c r="M93" i="12"/>
  <c r="J165" i="12"/>
  <c r="M165" i="12"/>
  <c r="J237" i="12"/>
  <c r="M237" i="12"/>
  <c r="J309" i="12"/>
  <c r="M309" i="12"/>
  <c r="K46" i="12"/>
  <c r="K118" i="12"/>
  <c r="K190" i="12"/>
  <c r="K262" i="12"/>
  <c r="K76" i="12"/>
  <c r="K47" i="12"/>
  <c r="K119" i="12"/>
  <c r="K191" i="12"/>
  <c r="K263" i="12"/>
  <c r="J12" i="12"/>
  <c r="M12" i="12"/>
  <c r="J84" i="12"/>
  <c r="M84" i="12"/>
  <c r="K156" i="12"/>
  <c r="K228" i="12"/>
  <c r="K300" i="12"/>
  <c r="K267" i="12"/>
  <c r="K85" i="12"/>
  <c r="K157" i="12"/>
  <c r="K229" i="12"/>
  <c r="K301" i="12"/>
  <c r="K112" i="12"/>
  <c r="K50" i="12"/>
  <c r="K122" i="12"/>
  <c r="K194" i="12"/>
  <c r="K266" i="12"/>
  <c r="K183" i="12"/>
  <c r="M28" i="12"/>
  <c r="M196" i="12"/>
  <c r="M39" i="12"/>
  <c r="J5" i="12"/>
  <c r="M5" i="12"/>
  <c r="J77" i="12"/>
  <c r="M77" i="12"/>
  <c r="K149" i="12"/>
  <c r="K221" i="12"/>
  <c r="J293" i="12"/>
  <c r="M293" i="12"/>
  <c r="J30" i="12"/>
  <c r="M30" i="12"/>
  <c r="J102" i="12"/>
  <c r="M102" i="12"/>
  <c r="J174" i="12"/>
  <c r="M174" i="12"/>
  <c r="J246" i="12"/>
  <c r="M246" i="12"/>
  <c r="J111" i="12"/>
  <c r="M111" i="12"/>
  <c r="K19" i="12"/>
  <c r="V5" i="12" s="1"/>
  <c r="K91" i="12"/>
  <c r="K163" i="12"/>
  <c r="K235" i="12"/>
  <c r="K307" i="12"/>
  <c r="K20" i="12"/>
  <c r="K92" i="12"/>
  <c r="J164" i="12"/>
  <c r="M164" i="12"/>
  <c r="J236" i="12"/>
  <c r="M236" i="12"/>
  <c r="J308" i="12"/>
  <c r="M308" i="12"/>
  <c r="K45" i="12"/>
  <c r="J117" i="12"/>
  <c r="M117" i="12"/>
  <c r="J189" i="12"/>
  <c r="M189" i="12"/>
  <c r="K261" i="12"/>
  <c r="K88" i="12"/>
  <c r="K70" i="12"/>
  <c r="K142" i="12"/>
  <c r="K214" i="12"/>
  <c r="K286" i="12"/>
  <c r="K244" i="12"/>
  <c r="J71" i="12"/>
  <c r="M71" i="12"/>
  <c r="J143" i="12"/>
  <c r="M143" i="12"/>
  <c r="J215" i="12"/>
  <c r="M215" i="12"/>
  <c r="J287" i="12"/>
  <c r="M287" i="12"/>
  <c r="J36" i="12"/>
  <c r="M36" i="12"/>
  <c r="J108" i="12"/>
  <c r="M108" i="12"/>
  <c r="K180" i="12"/>
  <c r="K252" i="12"/>
  <c r="J135" i="12"/>
  <c r="M135" i="12"/>
  <c r="J37" i="12"/>
  <c r="M37" i="12"/>
  <c r="J109" i="12"/>
  <c r="M109" i="12"/>
  <c r="J181" i="12"/>
  <c r="M181" i="12"/>
  <c r="J253" i="12"/>
  <c r="M253" i="12"/>
  <c r="J159" i="12"/>
  <c r="M159" i="12"/>
  <c r="J256" i="12"/>
  <c r="M256" i="12"/>
  <c r="J74" i="12"/>
  <c r="M74" i="12"/>
  <c r="J146" i="12"/>
  <c r="M146" i="12"/>
  <c r="J218" i="12"/>
  <c r="M218" i="12"/>
  <c r="J290" i="12"/>
  <c r="M290" i="12"/>
  <c r="J255" i="12"/>
  <c r="M255" i="12"/>
  <c r="J138" i="12"/>
  <c r="K282" i="12"/>
  <c r="K55" i="12"/>
  <c r="J127" i="12"/>
  <c r="K271" i="12"/>
  <c r="J196" i="12"/>
  <c r="J56" i="12"/>
  <c r="K128" i="12"/>
  <c r="K200" i="12"/>
  <c r="K272" i="12"/>
  <c r="J9" i="12"/>
  <c r="J81" i="12"/>
  <c r="J153" i="12"/>
  <c r="J225" i="12"/>
  <c r="K297" i="12"/>
  <c r="K34" i="12"/>
  <c r="J106" i="12"/>
  <c r="J178" i="12"/>
  <c r="J250" i="12"/>
  <c r="K51" i="12"/>
  <c r="K35" i="12"/>
  <c r="K107" i="12"/>
  <c r="K179" i="12"/>
  <c r="K251" i="12"/>
  <c r="J124" i="12"/>
  <c r="J72" i="12"/>
  <c r="J144" i="12"/>
  <c r="K216" i="12"/>
  <c r="K288" i="12"/>
  <c r="K243" i="12"/>
  <c r="J304" i="12"/>
  <c r="K73" i="12"/>
  <c r="K145" i="12"/>
  <c r="K217" i="12"/>
  <c r="K289" i="12"/>
  <c r="K279" i="12"/>
  <c r="K38" i="12"/>
  <c r="K110" i="12"/>
  <c r="K182" i="12"/>
  <c r="K254" i="12"/>
  <c r="K147" i="12"/>
  <c r="K148" i="12"/>
  <c r="K210" i="12"/>
  <c r="J208" i="12"/>
  <c r="K199" i="12"/>
  <c r="K113" i="12"/>
  <c r="J41" i="12"/>
  <c r="K52" i="12"/>
  <c r="K185" i="12"/>
  <c r="K257" i="12"/>
  <c r="K66" i="12"/>
  <c r="K13" i="12"/>
  <c r="J292" i="12"/>
  <c r="K29" i="12"/>
  <c r="K101" i="12"/>
  <c r="J173" i="12"/>
  <c r="J245" i="12"/>
  <c r="J75" i="12"/>
  <c r="K54" i="12"/>
  <c r="K126" i="12"/>
  <c r="J198" i="12"/>
  <c r="J270" i="12"/>
  <c r="K136" i="12"/>
  <c r="K43" i="12"/>
  <c r="J115" i="12"/>
  <c r="J187" i="12"/>
  <c r="J259" i="12"/>
  <c r="K100" i="12"/>
  <c r="K44" i="12"/>
  <c r="J116" i="12"/>
  <c r="J188" i="12"/>
  <c r="K260" i="12"/>
  <c r="K16" i="12"/>
  <c r="K69" i="12"/>
  <c r="J141" i="12"/>
  <c r="J213" i="12"/>
  <c r="K285" i="12"/>
  <c r="K22" i="12"/>
  <c r="J94" i="12"/>
  <c r="J166" i="12"/>
  <c r="J238" i="12"/>
  <c r="J4" i="12"/>
  <c r="V4" i="12" s="1"/>
  <c r="J23" i="12"/>
  <c r="J95" i="12"/>
  <c r="J167" i="12"/>
  <c r="J239" i="12"/>
  <c r="J63" i="12"/>
  <c r="J60" i="12"/>
  <c r="J132" i="12"/>
  <c r="J204" i="12"/>
  <c r="J276" i="12"/>
  <c r="J207" i="12"/>
  <c r="K232" i="12"/>
  <c r="J61" i="12"/>
  <c r="J133" i="12"/>
  <c r="J205" i="12"/>
  <c r="J277" i="12"/>
  <c r="J231" i="12"/>
  <c r="J26" i="12"/>
  <c r="J98" i="12"/>
  <c r="J170" i="12"/>
  <c r="J242" i="12"/>
  <c r="J15" i="12"/>
  <c r="K28" i="12"/>
  <c r="K17" i="12"/>
  <c r="K89" i="12"/>
  <c r="J161" i="12"/>
  <c r="K233" i="12"/>
  <c r="K305" i="12"/>
  <c r="J42" i="12"/>
  <c r="J114" i="12"/>
  <c r="J186" i="12"/>
  <c r="J258" i="12"/>
  <c r="J40" i="12"/>
  <c r="K31" i="12"/>
  <c r="K103" i="12"/>
  <c r="J175" i="12"/>
  <c r="J247" i="12"/>
  <c r="J123" i="12"/>
  <c r="K32" i="12"/>
  <c r="K104" i="12"/>
  <c r="K176" i="12"/>
  <c r="K248" i="12"/>
  <c r="J87" i="12"/>
  <c r="K57" i="12"/>
  <c r="J129" i="12"/>
  <c r="J201" i="12"/>
  <c r="J273" i="12"/>
  <c r="J10" i="12"/>
  <c r="J82" i="12"/>
  <c r="J154" i="12"/>
  <c r="J226" i="12"/>
  <c r="J298" i="12"/>
  <c r="J11" i="12"/>
  <c r="J83" i="12"/>
  <c r="J155" i="12"/>
  <c r="J227" i="12"/>
  <c r="J299" i="12"/>
  <c r="K48" i="12"/>
  <c r="J120" i="12"/>
  <c r="K192" i="12"/>
  <c r="K264" i="12"/>
  <c r="J171" i="12"/>
  <c r="K172" i="12"/>
  <c r="J49" i="12"/>
  <c r="J121" i="12"/>
  <c r="J193" i="12"/>
  <c r="J265" i="12"/>
  <c r="J195" i="12"/>
  <c r="J14" i="12"/>
  <c r="J86" i="12"/>
  <c r="J158" i="12"/>
  <c r="J230" i="12"/>
  <c r="J302" i="12"/>
  <c r="J291" i="12"/>
  <c r="J183" i="12"/>
  <c r="J220" i="12"/>
  <c r="J65" i="12"/>
  <c r="K137" i="12"/>
  <c r="J209" i="12"/>
  <c r="J281" i="12"/>
  <c r="J18" i="12"/>
  <c r="J90" i="12"/>
  <c r="J162" i="12"/>
  <c r="J234" i="12"/>
  <c r="J306" i="12"/>
  <c r="J7" i="12"/>
  <c r="K79" i="12"/>
  <c r="K151" i="12"/>
  <c r="K223" i="12"/>
  <c r="K295" i="12"/>
  <c r="J8" i="12"/>
  <c r="J80" i="12"/>
  <c r="J152" i="12"/>
  <c r="K224" i="12"/>
  <c r="K296" i="12"/>
  <c r="J33" i="12"/>
  <c r="J105" i="12"/>
  <c r="J177" i="12"/>
  <c r="J249" i="12"/>
  <c r="K99" i="12"/>
  <c r="K58" i="12"/>
  <c r="K130" i="12"/>
  <c r="K202" i="12"/>
  <c r="K274" i="12"/>
  <c r="J160" i="12"/>
  <c r="K59" i="12"/>
  <c r="K131" i="12"/>
  <c r="K203" i="12"/>
  <c r="K275" i="12"/>
  <c r="J24" i="12"/>
  <c r="K96" i="12"/>
  <c r="K168" i="12"/>
  <c r="K240" i="12"/>
  <c r="K27" i="12"/>
  <c r="K303" i="12"/>
  <c r="K25" i="12"/>
  <c r="K97" i="12"/>
  <c r="K169" i="12"/>
  <c r="K241" i="12"/>
  <c r="K39" i="12"/>
  <c r="K184" i="12"/>
  <c r="K62" i="12"/>
  <c r="K134" i="12"/>
  <c r="K206" i="12"/>
  <c r="K278" i="12"/>
  <c r="K219" i="12"/>
  <c r="K292" i="12"/>
  <c r="K5" i="12"/>
  <c r="K174" i="12"/>
  <c r="J235" i="12"/>
  <c r="J20" i="12"/>
  <c r="K164" i="12"/>
  <c r="K308" i="12"/>
  <c r="K117" i="12"/>
  <c r="J261" i="12"/>
  <c r="J142" i="12"/>
  <c r="J286" i="12"/>
  <c r="K71" i="12"/>
  <c r="K215" i="12"/>
  <c r="K108" i="12"/>
  <c r="J252" i="12"/>
  <c r="J64" i="12"/>
  <c r="K109" i="12"/>
  <c r="K253" i="12"/>
  <c r="K256" i="12"/>
  <c r="K146" i="12"/>
  <c r="K218" i="12"/>
  <c r="K255" i="12"/>
  <c r="K102" i="12"/>
  <c r="J163" i="12"/>
  <c r="J307" i="12"/>
  <c r="J92" i="12"/>
  <c r="K236" i="12"/>
  <c r="J45" i="12"/>
  <c r="K189" i="12"/>
  <c r="J88" i="12"/>
  <c r="J70" i="12"/>
  <c r="J214" i="12"/>
  <c r="J244" i="12"/>
  <c r="K143" i="12"/>
  <c r="K287" i="12"/>
  <c r="K36" i="12"/>
  <c r="J180" i="12"/>
  <c r="K135" i="12"/>
  <c r="K37" i="12"/>
  <c r="K181" i="12"/>
  <c r="K159" i="12"/>
  <c r="K74" i="12"/>
  <c r="K290" i="12"/>
  <c r="J17" i="12"/>
  <c r="J89" i="12"/>
  <c r="K161" i="12"/>
  <c r="J233" i="12"/>
  <c r="J305" i="12"/>
  <c r="K42" i="12"/>
  <c r="K114" i="12"/>
  <c r="K186" i="12"/>
  <c r="K258" i="12"/>
  <c r="K40" i="12"/>
  <c r="J31" i="12"/>
  <c r="J103" i="12"/>
  <c r="K175" i="12"/>
  <c r="K247" i="12"/>
  <c r="K123" i="12"/>
  <c r="J32" i="12"/>
  <c r="J104" i="12"/>
  <c r="J176" i="12"/>
  <c r="J248" i="12"/>
  <c r="K87" i="12"/>
  <c r="J57" i="12"/>
  <c r="K129" i="12"/>
  <c r="K201" i="12"/>
  <c r="K273" i="12"/>
  <c r="K10" i="12"/>
  <c r="K82" i="12"/>
  <c r="K154" i="12"/>
  <c r="K226" i="12"/>
  <c r="K298" i="12"/>
  <c r="K11" i="12"/>
  <c r="K83" i="12"/>
  <c r="K155" i="12"/>
  <c r="K227" i="12"/>
  <c r="K299" i="12"/>
  <c r="J48" i="12"/>
  <c r="K120" i="12"/>
  <c r="J192" i="12"/>
  <c r="J264" i="12"/>
  <c r="K171" i="12"/>
  <c r="J172" i="12"/>
  <c r="K49" i="12"/>
  <c r="K121" i="12"/>
  <c r="K193" i="12"/>
  <c r="K265" i="12"/>
  <c r="K195" i="12"/>
  <c r="K14" i="12"/>
  <c r="K86" i="12"/>
  <c r="K158" i="12"/>
  <c r="K230" i="12"/>
  <c r="K302" i="12"/>
  <c r="K291" i="12"/>
  <c r="K30" i="12"/>
  <c r="J19" i="12"/>
  <c r="J29" i="12"/>
  <c r="J101" i="12"/>
  <c r="K173" i="12"/>
  <c r="K245" i="12"/>
  <c r="K75" i="12"/>
  <c r="J54" i="12"/>
  <c r="J126" i="12"/>
  <c r="K198" i="12"/>
  <c r="K270" i="12"/>
  <c r="J136" i="12"/>
  <c r="J43" i="12"/>
  <c r="K115" i="12"/>
  <c r="K187" i="12"/>
  <c r="K259" i="12"/>
  <c r="J100" i="12"/>
  <c r="J44" i="12"/>
  <c r="K116" i="12"/>
  <c r="K188" i="12"/>
  <c r="J260" i="12"/>
  <c r="J16" i="12"/>
  <c r="J69" i="12"/>
  <c r="K141" i="12"/>
  <c r="K213" i="12"/>
  <c r="J285" i="12"/>
  <c r="J22" i="12"/>
  <c r="K94" i="12"/>
  <c r="K166" i="12"/>
  <c r="K238" i="12"/>
  <c r="K4" i="12"/>
  <c r="K23" i="12"/>
  <c r="K95" i="12"/>
  <c r="K167" i="12"/>
  <c r="K239" i="12"/>
  <c r="K63" i="12"/>
  <c r="K60" i="12"/>
  <c r="K132" i="12"/>
  <c r="K204" i="12"/>
  <c r="K276" i="12"/>
  <c r="K207" i="12"/>
  <c r="J232" i="12"/>
  <c r="K61" i="12"/>
  <c r="K133" i="12"/>
  <c r="K205" i="12"/>
  <c r="K277" i="12"/>
  <c r="K231" i="12"/>
  <c r="K26" i="12"/>
  <c r="K98" i="12"/>
  <c r="K170" i="12"/>
  <c r="K242" i="12"/>
  <c r="K15" i="12"/>
  <c r="J28" i="12"/>
  <c r="J221" i="12"/>
  <c r="K41" i="12"/>
  <c r="J113" i="12"/>
  <c r="J185" i="12"/>
  <c r="J257" i="12"/>
  <c r="J52" i="12"/>
  <c r="J66" i="12"/>
  <c r="K138" i="12"/>
  <c r="J210" i="12"/>
  <c r="J282" i="12"/>
  <c r="K208" i="12"/>
  <c r="J55" i="12"/>
  <c r="K127" i="12"/>
  <c r="J199" i="12"/>
  <c r="J271" i="12"/>
  <c r="K196" i="12"/>
  <c r="K56" i="12"/>
  <c r="J128" i="12"/>
  <c r="J200" i="12"/>
  <c r="J272" i="12"/>
  <c r="K9" i="12"/>
  <c r="K81" i="12"/>
  <c r="K153" i="12"/>
  <c r="K225" i="12"/>
  <c r="J297" i="12"/>
  <c r="J34" i="12"/>
  <c r="K106" i="12"/>
  <c r="K178" i="12"/>
  <c r="K250" i="12"/>
  <c r="J51" i="12"/>
  <c r="J35" i="12"/>
  <c r="J107" i="12"/>
  <c r="J179" i="12"/>
  <c r="J251" i="12"/>
  <c r="K124" i="12"/>
  <c r="K72" i="12"/>
  <c r="K144" i="12"/>
  <c r="J216" i="12"/>
  <c r="J288" i="12"/>
  <c r="J243" i="12"/>
  <c r="K304" i="12"/>
  <c r="J73" i="12"/>
  <c r="J145" i="12"/>
  <c r="J217" i="12"/>
  <c r="J289" i="12"/>
  <c r="J279" i="12"/>
  <c r="J38" i="12"/>
  <c r="J110" i="12"/>
  <c r="J182" i="12"/>
  <c r="J254" i="12"/>
  <c r="J147" i="12"/>
  <c r="J148" i="12"/>
  <c r="J149" i="12"/>
  <c r="K246" i="12"/>
  <c r="J53" i="12"/>
  <c r="K125" i="12"/>
  <c r="J197" i="12"/>
  <c r="J269" i="12"/>
  <c r="J6" i="12"/>
  <c r="J78" i="12"/>
  <c r="J150" i="12"/>
  <c r="J222" i="12"/>
  <c r="J294" i="12"/>
  <c r="K280" i="12"/>
  <c r="K67" i="12"/>
  <c r="K139" i="12"/>
  <c r="K211" i="12"/>
  <c r="K283" i="12"/>
  <c r="K268" i="12"/>
  <c r="K68" i="12"/>
  <c r="J140" i="12"/>
  <c r="J212" i="12"/>
  <c r="K284" i="12"/>
  <c r="K21" i="12"/>
  <c r="K93" i="12"/>
  <c r="K165" i="12"/>
  <c r="K237" i="12"/>
  <c r="K309" i="12"/>
  <c r="J46" i="12"/>
  <c r="J118" i="12"/>
  <c r="J190" i="12"/>
  <c r="J262" i="12"/>
  <c r="J76" i="12"/>
  <c r="J47" i="12"/>
  <c r="J119" i="12"/>
  <c r="J191" i="12"/>
  <c r="J263" i="12"/>
  <c r="K12" i="12"/>
  <c r="K84" i="12"/>
  <c r="J156" i="12"/>
  <c r="J228" i="12"/>
  <c r="J300" i="12"/>
  <c r="J267" i="12"/>
  <c r="J13" i="12"/>
  <c r="J85" i="12"/>
  <c r="J157" i="12"/>
  <c r="J229" i="12"/>
  <c r="J301" i="12"/>
  <c r="J112" i="12"/>
  <c r="J50" i="12"/>
  <c r="J122" i="12"/>
  <c r="J194" i="12"/>
  <c r="J266" i="12"/>
  <c r="K77" i="12"/>
  <c r="K111" i="12"/>
  <c r="K293" i="12"/>
  <c r="J91" i="12"/>
  <c r="K65" i="12"/>
  <c r="J137" i="12"/>
  <c r="K209" i="12"/>
  <c r="K281" i="12"/>
  <c r="K18" i="12"/>
  <c r="K90" i="12"/>
  <c r="K162" i="12"/>
  <c r="K234" i="12"/>
  <c r="K306" i="12"/>
  <c r="K7" i="12"/>
  <c r="J79" i="12"/>
  <c r="J151" i="12"/>
  <c r="J223" i="12"/>
  <c r="J295" i="12"/>
  <c r="K8" i="12"/>
  <c r="K80" i="12"/>
  <c r="K152" i="12"/>
  <c r="J224" i="12"/>
  <c r="J296" i="12"/>
  <c r="K33" i="12"/>
  <c r="K105" i="12"/>
  <c r="K177" i="12"/>
  <c r="K249" i="12"/>
  <c r="J99" i="12"/>
  <c r="J58" i="12"/>
  <c r="J130" i="12"/>
  <c r="J202" i="12"/>
  <c r="J274" i="12"/>
  <c r="K160" i="12"/>
  <c r="J59" i="12"/>
  <c r="J131" i="12"/>
  <c r="J203" i="12"/>
  <c r="J275" i="12"/>
  <c r="K24" i="12"/>
  <c r="J96" i="12"/>
  <c r="J168" i="12"/>
  <c r="J240" i="12"/>
  <c r="J27" i="12"/>
  <c r="J303" i="12"/>
  <c r="J25" i="12"/>
  <c r="J97" i="12"/>
  <c r="J169" i="12"/>
  <c r="J241" i="12"/>
  <c r="J39" i="12"/>
  <c r="J184" i="12"/>
  <c r="J62" i="12"/>
  <c r="J134" i="12"/>
  <c r="J206" i="12"/>
  <c r="J278" i="12"/>
  <c r="J219" i="12"/>
  <c r="T6" i="12" l="1"/>
  <c r="Q36" i="12"/>
  <c r="S17" i="12"/>
  <c r="Q27" i="12"/>
  <c r="T33" i="12"/>
  <c r="T8" i="12"/>
  <c r="S5" i="12"/>
  <c r="S28" i="12"/>
  <c r="Q28" i="12"/>
  <c r="S37" i="12"/>
  <c r="T21" i="12"/>
  <c r="T34" i="12"/>
  <c r="T29" i="12"/>
  <c r="T19" i="12"/>
  <c r="S30" i="12"/>
  <c r="T31" i="12"/>
  <c r="T27" i="12"/>
  <c r="Q29" i="12"/>
  <c r="Q16" i="12"/>
  <c r="T35" i="12"/>
  <c r="T9" i="12"/>
  <c r="T22" i="12"/>
  <c r="Q32" i="12"/>
  <c r="T7" i="12"/>
  <c r="T25" i="12"/>
  <c r="S12" i="12"/>
  <c r="T15" i="12"/>
  <c r="S27" i="12"/>
  <c r="S4" i="12"/>
  <c r="T11" i="12"/>
  <c r="S7" i="12"/>
  <c r="Q37" i="12"/>
  <c r="Q8" i="12"/>
  <c r="Q34" i="12"/>
  <c r="T13" i="12"/>
  <c r="Q26" i="12"/>
  <c r="Q22" i="12"/>
  <c r="S19" i="12"/>
  <c r="S31" i="12"/>
  <c r="S14" i="12"/>
  <c r="S24" i="12"/>
  <c r="Q30" i="12"/>
  <c r="Q24" i="12"/>
  <c r="S25" i="12"/>
  <c r="Q10" i="12"/>
  <c r="S6" i="12"/>
  <c r="Q9" i="12"/>
  <c r="S18" i="12"/>
  <c r="T28" i="12"/>
  <c r="T36" i="12"/>
  <c r="T10" i="12"/>
  <c r="Q15" i="12"/>
  <c r="Q12" i="12"/>
  <c r="Q35" i="12"/>
  <c r="S32" i="12"/>
  <c r="Q33" i="12"/>
  <c r="S26" i="12"/>
  <c r="Q18" i="12"/>
  <c r="T5" i="12"/>
  <c r="Q6" i="12"/>
  <c r="S16" i="12"/>
  <c r="T24" i="12"/>
  <c r="Q25" i="12"/>
  <c r="S13" i="12"/>
  <c r="S34" i="12"/>
  <c r="Q23" i="12"/>
  <c r="S20" i="12"/>
  <c r="Q20" i="12"/>
  <c r="T4" i="12"/>
  <c r="Q17" i="12"/>
  <c r="T12" i="12"/>
  <c r="Q13" i="12"/>
  <c r="T23" i="12"/>
  <c r="S22" i="12"/>
  <c r="Q11" i="12"/>
  <c r="S8" i="12"/>
  <c r="Q19" i="12"/>
  <c r="T26" i="12"/>
  <c r="Q5" i="12"/>
  <c r="Q21" i="12"/>
  <c r="S35" i="12"/>
  <c r="Q4" i="12"/>
  <c r="S10" i="12"/>
  <c r="S33" i="12"/>
  <c r="T30" i="12"/>
  <c r="Q7" i="12"/>
  <c r="T14" i="12"/>
  <c r="S15" i="12"/>
  <c r="T16" i="12"/>
  <c r="S23" i="12"/>
  <c r="Q14" i="12"/>
  <c r="T32" i="12"/>
  <c r="S21" i="12"/>
  <c r="T18" i="12"/>
  <c r="S29" i="12"/>
  <c r="T17" i="12"/>
  <c r="T37" i="12"/>
  <c r="Q31" i="12"/>
  <c r="S11" i="12"/>
  <c r="S36" i="12"/>
  <c r="T20" i="12"/>
  <c r="S9" i="12"/>
  <c r="V36" i="12" l="1"/>
  <c r="D4" i="7"/>
  <c r="D5" i="7"/>
  <c r="D6" i="7"/>
  <c r="D7" i="7"/>
  <c r="D8" i="7"/>
  <c r="D9" i="7"/>
  <c r="D10" i="7"/>
  <c r="D11" i="7"/>
  <c r="D12" i="7"/>
  <c r="D13" i="7"/>
  <c r="D14" i="7"/>
  <c r="D15" i="7"/>
  <c r="D16" i="7"/>
  <c r="D17" i="7"/>
  <c r="D18" i="7"/>
  <c r="D19" i="7"/>
  <c r="D20" i="7"/>
  <c r="D21" i="7"/>
  <c r="V9" i="12" l="1"/>
  <c r="V8" i="12"/>
  <c r="V31" i="12"/>
  <c r="V7" i="12"/>
  <c r="V23" i="12"/>
  <c r="V20" i="12"/>
  <c r="V16" i="12"/>
  <c r="V24" i="12"/>
  <c r="V35" i="12"/>
  <c r="V17" i="12"/>
  <c r="V37" i="12"/>
  <c r="V11" i="12"/>
  <c r="V14" i="12"/>
  <c r="V15" i="12"/>
  <c r="V12" i="12"/>
  <c r="V33" i="12"/>
  <c r="V21" i="12"/>
  <c r="V18" i="12"/>
  <c r="V34" i="12"/>
  <c r="V25" i="12"/>
  <c r="V26" i="12"/>
  <c r="V27" i="12"/>
  <c r="V22" i="12"/>
  <c r="V13" i="12"/>
  <c r="V29" i="12"/>
  <c r="V32" i="12"/>
  <c r="V30" i="12"/>
  <c r="V19" i="12"/>
  <c r="V28" i="12"/>
  <c r="V10" i="12"/>
  <c r="V6" i="12"/>
  <c r="Q68" i="2"/>
  <c r="R70" i="2"/>
  <c r="R71" i="2"/>
  <c r="R72" i="2"/>
  <c r="R73" i="2"/>
  <c r="R74" i="2"/>
  <c r="R75" i="2"/>
  <c r="R76" i="2"/>
  <c r="R77" i="2"/>
  <c r="R78" i="2"/>
  <c r="R80" i="2"/>
  <c r="R81" i="2"/>
  <c r="R82" i="2"/>
  <c r="R83" i="2"/>
  <c r="R84" i="2"/>
  <c r="R85" i="2"/>
  <c r="R86" i="2"/>
  <c r="R87" i="2"/>
  <c r="R88" i="2"/>
  <c r="R69" i="2"/>
  <c r="Q70" i="2"/>
  <c r="Q71" i="2"/>
  <c r="Q72" i="2"/>
  <c r="Q73" i="2"/>
  <c r="Q74" i="2"/>
  <c r="Q75" i="2"/>
  <c r="Q76" i="2"/>
  <c r="Q77" i="2"/>
  <c r="Q78" i="2"/>
  <c r="Q79" i="2"/>
  <c r="Q80" i="2"/>
  <c r="Q81" i="2"/>
  <c r="Q82" i="2"/>
  <c r="Q83" i="2"/>
  <c r="Q84" i="2"/>
  <c r="Q85" i="2"/>
  <c r="Q86" i="2"/>
  <c r="Q87" i="2"/>
  <c r="Q88" i="2"/>
  <c r="Q69" i="2"/>
  <c r="L90" i="2"/>
  <c r="M92" i="2"/>
  <c r="M93" i="2"/>
  <c r="M94" i="2"/>
  <c r="M95" i="2"/>
  <c r="M96" i="2"/>
  <c r="M97" i="2"/>
  <c r="M98" i="2"/>
  <c r="M99" i="2"/>
  <c r="M100" i="2"/>
  <c r="M102" i="2"/>
  <c r="M103" i="2"/>
  <c r="M104" i="2"/>
  <c r="M105" i="2"/>
  <c r="M106" i="2"/>
  <c r="M107" i="2"/>
  <c r="M108" i="2"/>
  <c r="M109" i="2"/>
  <c r="M110" i="2"/>
  <c r="M111" i="2"/>
  <c r="M113" i="2"/>
  <c r="M114" i="2"/>
  <c r="M115" i="2"/>
  <c r="M116" i="2"/>
  <c r="M117" i="2"/>
  <c r="M118" i="2"/>
  <c r="M119" i="2"/>
  <c r="M120" i="2"/>
  <c r="M121" i="2"/>
  <c r="M91" i="2"/>
  <c r="L92" i="2"/>
  <c r="L93" i="2"/>
  <c r="L94" i="2"/>
  <c r="L95" i="2"/>
  <c r="L96" i="2"/>
  <c r="L97" i="2"/>
  <c r="L98" i="2"/>
  <c r="L99" i="2"/>
  <c r="L100" i="2"/>
  <c r="L101" i="2"/>
  <c r="L102" i="2"/>
  <c r="L103" i="2"/>
  <c r="L104" i="2"/>
  <c r="L105" i="2"/>
  <c r="L106" i="2"/>
  <c r="L107" i="2"/>
  <c r="L108" i="2"/>
  <c r="L109" i="2"/>
  <c r="L110" i="2"/>
  <c r="L111" i="2"/>
  <c r="L112" i="2"/>
  <c r="L113" i="2"/>
  <c r="L114" i="2"/>
  <c r="L115" i="2"/>
  <c r="L116" i="2"/>
  <c r="L117" i="2"/>
  <c r="L118" i="2"/>
  <c r="L119" i="2"/>
  <c r="L120" i="2"/>
  <c r="L121" i="2"/>
  <c r="L91" i="2"/>
  <c r="L68" i="2"/>
  <c r="M70" i="2"/>
  <c r="M71" i="2"/>
  <c r="M72" i="2"/>
  <c r="M73" i="2"/>
  <c r="M74" i="2"/>
  <c r="M75" i="2"/>
  <c r="M76" i="2"/>
  <c r="M77" i="2"/>
  <c r="M78" i="2"/>
  <c r="M80" i="2"/>
  <c r="M81" i="2"/>
  <c r="M82" i="2"/>
  <c r="M83" i="2"/>
  <c r="M84" i="2"/>
  <c r="M85" i="2"/>
  <c r="M86" i="2"/>
  <c r="M87" i="2"/>
  <c r="M88" i="2"/>
  <c r="M69" i="2"/>
  <c r="L70" i="2"/>
  <c r="L71" i="2"/>
  <c r="L72" i="2"/>
  <c r="L73" i="2"/>
  <c r="L74" i="2"/>
  <c r="L75" i="2"/>
  <c r="L76" i="2"/>
  <c r="L77" i="2"/>
  <c r="L78" i="2"/>
  <c r="L79" i="2"/>
  <c r="L80" i="2"/>
  <c r="L81" i="2"/>
  <c r="L82" i="2"/>
  <c r="L83" i="2"/>
  <c r="L84" i="2"/>
  <c r="L85" i="2"/>
  <c r="L86" i="2"/>
  <c r="L87" i="2"/>
  <c r="L88" i="2"/>
  <c r="L69" i="2"/>
  <c r="G90" i="2"/>
  <c r="H92" i="2"/>
  <c r="H93" i="2"/>
  <c r="H94" i="2"/>
  <c r="H95" i="2"/>
  <c r="H96" i="2"/>
  <c r="H97" i="2"/>
  <c r="H98" i="2"/>
  <c r="H99" i="2"/>
  <c r="H100" i="2"/>
  <c r="H102" i="2"/>
  <c r="H103" i="2"/>
  <c r="H104" i="2"/>
  <c r="H105" i="2"/>
  <c r="H106" i="2"/>
  <c r="H107" i="2"/>
  <c r="H108" i="2"/>
  <c r="H109" i="2"/>
  <c r="H110" i="2"/>
  <c r="H111" i="2"/>
  <c r="H113" i="2"/>
  <c r="H114" i="2"/>
  <c r="H115" i="2"/>
  <c r="H116" i="2"/>
  <c r="H117" i="2"/>
  <c r="H118" i="2"/>
  <c r="H119" i="2"/>
  <c r="H120" i="2"/>
  <c r="H121" i="2"/>
  <c r="H91" i="2"/>
  <c r="G92" i="2"/>
  <c r="G93" i="2"/>
  <c r="G94" i="2"/>
  <c r="G95" i="2"/>
  <c r="G96" i="2"/>
  <c r="G97" i="2"/>
  <c r="G98" i="2"/>
  <c r="G99" i="2"/>
  <c r="G100" i="2"/>
  <c r="G101" i="2"/>
  <c r="G102" i="2"/>
  <c r="G103" i="2"/>
  <c r="G104" i="2"/>
  <c r="G105" i="2"/>
  <c r="G106" i="2"/>
  <c r="G107" i="2"/>
  <c r="G108" i="2"/>
  <c r="G109" i="2"/>
  <c r="G110" i="2"/>
  <c r="G111" i="2"/>
  <c r="G112" i="2"/>
  <c r="G113" i="2"/>
  <c r="G114" i="2"/>
  <c r="G115" i="2"/>
  <c r="G116" i="2"/>
  <c r="G117" i="2"/>
  <c r="G118" i="2"/>
  <c r="G119" i="2"/>
  <c r="G120" i="2"/>
  <c r="G121" i="2"/>
  <c r="G91" i="2"/>
  <c r="G68" i="2"/>
  <c r="H70" i="2"/>
  <c r="H71" i="2"/>
  <c r="H72" i="2"/>
  <c r="H73" i="2"/>
  <c r="H74" i="2"/>
  <c r="H75" i="2"/>
  <c r="H76" i="2"/>
  <c r="H77" i="2"/>
  <c r="H78" i="2"/>
  <c r="H80" i="2"/>
  <c r="H81" i="2"/>
  <c r="H82" i="2"/>
  <c r="H83" i="2"/>
  <c r="H84" i="2"/>
  <c r="H85" i="2"/>
  <c r="H86" i="2"/>
  <c r="H87" i="2"/>
  <c r="H88" i="2"/>
  <c r="H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84" i="2"/>
  <c r="G85" i="2"/>
  <c r="G86" i="2"/>
  <c r="G87" i="2"/>
  <c r="G88" i="2"/>
  <c r="G69" i="2"/>
  <c r="C92" i="2"/>
  <c r="C93" i="2"/>
  <c r="C94" i="2"/>
  <c r="C95" i="2"/>
  <c r="C96" i="2"/>
  <c r="C97" i="2"/>
  <c r="C98" i="2"/>
  <c r="C99" i="2"/>
  <c r="C100" i="2"/>
  <c r="C102" i="2"/>
  <c r="C103" i="2"/>
  <c r="C104" i="2"/>
  <c r="C105" i="2"/>
  <c r="C106" i="2"/>
  <c r="C107" i="2"/>
  <c r="C108" i="2"/>
  <c r="C109" i="2"/>
  <c r="C110" i="2"/>
  <c r="C111" i="2"/>
  <c r="C113" i="2"/>
  <c r="C114" i="2"/>
  <c r="C115" i="2"/>
  <c r="C116" i="2"/>
  <c r="C117" i="2"/>
  <c r="C118" i="2"/>
  <c r="C119" i="2"/>
  <c r="C120" i="2"/>
  <c r="C121" i="2"/>
  <c r="C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117" i="2"/>
  <c r="B118" i="2"/>
  <c r="B119" i="2"/>
  <c r="B120" i="2"/>
  <c r="B121" i="2"/>
  <c r="B91" i="2"/>
  <c r="C70" i="2"/>
  <c r="C71" i="2"/>
  <c r="C72" i="2"/>
  <c r="C73" i="2"/>
  <c r="C74" i="2"/>
  <c r="C75" i="2"/>
  <c r="C76" i="2"/>
  <c r="C77" i="2"/>
  <c r="C78" i="2"/>
  <c r="C80" i="2"/>
  <c r="C81" i="2"/>
  <c r="C82" i="2"/>
  <c r="C83" i="2"/>
  <c r="C84" i="2"/>
  <c r="C85" i="2"/>
  <c r="C86" i="2"/>
  <c r="C87" i="2"/>
  <c r="C88" i="2"/>
  <c r="C69" i="2"/>
  <c r="B70" i="2"/>
  <c r="B71" i="2"/>
  <c r="B72" i="2"/>
  <c r="B73" i="2"/>
  <c r="B74" i="2"/>
  <c r="B75" i="2"/>
  <c r="B76" i="2"/>
  <c r="B77" i="2"/>
  <c r="B78" i="2"/>
  <c r="B80" i="2"/>
  <c r="B81" i="2"/>
  <c r="B82" i="2"/>
  <c r="B83" i="2"/>
  <c r="B84" i="2"/>
  <c r="B85" i="2"/>
  <c r="B86" i="2"/>
  <c r="B87" i="2"/>
  <c r="B88" i="2"/>
  <c r="B69" i="2"/>
  <c r="R26" i="2"/>
  <c r="Q26" i="2"/>
  <c r="B6" i="2"/>
  <c r="C6" i="2"/>
  <c r="B7" i="2"/>
  <c r="C7" i="2"/>
  <c r="B8" i="2"/>
  <c r="C8" i="2"/>
  <c r="D194" i="7" l="1"/>
  <c r="D195" i="7"/>
  <c r="D196" i="7"/>
  <c r="D197" i="7"/>
  <c r="D198" i="7"/>
  <c r="D199" i="7"/>
  <c r="D200" i="7"/>
  <c r="D201" i="7"/>
  <c r="D202" i="7"/>
  <c r="D203" i="7"/>
  <c r="D204" i="7"/>
  <c r="D205" i="7"/>
  <c r="D206" i="7"/>
  <c r="D207" i="7"/>
  <c r="D208" i="7"/>
  <c r="D209" i="7"/>
  <c r="D210" i="7"/>
  <c r="D193" i="7"/>
  <c r="D173" i="7"/>
  <c r="D174" i="7"/>
  <c r="D175" i="7"/>
  <c r="D176" i="7"/>
  <c r="D177" i="7"/>
  <c r="D178" i="7"/>
  <c r="D179" i="7"/>
  <c r="D180" i="7"/>
  <c r="D181" i="7"/>
  <c r="D182" i="7"/>
  <c r="D183" i="7"/>
  <c r="D184" i="7"/>
  <c r="D185" i="7"/>
  <c r="D186" i="7"/>
  <c r="D187" i="7"/>
  <c r="D188" i="7"/>
  <c r="D189" i="7"/>
  <c r="D172" i="7"/>
  <c r="AI34" i="11"/>
  <c r="AE28" i="11"/>
  <c r="I39" i="11"/>
  <c r="AL31" i="11"/>
  <c r="G39" i="11"/>
  <c r="AK23" i="11"/>
  <c r="H32" i="11"/>
  <c r="E40" i="11"/>
  <c r="V32" i="11"/>
  <c r="Z34" i="11"/>
  <c r="AB11" i="11"/>
  <c r="I35" i="11"/>
  <c r="R3" i="11"/>
  <c r="J19" i="11"/>
  <c r="W5" i="11"/>
  <c r="N18" i="11"/>
  <c r="AF32" i="11"/>
  <c r="N32" i="11"/>
  <c r="AC38" i="11"/>
  <c r="AJ29" i="11"/>
  <c r="O28" i="11"/>
  <c r="P3" i="11"/>
  <c r="O6" i="11"/>
  <c r="AJ14" i="11"/>
  <c r="W39" i="11"/>
  <c r="V11" i="11"/>
  <c r="M10" i="11"/>
  <c r="AG16" i="11"/>
  <c r="E31" i="11"/>
  <c r="K35" i="11"/>
  <c r="L7" i="11"/>
  <c r="O35" i="11"/>
  <c r="J13" i="11"/>
  <c r="I12" i="11"/>
  <c r="U38" i="11"/>
  <c r="AI25" i="11"/>
  <c r="AF3" i="11"/>
  <c r="T24" i="11"/>
  <c r="AB40" i="11"/>
  <c r="M16" i="11"/>
  <c r="I4" i="11"/>
  <c r="L24" i="11"/>
  <c r="N27" i="11"/>
  <c r="AG12" i="11"/>
  <c r="AG35" i="11"/>
  <c r="AG25" i="11"/>
  <c r="J30" i="11"/>
  <c r="P5" i="11"/>
  <c r="O33" i="11"/>
  <c r="H34" i="11"/>
  <c r="X36" i="11"/>
  <c r="M39" i="11"/>
  <c r="AB24" i="11"/>
  <c r="J7" i="11"/>
  <c r="M4" i="11"/>
  <c r="AE14" i="11"/>
  <c r="W6" i="11"/>
  <c r="AI11" i="11"/>
  <c r="J15" i="11"/>
  <c r="N19" i="11"/>
  <c r="G29" i="11"/>
  <c r="V35" i="11"/>
  <c r="H24" i="11"/>
  <c r="AI28" i="11"/>
  <c r="S16" i="11"/>
  <c r="AE10" i="11"/>
  <c r="AB18" i="11"/>
  <c r="H38" i="11"/>
  <c r="Z30" i="11"/>
  <c r="AA18" i="11"/>
  <c r="AD34" i="11"/>
  <c r="Y4" i="11"/>
  <c r="AA33" i="11"/>
  <c r="Q33" i="11"/>
  <c r="H26" i="11"/>
  <c r="Y33" i="11"/>
  <c r="AL29" i="11"/>
  <c r="AI20" i="11"/>
  <c r="AD26" i="11"/>
  <c r="S38" i="11"/>
  <c r="AI39" i="11"/>
  <c r="R32" i="11"/>
  <c r="X7" i="11"/>
  <c r="AG4" i="11"/>
  <c r="Y37" i="11"/>
  <c r="AI7" i="11"/>
  <c r="J20" i="11"/>
  <c r="U4" i="11"/>
  <c r="P8" i="11"/>
  <c r="AG6" i="11"/>
  <c r="AJ6" i="11"/>
  <c r="U26" i="11"/>
  <c r="G37" i="11"/>
  <c r="Q25" i="11"/>
  <c r="I18" i="11"/>
  <c r="Q12" i="11"/>
  <c r="N13" i="11"/>
  <c r="AA4" i="11"/>
  <c r="AD32" i="11"/>
  <c r="G40" i="11"/>
  <c r="AI16" i="11"/>
  <c r="AD15" i="11"/>
  <c r="V4" i="11"/>
  <c r="S34" i="11"/>
  <c r="T39" i="11"/>
  <c r="X9" i="11"/>
  <c r="E27" i="11"/>
  <c r="S4" i="11"/>
  <c r="T27" i="11"/>
  <c r="N26" i="11"/>
  <c r="E18" i="11"/>
  <c r="J34" i="11"/>
  <c r="F38" i="11"/>
  <c r="Y3" i="11"/>
  <c r="R37" i="11"/>
  <c r="K10" i="11"/>
  <c r="M27" i="11"/>
  <c r="Z7" i="11"/>
  <c r="T31" i="11"/>
  <c r="G18" i="11"/>
  <c r="I37" i="11"/>
  <c r="AD36" i="11"/>
  <c r="M11" i="11"/>
  <c r="U34" i="11"/>
  <c r="V23" i="11"/>
  <c r="AK28" i="11"/>
  <c r="R31" i="11"/>
  <c r="L15" i="11"/>
  <c r="AJ37" i="11"/>
  <c r="T13" i="11"/>
  <c r="Y18" i="11"/>
  <c r="X26" i="11"/>
  <c r="F25" i="11"/>
  <c r="V10" i="11"/>
  <c r="N31" i="11"/>
  <c r="AF8" i="11"/>
  <c r="AC37" i="11"/>
  <c r="AH19" i="11"/>
  <c r="V25" i="11"/>
  <c r="O37" i="11"/>
  <c r="AC39" i="11"/>
  <c r="AB32" i="11"/>
  <c r="AL6" i="11"/>
  <c r="Z11" i="11"/>
  <c r="J9" i="11"/>
  <c r="G14" i="11"/>
  <c r="AF9" i="11"/>
  <c r="I29" i="11"/>
  <c r="R30" i="11"/>
  <c r="Z17" i="11"/>
  <c r="K27" i="11"/>
  <c r="X19" i="11"/>
  <c r="V9" i="11"/>
  <c r="I3" i="11"/>
  <c r="I5" i="11"/>
  <c r="E37" i="11"/>
  <c r="Y28" i="11"/>
  <c r="I27" i="11"/>
  <c r="AE4" i="11"/>
  <c r="AB26" i="11"/>
  <c r="Z24" i="11"/>
  <c r="AA31" i="11"/>
  <c r="AI9" i="11"/>
  <c r="AH32" i="11"/>
  <c r="T6" i="11"/>
  <c r="H9" i="11"/>
  <c r="AD13" i="11"/>
  <c r="U36" i="11"/>
  <c r="J8" i="11"/>
  <c r="L18" i="11"/>
  <c r="S26" i="11"/>
  <c r="S23" i="11"/>
  <c r="AH24" i="11"/>
  <c r="I33" i="11"/>
  <c r="G31" i="11"/>
  <c r="AC14" i="11"/>
  <c r="S25" i="11"/>
  <c r="Z23" i="11"/>
  <c r="J23" i="11"/>
  <c r="AH3" i="11"/>
  <c r="AE6" i="11"/>
  <c r="S39" i="11"/>
  <c r="AG23" i="11"/>
  <c r="AL15" i="11"/>
  <c r="AG38" i="11"/>
  <c r="V17" i="11"/>
  <c r="F7" i="11"/>
  <c r="AK25" i="11"/>
  <c r="AA6" i="11"/>
  <c r="P9" i="11"/>
  <c r="Q14" i="11"/>
  <c r="E15" i="11"/>
  <c r="H8" i="11"/>
  <c r="H23" i="11"/>
  <c r="M28" i="11"/>
  <c r="Q35" i="11"/>
  <c r="AC11" i="11"/>
  <c r="S11" i="11"/>
  <c r="AC29" i="11"/>
  <c r="G10" i="11"/>
  <c r="AA3" i="11"/>
  <c r="V26" i="11"/>
  <c r="M25" i="11"/>
  <c r="AF27" i="11"/>
  <c r="E28" i="11"/>
  <c r="AI10" i="11"/>
  <c r="O16" i="11"/>
  <c r="L30" i="11"/>
  <c r="H13" i="11"/>
  <c r="AC3" i="11"/>
  <c r="T16" i="11"/>
  <c r="AJ18" i="11"/>
  <c r="AK26" i="11"/>
  <c r="K33" i="11"/>
  <c r="Z19" i="11"/>
  <c r="I14" i="11"/>
  <c r="AF34" i="11"/>
  <c r="T8" i="11"/>
  <c r="O4" i="11"/>
  <c r="S20" i="11"/>
  <c r="X23" i="11"/>
  <c r="AJ5" i="11"/>
  <c r="R29" i="11"/>
  <c r="P19" i="11"/>
  <c r="Y29" i="11"/>
  <c r="S7" i="11"/>
  <c r="P31" i="11"/>
  <c r="W24" i="11"/>
  <c r="AA40" i="11"/>
  <c r="W30" i="11"/>
  <c r="AH5" i="11"/>
  <c r="Q39" i="11"/>
  <c r="AC12" i="11"/>
  <c r="T14" i="11"/>
  <c r="AH8" i="11"/>
  <c r="Y5" i="11"/>
  <c r="N5" i="11"/>
  <c r="G6" i="11"/>
  <c r="T15" i="11"/>
  <c r="Z38" i="11"/>
  <c r="K39" i="11"/>
  <c r="K4" i="11"/>
  <c r="E3" i="11"/>
  <c r="AH36" i="11"/>
  <c r="T37" i="11"/>
  <c r="F20" i="11"/>
  <c r="F8" i="11"/>
  <c r="F9" i="11"/>
  <c r="W27" i="11"/>
  <c r="AK34" i="11"/>
  <c r="AA12" i="11"/>
  <c r="F17" i="11"/>
  <c r="P26" i="11"/>
  <c r="AL32" i="11"/>
  <c r="P18" i="11"/>
  <c r="AJ15" i="11"/>
  <c r="AD17" i="11"/>
  <c r="AF26" i="11"/>
  <c r="AJ36" i="11"/>
  <c r="T40" i="11"/>
  <c r="L31" i="11"/>
  <c r="E12" i="11"/>
  <c r="W12" i="11"/>
  <c r="AB13" i="11"/>
  <c r="T5" i="11"/>
  <c r="AL27" i="11"/>
  <c r="L26" i="11"/>
  <c r="X32" i="11"/>
  <c r="AD9" i="11"/>
  <c r="AK9" i="11"/>
  <c r="W14" i="11"/>
  <c r="E29" i="11"/>
  <c r="N15" i="11"/>
  <c r="J17" i="11"/>
  <c r="O25" i="11"/>
  <c r="R19" i="11"/>
  <c r="M3" i="11"/>
  <c r="T29" i="11"/>
  <c r="AJ24" i="11"/>
  <c r="Z8" i="11"/>
  <c r="S9" i="11"/>
  <c r="W3" i="11"/>
  <c r="W15" i="11"/>
  <c r="AL30" i="11"/>
  <c r="I28" i="11"/>
  <c r="W18" i="11"/>
  <c r="E16" i="11"/>
  <c r="AF30" i="11"/>
  <c r="AE12" i="11"/>
  <c r="K37" i="11"/>
  <c r="AH18" i="11"/>
  <c r="AJ30" i="11"/>
  <c r="AJ19" i="11"/>
  <c r="J38" i="11"/>
  <c r="AG14" i="11"/>
  <c r="F33" i="11"/>
  <c r="AG10" i="11"/>
  <c r="P36" i="11"/>
  <c r="X13" i="11"/>
  <c r="AL37" i="11"/>
  <c r="AF40" i="11"/>
  <c r="W13" i="11"/>
  <c r="X17" i="11"/>
  <c r="G27" i="11"/>
  <c r="H25" i="11"/>
  <c r="F35" i="11"/>
  <c r="R15" i="11"/>
  <c r="O20" i="11"/>
  <c r="Q10" i="11"/>
  <c r="AB23" i="11"/>
  <c r="F19" i="11"/>
  <c r="AB7" i="11"/>
  <c r="AD18" i="11"/>
  <c r="AC10" i="11"/>
  <c r="AK7" i="11"/>
  <c r="U10" i="11"/>
  <c r="AE20" i="11"/>
  <c r="AD31" i="11"/>
  <c r="O23" i="11"/>
  <c r="AG28" i="11"/>
  <c r="AB30" i="11"/>
  <c r="L32" i="11"/>
  <c r="AH15" i="11"/>
  <c r="Y27" i="11"/>
  <c r="AK20" i="11"/>
  <c r="S28" i="11"/>
  <c r="X35" i="11"/>
  <c r="H7" i="11"/>
  <c r="F4" i="11"/>
  <c r="Q7" i="11"/>
  <c r="Y16" i="11"/>
  <c r="J11" i="11"/>
  <c r="AC35" i="11"/>
  <c r="O29" i="11"/>
  <c r="V36" i="11"/>
  <c r="V19" i="11"/>
  <c r="AI23" i="11"/>
  <c r="AE11" i="11"/>
  <c r="AE23" i="11"/>
  <c r="AE16" i="11"/>
  <c r="Y6" i="11"/>
  <c r="R36" i="11"/>
  <c r="AL14" i="11"/>
  <c r="Q4" i="11"/>
  <c r="AG7" i="11"/>
  <c r="AA14" i="11"/>
  <c r="E13" i="11"/>
  <c r="Q17" i="11"/>
  <c r="AH13" i="11"/>
  <c r="AJ31" i="11"/>
  <c r="S10" i="11"/>
  <c r="AB34" i="11"/>
  <c r="E14" i="11"/>
  <c r="G12" i="11"/>
  <c r="AH40" i="11"/>
  <c r="AI17" i="11"/>
  <c r="N34" i="11"/>
  <c r="K16" i="11"/>
  <c r="X20" i="11"/>
  <c r="AF19" i="11"/>
  <c r="W16" i="11"/>
  <c r="AH37" i="11"/>
  <c r="P27" i="11"/>
  <c r="H17" i="11"/>
  <c r="G33" i="11"/>
  <c r="K5" i="11"/>
  <c r="M6" i="11"/>
  <c r="U11" i="11"/>
  <c r="AL3" i="11"/>
  <c r="AC28" i="11"/>
  <c r="AB15" i="11"/>
  <c r="AG11" i="11"/>
  <c r="AG39" i="11"/>
  <c r="P34" i="11"/>
  <c r="AH27" i="11"/>
  <c r="AF18" i="11"/>
  <c r="K29" i="11"/>
  <c r="V20" i="11"/>
  <c r="F11" i="11"/>
  <c r="H30" i="11"/>
  <c r="M14" i="11"/>
  <c r="P30" i="11"/>
  <c r="I16" i="11"/>
  <c r="AD5" i="11"/>
  <c r="AK12" i="11"/>
  <c r="AJ13" i="11"/>
  <c r="AL8" i="11"/>
  <c r="L40" i="11"/>
  <c r="Q20" i="11"/>
  <c r="AI26" i="11"/>
  <c r="U28" i="11"/>
  <c r="AG37" i="11"/>
  <c r="Q26" i="11"/>
  <c r="AA39" i="11"/>
  <c r="J26" i="11"/>
  <c r="Y14" i="11"/>
  <c r="U9" i="11"/>
  <c r="AD23" i="11"/>
  <c r="V38" i="11"/>
  <c r="M35" i="11"/>
  <c r="AA10" i="11"/>
  <c r="G28" i="11"/>
  <c r="AC6" i="11"/>
  <c r="H36" i="11"/>
  <c r="K31" i="11"/>
  <c r="E30" i="11"/>
  <c r="Z13" i="11"/>
  <c r="AJ27" i="11"/>
  <c r="F36" i="11"/>
  <c r="T18" i="11"/>
  <c r="S12" i="11"/>
  <c r="H15" i="11"/>
  <c r="AL13" i="11"/>
  <c r="AI4" i="11"/>
  <c r="M33" i="11"/>
  <c r="K3" i="11"/>
  <c r="AL40" i="11"/>
  <c r="M20" i="11"/>
  <c r="AI38" i="11"/>
  <c r="Y40" i="11"/>
  <c r="AL18" i="11"/>
  <c r="V8" i="11"/>
  <c r="O14" i="11"/>
  <c r="AB19" i="11"/>
  <c r="AK36" i="11"/>
  <c r="U25" i="11"/>
  <c r="R5" i="11"/>
  <c r="AL39" i="11"/>
  <c r="P32" i="11"/>
  <c r="P40" i="11"/>
  <c r="AL5" i="11"/>
  <c r="L36" i="11"/>
  <c r="E24" i="11"/>
  <c r="AB8" i="11"/>
  <c r="W31" i="11"/>
  <c r="I40" i="11"/>
  <c r="M29" i="11"/>
  <c r="AA29" i="11"/>
  <c r="L13" i="11"/>
  <c r="Q11" i="11"/>
  <c r="L5" i="11"/>
  <c r="P13" i="11"/>
  <c r="Z25" i="11"/>
  <c r="O38" i="11"/>
  <c r="AB36" i="11"/>
  <c r="AA27" i="11"/>
  <c r="L8" i="11"/>
  <c r="R18" i="11"/>
  <c r="R24" i="11"/>
  <c r="O12" i="11"/>
  <c r="AJ3" i="11"/>
  <c r="X30" i="11"/>
  <c r="J25" i="11"/>
  <c r="Z20" i="11"/>
  <c r="H11" i="11"/>
  <c r="N3" i="11"/>
  <c r="AK33" i="11"/>
  <c r="AI35" i="11"/>
  <c r="AL16" i="11"/>
  <c r="AD30" i="11"/>
  <c r="AF31" i="11"/>
  <c r="F32" i="11"/>
  <c r="T3" i="11"/>
  <c r="I31" i="11"/>
  <c r="O7" i="11"/>
  <c r="W29" i="11"/>
  <c r="AK4" i="11"/>
  <c r="AD7" i="11"/>
  <c r="V33" i="11"/>
  <c r="X4" i="11"/>
  <c r="U12" i="11"/>
  <c r="L34" i="11"/>
  <c r="N9" i="11"/>
  <c r="U35" i="11"/>
  <c r="AH34" i="11"/>
  <c r="AE7" i="11"/>
  <c r="F34" i="11"/>
  <c r="AE35" i="11"/>
  <c r="AA28" i="11"/>
  <c r="W28" i="11"/>
  <c r="K28" i="11"/>
  <c r="S17" i="11"/>
  <c r="S33" i="11"/>
  <c r="Z36" i="11"/>
  <c r="X8" i="11"/>
  <c r="Q28" i="11"/>
  <c r="AH9" i="11"/>
  <c r="E39" i="11"/>
  <c r="AJ8" i="11"/>
  <c r="AK10" i="11"/>
  <c r="F26" i="11"/>
  <c r="AH6" i="11"/>
  <c r="E6" i="11"/>
  <c r="T32" i="11"/>
  <c r="J36" i="11"/>
  <c r="G24" i="11"/>
  <c r="U33" i="11"/>
  <c r="L19" i="11"/>
  <c r="R40" i="11"/>
  <c r="M37" i="11"/>
  <c r="AK11" i="11"/>
  <c r="Y35" i="11"/>
  <c r="AB17" i="11"/>
  <c r="U19" i="11"/>
  <c r="F10" i="11"/>
  <c r="G15" i="11"/>
  <c r="AC20" i="11"/>
  <c r="Y31" i="11"/>
  <c r="Z26" i="11"/>
  <c r="N30" i="11"/>
  <c r="G16" i="11"/>
  <c r="W40" i="11"/>
  <c r="M38" i="11"/>
  <c r="N40" i="11"/>
  <c r="AE37" i="11"/>
  <c r="X25" i="11"/>
  <c r="O11" i="11"/>
  <c r="K14" i="11"/>
  <c r="W37" i="11"/>
  <c r="S35" i="11"/>
  <c r="AK35" i="11"/>
  <c r="AF5" i="11"/>
  <c r="H19" i="11"/>
  <c r="AB25" i="11"/>
  <c r="N24" i="11"/>
  <c r="AE25" i="11"/>
  <c r="AA16" i="11"/>
  <c r="AK19" i="11"/>
  <c r="J32" i="11"/>
  <c r="AB9" i="11"/>
  <c r="R14" i="11"/>
  <c r="K20" i="11"/>
  <c r="I10" i="11"/>
  <c r="AH30" i="11"/>
  <c r="Q29" i="11"/>
  <c r="U20" i="11"/>
  <c r="AA35" i="11"/>
  <c r="AJ40" i="11"/>
  <c r="L23" i="11"/>
  <c r="AD24" i="11"/>
  <c r="J24" i="11"/>
  <c r="R27" i="11"/>
  <c r="P24" i="11"/>
  <c r="X34" i="11"/>
  <c r="Y12" i="11"/>
  <c r="AJ32" i="11"/>
  <c r="N36" i="11"/>
  <c r="AE33" i="11"/>
  <c r="K12" i="11"/>
  <c r="H20" i="11"/>
  <c r="X38" i="11"/>
  <c r="O10" i="11"/>
  <c r="X11" i="11"/>
  <c r="I6" i="11"/>
  <c r="AK17" i="11"/>
  <c r="P15" i="11"/>
  <c r="R6" i="11"/>
  <c r="G5" i="11"/>
  <c r="AI12" i="11"/>
  <c r="AD19" i="11"/>
  <c r="Y10" i="11"/>
  <c r="R13" i="11"/>
  <c r="L17" i="11"/>
  <c r="AD8" i="11"/>
  <c r="R8" i="11"/>
  <c r="AC25" i="11"/>
  <c r="AF15" i="11"/>
  <c r="AF17" i="11"/>
  <c r="U17" i="11"/>
  <c r="Z15" i="11"/>
  <c r="K6" i="11"/>
  <c r="Q23" i="11"/>
  <c r="AF36" i="11"/>
  <c r="AA5" i="11"/>
  <c r="AF13" i="11"/>
  <c r="O39" i="11"/>
  <c r="M12" i="11"/>
  <c r="AD40" i="11"/>
  <c r="F23" i="11"/>
  <c r="G3" i="11"/>
  <c r="Y39" i="11"/>
  <c r="AF24" i="11"/>
  <c r="AA37" i="11"/>
  <c r="AI33" i="11"/>
  <c r="AC4" i="11"/>
  <c r="U23" i="11"/>
  <c r="Q16" i="11"/>
  <c r="P17" i="11"/>
  <c r="T30" i="11"/>
  <c r="Z9" i="11"/>
  <c r="L9" i="11"/>
  <c r="E5" i="11"/>
  <c r="AK38" i="11"/>
  <c r="V34" i="11"/>
  <c r="K38" i="11"/>
  <c r="AL24" i="11"/>
  <c r="Z32" i="11"/>
  <c r="AE29" i="11"/>
  <c r="AC33" i="11"/>
  <c r="AC16" i="11"/>
  <c r="U7" i="11"/>
  <c r="Q38" i="11"/>
  <c r="AH31" i="11"/>
  <c r="AE39" i="11"/>
  <c r="N8" i="11"/>
  <c r="AG33" i="11"/>
  <c r="AC27" i="11"/>
  <c r="N17" i="11"/>
  <c r="AG20" i="11"/>
  <c r="AG29" i="11"/>
  <c r="AE38" i="11"/>
  <c r="V7" i="11"/>
  <c r="D152" i="7" l="1"/>
  <c r="D153" i="7"/>
  <c r="D154" i="7"/>
  <c r="D155" i="7"/>
  <c r="D156" i="7"/>
  <c r="D157" i="7"/>
  <c r="D158" i="7"/>
  <c r="D159" i="7"/>
  <c r="D160" i="7"/>
  <c r="D161" i="7"/>
  <c r="D162" i="7"/>
  <c r="D163" i="7"/>
  <c r="D164" i="7"/>
  <c r="D165" i="7"/>
  <c r="D166" i="7"/>
  <c r="D167" i="7"/>
  <c r="D168" i="7"/>
  <c r="D151" i="7"/>
  <c r="D131" i="7"/>
  <c r="D132" i="7"/>
  <c r="D133" i="7"/>
  <c r="D134" i="7"/>
  <c r="D135" i="7"/>
  <c r="D136" i="7"/>
  <c r="D137" i="7"/>
  <c r="D138" i="7"/>
  <c r="D139" i="7"/>
  <c r="D140" i="7"/>
  <c r="D141" i="7"/>
  <c r="D142" i="7"/>
  <c r="D143" i="7"/>
  <c r="D144" i="7"/>
  <c r="D145" i="7"/>
  <c r="D146" i="7"/>
  <c r="D147" i="7"/>
  <c r="D130" i="7"/>
  <c r="D110" i="7" l="1"/>
  <c r="D111" i="7"/>
  <c r="D112" i="7"/>
  <c r="D113" i="7"/>
  <c r="D114" i="7"/>
  <c r="D115" i="7"/>
  <c r="D116" i="7"/>
  <c r="D117" i="7"/>
  <c r="D118" i="7"/>
  <c r="D119" i="7"/>
  <c r="D120" i="7"/>
  <c r="D121" i="7"/>
  <c r="D122" i="7"/>
  <c r="D123" i="7"/>
  <c r="D124" i="7"/>
  <c r="D125" i="7"/>
  <c r="D126" i="7"/>
  <c r="D109" i="7"/>
  <c r="D89" i="7"/>
  <c r="D90" i="7"/>
  <c r="D91" i="7"/>
  <c r="D92" i="7"/>
  <c r="D93" i="7"/>
  <c r="D94" i="7"/>
  <c r="D95" i="7"/>
  <c r="D96" i="7"/>
  <c r="D97" i="7"/>
  <c r="D98" i="7"/>
  <c r="D99" i="7"/>
  <c r="D100" i="7"/>
  <c r="D101" i="7"/>
  <c r="D102" i="7"/>
  <c r="D103" i="7"/>
  <c r="D104" i="7"/>
  <c r="D105" i="7"/>
  <c r="D88" i="7"/>
  <c r="D84" i="7"/>
  <c r="P12" i="1" l="1"/>
  <c r="P23" i="1"/>
  <c r="P34" i="1"/>
  <c r="P45" i="1"/>
  <c r="P56" i="1"/>
  <c r="P67" i="1"/>
  <c r="P78" i="1"/>
  <c r="P89" i="1"/>
  <c r="P100" i="1"/>
  <c r="P111" i="1"/>
  <c r="P122" i="1"/>
  <c r="P133" i="1"/>
  <c r="P144" i="1"/>
  <c r="P155" i="1"/>
  <c r="P166" i="1"/>
  <c r="P177" i="1"/>
  <c r="P188" i="1"/>
  <c r="P199" i="1"/>
  <c r="P210" i="1"/>
  <c r="P221" i="1"/>
  <c r="P232" i="1"/>
  <c r="P243" i="1"/>
  <c r="P254" i="1"/>
  <c r="P265" i="1"/>
  <c r="P276" i="1"/>
  <c r="P287" i="1"/>
  <c r="P298" i="1"/>
  <c r="P320" i="1"/>
  <c r="P331" i="1"/>
  <c r="P342" i="1"/>
  <c r="P353" i="1"/>
  <c r="P364" i="1"/>
  <c r="P365" i="1"/>
  <c r="O12" i="1"/>
  <c r="O23" i="1"/>
  <c r="O34" i="1"/>
  <c r="O45" i="1"/>
  <c r="O56" i="1"/>
  <c r="O67" i="1"/>
  <c r="O78" i="1"/>
  <c r="O89" i="1"/>
  <c r="O100" i="1"/>
  <c r="O111" i="1"/>
  <c r="O122" i="1"/>
  <c r="O133" i="1"/>
  <c r="O144" i="1"/>
  <c r="O155" i="1"/>
  <c r="O166" i="1"/>
  <c r="O177" i="1"/>
  <c r="O188" i="1"/>
  <c r="O199" i="1"/>
  <c r="O210" i="1"/>
  <c r="O221" i="1"/>
  <c r="O232" i="1"/>
  <c r="O243" i="1"/>
  <c r="O254" i="1"/>
  <c r="O265" i="1"/>
  <c r="O276" i="1"/>
  <c r="O287" i="1"/>
  <c r="O298" i="1"/>
  <c r="O320" i="1"/>
  <c r="O331" i="1"/>
  <c r="O342" i="1"/>
  <c r="O353" i="1"/>
  <c r="O364" i="1"/>
  <c r="B309" i="1" l="1"/>
  <c r="O309" i="1" s="1"/>
  <c r="M309" i="1"/>
  <c r="P309" i="1" s="1"/>
  <c r="D68" i="7" l="1"/>
  <c r="D69" i="7"/>
  <c r="D70" i="7"/>
  <c r="D71" i="7"/>
  <c r="D72" i="7"/>
  <c r="D73" i="7"/>
  <c r="D74" i="7"/>
  <c r="D75" i="7"/>
  <c r="D76" i="7"/>
  <c r="D77" i="7"/>
  <c r="D78" i="7"/>
  <c r="D79" i="7"/>
  <c r="D80" i="7"/>
  <c r="D81" i="7"/>
  <c r="D82" i="7"/>
  <c r="D83" i="7"/>
  <c r="D67" i="7"/>
  <c r="D48" i="7" l="1"/>
  <c r="D47" i="7"/>
  <c r="D46" i="7"/>
  <c r="D49" i="7"/>
  <c r="D50" i="7"/>
  <c r="D51" i="7"/>
  <c r="D52" i="7"/>
  <c r="D53" i="7"/>
  <c r="D54" i="7"/>
  <c r="D55" i="7"/>
  <c r="D56" i="7"/>
  <c r="D57" i="7"/>
  <c r="D58" i="7"/>
  <c r="D59" i="7"/>
  <c r="D60" i="7"/>
  <c r="D61" i="7"/>
  <c r="D62" i="7"/>
  <c r="D63" i="7"/>
  <c r="D42" i="7"/>
  <c r="D26" i="7"/>
  <c r="D27" i="7"/>
  <c r="D28" i="7"/>
  <c r="D29" i="7"/>
  <c r="D30" i="7"/>
  <c r="D31" i="7"/>
  <c r="D32" i="7"/>
  <c r="D33" i="7"/>
  <c r="D34" i="7"/>
  <c r="D35" i="7"/>
  <c r="D36" i="7"/>
  <c r="D37" i="7"/>
  <c r="D38" i="7"/>
  <c r="D39" i="7"/>
  <c r="D40" i="7"/>
  <c r="D41" i="7"/>
  <c r="D25" i="7"/>
  <c r="Z5" i="1" l="1"/>
  <c r="Z6" i="1"/>
  <c r="Z7" i="1"/>
  <c r="Z8" i="1"/>
  <c r="Z9" i="1"/>
  <c r="Z10" i="1"/>
  <c r="Z11" i="1"/>
  <c r="Z12" i="1"/>
  <c r="Z13" i="1"/>
  <c r="Z14" i="1"/>
  <c r="Z15" i="1"/>
  <c r="Z16" i="1"/>
  <c r="Z17" i="1"/>
  <c r="Z18" i="1"/>
  <c r="Z19" i="1"/>
  <c r="Z20" i="1"/>
  <c r="Z21" i="1"/>
  <c r="Z4" i="1"/>
  <c r="Z444" i="1" s="1"/>
  <c r="AF444" i="1" l="1"/>
  <c r="AA444" i="1"/>
  <c r="AE444" i="1"/>
  <c r="Z31" i="1"/>
  <c r="Z24" i="1"/>
  <c r="Z30" i="1"/>
  <c r="Z41" i="1"/>
  <c r="Z29" i="1"/>
  <c r="Z40" i="1"/>
  <c r="Z28" i="1"/>
  <c r="Z33" i="1"/>
  <c r="Z27" i="1"/>
  <c r="Z26" i="1"/>
  <c r="Z37" i="1"/>
  <c r="Z36" i="1"/>
  <c r="Z35" i="1"/>
  <c r="Z32" i="1"/>
  <c r="Z39" i="1"/>
  <c r="Z38" i="1"/>
  <c r="Z25" i="1"/>
  <c r="Z34" i="1"/>
  <c r="V21" i="1"/>
  <c r="V9" i="1"/>
  <c r="V20" i="1"/>
  <c r="V8" i="1"/>
  <c r="V17" i="1"/>
  <c r="V5" i="1"/>
  <c r="Z45" i="1"/>
  <c r="V19" i="1"/>
  <c r="V18" i="1"/>
  <c r="V14" i="1"/>
  <c r="V16" i="1"/>
  <c r="V15" i="1"/>
  <c r="V13" i="1"/>
  <c r="V6" i="1"/>
  <c r="V4" i="1"/>
  <c r="V12" i="1"/>
  <c r="V7" i="1"/>
  <c r="V11" i="1"/>
  <c r="V10" i="1"/>
  <c r="Z584" i="1"/>
  <c r="Z464" i="1"/>
  <c r="Z644" i="1"/>
  <c r="Z524" i="1"/>
  <c r="Z404" i="1"/>
  <c r="Z664" i="1"/>
  <c r="Z604" i="1"/>
  <c r="Z544" i="1"/>
  <c r="Z484" i="1"/>
  <c r="Z424" i="1"/>
  <c r="Z364" i="1"/>
  <c r="Z304" i="1"/>
  <c r="Z244" i="1"/>
  <c r="Z184" i="1"/>
  <c r="V184" i="1" s="1"/>
  <c r="Z124" i="1"/>
  <c r="Z64" i="1"/>
  <c r="Z624" i="1"/>
  <c r="Z564" i="1"/>
  <c r="Z504" i="1"/>
  <c r="Z384" i="1"/>
  <c r="Z324" i="1"/>
  <c r="Z264" i="1"/>
  <c r="Z204" i="1"/>
  <c r="Z144" i="1"/>
  <c r="Z84" i="1"/>
  <c r="Z284" i="1"/>
  <c r="Z344" i="1"/>
  <c r="Z104" i="1"/>
  <c r="Z164" i="1"/>
  <c r="Z44" i="1"/>
  <c r="Z224" i="1"/>
  <c r="Z652" i="1"/>
  <c r="Z412" i="1"/>
  <c r="Z592" i="1"/>
  <c r="Z532" i="1"/>
  <c r="Z472" i="1"/>
  <c r="Z672" i="1"/>
  <c r="Z612" i="1"/>
  <c r="Z552" i="1"/>
  <c r="Z492" i="1"/>
  <c r="Z432" i="1"/>
  <c r="Z372" i="1"/>
  <c r="Z312" i="1"/>
  <c r="Z252" i="1"/>
  <c r="Z192" i="1"/>
  <c r="V192" i="1" s="1"/>
  <c r="Z132" i="1"/>
  <c r="Z632" i="1"/>
  <c r="Z572" i="1"/>
  <c r="Z512" i="1"/>
  <c r="Z452" i="1"/>
  <c r="Z392" i="1"/>
  <c r="Z332" i="1"/>
  <c r="Z272" i="1"/>
  <c r="Z212" i="1"/>
  <c r="Z152" i="1"/>
  <c r="Z92" i="1"/>
  <c r="V92" i="1" s="1"/>
  <c r="Z112" i="1"/>
  <c r="Z72" i="1"/>
  <c r="Z352" i="1"/>
  <c r="Z172" i="1"/>
  <c r="Z232" i="1"/>
  <c r="Z292" i="1"/>
  <c r="Z650" i="1"/>
  <c r="Z590" i="1"/>
  <c r="Z530" i="1"/>
  <c r="Z470" i="1"/>
  <c r="Z410" i="1"/>
  <c r="Z350" i="1"/>
  <c r="Z290" i="1"/>
  <c r="Z230" i="1"/>
  <c r="Z170" i="1"/>
  <c r="Z110" i="1"/>
  <c r="Z670" i="1"/>
  <c r="Z610" i="1"/>
  <c r="Z550" i="1"/>
  <c r="Z490" i="1"/>
  <c r="Z430" i="1"/>
  <c r="Z370" i="1"/>
  <c r="Z310" i="1"/>
  <c r="Z250" i="1"/>
  <c r="Z190" i="1"/>
  <c r="V190" i="1" s="1"/>
  <c r="Z130" i="1"/>
  <c r="Z570" i="1"/>
  <c r="Z150" i="1"/>
  <c r="Z630" i="1"/>
  <c r="Z210" i="1"/>
  <c r="Z270" i="1"/>
  <c r="Z330" i="1"/>
  <c r="Z450" i="1"/>
  <c r="Z510" i="1"/>
  <c r="Z390" i="1"/>
  <c r="Z90" i="1"/>
  <c r="V90" i="1" s="1"/>
  <c r="Z70" i="1"/>
  <c r="Z651" i="1"/>
  <c r="Z591" i="1"/>
  <c r="Z531" i="1"/>
  <c r="Z471" i="1"/>
  <c r="Z411" i="1"/>
  <c r="Z351" i="1"/>
  <c r="Z291" i="1"/>
  <c r="Z231" i="1"/>
  <c r="Z171" i="1"/>
  <c r="Z111" i="1"/>
  <c r="Z671" i="1"/>
  <c r="Z611" i="1"/>
  <c r="Z551" i="1"/>
  <c r="Z491" i="1"/>
  <c r="Z431" i="1"/>
  <c r="Z371" i="1"/>
  <c r="Z311" i="1"/>
  <c r="Z71" i="1"/>
  <c r="Z391" i="1"/>
  <c r="Z131" i="1"/>
  <c r="Z91" i="1"/>
  <c r="V91" i="1" s="1"/>
  <c r="Z211" i="1"/>
  <c r="Z271" i="1"/>
  <c r="Z571" i="1"/>
  <c r="Z191" i="1"/>
  <c r="V191" i="1" s="1"/>
  <c r="Z151" i="1"/>
  <c r="Z631" i="1"/>
  <c r="Z251" i="1"/>
  <c r="Z331" i="1"/>
  <c r="Z451" i="1"/>
  <c r="Z511" i="1"/>
  <c r="Z681" i="1"/>
  <c r="Z621" i="1"/>
  <c r="Z561" i="1"/>
  <c r="Z501" i="1"/>
  <c r="Z441" i="1"/>
  <c r="Z381" i="1"/>
  <c r="Z321" i="1"/>
  <c r="Z261" i="1"/>
  <c r="Z81" i="1"/>
  <c r="Z641" i="1"/>
  <c r="Z581" i="1"/>
  <c r="Z521" i="1"/>
  <c r="Z661" i="1"/>
  <c r="Z601" i="1"/>
  <c r="Z541" i="1"/>
  <c r="Z481" i="1"/>
  <c r="Z421" i="1"/>
  <c r="Z361" i="1"/>
  <c r="Z161" i="1"/>
  <c r="Z301" i="1"/>
  <c r="Z401" i="1"/>
  <c r="Z101" i="1"/>
  <c r="V101" i="1" s="1"/>
  <c r="Z141" i="1"/>
  <c r="Z121" i="1"/>
  <c r="Z221" i="1"/>
  <c r="Z201" i="1"/>
  <c r="V201" i="1" s="1"/>
  <c r="Z181" i="1"/>
  <c r="Z241" i="1"/>
  <c r="Z461" i="1"/>
  <c r="Z341" i="1"/>
  <c r="Z281" i="1"/>
  <c r="Z669" i="1"/>
  <c r="Z609" i="1"/>
  <c r="Z549" i="1"/>
  <c r="Z489" i="1"/>
  <c r="Z429" i="1"/>
  <c r="Z369" i="1"/>
  <c r="Z309" i="1"/>
  <c r="Z249" i="1"/>
  <c r="Z69" i="1"/>
  <c r="Z629" i="1"/>
  <c r="Z569" i="1"/>
  <c r="Z509" i="1"/>
  <c r="Z449" i="1"/>
  <c r="Z649" i="1"/>
  <c r="Z589" i="1"/>
  <c r="Z529" i="1"/>
  <c r="Z469" i="1"/>
  <c r="Z409" i="1"/>
  <c r="Z349" i="1"/>
  <c r="Z289" i="1"/>
  <c r="Z209" i="1"/>
  <c r="Z189" i="1"/>
  <c r="V189" i="1" s="1"/>
  <c r="Z169" i="1"/>
  <c r="Z229" i="1"/>
  <c r="Z269" i="1"/>
  <c r="Z329" i="1"/>
  <c r="Z389" i="1"/>
  <c r="Z89" i="1"/>
  <c r="V89" i="1" s="1"/>
  <c r="Z149" i="1"/>
  <c r="Z129" i="1"/>
  <c r="Z109" i="1"/>
  <c r="Z680" i="1"/>
  <c r="Z620" i="1"/>
  <c r="Z560" i="1"/>
  <c r="Z500" i="1"/>
  <c r="Z440" i="1"/>
  <c r="Z640" i="1"/>
  <c r="Z580" i="1"/>
  <c r="Z520" i="1"/>
  <c r="Z460" i="1"/>
  <c r="Z400" i="1"/>
  <c r="Z340" i="1"/>
  <c r="Z280" i="1"/>
  <c r="Z220" i="1"/>
  <c r="Z160" i="1"/>
  <c r="Z100" i="1"/>
  <c r="V100" i="1" s="1"/>
  <c r="Z660" i="1"/>
  <c r="Z600" i="1"/>
  <c r="Z540" i="1"/>
  <c r="Z480" i="1"/>
  <c r="Z420" i="1"/>
  <c r="Z360" i="1"/>
  <c r="Z300" i="1"/>
  <c r="Z240" i="1"/>
  <c r="Z180" i="1"/>
  <c r="Z120" i="1"/>
  <c r="Z80" i="1"/>
  <c r="Z320" i="1"/>
  <c r="Z140" i="1"/>
  <c r="Z200" i="1"/>
  <c r="V200" i="1" s="1"/>
  <c r="Z260" i="1"/>
  <c r="Z380" i="1"/>
  <c r="Z428" i="1"/>
  <c r="Z668" i="1"/>
  <c r="Z608" i="1"/>
  <c r="Z548" i="1"/>
  <c r="Z488" i="1"/>
  <c r="Z628" i="1"/>
  <c r="Z568" i="1"/>
  <c r="Z508" i="1"/>
  <c r="Z448" i="1"/>
  <c r="Z388" i="1"/>
  <c r="Z328" i="1"/>
  <c r="Z268" i="1"/>
  <c r="Z208" i="1"/>
  <c r="Z148" i="1"/>
  <c r="Z88" i="1"/>
  <c r="V88" i="1" s="1"/>
  <c r="Z648" i="1"/>
  <c r="Z588" i="1"/>
  <c r="Z528" i="1"/>
  <c r="Z468" i="1"/>
  <c r="Z408" i="1"/>
  <c r="Z348" i="1"/>
  <c r="Z288" i="1"/>
  <c r="Z228" i="1"/>
  <c r="Z168" i="1"/>
  <c r="Z108" i="1"/>
  <c r="Z308" i="1"/>
  <c r="Z248" i="1"/>
  <c r="Z368" i="1"/>
  <c r="Z128" i="1"/>
  <c r="Z68" i="1"/>
  <c r="Z188" i="1"/>
  <c r="V188" i="1" s="1"/>
  <c r="Z679" i="1"/>
  <c r="Z619" i="1"/>
  <c r="Z559" i="1"/>
  <c r="Z499" i="1"/>
  <c r="Z439" i="1"/>
  <c r="Z379" i="1"/>
  <c r="Z319" i="1"/>
  <c r="Z259" i="1"/>
  <c r="Z199" i="1"/>
  <c r="V199" i="1" s="1"/>
  <c r="Z139" i="1"/>
  <c r="Z639" i="1"/>
  <c r="Z579" i="1"/>
  <c r="Z519" i="1"/>
  <c r="Z459" i="1"/>
  <c r="Z399" i="1"/>
  <c r="Z339" i="1"/>
  <c r="Z299" i="1"/>
  <c r="Z79" i="1"/>
  <c r="Z159" i="1"/>
  <c r="Z219" i="1"/>
  <c r="Z659" i="1"/>
  <c r="Z359" i="1"/>
  <c r="Z99" i="1"/>
  <c r="V99" i="1" s="1"/>
  <c r="Z119" i="1"/>
  <c r="Z179" i="1"/>
  <c r="Z479" i="1"/>
  <c r="Z239" i="1"/>
  <c r="Z539" i="1"/>
  <c r="Z419" i="1"/>
  <c r="Z279" i="1"/>
  <c r="Z599" i="1"/>
  <c r="Z667" i="1"/>
  <c r="Z607" i="1"/>
  <c r="Z547" i="1"/>
  <c r="Z487" i="1"/>
  <c r="Z427" i="1"/>
  <c r="Z367" i="1"/>
  <c r="Z307" i="1"/>
  <c r="Z247" i="1"/>
  <c r="Z187" i="1"/>
  <c r="V187" i="1" s="1"/>
  <c r="Z127" i="1"/>
  <c r="Z627" i="1"/>
  <c r="Z567" i="1"/>
  <c r="Z507" i="1"/>
  <c r="Z447" i="1"/>
  <c r="Z387" i="1"/>
  <c r="Z327" i="1"/>
  <c r="Z347" i="1"/>
  <c r="Z227" i="1"/>
  <c r="Z267" i="1"/>
  <c r="Z467" i="1"/>
  <c r="Z407" i="1"/>
  <c r="Z527" i="1"/>
  <c r="Z287" i="1"/>
  <c r="Z587" i="1"/>
  <c r="Z87" i="1"/>
  <c r="V87" i="1" s="1"/>
  <c r="Z67" i="1"/>
  <c r="Z147" i="1"/>
  <c r="Z107" i="1"/>
  <c r="Z647" i="1"/>
  <c r="Z207" i="1"/>
  <c r="Z167" i="1"/>
  <c r="Z678" i="1"/>
  <c r="Z618" i="1"/>
  <c r="Z558" i="1"/>
  <c r="Z498" i="1"/>
  <c r="Z438" i="1"/>
  <c r="Z378" i="1"/>
  <c r="Z318" i="1"/>
  <c r="Z258" i="1"/>
  <c r="Z198" i="1"/>
  <c r="V198" i="1" s="1"/>
  <c r="Z138" i="1"/>
  <c r="Z78" i="1"/>
  <c r="Z638" i="1"/>
  <c r="Z578" i="1"/>
  <c r="Z518" i="1"/>
  <c r="Z458" i="1"/>
  <c r="Z398" i="1"/>
  <c r="Z338" i="1"/>
  <c r="Z278" i="1"/>
  <c r="Z218" i="1"/>
  <c r="Z158" i="1"/>
  <c r="Z98" i="1"/>
  <c r="V98" i="1" s="1"/>
  <c r="Z658" i="1"/>
  <c r="Z358" i="1"/>
  <c r="Z118" i="1"/>
  <c r="Z178" i="1"/>
  <c r="Z478" i="1"/>
  <c r="Z238" i="1"/>
  <c r="Z538" i="1"/>
  <c r="Z418" i="1"/>
  <c r="Z598" i="1"/>
  <c r="Z298" i="1"/>
  <c r="Z666" i="1"/>
  <c r="Z606" i="1"/>
  <c r="Z546" i="1"/>
  <c r="Z486" i="1"/>
  <c r="Z426" i="1"/>
  <c r="Z366" i="1"/>
  <c r="Z306" i="1"/>
  <c r="Z246" i="1"/>
  <c r="Z186" i="1"/>
  <c r="V186" i="1" s="1"/>
  <c r="Z126" i="1"/>
  <c r="Z66" i="1"/>
  <c r="Z626" i="1"/>
  <c r="Z566" i="1"/>
  <c r="Z506" i="1"/>
  <c r="Z446" i="1"/>
  <c r="Z386" i="1"/>
  <c r="Z326" i="1"/>
  <c r="Z266" i="1"/>
  <c r="Z206" i="1"/>
  <c r="Z146" i="1"/>
  <c r="Z86" i="1"/>
  <c r="V86" i="1" s="1"/>
  <c r="Z526" i="1"/>
  <c r="Z466" i="1"/>
  <c r="Z406" i="1"/>
  <c r="Z286" i="1"/>
  <c r="Z586" i="1"/>
  <c r="Z106" i="1"/>
  <c r="Z646" i="1"/>
  <c r="Z166" i="1"/>
  <c r="Z346" i="1"/>
  <c r="Z226" i="1"/>
  <c r="Z636" i="1"/>
  <c r="Z516" i="1"/>
  <c r="Z576" i="1"/>
  <c r="Z456" i="1"/>
  <c r="Z656" i="1"/>
  <c r="Z596" i="1"/>
  <c r="Z536" i="1"/>
  <c r="Z476" i="1"/>
  <c r="Z416" i="1"/>
  <c r="Z356" i="1"/>
  <c r="Z296" i="1"/>
  <c r="Z236" i="1"/>
  <c r="Z176" i="1"/>
  <c r="Z116" i="1"/>
  <c r="Z676" i="1"/>
  <c r="Z616" i="1"/>
  <c r="Z556" i="1"/>
  <c r="Z496" i="1"/>
  <c r="Z436" i="1"/>
  <c r="Z376" i="1"/>
  <c r="Z316" i="1"/>
  <c r="Z256" i="1"/>
  <c r="Z196" i="1"/>
  <c r="V196" i="1" s="1"/>
  <c r="Z136" i="1"/>
  <c r="Z396" i="1"/>
  <c r="Z96" i="1"/>
  <c r="V96" i="1" s="1"/>
  <c r="Z156" i="1"/>
  <c r="Z76" i="1"/>
  <c r="Z216" i="1"/>
  <c r="Z276" i="1"/>
  <c r="Z336" i="1"/>
  <c r="Z635" i="1"/>
  <c r="Z575" i="1"/>
  <c r="Z515" i="1"/>
  <c r="Z455" i="1"/>
  <c r="Z395" i="1"/>
  <c r="Z335" i="1"/>
  <c r="Z275" i="1"/>
  <c r="Z215" i="1"/>
  <c r="Z155" i="1"/>
  <c r="Z95" i="1"/>
  <c r="V95" i="1" s="1"/>
  <c r="Z655" i="1"/>
  <c r="Z595" i="1"/>
  <c r="Z535" i="1"/>
  <c r="Z475" i="1"/>
  <c r="Z415" i="1"/>
  <c r="Z355" i="1"/>
  <c r="Z295" i="1"/>
  <c r="Z75" i="1"/>
  <c r="Z115" i="1"/>
  <c r="Z135" i="1"/>
  <c r="Z235" i="1"/>
  <c r="Z555" i="1"/>
  <c r="Z495" i="1"/>
  <c r="Z435" i="1"/>
  <c r="Z175" i="1"/>
  <c r="Z315" i="1"/>
  <c r="Z195" i="1"/>
  <c r="V195" i="1" s="1"/>
  <c r="Z255" i="1"/>
  <c r="Z615" i="1"/>
  <c r="Z375" i="1"/>
  <c r="Z675" i="1"/>
  <c r="Z77" i="1"/>
  <c r="Z637" i="1"/>
  <c r="Z577" i="1"/>
  <c r="Z517" i="1"/>
  <c r="Z457" i="1"/>
  <c r="Z397" i="1"/>
  <c r="Z337" i="1"/>
  <c r="Z277" i="1"/>
  <c r="Z657" i="1"/>
  <c r="Z597" i="1"/>
  <c r="Z537" i="1"/>
  <c r="Z477" i="1"/>
  <c r="Z677" i="1"/>
  <c r="Z617" i="1"/>
  <c r="Z557" i="1"/>
  <c r="Z497" i="1"/>
  <c r="Z437" i="1"/>
  <c r="Z377" i="1"/>
  <c r="Z317" i="1"/>
  <c r="Z157" i="1"/>
  <c r="Z237" i="1"/>
  <c r="Z357" i="1"/>
  <c r="Z117" i="1"/>
  <c r="Z97" i="1"/>
  <c r="V97" i="1" s="1"/>
  <c r="Z177" i="1"/>
  <c r="Z137" i="1"/>
  <c r="Z217" i="1"/>
  <c r="Z197" i="1"/>
  <c r="V197" i="1" s="1"/>
  <c r="Z417" i="1"/>
  <c r="Z257" i="1"/>
  <c r="Z297" i="1"/>
  <c r="Z634" i="1"/>
  <c r="Z574" i="1"/>
  <c r="Z514" i="1"/>
  <c r="Z454" i="1"/>
  <c r="Z394" i="1"/>
  <c r="Z334" i="1"/>
  <c r="Z274" i="1"/>
  <c r="Z214" i="1"/>
  <c r="Z154" i="1"/>
  <c r="Z94" i="1"/>
  <c r="V94" i="1" s="1"/>
  <c r="Z654" i="1"/>
  <c r="Z594" i="1"/>
  <c r="Z534" i="1"/>
  <c r="Z474" i="1"/>
  <c r="Z414" i="1"/>
  <c r="Z354" i="1"/>
  <c r="Z294" i="1"/>
  <c r="Z234" i="1"/>
  <c r="Z174" i="1"/>
  <c r="Z114" i="1"/>
  <c r="Z554" i="1"/>
  <c r="Z494" i="1"/>
  <c r="Z434" i="1"/>
  <c r="Z134" i="1"/>
  <c r="Z74" i="1"/>
  <c r="Z314" i="1"/>
  <c r="Z194" i="1"/>
  <c r="V194" i="1" s="1"/>
  <c r="Z254" i="1"/>
  <c r="Z614" i="1"/>
  <c r="Z374" i="1"/>
  <c r="Z674" i="1"/>
  <c r="Z65" i="1"/>
  <c r="Z625" i="1"/>
  <c r="Z565" i="1"/>
  <c r="Z505" i="1"/>
  <c r="Z445" i="1"/>
  <c r="Z385" i="1"/>
  <c r="Z325" i="1"/>
  <c r="Z265" i="1"/>
  <c r="Z645" i="1"/>
  <c r="Z585" i="1"/>
  <c r="Z525" i="1"/>
  <c r="Z465" i="1"/>
  <c r="Z665" i="1"/>
  <c r="Z605" i="1"/>
  <c r="Z545" i="1"/>
  <c r="Z485" i="1"/>
  <c r="Z425" i="1"/>
  <c r="Z365" i="1"/>
  <c r="Z305" i="1"/>
  <c r="Z245" i="1"/>
  <c r="Z405" i="1"/>
  <c r="Z285" i="1"/>
  <c r="Z105" i="1"/>
  <c r="Z85" i="1"/>
  <c r="V85" i="1" s="1"/>
  <c r="Z165" i="1"/>
  <c r="Z145" i="1"/>
  <c r="Z125" i="1"/>
  <c r="Z345" i="1"/>
  <c r="Z225" i="1"/>
  <c r="Z205" i="1"/>
  <c r="Z185" i="1"/>
  <c r="V185" i="1" s="1"/>
  <c r="Z653" i="1"/>
  <c r="Z593" i="1"/>
  <c r="Z533" i="1"/>
  <c r="Z473" i="1"/>
  <c r="Z413" i="1"/>
  <c r="Z353" i="1"/>
  <c r="Z293" i="1"/>
  <c r="Z673" i="1"/>
  <c r="Z613" i="1"/>
  <c r="Z553" i="1"/>
  <c r="Z493" i="1"/>
  <c r="Z633" i="1"/>
  <c r="Z573" i="1"/>
  <c r="Z513" i="1"/>
  <c r="Z453" i="1"/>
  <c r="Z393" i="1"/>
  <c r="Z333" i="1"/>
  <c r="Z133" i="1"/>
  <c r="Z93" i="1"/>
  <c r="V93" i="1" s="1"/>
  <c r="Z73" i="1"/>
  <c r="Z213" i="1"/>
  <c r="Z433" i="1"/>
  <c r="Z113" i="1"/>
  <c r="Z313" i="1"/>
  <c r="Z193" i="1"/>
  <c r="V193" i="1" s="1"/>
  <c r="Z173" i="1"/>
  <c r="Z153" i="1"/>
  <c r="Z233" i="1"/>
  <c r="Z253" i="1"/>
  <c r="Z373" i="1"/>
  <c r="Z273" i="1"/>
  <c r="Z51" i="1"/>
  <c r="Z48" i="1"/>
  <c r="Z52" i="1"/>
  <c r="Z61" i="1"/>
  <c r="Z59" i="1"/>
  <c r="Z47" i="1"/>
  <c r="Z49" i="1"/>
  <c r="Z46" i="1"/>
  <c r="Z57" i="1"/>
  <c r="Z50" i="1"/>
  <c r="Z56" i="1"/>
  <c r="Z55" i="1"/>
  <c r="Z58" i="1"/>
  <c r="Z54" i="1"/>
  <c r="Z60" i="1"/>
  <c r="Z53" i="1"/>
  <c r="K20" i="6"/>
  <c r="K29" i="6"/>
  <c r="V161" i="1" l="1"/>
  <c r="AF161" i="1"/>
  <c r="AE161" i="1"/>
  <c r="AA448" i="1"/>
  <c r="AF448" i="1"/>
  <c r="AE448" i="1"/>
  <c r="AE424" i="1"/>
  <c r="AF424" i="1"/>
  <c r="AE434" i="1"/>
  <c r="AF434" i="1"/>
  <c r="V175" i="1"/>
  <c r="AE175" i="1"/>
  <c r="AF175" i="1"/>
  <c r="V106" i="1"/>
  <c r="AF106" i="1"/>
  <c r="AE106" i="1"/>
  <c r="AA446" i="1"/>
  <c r="AF446" i="1"/>
  <c r="AE446" i="1"/>
  <c r="V138" i="1"/>
  <c r="AA138" i="1"/>
  <c r="AF138" i="1"/>
  <c r="AE138" i="1"/>
  <c r="AF427" i="1"/>
  <c r="AE427" i="1"/>
  <c r="V119" i="1"/>
  <c r="AF119" i="1"/>
  <c r="AE119" i="1"/>
  <c r="V160" i="1"/>
  <c r="AF160" i="1"/>
  <c r="AE160" i="1"/>
  <c r="AX5" i="1"/>
  <c r="V179" i="1"/>
  <c r="AF179" i="1"/>
  <c r="AE179" i="1"/>
  <c r="V125" i="1"/>
  <c r="AF125" i="1"/>
  <c r="AA125" i="1"/>
  <c r="AE125" i="1"/>
  <c r="AF437" i="1"/>
  <c r="AE437" i="1"/>
  <c r="AA457" i="1"/>
  <c r="AF457" i="1"/>
  <c r="AE457" i="1"/>
  <c r="AE435" i="1"/>
  <c r="AF435" i="1"/>
  <c r="AE436" i="1"/>
  <c r="AF436" i="1"/>
  <c r="V107" i="1"/>
  <c r="AF107" i="1"/>
  <c r="AE107" i="1"/>
  <c r="V120" i="1"/>
  <c r="AF120" i="1"/>
  <c r="AE120" i="1"/>
  <c r="V181" i="1"/>
  <c r="AF181" i="1"/>
  <c r="AE181" i="1"/>
  <c r="V111" i="1"/>
  <c r="AE111" i="1"/>
  <c r="AF111" i="1"/>
  <c r="V152" i="1"/>
  <c r="AF152" i="1"/>
  <c r="AE152" i="1"/>
  <c r="AA455" i="1"/>
  <c r="AE455" i="1"/>
  <c r="AF455" i="1"/>
  <c r="AF440" i="1"/>
  <c r="AE440" i="1"/>
  <c r="V170" i="1"/>
  <c r="AF170" i="1"/>
  <c r="AE170" i="1"/>
  <c r="V167" i="1"/>
  <c r="AF167" i="1"/>
  <c r="AE167" i="1"/>
  <c r="V140" i="1"/>
  <c r="AA140" i="1"/>
  <c r="AF140" i="1"/>
  <c r="AE140" i="1"/>
  <c r="V145" i="1"/>
  <c r="AF145" i="1"/>
  <c r="AE145" i="1"/>
  <c r="AA145" i="1"/>
  <c r="V154" i="1"/>
  <c r="AE154" i="1"/>
  <c r="AF154" i="1"/>
  <c r="V158" i="1"/>
  <c r="AE158" i="1"/>
  <c r="AF158" i="1"/>
  <c r="V147" i="1"/>
  <c r="AE147" i="1"/>
  <c r="AF147" i="1"/>
  <c r="V139" i="1"/>
  <c r="AF139" i="1"/>
  <c r="AA139" i="1"/>
  <c r="AE139" i="1"/>
  <c r="V128" i="1"/>
  <c r="AF128" i="1"/>
  <c r="AA128" i="1"/>
  <c r="AE128" i="1"/>
  <c r="V180" i="1"/>
  <c r="AF180" i="1"/>
  <c r="AE180" i="1"/>
  <c r="V109" i="1"/>
  <c r="AE109" i="1"/>
  <c r="AF109" i="1"/>
  <c r="V171" i="1"/>
  <c r="AE171" i="1"/>
  <c r="AF171" i="1"/>
  <c r="V113" i="1"/>
  <c r="AE113" i="1"/>
  <c r="AF113" i="1"/>
  <c r="V157" i="1"/>
  <c r="AF157" i="1"/>
  <c r="AE157" i="1"/>
  <c r="AF426" i="1"/>
  <c r="AE426" i="1"/>
  <c r="AE433" i="1"/>
  <c r="AF433" i="1"/>
  <c r="AF441" i="1"/>
  <c r="AE441" i="1"/>
  <c r="V133" i="1"/>
  <c r="AE133" i="1"/>
  <c r="AA133" i="1"/>
  <c r="AF133" i="1"/>
  <c r="V165" i="1"/>
  <c r="AF165" i="1"/>
  <c r="AE165" i="1"/>
  <c r="V114" i="1"/>
  <c r="AE114" i="1"/>
  <c r="AF114" i="1"/>
  <c r="AA447" i="1"/>
  <c r="AF447" i="1"/>
  <c r="AE447" i="1"/>
  <c r="V129" i="1"/>
  <c r="AE129" i="1"/>
  <c r="AF129" i="1"/>
  <c r="AA129" i="1"/>
  <c r="V131" i="1"/>
  <c r="AE131" i="1"/>
  <c r="AF131" i="1"/>
  <c r="AA131" i="1"/>
  <c r="AA450" i="1"/>
  <c r="AF450" i="1"/>
  <c r="AE450" i="1"/>
  <c r="AE430" i="1"/>
  <c r="AF430" i="1"/>
  <c r="AE432" i="1"/>
  <c r="AF432" i="1"/>
  <c r="V164" i="1"/>
  <c r="AF164" i="1"/>
  <c r="AE164" i="1"/>
  <c r="V118" i="1"/>
  <c r="AF118" i="1"/>
  <c r="AE118" i="1"/>
  <c r="V134" i="1"/>
  <c r="AE134" i="1"/>
  <c r="AF134" i="1"/>
  <c r="AA134" i="1"/>
  <c r="V174" i="1"/>
  <c r="AE174" i="1"/>
  <c r="AF174" i="1"/>
  <c r="V137" i="1"/>
  <c r="AA137" i="1"/>
  <c r="AF137" i="1"/>
  <c r="AE137" i="1"/>
  <c r="V155" i="1"/>
  <c r="AE155" i="1"/>
  <c r="AF155" i="1"/>
  <c r="AA456" i="1"/>
  <c r="AF456" i="1"/>
  <c r="AE456" i="1"/>
  <c r="V149" i="1"/>
  <c r="AF149" i="1"/>
  <c r="AE149" i="1"/>
  <c r="AF429" i="1"/>
  <c r="AE429" i="1"/>
  <c r="V121" i="1"/>
  <c r="AE121" i="1"/>
  <c r="AF121" i="1"/>
  <c r="V104" i="1"/>
  <c r="AF104" i="1"/>
  <c r="AA104" i="1"/>
  <c r="AE104" i="1"/>
  <c r="V178" i="1"/>
  <c r="AF178" i="1"/>
  <c r="AE178" i="1"/>
  <c r="V166" i="1"/>
  <c r="AF166" i="1"/>
  <c r="AE166" i="1"/>
  <c r="V169" i="1"/>
  <c r="AF169" i="1"/>
  <c r="AE169" i="1"/>
  <c r="V130" i="1"/>
  <c r="AF130" i="1"/>
  <c r="AE130" i="1"/>
  <c r="AA130" i="1"/>
  <c r="V132" i="1"/>
  <c r="AE132" i="1"/>
  <c r="AF132" i="1"/>
  <c r="AA132" i="1"/>
  <c r="V105" i="1"/>
  <c r="AF105" i="1"/>
  <c r="AE105" i="1"/>
  <c r="V177" i="1"/>
  <c r="AF177" i="1"/>
  <c r="AE177" i="1"/>
  <c r="V135" i="1"/>
  <c r="AE135" i="1"/>
  <c r="AF135" i="1"/>
  <c r="AA135" i="1"/>
  <c r="V156" i="1"/>
  <c r="AE156" i="1"/>
  <c r="AF156" i="1"/>
  <c r="V126" i="1"/>
  <c r="AF126" i="1"/>
  <c r="AA126" i="1"/>
  <c r="AE126" i="1"/>
  <c r="AF438" i="1"/>
  <c r="AE438" i="1"/>
  <c r="V159" i="1"/>
  <c r="AF159" i="1"/>
  <c r="AE159" i="1"/>
  <c r="V148" i="1"/>
  <c r="AF148" i="1"/>
  <c r="AE148" i="1"/>
  <c r="AA460" i="1"/>
  <c r="AF460" i="1"/>
  <c r="AE460" i="1"/>
  <c r="V141" i="1"/>
  <c r="AF141" i="1"/>
  <c r="AE141" i="1"/>
  <c r="AA141" i="1"/>
  <c r="AA451" i="1"/>
  <c r="AE451" i="1"/>
  <c r="AF451" i="1"/>
  <c r="V124" i="1"/>
  <c r="AF124" i="1"/>
  <c r="AA124" i="1"/>
  <c r="AE124" i="1"/>
  <c r="V153" i="1"/>
  <c r="AE153" i="1"/>
  <c r="AF153" i="1"/>
  <c r="AA453" i="1"/>
  <c r="AE453" i="1"/>
  <c r="AF453" i="1"/>
  <c r="V115" i="1"/>
  <c r="AF115" i="1"/>
  <c r="AE115" i="1"/>
  <c r="V116" i="1"/>
  <c r="AF116" i="1"/>
  <c r="AE116" i="1"/>
  <c r="V108" i="1"/>
  <c r="AF108" i="1"/>
  <c r="AE108" i="1"/>
  <c r="AF428" i="1"/>
  <c r="AE428" i="1"/>
  <c r="AA452" i="1"/>
  <c r="AE452" i="1"/>
  <c r="AF452" i="1"/>
  <c r="AA459" i="1"/>
  <c r="AF459" i="1"/>
  <c r="AE459" i="1"/>
  <c r="AF425" i="1"/>
  <c r="AE425" i="1"/>
  <c r="AA461" i="1"/>
  <c r="AF461" i="1"/>
  <c r="AE461" i="1"/>
  <c r="V112" i="1"/>
  <c r="AE112" i="1"/>
  <c r="AF112" i="1"/>
  <c r="V173" i="1"/>
  <c r="AE173" i="1"/>
  <c r="AF173" i="1"/>
  <c r="AA454" i="1"/>
  <c r="AE454" i="1"/>
  <c r="AF454" i="1"/>
  <c r="V117" i="1"/>
  <c r="AF117" i="1"/>
  <c r="AE117" i="1"/>
  <c r="V176" i="1"/>
  <c r="AF176" i="1"/>
  <c r="AE176" i="1"/>
  <c r="V146" i="1"/>
  <c r="AF146" i="1"/>
  <c r="AE146" i="1"/>
  <c r="AA458" i="1"/>
  <c r="AF458" i="1"/>
  <c r="AE458" i="1"/>
  <c r="V127" i="1"/>
  <c r="AF127" i="1"/>
  <c r="AA127" i="1"/>
  <c r="AE127" i="1"/>
  <c r="AF439" i="1"/>
  <c r="AE439" i="1"/>
  <c r="V168" i="1"/>
  <c r="AF168" i="1"/>
  <c r="AE168" i="1"/>
  <c r="V151" i="1"/>
  <c r="AF151" i="1"/>
  <c r="AE151" i="1"/>
  <c r="AA445" i="1"/>
  <c r="AF445" i="1"/>
  <c r="AE445" i="1"/>
  <c r="V136" i="1"/>
  <c r="AF136" i="1"/>
  <c r="AA136" i="1"/>
  <c r="AE136" i="1"/>
  <c r="AA449" i="1"/>
  <c r="AF449" i="1"/>
  <c r="AE449" i="1"/>
  <c r="AE431" i="1"/>
  <c r="AF431" i="1"/>
  <c r="V150" i="1"/>
  <c r="AF150" i="1"/>
  <c r="AE150" i="1"/>
  <c r="V110" i="1"/>
  <c r="AE110" i="1"/>
  <c r="AF110" i="1"/>
  <c r="V172" i="1"/>
  <c r="AE172" i="1"/>
  <c r="AF172" i="1"/>
  <c r="V144" i="1"/>
  <c r="AE144" i="1"/>
  <c r="AF144" i="1"/>
  <c r="V34" i="1"/>
  <c r="AE34" i="1"/>
  <c r="AF34" i="1"/>
  <c r="AA34" i="1"/>
  <c r="V36" i="1"/>
  <c r="AA36" i="1"/>
  <c r="AE36" i="1"/>
  <c r="AF36" i="1"/>
  <c r="V40" i="1"/>
  <c r="AF40" i="1"/>
  <c r="AA40" i="1"/>
  <c r="AE40" i="1"/>
  <c r="V25" i="1"/>
  <c r="AE25" i="1"/>
  <c r="AA25" i="1"/>
  <c r="AF25" i="1"/>
  <c r="V37" i="1"/>
  <c r="AA37" i="1"/>
  <c r="AE37" i="1"/>
  <c r="AF37" i="1"/>
  <c r="V29" i="1"/>
  <c r="AA29" i="1"/>
  <c r="AE29" i="1"/>
  <c r="AF29" i="1"/>
  <c r="V38" i="1"/>
  <c r="AA38" i="1"/>
  <c r="AE38" i="1"/>
  <c r="AF38" i="1"/>
  <c r="V26" i="1"/>
  <c r="AA26" i="1"/>
  <c r="AE26" i="1"/>
  <c r="AF26" i="1"/>
  <c r="V41" i="1"/>
  <c r="AE41" i="1"/>
  <c r="AA41" i="1"/>
  <c r="AF41" i="1"/>
  <c r="V39" i="1"/>
  <c r="AF39" i="1"/>
  <c r="AA39" i="1"/>
  <c r="AE39" i="1"/>
  <c r="V27" i="1"/>
  <c r="AE27" i="1"/>
  <c r="AA27" i="1"/>
  <c r="AF27" i="1"/>
  <c r="V30" i="1"/>
  <c r="AA30" i="1"/>
  <c r="AE30" i="1"/>
  <c r="AF30" i="1"/>
  <c r="V32" i="1"/>
  <c r="AA32" i="1"/>
  <c r="AE32" i="1"/>
  <c r="AF32" i="1"/>
  <c r="V33" i="1"/>
  <c r="AF33" i="1"/>
  <c r="AA33" i="1"/>
  <c r="AE33" i="1"/>
  <c r="V24" i="1"/>
  <c r="AE24" i="1"/>
  <c r="AF24" i="1"/>
  <c r="AA24" i="1"/>
  <c r="V35" i="1"/>
  <c r="AE35" i="1"/>
  <c r="AA35" i="1"/>
  <c r="AF35" i="1"/>
  <c r="V28" i="1"/>
  <c r="AF28" i="1"/>
  <c r="AA28" i="1"/>
  <c r="AE28" i="1"/>
  <c r="V31" i="1"/>
  <c r="AA31" i="1"/>
  <c r="AE31" i="1"/>
  <c r="AF31" i="1"/>
  <c r="AF189" i="1"/>
  <c r="K6" i="1"/>
  <c r="AE189" i="1"/>
  <c r="D10" i="1"/>
  <c r="D6" i="1"/>
  <c r="V73" i="1"/>
  <c r="V49" i="1"/>
  <c r="V51" i="1"/>
  <c r="V678" i="1"/>
  <c r="V81" i="1"/>
  <c r="V670" i="1"/>
  <c r="V672" i="1"/>
  <c r="D4" i="1"/>
  <c r="V710" i="1"/>
  <c r="V712" i="1"/>
  <c r="V715" i="1"/>
  <c r="V719" i="1"/>
  <c r="V47" i="1"/>
  <c r="V53" i="1"/>
  <c r="V80" i="1"/>
  <c r="V72" i="1"/>
  <c r="D9" i="1"/>
  <c r="V704" i="1"/>
  <c r="V716" i="1"/>
  <c r="V70" i="1"/>
  <c r="D8" i="1"/>
  <c r="D11" i="1"/>
  <c r="V705" i="1"/>
  <c r="V709" i="1"/>
  <c r="V669" i="1"/>
  <c r="V78" i="1"/>
  <c r="V666" i="1"/>
  <c r="V69" i="1"/>
  <c r="V671" i="1"/>
  <c r="K5" i="1"/>
  <c r="K9" i="1"/>
  <c r="V74" i="1"/>
  <c r="V720" i="1"/>
  <c r="V673" i="1"/>
  <c r="V725" i="1"/>
  <c r="V680" i="1"/>
  <c r="V61" i="1"/>
  <c r="V60" i="1"/>
  <c r="V665" i="1"/>
  <c r="V65" i="1"/>
  <c r="V67" i="1"/>
  <c r="K4" i="1"/>
  <c r="K3" i="1"/>
  <c r="V711" i="1"/>
  <c r="V706" i="1"/>
  <c r="V714" i="1"/>
  <c r="V59" i="1"/>
  <c r="V68" i="1"/>
  <c r="V52" i="1"/>
  <c r="V674" i="1"/>
  <c r="V76" i="1"/>
  <c r="V66" i="1"/>
  <c r="V667" i="1"/>
  <c r="V44" i="1"/>
  <c r="D5" i="1"/>
  <c r="K11" i="1"/>
  <c r="V717" i="1"/>
  <c r="V721" i="1"/>
  <c r="V50" i="1"/>
  <c r="V54" i="1"/>
  <c r="V57" i="1"/>
  <c r="V45" i="1"/>
  <c r="V677" i="1"/>
  <c r="V77" i="1"/>
  <c r="V676" i="1"/>
  <c r="V668" i="1"/>
  <c r="V681" i="1"/>
  <c r="AE681" i="1"/>
  <c r="AF681" i="1"/>
  <c r="AA681" i="1"/>
  <c r="K7" i="1"/>
  <c r="K10" i="1"/>
  <c r="D3" i="1"/>
  <c r="V675" i="1"/>
  <c r="V79" i="1"/>
  <c r="V664" i="1"/>
  <c r="V707" i="1"/>
  <c r="V713" i="1"/>
  <c r="V718" i="1"/>
  <c r="V56" i="1"/>
  <c r="V48" i="1"/>
  <c r="V58" i="1"/>
  <c r="V46" i="1"/>
  <c r="V75" i="1"/>
  <c r="V71" i="1"/>
  <c r="D7" i="1"/>
  <c r="K8" i="1"/>
  <c r="V708" i="1"/>
  <c r="V679" i="1"/>
  <c r="V55" i="1"/>
  <c r="V64" i="1"/>
  <c r="AE674" i="1"/>
  <c r="AF674" i="1"/>
  <c r="AE677" i="1"/>
  <c r="AF677" i="1"/>
  <c r="AE676" i="1"/>
  <c r="AF676" i="1"/>
  <c r="AF668" i="1"/>
  <c r="AE668" i="1"/>
  <c r="AE667" i="1"/>
  <c r="AF667" i="1"/>
  <c r="AE675" i="1"/>
  <c r="AF675" i="1"/>
  <c r="AE664" i="1"/>
  <c r="AF664" i="1"/>
  <c r="AF678" i="1"/>
  <c r="AE678" i="1"/>
  <c r="AF670" i="1"/>
  <c r="AE670" i="1"/>
  <c r="AE672" i="1"/>
  <c r="AF672" i="1"/>
  <c r="AF669" i="1"/>
  <c r="AE669" i="1"/>
  <c r="AE673" i="1"/>
  <c r="AF673" i="1"/>
  <c r="AF679" i="1"/>
  <c r="AE679" i="1"/>
  <c r="AF680" i="1"/>
  <c r="AE680" i="1"/>
  <c r="AF666" i="1"/>
  <c r="AE666" i="1"/>
  <c r="AE671" i="1"/>
  <c r="AF671" i="1"/>
  <c r="AE665" i="1"/>
  <c r="AF665" i="1"/>
  <c r="AE185" i="1"/>
  <c r="AE184" i="1"/>
  <c r="AE201" i="1"/>
  <c r="AF201" i="1"/>
  <c r="AF195" i="1"/>
  <c r="AE186" i="1"/>
  <c r="AE195" i="1"/>
  <c r="AE199" i="1"/>
  <c r="AF200" i="1"/>
  <c r="AE197" i="1"/>
  <c r="AF196" i="1"/>
  <c r="AE196" i="1"/>
  <c r="AF185" i="1"/>
  <c r="AE187" i="1"/>
  <c r="AF187" i="1"/>
  <c r="AE188" i="1"/>
  <c r="AE191" i="1"/>
  <c r="AF191" i="1"/>
  <c r="AF188" i="1"/>
  <c r="AE194" i="1"/>
  <c r="AF197" i="1"/>
  <c r="AE200" i="1"/>
  <c r="AF194" i="1"/>
  <c r="AE190" i="1"/>
  <c r="AE192" i="1"/>
  <c r="AF198" i="1"/>
  <c r="AE193" i="1"/>
  <c r="AF186" i="1"/>
  <c r="AF199" i="1"/>
  <c r="AF190" i="1"/>
  <c r="AE198" i="1"/>
  <c r="AF192" i="1"/>
  <c r="V273" i="1"/>
  <c r="AE273" i="1"/>
  <c r="AF273" i="1"/>
  <c r="AA273" i="1"/>
  <c r="V293" i="1"/>
  <c r="AE293" i="1"/>
  <c r="AF293" i="1"/>
  <c r="AA293" i="1"/>
  <c r="V485" i="1"/>
  <c r="AF485" i="1"/>
  <c r="AE485" i="1"/>
  <c r="AA485" i="1"/>
  <c r="V505" i="1"/>
  <c r="AA505" i="1"/>
  <c r="AF505" i="1"/>
  <c r="AE505" i="1"/>
  <c r="V434" i="1"/>
  <c r="AA434" i="1"/>
  <c r="AF654" i="1"/>
  <c r="V654" i="1"/>
  <c r="AE654" i="1"/>
  <c r="AA654" i="1"/>
  <c r="V257" i="1"/>
  <c r="AF257" i="1"/>
  <c r="AA257" i="1"/>
  <c r="AE257" i="1"/>
  <c r="V377" i="1"/>
  <c r="AA377" i="1"/>
  <c r="AF377" i="1"/>
  <c r="AE377" i="1"/>
  <c r="V397" i="1"/>
  <c r="AE397" i="1"/>
  <c r="AF397" i="1"/>
  <c r="AA397" i="1"/>
  <c r="V535" i="1"/>
  <c r="AF535" i="1"/>
  <c r="AE535" i="1"/>
  <c r="AA535" i="1"/>
  <c r="V635" i="1"/>
  <c r="AF635" i="1"/>
  <c r="AA635" i="1"/>
  <c r="AE635" i="1"/>
  <c r="V376" i="1"/>
  <c r="AF376" i="1"/>
  <c r="AA376" i="1"/>
  <c r="AE376" i="1"/>
  <c r="AA476" i="1"/>
  <c r="V476" i="1"/>
  <c r="AF476" i="1"/>
  <c r="AE476" i="1"/>
  <c r="V446" i="1"/>
  <c r="AF546" i="1"/>
  <c r="AE546" i="1"/>
  <c r="AA546" i="1"/>
  <c r="V546" i="1"/>
  <c r="AE658" i="1"/>
  <c r="V658" i="1"/>
  <c r="AF658" i="1"/>
  <c r="AA658" i="1"/>
  <c r="AE647" i="1"/>
  <c r="AF647" i="1"/>
  <c r="V647" i="1"/>
  <c r="AA647" i="1"/>
  <c r="V347" i="1"/>
  <c r="AE347" i="1"/>
  <c r="AF347" i="1"/>
  <c r="AA347" i="1"/>
  <c r="V427" i="1"/>
  <c r="AA427" i="1"/>
  <c r="V579" i="1"/>
  <c r="AE579" i="1"/>
  <c r="AF579" i="1"/>
  <c r="AA579" i="1"/>
  <c r="AA468" i="1"/>
  <c r="AF468" i="1"/>
  <c r="AE468" i="1"/>
  <c r="V468" i="1"/>
  <c r="V568" i="1"/>
  <c r="AA568" i="1"/>
  <c r="AE568" i="1"/>
  <c r="AF568" i="1"/>
  <c r="V620" i="1"/>
  <c r="AF620" i="1"/>
  <c r="AE620" i="1"/>
  <c r="AA620" i="1"/>
  <c r="V569" i="1"/>
  <c r="AA569" i="1"/>
  <c r="AE569" i="1"/>
  <c r="AF569" i="1"/>
  <c r="V341" i="1"/>
  <c r="AE341" i="1"/>
  <c r="AA341" i="1"/>
  <c r="AF341" i="1"/>
  <c r="V361" i="1"/>
  <c r="AF361" i="1"/>
  <c r="AE361" i="1"/>
  <c r="AA361" i="1"/>
  <c r="V381" i="1"/>
  <c r="AA381" i="1"/>
  <c r="AE381" i="1"/>
  <c r="AF381" i="1"/>
  <c r="AE551" i="1"/>
  <c r="AF551" i="1"/>
  <c r="V551" i="1"/>
  <c r="AA551" i="1"/>
  <c r="V651" i="1"/>
  <c r="AE651" i="1"/>
  <c r="AF651" i="1"/>
  <c r="AA651" i="1"/>
  <c r="V230" i="1"/>
  <c r="AF230" i="1"/>
  <c r="AE230" i="1"/>
  <c r="AA230" i="1"/>
  <c r="V592" i="1"/>
  <c r="AE592" i="1"/>
  <c r="AF592" i="1"/>
  <c r="AA592" i="1"/>
  <c r="V204" i="1"/>
  <c r="AA204" i="1"/>
  <c r="AF204" i="1"/>
  <c r="AE204" i="1"/>
  <c r="V304" i="1"/>
  <c r="AE304" i="1"/>
  <c r="AF304" i="1"/>
  <c r="AA304" i="1"/>
  <c r="V373" i="1"/>
  <c r="AF373" i="1"/>
  <c r="AE373" i="1"/>
  <c r="AA373" i="1"/>
  <c r="V353" i="1"/>
  <c r="AF353" i="1"/>
  <c r="AE353" i="1"/>
  <c r="AA353" i="1"/>
  <c r="V545" i="1"/>
  <c r="AF545" i="1"/>
  <c r="AE545" i="1"/>
  <c r="AA545" i="1"/>
  <c r="V565" i="1"/>
  <c r="AF565" i="1"/>
  <c r="AA565" i="1"/>
  <c r="AE565" i="1"/>
  <c r="V494" i="1"/>
  <c r="AA494" i="1"/>
  <c r="AE494" i="1"/>
  <c r="AF494" i="1"/>
  <c r="V417" i="1"/>
  <c r="AF417" i="1"/>
  <c r="AA417" i="1"/>
  <c r="AE417" i="1"/>
  <c r="V437" i="1"/>
  <c r="AA437" i="1"/>
  <c r="V457" i="1"/>
  <c r="V435" i="1"/>
  <c r="AA435" i="1"/>
  <c r="V595" i="1"/>
  <c r="AF595" i="1"/>
  <c r="AA595" i="1"/>
  <c r="AE595" i="1"/>
  <c r="V336" i="1"/>
  <c r="AF336" i="1"/>
  <c r="AA336" i="1"/>
  <c r="AE336" i="1"/>
  <c r="V436" i="1"/>
  <c r="AA436" i="1"/>
  <c r="AF536" i="1"/>
  <c r="V536" i="1"/>
  <c r="AE536" i="1"/>
  <c r="AA536" i="1"/>
  <c r="V586" i="1"/>
  <c r="AE586" i="1"/>
  <c r="AA586" i="1"/>
  <c r="AF586" i="1"/>
  <c r="V506" i="1"/>
  <c r="AE506" i="1"/>
  <c r="AF506" i="1"/>
  <c r="AA506" i="1"/>
  <c r="V606" i="1"/>
  <c r="AA606" i="1"/>
  <c r="AE606" i="1"/>
  <c r="AF606" i="1"/>
  <c r="V327" i="1"/>
  <c r="AA327" i="1"/>
  <c r="AE327" i="1"/>
  <c r="AF327" i="1"/>
  <c r="V487" i="1"/>
  <c r="AF487" i="1"/>
  <c r="AA487" i="1"/>
  <c r="AE487" i="1"/>
  <c r="V639" i="1"/>
  <c r="AA639" i="1"/>
  <c r="AE639" i="1"/>
  <c r="AF639" i="1"/>
  <c r="V528" i="1"/>
  <c r="AE528" i="1"/>
  <c r="AF528" i="1"/>
  <c r="AA528" i="1"/>
  <c r="V628" i="1"/>
  <c r="AF628" i="1"/>
  <c r="AE628" i="1"/>
  <c r="AA628" i="1"/>
  <c r="V220" i="1"/>
  <c r="AA220" i="1"/>
  <c r="AE220" i="1"/>
  <c r="AF220" i="1"/>
  <c r="AA680" i="1"/>
  <c r="V629" i="1"/>
  <c r="AA629" i="1"/>
  <c r="AE629" i="1"/>
  <c r="AF629" i="1"/>
  <c r="V461" i="1"/>
  <c r="V421" i="1"/>
  <c r="AA421" i="1"/>
  <c r="AE421" i="1"/>
  <c r="AF421" i="1"/>
  <c r="V441" i="1"/>
  <c r="AA441" i="1"/>
  <c r="V571" i="1"/>
  <c r="AE571" i="1"/>
  <c r="AF571" i="1"/>
  <c r="AA571" i="1"/>
  <c r="V611" i="1"/>
  <c r="AE611" i="1"/>
  <c r="AF611" i="1"/>
  <c r="AA611" i="1"/>
  <c r="V290" i="1"/>
  <c r="AA290" i="1"/>
  <c r="AE290" i="1"/>
  <c r="AF290" i="1"/>
  <c r="V412" i="1"/>
  <c r="AE412" i="1"/>
  <c r="AF412" i="1"/>
  <c r="AA412" i="1"/>
  <c r="V264" i="1"/>
  <c r="AF264" i="1"/>
  <c r="AA264" i="1"/>
  <c r="AE264" i="1"/>
  <c r="V364" i="1"/>
  <c r="AF364" i="1"/>
  <c r="AE364" i="1"/>
  <c r="AA364" i="1"/>
  <c r="V253" i="1"/>
  <c r="AE253" i="1"/>
  <c r="AA253" i="1"/>
  <c r="AF253" i="1"/>
  <c r="V333" i="1"/>
  <c r="AF333" i="1"/>
  <c r="AE333" i="1"/>
  <c r="AA333" i="1"/>
  <c r="V413" i="1"/>
  <c r="AE413" i="1"/>
  <c r="AF413" i="1"/>
  <c r="AA413" i="1"/>
  <c r="V605" i="1"/>
  <c r="AF605" i="1"/>
  <c r="AA605" i="1"/>
  <c r="AE605" i="1"/>
  <c r="V625" i="1"/>
  <c r="AF625" i="1"/>
  <c r="AA625" i="1"/>
  <c r="AE625" i="1"/>
  <c r="AE554" i="1"/>
  <c r="AF554" i="1"/>
  <c r="V554" i="1"/>
  <c r="AA554" i="1"/>
  <c r="V497" i="1"/>
  <c r="AA497" i="1"/>
  <c r="AF497" i="1"/>
  <c r="AE497" i="1"/>
  <c r="V517" i="1"/>
  <c r="AF517" i="1"/>
  <c r="AE517" i="1"/>
  <c r="AA517" i="1"/>
  <c r="V495" i="1"/>
  <c r="AA495" i="1"/>
  <c r="AE495" i="1"/>
  <c r="AF495" i="1"/>
  <c r="AF655" i="1"/>
  <c r="V655" i="1"/>
  <c r="AE655" i="1"/>
  <c r="AA655" i="1"/>
  <c r="V276" i="1"/>
  <c r="AF276" i="1"/>
  <c r="AA276" i="1"/>
  <c r="AE276" i="1"/>
  <c r="V496" i="1"/>
  <c r="AA496" i="1"/>
  <c r="AE496" i="1"/>
  <c r="AF496" i="1"/>
  <c r="V596" i="1"/>
  <c r="AE596" i="1"/>
  <c r="AA596" i="1"/>
  <c r="AF596" i="1"/>
  <c r="V286" i="1"/>
  <c r="AF286" i="1"/>
  <c r="AA286" i="1"/>
  <c r="AE286" i="1"/>
  <c r="V566" i="1"/>
  <c r="AE566" i="1"/>
  <c r="AF566" i="1"/>
  <c r="AA566" i="1"/>
  <c r="AA666" i="1"/>
  <c r="V258" i="1"/>
  <c r="AF258" i="1"/>
  <c r="AA258" i="1"/>
  <c r="AE258" i="1"/>
  <c r="V387" i="1"/>
  <c r="AE387" i="1"/>
  <c r="AF387" i="1"/>
  <c r="AA387" i="1"/>
  <c r="AE547" i="1"/>
  <c r="AF547" i="1"/>
  <c r="V547" i="1"/>
  <c r="AA547" i="1"/>
  <c r="V359" i="1"/>
  <c r="AE359" i="1"/>
  <c r="AF359" i="1"/>
  <c r="AA359" i="1"/>
  <c r="V588" i="1"/>
  <c r="AE588" i="1"/>
  <c r="AF588" i="1"/>
  <c r="AA588" i="1"/>
  <c r="V488" i="1"/>
  <c r="AA488" i="1"/>
  <c r="AE488" i="1"/>
  <c r="AF488" i="1"/>
  <c r="V280" i="1"/>
  <c r="AA280" i="1"/>
  <c r="AE280" i="1"/>
  <c r="AF280" i="1"/>
  <c r="V209" i="1"/>
  <c r="AA209" i="1"/>
  <c r="AF209" i="1"/>
  <c r="AE209" i="1"/>
  <c r="V241" i="1"/>
  <c r="AE241" i="1"/>
  <c r="AF241" i="1"/>
  <c r="AA241" i="1"/>
  <c r="AA481" i="1"/>
  <c r="AF481" i="1"/>
  <c r="AE481" i="1"/>
  <c r="V481" i="1"/>
  <c r="AF501" i="1"/>
  <c r="V501" i="1"/>
  <c r="AA501" i="1"/>
  <c r="AE501" i="1"/>
  <c r="V271" i="1"/>
  <c r="AA271" i="1"/>
  <c r="AE271" i="1"/>
  <c r="AF271" i="1"/>
  <c r="AA671" i="1"/>
  <c r="V250" i="1"/>
  <c r="AA250" i="1"/>
  <c r="AE250" i="1"/>
  <c r="AF250" i="1"/>
  <c r="V350" i="1"/>
  <c r="AF350" i="1"/>
  <c r="AE350" i="1"/>
  <c r="AA350" i="1"/>
  <c r="V252" i="1"/>
  <c r="AE252" i="1"/>
  <c r="AA252" i="1"/>
  <c r="AF252" i="1"/>
  <c r="AE652" i="1"/>
  <c r="V652" i="1"/>
  <c r="AF652" i="1"/>
  <c r="AA652" i="1"/>
  <c r="V324" i="1"/>
  <c r="AA324" i="1"/>
  <c r="AE324" i="1"/>
  <c r="AF324" i="1"/>
  <c r="V424" i="1"/>
  <c r="AA424" i="1"/>
  <c r="V233" i="1"/>
  <c r="AE233" i="1"/>
  <c r="AF233" i="1"/>
  <c r="AA233" i="1"/>
  <c r="V393" i="1"/>
  <c r="AF393" i="1"/>
  <c r="AE393" i="1"/>
  <c r="AA393" i="1"/>
  <c r="AE473" i="1"/>
  <c r="AA473" i="1"/>
  <c r="AF473" i="1"/>
  <c r="V473" i="1"/>
  <c r="AA665" i="1"/>
  <c r="V214" i="1"/>
  <c r="AA214" i="1"/>
  <c r="AE214" i="1"/>
  <c r="AF214" i="1"/>
  <c r="V217" i="1"/>
  <c r="AA217" i="1"/>
  <c r="AE217" i="1"/>
  <c r="AF217" i="1"/>
  <c r="AF557" i="1"/>
  <c r="AE557" i="1"/>
  <c r="V557" i="1"/>
  <c r="AA557" i="1"/>
  <c r="V577" i="1"/>
  <c r="AF577" i="1"/>
  <c r="AA577" i="1"/>
  <c r="AE577" i="1"/>
  <c r="AF555" i="1"/>
  <c r="AE555" i="1"/>
  <c r="V555" i="1"/>
  <c r="AA555" i="1"/>
  <c r="V216" i="1"/>
  <c r="AA216" i="1"/>
  <c r="AF216" i="1"/>
  <c r="AE216" i="1"/>
  <c r="AE556" i="1"/>
  <c r="AF556" i="1"/>
  <c r="V556" i="1"/>
  <c r="AA556" i="1"/>
  <c r="AF656" i="1"/>
  <c r="V656" i="1"/>
  <c r="AE656" i="1"/>
  <c r="AA656" i="1"/>
  <c r="V406" i="1"/>
  <c r="AF406" i="1"/>
  <c r="AA406" i="1"/>
  <c r="AE406" i="1"/>
  <c r="V626" i="1"/>
  <c r="AE626" i="1"/>
  <c r="AF626" i="1"/>
  <c r="AA626" i="1"/>
  <c r="V298" i="1"/>
  <c r="AF298" i="1"/>
  <c r="AA298" i="1"/>
  <c r="AE298" i="1"/>
  <c r="V218" i="1"/>
  <c r="AA218" i="1"/>
  <c r="AF218" i="1"/>
  <c r="AE218" i="1"/>
  <c r="V318" i="1"/>
  <c r="AE318" i="1"/>
  <c r="AF318" i="1"/>
  <c r="AA318" i="1"/>
  <c r="V447" i="1"/>
  <c r="V607" i="1"/>
  <c r="AE607" i="1"/>
  <c r="AF607" i="1"/>
  <c r="AA607" i="1"/>
  <c r="AE659" i="1"/>
  <c r="V659" i="1"/>
  <c r="AF659" i="1"/>
  <c r="AA659" i="1"/>
  <c r="V368" i="1"/>
  <c r="AA368" i="1"/>
  <c r="AF368" i="1"/>
  <c r="AE368" i="1"/>
  <c r="AE648" i="1"/>
  <c r="AF648" i="1"/>
  <c r="V648" i="1"/>
  <c r="AA648" i="1"/>
  <c r="AE548" i="1"/>
  <c r="AF548" i="1"/>
  <c r="V548" i="1"/>
  <c r="AA548" i="1"/>
  <c r="V240" i="1"/>
  <c r="AA240" i="1"/>
  <c r="AE240" i="1"/>
  <c r="AF240" i="1"/>
  <c r="V340" i="1"/>
  <c r="AA340" i="1"/>
  <c r="AE340" i="1"/>
  <c r="AF340" i="1"/>
  <c r="V289" i="1"/>
  <c r="AA289" i="1"/>
  <c r="AE289" i="1"/>
  <c r="AF289" i="1"/>
  <c r="V249" i="1"/>
  <c r="AA249" i="1"/>
  <c r="AE249" i="1"/>
  <c r="AF249" i="1"/>
  <c r="V541" i="1"/>
  <c r="AE541" i="1"/>
  <c r="AF541" i="1"/>
  <c r="AA541" i="1"/>
  <c r="AF561" i="1"/>
  <c r="AE561" i="1"/>
  <c r="V561" i="1"/>
  <c r="AA561" i="1"/>
  <c r="V211" i="1"/>
  <c r="AA211" i="1"/>
  <c r="AE211" i="1"/>
  <c r="AF211" i="1"/>
  <c r="V390" i="1"/>
  <c r="AF390" i="1"/>
  <c r="AE390" i="1"/>
  <c r="AA390" i="1"/>
  <c r="V310" i="1"/>
  <c r="AE310" i="1"/>
  <c r="AF310" i="1"/>
  <c r="AA310" i="1"/>
  <c r="V410" i="1"/>
  <c r="AA410" i="1"/>
  <c r="AE410" i="1"/>
  <c r="AF410" i="1"/>
  <c r="V312" i="1"/>
  <c r="AF312" i="1"/>
  <c r="AE312" i="1"/>
  <c r="AA312" i="1"/>
  <c r="V224" i="1"/>
  <c r="AE224" i="1"/>
  <c r="AF224" i="1"/>
  <c r="AA224" i="1"/>
  <c r="V384" i="1"/>
  <c r="AE384" i="1"/>
  <c r="AF384" i="1"/>
  <c r="AA384" i="1"/>
  <c r="AA484" i="1"/>
  <c r="AF484" i="1"/>
  <c r="V484" i="1"/>
  <c r="AE484" i="1"/>
  <c r="AF193" i="1"/>
  <c r="V453" i="1"/>
  <c r="V533" i="1"/>
  <c r="AA533" i="1"/>
  <c r="AF533" i="1"/>
  <c r="AE533" i="1"/>
  <c r="V465" i="1"/>
  <c r="AE465" i="1"/>
  <c r="AF465" i="1"/>
  <c r="AA465" i="1"/>
  <c r="AA674" i="1"/>
  <c r="V274" i="1"/>
  <c r="AE274" i="1"/>
  <c r="AF274" i="1"/>
  <c r="AA274" i="1"/>
  <c r="V617" i="1"/>
  <c r="AF617" i="1"/>
  <c r="AA617" i="1"/>
  <c r="AE617" i="1"/>
  <c r="V637" i="1"/>
  <c r="AF637" i="1"/>
  <c r="AA637" i="1"/>
  <c r="AE637" i="1"/>
  <c r="V235" i="1"/>
  <c r="AE235" i="1"/>
  <c r="AF235" i="1"/>
  <c r="AA235" i="1"/>
  <c r="V616" i="1"/>
  <c r="AA616" i="1"/>
  <c r="AE616" i="1"/>
  <c r="AF616" i="1"/>
  <c r="V456" i="1"/>
  <c r="V466" i="1"/>
  <c r="AE466" i="1"/>
  <c r="AF466" i="1"/>
  <c r="AA466" i="1"/>
  <c r="V598" i="1"/>
  <c r="AE598" i="1"/>
  <c r="AF598" i="1"/>
  <c r="AA598" i="1"/>
  <c r="V278" i="1"/>
  <c r="AF278" i="1"/>
  <c r="AA278" i="1"/>
  <c r="AE278" i="1"/>
  <c r="V378" i="1"/>
  <c r="AF378" i="1"/>
  <c r="AA378" i="1"/>
  <c r="AE378" i="1"/>
  <c r="AE507" i="1"/>
  <c r="AA507" i="1"/>
  <c r="AF507" i="1"/>
  <c r="V507" i="1"/>
  <c r="AA667" i="1"/>
  <c r="V219" i="1"/>
  <c r="AA219" i="1"/>
  <c r="AF219" i="1"/>
  <c r="AE219" i="1"/>
  <c r="V259" i="1"/>
  <c r="AF259" i="1"/>
  <c r="AA259" i="1"/>
  <c r="AE259" i="1"/>
  <c r="V248" i="1"/>
  <c r="AA248" i="1"/>
  <c r="AE248" i="1"/>
  <c r="AF248" i="1"/>
  <c r="V608" i="1"/>
  <c r="AA608" i="1"/>
  <c r="AE608" i="1"/>
  <c r="AF608" i="1"/>
  <c r="V300" i="1"/>
  <c r="AA300" i="1"/>
  <c r="AE300" i="1"/>
  <c r="AF300" i="1"/>
  <c r="V400" i="1"/>
  <c r="AE400" i="1"/>
  <c r="AF400" i="1"/>
  <c r="AA400" i="1"/>
  <c r="V349" i="1"/>
  <c r="AF349" i="1"/>
  <c r="AE349" i="1"/>
  <c r="AA349" i="1"/>
  <c r="V309" i="1"/>
  <c r="AE309" i="1"/>
  <c r="AF309" i="1"/>
  <c r="AA309" i="1"/>
  <c r="V601" i="1"/>
  <c r="AA601" i="1"/>
  <c r="AE601" i="1"/>
  <c r="AF601" i="1"/>
  <c r="V621" i="1"/>
  <c r="AA621" i="1"/>
  <c r="AE621" i="1"/>
  <c r="AF621" i="1"/>
  <c r="V510" i="1"/>
  <c r="AF510" i="1"/>
  <c r="AA510" i="1"/>
  <c r="AE510" i="1"/>
  <c r="V370" i="1"/>
  <c r="AA370" i="1"/>
  <c r="AF370" i="1"/>
  <c r="AE370" i="1"/>
  <c r="AF470" i="1"/>
  <c r="V470" i="1"/>
  <c r="AA470" i="1"/>
  <c r="AE470" i="1"/>
  <c r="V212" i="1"/>
  <c r="AA212" i="1"/>
  <c r="AE212" i="1"/>
  <c r="AF212" i="1"/>
  <c r="V372" i="1"/>
  <c r="AE372" i="1"/>
  <c r="AF372" i="1"/>
  <c r="AA372" i="1"/>
  <c r="V444" i="1"/>
  <c r="AF544" i="1"/>
  <c r="AE544" i="1"/>
  <c r="V544" i="1"/>
  <c r="AA544" i="1"/>
  <c r="V513" i="1"/>
  <c r="AA513" i="1"/>
  <c r="AE513" i="1"/>
  <c r="AF513" i="1"/>
  <c r="V593" i="1"/>
  <c r="AE593" i="1"/>
  <c r="AF593" i="1"/>
  <c r="AA593" i="1"/>
  <c r="V525" i="1"/>
  <c r="AE525" i="1"/>
  <c r="AA525" i="1"/>
  <c r="AF525" i="1"/>
  <c r="V374" i="1"/>
  <c r="AE374" i="1"/>
  <c r="AF374" i="1"/>
  <c r="AA374" i="1"/>
  <c r="V234" i="1"/>
  <c r="AE234" i="1"/>
  <c r="AA234" i="1"/>
  <c r="AF234" i="1"/>
  <c r="V334" i="1"/>
  <c r="AF334" i="1"/>
  <c r="AA334" i="1"/>
  <c r="AE334" i="1"/>
  <c r="AA677" i="1"/>
  <c r="V215" i="1"/>
  <c r="AA215" i="1"/>
  <c r="AE215" i="1"/>
  <c r="AF215" i="1"/>
  <c r="AA676" i="1"/>
  <c r="V576" i="1"/>
  <c r="AA576" i="1"/>
  <c r="AE576" i="1"/>
  <c r="AF576" i="1"/>
  <c r="V526" i="1"/>
  <c r="AE526" i="1"/>
  <c r="AF526" i="1"/>
  <c r="AA526" i="1"/>
  <c r="V418" i="1"/>
  <c r="AF418" i="1"/>
  <c r="AA418" i="1"/>
  <c r="AE418" i="1"/>
  <c r="V338" i="1"/>
  <c r="AA338" i="1"/>
  <c r="AE338" i="1"/>
  <c r="AF338" i="1"/>
  <c r="V438" i="1"/>
  <c r="AA438" i="1"/>
  <c r="V587" i="1"/>
  <c r="AE587" i="1"/>
  <c r="AF587" i="1"/>
  <c r="AA587" i="1"/>
  <c r="V567" i="1"/>
  <c r="AE567" i="1"/>
  <c r="AF567" i="1"/>
  <c r="AA567" i="1"/>
  <c r="V599" i="1"/>
  <c r="AA599" i="1"/>
  <c r="AE599" i="1"/>
  <c r="AF599" i="1"/>
  <c r="V319" i="1"/>
  <c r="AE319" i="1"/>
  <c r="AF319" i="1"/>
  <c r="AA319" i="1"/>
  <c r="V308" i="1"/>
  <c r="AE308" i="1"/>
  <c r="AF308" i="1"/>
  <c r="AA308" i="1"/>
  <c r="AA668" i="1"/>
  <c r="V360" i="1"/>
  <c r="AE360" i="1"/>
  <c r="AF360" i="1"/>
  <c r="AA360" i="1"/>
  <c r="V460" i="1"/>
  <c r="V409" i="1"/>
  <c r="AA409" i="1"/>
  <c r="AE409" i="1"/>
  <c r="AF409" i="1"/>
  <c r="V369" i="1"/>
  <c r="AF369" i="1"/>
  <c r="AA369" i="1"/>
  <c r="AE369" i="1"/>
  <c r="V221" i="1"/>
  <c r="AA221" i="1"/>
  <c r="AE221" i="1"/>
  <c r="AF221" i="1"/>
  <c r="AE661" i="1"/>
  <c r="AF661" i="1"/>
  <c r="V661" i="1"/>
  <c r="AA661" i="1"/>
  <c r="V231" i="1"/>
  <c r="AA231" i="1"/>
  <c r="AE231" i="1"/>
  <c r="AF231" i="1"/>
  <c r="V450" i="1"/>
  <c r="V430" i="1"/>
  <c r="AA430" i="1"/>
  <c r="AF530" i="1"/>
  <c r="V530" i="1"/>
  <c r="AA530" i="1"/>
  <c r="AE530" i="1"/>
  <c r="V272" i="1"/>
  <c r="AE272" i="1"/>
  <c r="AF272" i="1"/>
  <c r="AA272" i="1"/>
  <c r="V432" i="1"/>
  <c r="AA432" i="1"/>
  <c r="V504" i="1"/>
  <c r="AF504" i="1"/>
  <c r="AA504" i="1"/>
  <c r="AE504" i="1"/>
  <c r="V604" i="1"/>
  <c r="AF604" i="1"/>
  <c r="AE604" i="1"/>
  <c r="AA604" i="1"/>
  <c r="V573" i="1"/>
  <c r="AE573" i="1"/>
  <c r="AF573" i="1"/>
  <c r="AA573" i="1"/>
  <c r="V653" i="1"/>
  <c r="AF653" i="1"/>
  <c r="AE653" i="1"/>
  <c r="AA653" i="1"/>
  <c r="V285" i="1"/>
  <c r="AF285" i="1"/>
  <c r="AA285" i="1"/>
  <c r="AE285" i="1"/>
  <c r="V585" i="1"/>
  <c r="AF585" i="1"/>
  <c r="AA585" i="1"/>
  <c r="AE585" i="1"/>
  <c r="V614" i="1"/>
  <c r="AA614" i="1"/>
  <c r="AF614" i="1"/>
  <c r="AE614" i="1"/>
  <c r="V294" i="1"/>
  <c r="AE294" i="1"/>
  <c r="AF294" i="1"/>
  <c r="AA294" i="1"/>
  <c r="V394" i="1"/>
  <c r="AE394" i="1"/>
  <c r="AF394" i="1"/>
  <c r="AA394" i="1"/>
  <c r="V477" i="1"/>
  <c r="AA477" i="1"/>
  <c r="AE477" i="1"/>
  <c r="AF477" i="1"/>
  <c r="AA675" i="1"/>
  <c r="V275" i="1"/>
  <c r="AE275" i="1"/>
  <c r="AF275" i="1"/>
  <c r="AA275" i="1"/>
  <c r="V516" i="1"/>
  <c r="AA516" i="1"/>
  <c r="AF516" i="1"/>
  <c r="AE516" i="1"/>
  <c r="V538" i="1"/>
  <c r="AE538" i="1"/>
  <c r="AF538" i="1"/>
  <c r="AA538" i="1"/>
  <c r="V398" i="1"/>
  <c r="AE398" i="1"/>
  <c r="AF398" i="1"/>
  <c r="AA398" i="1"/>
  <c r="AE498" i="1"/>
  <c r="V498" i="1"/>
  <c r="AF498" i="1"/>
  <c r="AA498" i="1"/>
  <c r="V287" i="1"/>
  <c r="AF287" i="1"/>
  <c r="AA287" i="1"/>
  <c r="AE287" i="1"/>
  <c r="V627" i="1"/>
  <c r="AE627" i="1"/>
  <c r="AF627" i="1"/>
  <c r="AA627" i="1"/>
  <c r="V279" i="1"/>
  <c r="AF279" i="1"/>
  <c r="AA279" i="1"/>
  <c r="AE279" i="1"/>
  <c r="V379" i="1"/>
  <c r="AF379" i="1"/>
  <c r="AA379" i="1"/>
  <c r="AE379" i="1"/>
  <c r="V208" i="1"/>
  <c r="AA208" i="1"/>
  <c r="AF208" i="1"/>
  <c r="AE208" i="1"/>
  <c r="V428" i="1"/>
  <c r="AA428" i="1"/>
  <c r="V420" i="1"/>
  <c r="AA420" i="1"/>
  <c r="AE420" i="1"/>
  <c r="AF420" i="1"/>
  <c r="V520" i="1"/>
  <c r="AA520" i="1"/>
  <c r="AF520" i="1"/>
  <c r="AE520" i="1"/>
  <c r="V469" i="1"/>
  <c r="AF469" i="1"/>
  <c r="AA469" i="1"/>
  <c r="AE469" i="1"/>
  <c r="V429" i="1"/>
  <c r="AA429" i="1"/>
  <c r="V521" i="1"/>
  <c r="AE521" i="1"/>
  <c r="AA521" i="1"/>
  <c r="AF521" i="1"/>
  <c r="V511" i="1"/>
  <c r="AF511" i="1"/>
  <c r="AA511" i="1"/>
  <c r="AE511" i="1"/>
  <c r="V391" i="1"/>
  <c r="AF391" i="1"/>
  <c r="AE391" i="1"/>
  <c r="AA391" i="1"/>
  <c r="V291" i="1"/>
  <c r="AA291" i="1"/>
  <c r="AE291" i="1"/>
  <c r="AF291" i="1"/>
  <c r="V330" i="1"/>
  <c r="AE330" i="1"/>
  <c r="AA330" i="1"/>
  <c r="AF330" i="1"/>
  <c r="V490" i="1"/>
  <c r="AF490" i="1"/>
  <c r="AA490" i="1"/>
  <c r="AE490" i="1"/>
  <c r="V590" i="1"/>
  <c r="AE590" i="1"/>
  <c r="AF590" i="1"/>
  <c r="AA590" i="1"/>
  <c r="V332" i="1"/>
  <c r="AF332" i="1"/>
  <c r="AA332" i="1"/>
  <c r="AE332" i="1"/>
  <c r="AE492" i="1"/>
  <c r="AF492" i="1"/>
  <c r="V492" i="1"/>
  <c r="AA492" i="1"/>
  <c r="V564" i="1"/>
  <c r="AF564" i="1"/>
  <c r="AE564" i="1"/>
  <c r="AA564" i="1"/>
  <c r="AA664" i="1"/>
  <c r="V313" i="1"/>
  <c r="AF313" i="1"/>
  <c r="AE313" i="1"/>
  <c r="AA313" i="1"/>
  <c r="V633" i="1"/>
  <c r="AE633" i="1"/>
  <c r="AF633" i="1"/>
  <c r="AA633" i="1"/>
  <c r="V405" i="1"/>
  <c r="AF405" i="1"/>
  <c r="AA405" i="1"/>
  <c r="AE405" i="1"/>
  <c r="V645" i="1"/>
  <c r="AE645" i="1"/>
  <c r="AF645" i="1"/>
  <c r="AA645" i="1"/>
  <c r="V254" i="1"/>
  <c r="AE254" i="1"/>
  <c r="AF254" i="1"/>
  <c r="AA254" i="1"/>
  <c r="V354" i="1"/>
  <c r="AF354" i="1"/>
  <c r="AE354" i="1"/>
  <c r="AA354" i="1"/>
  <c r="V454" i="1"/>
  <c r="V537" i="1"/>
  <c r="AA537" i="1"/>
  <c r="AE537" i="1"/>
  <c r="AF537" i="1"/>
  <c r="V375" i="1"/>
  <c r="AE375" i="1"/>
  <c r="AA375" i="1"/>
  <c r="AF375" i="1"/>
  <c r="V335" i="1"/>
  <c r="AE335" i="1"/>
  <c r="AA335" i="1"/>
  <c r="AF335" i="1"/>
  <c r="V396" i="1"/>
  <c r="AF396" i="1"/>
  <c r="AE396" i="1"/>
  <c r="AA396" i="1"/>
  <c r="V636" i="1"/>
  <c r="AA636" i="1"/>
  <c r="AE636" i="1"/>
  <c r="AF636" i="1"/>
  <c r="V246" i="1"/>
  <c r="AF246" i="1"/>
  <c r="AA246" i="1"/>
  <c r="AE246" i="1"/>
  <c r="V238" i="1"/>
  <c r="AF238" i="1"/>
  <c r="AA238" i="1"/>
  <c r="AE238" i="1"/>
  <c r="V458" i="1"/>
  <c r="AF558" i="1"/>
  <c r="AE558" i="1"/>
  <c r="AA558" i="1"/>
  <c r="V558" i="1"/>
  <c r="V527" i="1"/>
  <c r="AE527" i="1"/>
  <c r="AF527" i="1"/>
  <c r="AA527" i="1"/>
  <c r="V419" i="1"/>
  <c r="AF419" i="1"/>
  <c r="AA419" i="1"/>
  <c r="AE419" i="1"/>
  <c r="V299" i="1"/>
  <c r="AF299" i="1"/>
  <c r="AA299" i="1"/>
  <c r="AE299" i="1"/>
  <c r="V439" i="1"/>
  <c r="AA439" i="1"/>
  <c r="V268" i="1"/>
  <c r="AA268" i="1"/>
  <c r="AE268" i="1"/>
  <c r="AF268" i="1"/>
  <c r="V380" i="1"/>
  <c r="AE380" i="1"/>
  <c r="AA380" i="1"/>
  <c r="AF380" i="1"/>
  <c r="AA480" i="1"/>
  <c r="AF480" i="1"/>
  <c r="AE480" i="1"/>
  <c r="V480" i="1"/>
  <c r="V580" i="1"/>
  <c r="AF580" i="1"/>
  <c r="AE580" i="1"/>
  <c r="AA580" i="1"/>
  <c r="V529" i="1"/>
  <c r="AA529" i="1"/>
  <c r="AF529" i="1"/>
  <c r="AE529" i="1"/>
  <c r="V489" i="1"/>
  <c r="AE489" i="1"/>
  <c r="AA489" i="1"/>
  <c r="AF489" i="1"/>
  <c r="V581" i="1"/>
  <c r="AA581" i="1"/>
  <c r="AE581" i="1"/>
  <c r="AF581" i="1"/>
  <c r="V451" i="1"/>
  <c r="V351" i="1"/>
  <c r="AF351" i="1"/>
  <c r="AE351" i="1"/>
  <c r="AA351" i="1"/>
  <c r="V270" i="1"/>
  <c r="AA270" i="1"/>
  <c r="AE270" i="1"/>
  <c r="AF270" i="1"/>
  <c r="AE550" i="1"/>
  <c r="AF550" i="1"/>
  <c r="AA550" i="1"/>
  <c r="V550" i="1"/>
  <c r="V650" i="1"/>
  <c r="AE650" i="1"/>
  <c r="AF650" i="1"/>
  <c r="AA650" i="1"/>
  <c r="V392" i="1"/>
  <c r="AF392" i="1"/>
  <c r="AE392" i="1"/>
  <c r="AA392" i="1"/>
  <c r="AE552" i="1"/>
  <c r="AF552" i="1"/>
  <c r="V552" i="1"/>
  <c r="AA552" i="1"/>
  <c r="V344" i="1"/>
  <c r="AE344" i="1"/>
  <c r="AF344" i="1"/>
  <c r="AA357" i="1"/>
  <c r="AA344" i="1"/>
  <c r="V624" i="1"/>
  <c r="AA624" i="1"/>
  <c r="AE624" i="1"/>
  <c r="AF624" i="1"/>
  <c r="AA640" i="1"/>
  <c r="V404" i="1"/>
  <c r="AE404" i="1"/>
  <c r="AF404" i="1"/>
  <c r="AA404" i="1"/>
  <c r="V493" i="1"/>
  <c r="AF493" i="1"/>
  <c r="AE493" i="1"/>
  <c r="AA493" i="1"/>
  <c r="V205" i="1"/>
  <c r="AA205" i="1"/>
  <c r="AF205" i="1"/>
  <c r="AE205" i="1"/>
  <c r="V245" i="1"/>
  <c r="AE245" i="1"/>
  <c r="AF245" i="1"/>
  <c r="AA245" i="1"/>
  <c r="V265" i="1"/>
  <c r="AF265" i="1"/>
  <c r="AA265" i="1"/>
  <c r="AE265" i="1"/>
  <c r="V414" i="1"/>
  <c r="AE414" i="1"/>
  <c r="AF414" i="1"/>
  <c r="AA414" i="1"/>
  <c r="AA514" i="1"/>
  <c r="V514" i="1"/>
  <c r="AE514" i="1"/>
  <c r="AF514" i="1"/>
  <c r="V357" i="1"/>
  <c r="AF357" i="1"/>
  <c r="AE357" i="1"/>
  <c r="V597" i="1"/>
  <c r="AF597" i="1"/>
  <c r="AA597" i="1"/>
  <c r="AE597" i="1"/>
  <c r="V615" i="1"/>
  <c r="AA615" i="1"/>
  <c r="AE615" i="1"/>
  <c r="AF615" i="1"/>
  <c r="V295" i="1"/>
  <c r="AE295" i="1"/>
  <c r="AF295" i="1"/>
  <c r="AA295" i="1"/>
  <c r="V395" i="1"/>
  <c r="AE395" i="1"/>
  <c r="AF395" i="1"/>
  <c r="AA395" i="1"/>
  <c r="V236" i="1"/>
  <c r="AF236" i="1"/>
  <c r="AA236" i="1"/>
  <c r="AE236" i="1"/>
  <c r="V226" i="1"/>
  <c r="AF226" i="1"/>
  <c r="AA226" i="1"/>
  <c r="AE226" i="1"/>
  <c r="V206" i="1"/>
  <c r="AA206" i="1"/>
  <c r="AF206" i="1"/>
  <c r="AE206" i="1"/>
  <c r="V306" i="1"/>
  <c r="AE306" i="1"/>
  <c r="AF306" i="1"/>
  <c r="AA306" i="1"/>
  <c r="V478" i="1"/>
  <c r="AE478" i="1"/>
  <c r="AF478" i="1"/>
  <c r="AA478" i="1"/>
  <c r="V518" i="1"/>
  <c r="AE518" i="1"/>
  <c r="AF518" i="1"/>
  <c r="AA518" i="1"/>
  <c r="V618" i="1"/>
  <c r="AE618" i="1"/>
  <c r="AA618" i="1"/>
  <c r="AF618" i="1"/>
  <c r="V407" i="1"/>
  <c r="AF407" i="1"/>
  <c r="AA407" i="1"/>
  <c r="AE407" i="1"/>
  <c r="V539" i="1"/>
  <c r="AE539" i="1"/>
  <c r="AA539" i="1"/>
  <c r="AF539" i="1"/>
  <c r="V339" i="1"/>
  <c r="AE339" i="1"/>
  <c r="AA339" i="1"/>
  <c r="AF339" i="1"/>
  <c r="V499" i="1"/>
  <c r="AF499" i="1"/>
  <c r="AE499" i="1"/>
  <c r="AA499" i="1"/>
  <c r="V228" i="1"/>
  <c r="AA228" i="1"/>
  <c r="AE228" i="1"/>
  <c r="AF228" i="1"/>
  <c r="V328" i="1"/>
  <c r="AE328" i="1"/>
  <c r="AF328" i="1"/>
  <c r="AA328" i="1"/>
  <c r="V260" i="1"/>
  <c r="AA260" i="1"/>
  <c r="AE260" i="1"/>
  <c r="AF260" i="1"/>
  <c r="V540" i="1"/>
  <c r="AE540" i="1"/>
  <c r="AA540" i="1"/>
  <c r="AF540" i="1"/>
  <c r="V640" i="1"/>
  <c r="AE640" i="1"/>
  <c r="AF640" i="1"/>
  <c r="V389" i="1"/>
  <c r="AE389" i="1"/>
  <c r="AF389" i="1"/>
  <c r="AA389" i="1"/>
  <c r="V589" i="1"/>
  <c r="AA589" i="1"/>
  <c r="AE589" i="1"/>
  <c r="AF589" i="1"/>
  <c r="AE549" i="1"/>
  <c r="AF549" i="1"/>
  <c r="V549" i="1"/>
  <c r="AA549" i="1"/>
  <c r="V641" i="1"/>
  <c r="AA641" i="1"/>
  <c r="AE641" i="1"/>
  <c r="AF641" i="1"/>
  <c r="V331" i="1"/>
  <c r="AA331" i="1"/>
  <c r="AF331" i="1"/>
  <c r="AE331" i="1"/>
  <c r="V311" i="1"/>
  <c r="AF311" i="1"/>
  <c r="AE311" i="1"/>
  <c r="AA311" i="1"/>
  <c r="V411" i="1"/>
  <c r="AE411" i="1"/>
  <c r="AA411" i="1"/>
  <c r="AF411" i="1"/>
  <c r="V210" i="1"/>
  <c r="AA210" i="1"/>
  <c r="AF210" i="1"/>
  <c r="AE210" i="1"/>
  <c r="V610" i="1"/>
  <c r="AF610" i="1"/>
  <c r="AA610" i="1"/>
  <c r="AE610" i="1"/>
  <c r="V292" i="1"/>
  <c r="AE292" i="1"/>
  <c r="AF292" i="1"/>
  <c r="AA292" i="1"/>
  <c r="V452" i="1"/>
  <c r="V612" i="1"/>
  <c r="AA612" i="1"/>
  <c r="AF612" i="1"/>
  <c r="AE612" i="1"/>
  <c r="V284" i="1"/>
  <c r="AF284" i="1"/>
  <c r="AA284" i="1"/>
  <c r="AE284" i="1"/>
  <c r="V524" i="1"/>
  <c r="AE524" i="1"/>
  <c r="AA524" i="1"/>
  <c r="AF524" i="1"/>
  <c r="V433" i="1"/>
  <c r="AA433" i="1"/>
  <c r="AE553" i="1"/>
  <c r="AF553" i="1"/>
  <c r="V553" i="1"/>
  <c r="AA553" i="1"/>
  <c r="V225" i="1"/>
  <c r="AF225" i="1"/>
  <c r="AA225" i="1"/>
  <c r="AE225" i="1"/>
  <c r="V305" i="1"/>
  <c r="AE305" i="1"/>
  <c r="AF305" i="1"/>
  <c r="AA305" i="1"/>
  <c r="V325" i="1"/>
  <c r="AE325" i="1"/>
  <c r="AA325" i="1"/>
  <c r="AF325" i="1"/>
  <c r="V314" i="1"/>
  <c r="AF314" i="1"/>
  <c r="AE314" i="1"/>
  <c r="AA314" i="1"/>
  <c r="AE474" i="1"/>
  <c r="V474" i="1"/>
  <c r="AA474" i="1"/>
  <c r="AF474" i="1"/>
  <c r="V574" i="1"/>
  <c r="AF574" i="1"/>
  <c r="AA574" i="1"/>
  <c r="AE574" i="1"/>
  <c r="V237" i="1"/>
  <c r="AF237" i="1"/>
  <c r="AA237" i="1"/>
  <c r="AE237" i="1"/>
  <c r="AF657" i="1"/>
  <c r="AE657" i="1"/>
  <c r="V657" i="1"/>
  <c r="AA657" i="1"/>
  <c r="V255" i="1"/>
  <c r="AE255" i="1"/>
  <c r="AF255" i="1"/>
  <c r="AA255" i="1"/>
  <c r="V355" i="1"/>
  <c r="AE355" i="1"/>
  <c r="AF355" i="1"/>
  <c r="AA355" i="1"/>
  <c r="V455" i="1"/>
  <c r="V296" i="1"/>
  <c r="AF296" i="1"/>
  <c r="AA296" i="1"/>
  <c r="AE296" i="1"/>
  <c r="V346" i="1"/>
  <c r="AE346" i="1"/>
  <c r="AF346" i="1"/>
  <c r="AA346" i="1"/>
  <c r="V266" i="1"/>
  <c r="AF266" i="1"/>
  <c r="AA266" i="1"/>
  <c r="AE266" i="1"/>
  <c r="V366" i="1"/>
  <c r="AF366" i="1"/>
  <c r="AA366" i="1"/>
  <c r="AE366" i="1"/>
  <c r="V578" i="1"/>
  <c r="AE578" i="1"/>
  <c r="AA578" i="1"/>
  <c r="AF578" i="1"/>
  <c r="AA678" i="1"/>
  <c r="V467" i="1"/>
  <c r="AA467" i="1"/>
  <c r="AF467" i="1"/>
  <c r="AE467" i="1"/>
  <c r="V247" i="1"/>
  <c r="AF247" i="1"/>
  <c r="AA247" i="1"/>
  <c r="AE247" i="1"/>
  <c r="V239" i="1"/>
  <c r="AF239" i="1"/>
  <c r="AA239" i="1"/>
  <c r="AE239" i="1"/>
  <c r="V399" i="1"/>
  <c r="AE399" i="1"/>
  <c r="AF399" i="1"/>
  <c r="AA399" i="1"/>
  <c r="AF559" i="1"/>
  <c r="AE559" i="1"/>
  <c r="V559" i="1"/>
  <c r="AA559" i="1"/>
  <c r="V288" i="1"/>
  <c r="AA288" i="1"/>
  <c r="AE288" i="1"/>
  <c r="AF288" i="1"/>
  <c r="V388" i="1"/>
  <c r="AE388" i="1"/>
  <c r="AF388" i="1"/>
  <c r="AA388" i="1"/>
  <c r="V600" i="1"/>
  <c r="AE600" i="1"/>
  <c r="AF600" i="1"/>
  <c r="AA600" i="1"/>
  <c r="V440" i="1"/>
  <c r="AA440" i="1"/>
  <c r="V329" i="1"/>
  <c r="AE329" i="1"/>
  <c r="AF329" i="1"/>
  <c r="AA329" i="1"/>
  <c r="AE649" i="1"/>
  <c r="AF649" i="1"/>
  <c r="V649" i="1"/>
  <c r="AA649" i="1"/>
  <c r="V609" i="1"/>
  <c r="AA609" i="1"/>
  <c r="AE609" i="1"/>
  <c r="AF609" i="1"/>
  <c r="V401" i="1"/>
  <c r="AE401" i="1"/>
  <c r="AF401" i="1"/>
  <c r="AA401" i="1"/>
  <c r="V251" i="1"/>
  <c r="AA251" i="1"/>
  <c r="AE251" i="1"/>
  <c r="AF251" i="1"/>
  <c r="V371" i="1"/>
  <c r="AA371" i="1"/>
  <c r="AE371" i="1"/>
  <c r="AF371" i="1"/>
  <c r="V471" i="1"/>
  <c r="AE471" i="1"/>
  <c r="AF471" i="1"/>
  <c r="AA471" i="1"/>
  <c r="V630" i="1"/>
  <c r="AF630" i="1"/>
  <c r="AE630" i="1"/>
  <c r="AA630" i="1"/>
  <c r="AA670" i="1"/>
  <c r="V232" i="1"/>
  <c r="AA232" i="1"/>
  <c r="AE232" i="1"/>
  <c r="AF232" i="1"/>
  <c r="V512" i="1"/>
  <c r="AA512" i="1"/>
  <c r="AF512" i="1"/>
  <c r="AE512" i="1"/>
  <c r="AA672" i="1"/>
  <c r="AF644" i="1"/>
  <c r="V644" i="1"/>
  <c r="AE644" i="1"/>
  <c r="AA644" i="1"/>
  <c r="V213" i="1"/>
  <c r="AA213" i="1"/>
  <c r="AE213" i="1"/>
  <c r="AF213" i="1"/>
  <c r="V613" i="1"/>
  <c r="AE613" i="1"/>
  <c r="AF613" i="1"/>
  <c r="AA613" i="1"/>
  <c r="V345" i="1"/>
  <c r="AE345" i="1"/>
  <c r="AF345" i="1"/>
  <c r="AA345" i="1"/>
  <c r="V365" i="1"/>
  <c r="AF365" i="1"/>
  <c r="AE365" i="1"/>
  <c r="AA365" i="1"/>
  <c r="V385" i="1"/>
  <c r="AE385" i="1"/>
  <c r="AF385" i="1"/>
  <c r="AA385" i="1"/>
  <c r="V534" i="1"/>
  <c r="AA534" i="1"/>
  <c r="AE534" i="1"/>
  <c r="AF534" i="1"/>
  <c r="V634" i="1"/>
  <c r="AA634" i="1"/>
  <c r="AF634" i="1"/>
  <c r="AE634" i="1"/>
  <c r="V277" i="1"/>
  <c r="AF277" i="1"/>
  <c r="AA277" i="1"/>
  <c r="AE277" i="1"/>
  <c r="V415" i="1"/>
  <c r="AF415" i="1"/>
  <c r="AE415" i="1"/>
  <c r="AA415" i="1"/>
  <c r="V515" i="1"/>
  <c r="AE515" i="1"/>
  <c r="AA515" i="1"/>
  <c r="AF515" i="1"/>
  <c r="V256" i="1"/>
  <c r="AF256" i="1"/>
  <c r="AA256" i="1"/>
  <c r="AE256" i="1"/>
  <c r="V356" i="1"/>
  <c r="AF356" i="1"/>
  <c r="AE356" i="1"/>
  <c r="AA356" i="1"/>
  <c r="V326" i="1"/>
  <c r="AA326" i="1"/>
  <c r="AF326" i="1"/>
  <c r="AE326" i="1"/>
  <c r="V426" i="1"/>
  <c r="AA426" i="1"/>
  <c r="V638" i="1"/>
  <c r="AA638" i="1"/>
  <c r="AE638" i="1"/>
  <c r="AF638" i="1"/>
  <c r="V267" i="1"/>
  <c r="AF267" i="1"/>
  <c r="AA267" i="1"/>
  <c r="AE267" i="1"/>
  <c r="V307" i="1"/>
  <c r="AF307" i="1"/>
  <c r="AE307" i="1"/>
  <c r="AA307" i="1"/>
  <c r="V479" i="1"/>
  <c r="AE479" i="1"/>
  <c r="AA479" i="1"/>
  <c r="AF479" i="1"/>
  <c r="V459" i="1"/>
  <c r="V619" i="1"/>
  <c r="AE619" i="1"/>
  <c r="AF619" i="1"/>
  <c r="AA619" i="1"/>
  <c r="V348" i="1"/>
  <c r="AE348" i="1"/>
  <c r="AF348" i="1"/>
  <c r="AA348" i="1"/>
  <c r="V448" i="1"/>
  <c r="AE660" i="1"/>
  <c r="AF660" i="1"/>
  <c r="V660" i="1"/>
  <c r="AA660" i="1"/>
  <c r="AF500" i="1"/>
  <c r="V500" i="1"/>
  <c r="AE500" i="1"/>
  <c r="AA500" i="1"/>
  <c r="V269" i="1"/>
  <c r="AA269" i="1"/>
  <c r="AE269" i="1"/>
  <c r="AF269" i="1"/>
  <c r="V449" i="1"/>
  <c r="AA669" i="1"/>
  <c r="V301" i="1"/>
  <c r="AA301" i="1"/>
  <c r="AE301" i="1"/>
  <c r="AF301" i="1"/>
  <c r="V261" i="1"/>
  <c r="AA261" i="1"/>
  <c r="AE261" i="1"/>
  <c r="AF261" i="1"/>
  <c r="V631" i="1"/>
  <c r="AF631" i="1"/>
  <c r="AA631" i="1"/>
  <c r="AE631" i="1"/>
  <c r="V431" i="1"/>
  <c r="AA431" i="1"/>
  <c r="V531" i="1"/>
  <c r="AA531" i="1"/>
  <c r="AE531" i="1"/>
  <c r="AF531" i="1"/>
  <c r="V572" i="1"/>
  <c r="AF572" i="1"/>
  <c r="AA572" i="1"/>
  <c r="AE572" i="1"/>
  <c r="AA472" i="1"/>
  <c r="AE472" i="1"/>
  <c r="V472" i="1"/>
  <c r="AF472" i="1"/>
  <c r="V84" i="1"/>
  <c r="AE84" i="1"/>
  <c r="AA464" i="1"/>
  <c r="V464" i="1"/>
  <c r="AE464" i="1"/>
  <c r="AF464" i="1"/>
  <c r="AA673" i="1"/>
  <c r="V425" i="1"/>
  <c r="AA425" i="1"/>
  <c r="V445" i="1"/>
  <c r="V594" i="1"/>
  <c r="AA594" i="1"/>
  <c r="AE594" i="1"/>
  <c r="AF594" i="1"/>
  <c r="V297" i="1"/>
  <c r="AF297" i="1"/>
  <c r="AA297" i="1"/>
  <c r="AE297" i="1"/>
  <c r="V317" i="1"/>
  <c r="AE317" i="1"/>
  <c r="AF317" i="1"/>
  <c r="AA317" i="1"/>
  <c r="V337" i="1"/>
  <c r="AF337" i="1"/>
  <c r="AA337" i="1"/>
  <c r="AE337" i="1"/>
  <c r="V315" i="1"/>
  <c r="AE315" i="1"/>
  <c r="AF315" i="1"/>
  <c r="AA315" i="1"/>
  <c r="AE475" i="1"/>
  <c r="V475" i="1"/>
  <c r="AA475" i="1"/>
  <c r="AF475" i="1"/>
  <c r="V575" i="1"/>
  <c r="AA575" i="1"/>
  <c r="AE575" i="1"/>
  <c r="AF575" i="1"/>
  <c r="V316" i="1"/>
  <c r="AF316" i="1"/>
  <c r="AE316" i="1"/>
  <c r="AA316" i="1"/>
  <c r="V416" i="1"/>
  <c r="AF416" i="1"/>
  <c r="AA416" i="1"/>
  <c r="AE416" i="1"/>
  <c r="AE646" i="1"/>
  <c r="V646" i="1"/>
  <c r="AF646" i="1"/>
  <c r="AA646" i="1"/>
  <c r="V386" i="1"/>
  <c r="AE386" i="1"/>
  <c r="AF386" i="1"/>
  <c r="AA386" i="1"/>
  <c r="AE486" i="1"/>
  <c r="V486" i="1"/>
  <c r="AF486" i="1"/>
  <c r="AA486" i="1"/>
  <c r="V358" i="1"/>
  <c r="AF358" i="1"/>
  <c r="AE358" i="1"/>
  <c r="AA358" i="1"/>
  <c r="V207" i="1"/>
  <c r="AA207" i="1"/>
  <c r="AF207" i="1"/>
  <c r="AE207" i="1"/>
  <c r="V227" i="1"/>
  <c r="AF227" i="1"/>
  <c r="AA227" i="1"/>
  <c r="AE227" i="1"/>
  <c r="V367" i="1"/>
  <c r="AF367" i="1"/>
  <c r="AE367" i="1"/>
  <c r="AA367" i="1"/>
  <c r="AF519" i="1"/>
  <c r="V519" i="1"/>
  <c r="AA519" i="1"/>
  <c r="AE519" i="1"/>
  <c r="AA679" i="1"/>
  <c r="V408" i="1"/>
  <c r="AA408" i="1"/>
  <c r="AE408" i="1"/>
  <c r="AF408" i="1"/>
  <c r="AE508" i="1"/>
  <c r="AA508" i="1"/>
  <c r="AF508" i="1"/>
  <c r="V508" i="1"/>
  <c r="V320" i="1"/>
  <c r="AF320" i="1"/>
  <c r="AE320" i="1"/>
  <c r="AA320" i="1"/>
  <c r="AE560" i="1"/>
  <c r="AF560" i="1"/>
  <c r="V560" i="1"/>
  <c r="AA560" i="1"/>
  <c r="V229" i="1"/>
  <c r="AF229" i="1"/>
  <c r="AA229" i="1"/>
  <c r="AE229" i="1"/>
  <c r="AE509" i="1"/>
  <c r="V509" i="1"/>
  <c r="AF509" i="1"/>
  <c r="AA509" i="1"/>
  <c r="V281" i="1"/>
  <c r="AA281" i="1"/>
  <c r="AE281" i="1"/>
  <c r="AF281" i="1"/>
  <c r="V321" i="1"/>
  <c r="AE321" i="1"/>
  <c r="AF321" i="1"/>
  <c r="AA321" i="1"/>
  <c r="AE491" i="1"/>
  <c r="AA491" i="1"/>
  <c r="AF491" i="1"/>
  <c r="V491" i="1"/>
  <c r="V591" i="1"/>
  <c r="AF591" i="1"/>
  <c r="AA591" i="1"/>
  <c r="AE591" i="1"/>
  <c r="V570" i="1"/>
  <c r="AE570" i="1"/>
  <c r="AF570" i="1"/>
  <c r="AA570" i="1"/>
  <c r="V352" i="1"/>
  <c r="AF352" i="1"/>
  <c r="AE352" i="1"/>
  <c r="AA352" i="1"/>
  <c r="V632" i="1"/>
  <c r="AE632" i="1"/>
  <c r="AF632" i="1"/>
  <c r="AA632" i="1"/>
  <c r="V532" i="1"/>
  <c r="AA532" i="1"/>
  <c r="AE532" i="1"/>
  <c r="AF532" i="1"/>
  <c r="V244" i="1"/>
  <c r="AF244" i="1"/>
  <c r="AA244" i="1"/>
  <c r="AE244" i="1"/>
  <c r="V584" i="1"/>
  <c r="AA584" i="1"/>
  <c r="AE584" i="1"/>
  <c r="AF584" i="1"/>
  <c r="K30" i="6"/>
  <c r="K21" i="6"/>
  <c r="K11" i="6"/>
  <c r="AF184" i="1"/>
  <c r="AA201" i="1"/>
  <c r="AA200" i="1"/>
  <c r="AA199" i="1"/>
  <c r="AA198" i="1"/>
  <c r="AA197" i="1"/>
  <c r="AA196" i="1"/>
  <c r="AA195" i="1"/>
  <c r="AA194" i="1"/>
  <c r="AA193" i="1"/>
  <c r="AA192" i="1"/>
  <c r="AA191" i="1"/>
  <c r="AA190" i="1"/>
  <c r="AA189" i="1"/>
  <c r="AA188" i="1"/>
  <c r="AA187" i="1"/>
  <c r="AA186" i="1"/>
  <c r="AA185" i="1"/>
  <c r="AG124" i="1" l="1"/>
  <c r="AG145" i="1"/>
  <c r="AG104" i="1"/>
  <c r="AG34" i="1"/>
  <c r="AG27" i="1"/>
  <c r="AG39" i="1"/>
  <c r="AG40" i="1"/>
  <c r="AG31" i="1"/>
  <c r="AG30" i="1"/>
  <c r="AG29" i="1"/>
  <c r="AG24" i="1"/>
  <c r="AG41" i="1"/>
  <c r="AG28" i="1"/>
  <c r="AG33" i="1"/>
  <c r="AG26" i="1"/>
  <c r="AG37" i="1"/>
  <c r="AG36" i="1"/>
  <c r="AG32" i="1"/>
  <c r="AG38" i="1"/>
  <c r="AG35" i="1"/>
  <c r="AG25" i="1"/>
  <c r="AG536" i="1"/>
  <c r="AG656" i="1"/>
  <c r="AG677" i="1"/>
  <c r="AG291" i="1"/>
  <c r="AG428" i="1"/>
  <c r="AG184" i="1"/>
  <c r="AG557" i="1"/>
  <c r="AG260" i="1"/>
  <c r="AG501" i="1"/>
  <c r="AG278" i="1"/>
  <c r="AG456" i="1"/>
  <c r="AG637" i="1"/>
  <c r="AG617" i="1"/>
  <c r="AG366" i="1"/>
  <c r="AG296" i="1"/>
  <c r="AG574" i="1"/>
  <c r="AG284" i="1"/>
  <c r="AG666" i="1"/>
  <c r="AG619" i="1"/>
  <c r="AG385" i="1"/>
  <c r="AG613" i="1"/>
  <c r="AG513" i="1"/>
  <c r="AG601" i="1"/>
  <c r="AG300" i="1"/>
  <c r="AG561" i="1"/>
  <c r="AG555" i="1"/>
  <c r="AG209" i="1"/>
  <c r="AG384" i="1"/>
  <c r="AG607" i="1"/>
  <c r="AG599" i="1"/>
  <c r="AG438" i="1"/>
  <c r="V755" i="1"/>
  <c r="V747" i="1"/>
  <c r="V752" i="1"/>
  <c r="AG212" i="1"/>
  <c r="AG608" i="1"/>
  <c r="AG566" i="1"/>
  <c r="V736" i="1"/>
  <c r="V758" i="1"/>
  <c r="AG525" i="1"/>
  <c r="V738" i="1"/>
  <c r="V757" i="1"/>
  <c r="V754" i="1"/>
  <c r="V760" i="1"/>
  <c r="V745" i="1"/>
  <c r="V744" i="1"/>
  <c r="V732" i="1"/>
  <c r="V728" i="1"/>
  <c r="V759" i="1"/>
  <c r="V740" i="1"/>
  <c r="V733" i="1"/>
  <c r="V731" i="1"/>
  <c r="V750" i="1"/>
  <c r="V735" i="1"/>
  <c r="V724" i="1"/>
  <c r="V748" i="1"/>
  <c r="AG632" i="1"/>
  <c r="V741" i="1"/>
  <c r="V727" i="1"/>
  <c r="V729" i="1"/>
  <c r="V737" i="1"/>
  <c r="V739" i="1"/>
  <c r="V749" i="1"/>
  <c r="V726" i="1"/>
  <c r="V751" i="1"/>
  <c r="V753" i="1"/>
  <c r="V730" i="1"/>
  <c r="V756" i="1"/>
  <c r="V761" i="1"/>
  <c r="AG237" i="1"/>
  <c r="AG225" i="1"/>
  <c r="AG238" i="1"/>
  <c r="AG412" i="1"/>
  <c r="AG571" i="1"/>
  <c r="V734" i="1"/>
  <c r="V746" i="1"/>
  <c r="AG368" i="1"/>
  <c r="AG473" i="1"/>
  <c r="AG241" i="1"/>
  <c r="AG413" i="1"/>
  <c r="AG386" i="1"/>
  <c r="AG315" i="1"/>
  <c r="AG471" i="1"/>
  <c r="AG401" i="1"/>
  <c r="AG329" i="1"/>
  <c r="AG409" i="1"/>
  <c r="AG233" i="1"/>
  <c r="AG285" i="1"/>
  <c r="AG218" i="1"/>
  <c r="AG216" i="1"/>
  <c r="AG652" i="1"/>
  <c r="AG497" i="1"/>
  <c r="AG508" i="1"/>
  <c r="AG541" i="1"/>
  <c r="AG318" i="1"/>
  <c r="AG626" i="1"/>
  <c r="AG359" i="1"/>
  <c r="AG521" i="1"/>
  <c r="AG479" i="1"/>
  <c r="AG266" i="1"/>
  <c r="AG455" i="1"/>
  <c r="AG610" i="1"/>
  <c r="AG419" i="1"/>
  <c r="AG405" i="1"/>
  <c r="AG585" i="1"/>
  <c r="AG311" i="1"/>
  <c r="AG351" i="1"/>
  <c r="AG580" i="1"/>
  <c r="AG354" i="1"/>
  <c r="AG549" i="1"/>
  <c r="AG420" i="1"/>
  <c r="AG515" i="1"/>
  <c r="AG330" i="1"/>
  <c r="AG348" i="1"/>
  <c r="AG388" i="1"/>
  <c r="AG399" i="1"/>
  <c r="AG345" i="1"/>
  <c r="AG204" i="1"/>
  <c r="AG491" i="1"/>
  <c r="AG509" i="1"/>
  <c r="AG321" i="1"/>
  <c r="AG236" i="1"/>
  <c r="AG298" i="1"/>
  <c r="AG595" i="1"/>
  <c r="AG437" i="1"/>
  <c r="AG565" i="1"/>
  <c r="AG512" i="1"/>
  <c r="AG559" i="1"/>
  <c r="AG210" i="1"/>
  <c r="AG331" i="1"/>
  <c r="AG529" i="1"/>
  <c r="AG373" i="1"/>
  <c r="AG472" i="1"/>
  <c r="AG651" i="1"/>
  <c r="AG579" i="1"/>
  <c r="AG451" i="1"/>
  <c r="AG553" i="1"/>
  <c r="AG429" i="1"/>
  <c r="AG221" i="1"/>
  <c r="AG338" i="1"/>
  <c r="AG576" i="1"/>
  <c r="AG621" i="1"/>
  <c r="AG248" i="1"/>
  <c r="AG611" i="1"/>
  <c r="AG377" i="1"/>
  <c r="AG234" i="1"/>
  <c r="AG254" i="1"/>
  <c r="AG633" i="1"/>
  <c r="AG500" i="1"/>
  <c r="AG597" i="1"/>
  <c r="AG552" i="1"/>
  <c r="AG550" i="1"/>
  <c r="AG564" i="1"/>
  <c r="AG507" i="1"/>
  <c r="AG378" i="1"/>
  <c r="AG299" i="1"/>
  <c r="AG246" i="1"/>
  <c r="AG454" i="1"/>
  <c r="AG392" i="1"/>
  <c r="AG313" i="1"/>
  <c r="AG653" i="1"/>
  <c r="AG546" i="1"/>
  <c r="AG227" i="1"/>
  <c r="AG673" i="1"/>
  <c r="AG527" i="1"/>
  <c r="AG381" i="1"/>
  <c r="AG569" i="1"/>
  <c r="AG654" i="1"/>
  <c r="AG229" i="1"/>
  <c r="AG336" i="1"/>
  <c r="AG457" i="1"/>
  <c r="AG434" i="1"/>
  <c r="AG591" i="1"/>
  <c r="AG612" i="1"/>
  <c r="AG499" i="1"/>
  <c r="AG446" i="1"/>
  <c r="AG504" i="1"/>
  <c r="AG664" i="1"/>
  <c r="AG604" i="1"/>
  <c r="AG228" i="1"/>
  <c r="AG414" i="1"/>
  <c r="AG624" i="1"/>
  <c r="AG317" i="1"/>
  <c r="AG215" i="1"/>
  <c r="AG440" i="1"/>
  <c r="AG288" i="1"/>
  <c r="AG514" i="1"/>
  <c r="AG244" i="1"/>
  <c r="AG346" i="1"/>
  <c r="AG355" i="1"/>
  <c r="AG452" i="1"/>
  <c r="AG614" i="1"/>
  <c r="AG628" i="1"/>
  <c r="AG545" i="1"/>
  <c r="AG230" i="1"/>
  <c r="AG468" i="1"/>
  <c r="AG485" i="1"/>
  <c r="AG431" i="1"/>
  <c r="AG570" i="1"/>
  <c r="AG207" i="1"/>
  <c r="AG391" i="1"/>
  <c r="AG349" i="1"/>
  <c r="AG678" i="1"/>
  <c r="AG268" i="1"/>
  <c r="AG458" i="1"/>
  <c r="AG636" i="1"/>
  <c r="AG492" i="1"/>
  <c r="AG605" i="1"/>
  <c r="AG528" i="1"/>
  <c r="AG293" i="1"/>
  <c r="AG337" i="1"/>
  <c r="AG326" i="1"/>
  <c r="AG634" i="1"/>
  <c r="AG476" i="1"/>
  <c r="AG257" i="1"/>
  <c r="AG505" i="1"/>
  <c r="AG600" i="1"/>
  <c r="AG615" i="1"/>
  <c r="AG404" i="1"/>
  <c r="AG245" i="1"/>
  <c r="AG616" i="1"/>
  <c r="AG224" i="1"/>
  <c r="AG310" i="1"/>
  <c r="AG588" i="1"/>
  <c r="AG387" i="1"/>
  <c r="AG416" i="1"/>
  <c r="AG644" i="1"/>
  <c r="AG484" i="1"/>
  <c r="AG252" i="1"/>
  <c r="AG258" i="1"/>
  <c r="AG487" i="1"/>
  <c r="AG436" i="1"/>
  <c r="AG435" i="1"/>
  <c r="AG376" i="1"/>
  <c r="AG638" i="1"/>
  <c r="AG356" i="1"/>
  <c r="AG415" i="1"/>
  <c r="AG534" i="1"/>
  <c r="AG630" i="1"/>
  <c r="AG251" i="1"/>
  <c r="AG206" i="1"/>
  <c r="AG577" i="1"/>
  <c r="AG417" i="1"/>
  <c r="AG590" i="1"/>
  <c r="AG530" i="1"/>
  <c r="AG668" i="1"/>
  <c r="AG526" i="1"/>
  <c r="AG544" i="1"/>
  <c r="AG309" i="1"/>
  <c r="AG465" i="1"/>
  <c r="AG312" i="1"/>
  <c r="AG390" i="1"/>
  <c r="AG214" i="1"/>
  <c r="AG671" i="1"/>
  <c r="AG481" i="1"/>
  <c r="AG280" i="1"/>
  <c r="AG554" i="1"/>
  <c r="AG532" i="1"/>
  <c r="AG486" i="1"/>
  <c r="AG475" i="1"/>
  <c r="AG464" i="1"/>
  <c r="AG232" i="1"/>
  <c r="AG649" i="1"/>
  <c r="AG641" i="1"/>
  <c r="AG540" i="1"/>
  <c r="AG539" i="1"/>
  <c r="AG518" i="1"/>
  <c r="AG395" i="1"/>
  <c r="AG270" i="1"/>
  <c r="AG581" i="1"/>
  <c r="AG498" i="1"/>
  <c r="AG477" i="1"/>
  <c r="AG231" i="1"/>
  <c r="AG661" i="1"/>
  <c r="AG460" i="1"/>
  <c r="AG286" i="1"/>
  <c r="AG276" i="1"/>
  <c r="AG625" i="1"/>
  <c r="AG264" i="1"/>
  <c r="AG506" i="1"/>
  <c r="AG304" i="1"/>
  <c r="AG347" i="1"/>
  <c r="AG397" i="1"/>
  <c r="AG519" i="1"/>
  <c r="AG297" i="1"/>
  <c r="AG425" i="1"/>
  <c r="AG256" i="1"/>
  <c r="AG277" i="1"/>
  <c r="AG239" i="1"/>
  <c r="AG255" i="1"/>
  <c r="AG325" i="1"/>
  <c r="AG292" i="1"/>
  <c r="AG411" i="1"/>
  <c r="AG389" i="1"/>
  <c r="AG265" i="1"/>
  <c r="AG380" i="1"/>
  <c r="AG558" i="1"/>
  <c r="AG335" i="1"/>
  <c r="AG645" i="1"/>
  <c r="AG490" i="1"/>
  <c r="AG520" i="1"/>
  <c r="AG208" i="1"/>
  <c r="AG444" i="1"/>
  <c r="AG470" i="1"/>
  <c r="AG667" i="1"/>
  <c r="AG466" i="1"/>
  <c r="AG235" i="1"/>
  <c r="AG274" i="1"/>
  <c r="AG533" i="1"/>
  <c r="AG548" i="1"/>
  <c r="AG659" i="1"/>
  <c r="AG556" i="1"/>
  <c r="AG393" i="1"/>
  <c r="AG324" i="1"/>
  <c r="AG350" i="1"/>
  <c r="AG517" i="1"/>
  <c r="AG333" i="1"/>
  <c r="AG421" i="1"/>
  <c r="AG316" i="1"/>
  <c r="AG531" i="1"/>
  <c r="AG261" i="1"/>
  <c r="AG669" i="1"/>
  <c r="AG307" i="1"/>
  <c r="AG426" i="1"/>
  <c r="AG407" i="1"/>
  <c r="AG226" i="1"/>
  <c r="AG357" i="1"/>
  <c r="AG493" i="1"/>
  <c r="AG406" i="1"/>
  <c r="AG635" i="1"/>
  <c r="AG627" i="1"/>
  <c r="AG398" i="1"/>
  <c r="AG275" i="1"/>
  <c r="AG308" i="1"/>
  <c r="AG567" i="1"/>
  <c r="AG593" i="1"/>
  <c r="AG400" i="1"/>
  <c r="AG674" i="1"/>
  <c r="AG410" i="1"/>
  <c r="AG211" i="1"/>
  <c r="AG249" i="1"/>
  <c r="AG340" i="1"/>
  <c r="AG665" i="1"/>
  <c r="AG271" i="1"/>
  <c r="AG488" i="1"/>
  <c r="AG327" i="1"/>
  <c r="AG494" i="1"/>
  <c r="AG353" i="1"/>
  <c r="AG361" i="1"/>
  <c r="AG620" i="1"/>
  <c r="AG584" i="1"/>
  <c r="AG281" i="1"/>
  <c r="AG408" i="1"/>
  <c r="AG449" i="1"/>
  <c r="AG660" i="1"/>
  <c r="AG672" i="1"/>
  <c r="AG478" i="1"/>
  <c r="AG295" i="1"/>
  <c r="AG586" i="1"/>
  <c r="AG267" i="1"/>
  <c r="AG670" i="1"/>
  <c r="AG247" i="1"/>
  <c r="AG657" i="1"/>
  <c r="AG305" i="1"/>
  <c r="AG433" i="1"/>
  <c r="AG344" i="1"/>
  <c r="AG650" i="1"/>
  <c r="AG489" i="1"/>
  <c r="AG375" i="1"/>
  <c r="AG332" i="1"/>
  <c r="AG511" i="1"/>
  <c r="AG469" i="1"/>
  <c r="AG379" i="1"/>
  <c r="AG287" i="1"/>
  <c r="AG394" i="1"/>
  <c r="AG573" i="1"/>
  <c r="AG432" i="1"/>
  <c r="AG430" i="1"/>
  <c r="AG369" i="1"/>
  <c r="AG360" i="1"/>
  <c r="AG418" i="1"/>
  <c r="AG370" i="1"/>
  <c r="AG259" i="1"/>
  <c r="AG648" i="1"/>
  <c r="AG250" i="1"/>
  <c r="AG547" i="1"/>
  <c r="AG655" i="1"/>
  <c r="AG461" i="1"/>
  <c r="AG680" i="1"/>
  <c r="AG647" i="1"/>
  <c r="AG560" i="1"/>
  <c r="AG367" i="1"/>
  <c r="AG358" i="1"/>
  <c r="AG575" i="1"/>
  <c r="AG594" i="1"/>
  <c r="AG301" i="1"/>
  <c r="AG448" i="1"/>
  <c r="AG459" i="1"/>
  <c r="AG365" i="1"/>
  <c r="AG213" i="1"/>
  <c r="AG371" i="1"/>
  <c r="AG609" i="1"/>
  <c r="AG474" i="1"/>
  <c r="AG596" i="1"/>
  <c r="AG253" i="1"/>
  <c r="AG679" i="1"/>
  <c r="AG538" i="1"/>
  <c r="AG319" i="1"/>
  <c r="AG587" i="1"/>
  <c r="AG374" i="1"/>
  <c r="AG372" i="1"/>
  <c r="AG453" i="1"/>
  <c r="AG289" i="1"/>
  <c r="AG240" i="1"/>
  <c r="AG447" i="1"/>
  <c r="AG217" i="1"/>
  <c r="AG220" i="1"/>
  <c r="AG639" i="1"/>
  <c r="AG606" i="1"/>
  <c r="AG568" i="1"/>
  <c r="AG427" i="1"/>
  <c r="AG535" i="1"/>
  <c r="AG352" i="1"/>
  <c r="AG320" i="1"/>
  <c r="AG646" i="1"/>
  <c r="AG269" i="1"/>
  <c r="AG314" i="1"/>
  <c r="AG589" i="1"/>
  <c r="AG640" i="1"/>
  <c r="AG328" i="1"/>
  <c r="AG339" i="1"/>
  <c r="AG618" i="1"/>
  <c r="AG306" i="1"/>
  <c r="AG480" i="1"/>
  <c r="AG439" i="1"/>
  <c r="AG396" i="1"/>
  <c r="AG537" i="1"/>
  <c r="AG681" i="1"/>
  <c r="AG424" i="1"/>
  <c r="AG592" i="1"/>
  <c r="AG341" i="1"/>
  <c r="AG273" i="1"/>
  <c r="AG445" i="1"/>
  <c r="AG572" i="1"/>
  <c r="AG631" i="1"/>
  <c r="AG467" i="1"/>
  <c r="AG578" i="1"/>
  <c r="AG524" i="1"/>
  <c r="AG205" i="1"/>
  <c r="AG279" i="1"/>
  <c r="AG516" i="1"/>
  <c r="AG675" i="1"/>
  <c r="AG294" i="1"/>
  <c r="AG272" i="1"/>
  <c r="AG450" i="1"/>
  <c r="AG676" i="1"/>
  <c r="AG334" i="1"/>
  <c r="AG510" i="1"/>
  <c r="AG219" i="1"/>
  <c r="AG598" i="1"/>
  <c r="AG496" i="1"/>
  <c r="AG495" i="1"/>
  <c r="AG364" i="1"/>
  <c r="AG290" i="1"/>
  <c r="AG441" i="1"/>
  <c r="AG629" i="1"/>
  <c r="AG551" i="1"/>
  <c r="AG658" i="1"/>
  <c r="K12" i="6"/>
  <c r="AA184" i="1" l="1"/>
  <c r="AG189" i="1" l="1"/>
  <c r="AG201" i="1" l="1"/>
  <c r="AG187" i="1"/>
  <c r="AG195" i="1"/>
  <c r="AG185" i="1"/>
  <c r="AG191" i="1"/>
  <c r="AG193" i="1"/>
  <c r="AG197" i="1"/>
  <c r="AG199" i="1"/>
  <c r="AG186" i="1"/>
  <c r="AG188" i="1"/>
  <c r="AG190" i="1"/>
  <c r="AG192" i="1"/>
  <c r="AG194" i="1"/>
  <c r="AG196" i="1"/>
  <c r="AG198" i="1"/>
  <c r="AG200" i="1"/>
  <c r="K31" i="6" l="1"/>
  <c r="K22" i="6"/>
  <c r="AG164" i="1"/>
  <c r="AA181" i="1"/>
  <c r="AA180" i="1"/>
  <c r="AA179" i="1"/>
  <c r="AA178" i="1"/>
  <c r="AA177" i="1"/>
  <c r="AA176" i="1"/>
  <c r="AA175" i="1"/>
  <c r="AA174" i="1"/>
  <c r="AA173" i="1"/>
  <c r="AA172" i="1"/>
  <c r="AA171" i="1"/>
  <c r="AA170" i="1"/>
  <c r="AA169" i="1"/>
  <c r="AA168" i="1"/>
  <c r="AA167" i="1"/>
  <c r="AA166" i="1"/>
  <c r="AA165" i="1"/>
  <c r="AA164" i="1"/>
  <c r="AG181" i="1"/>
  <c r="AG180" i="1"/>
  <c r="AG179" i="1"/>
  <c r="AG178" i="1"/>
  <c r="AG177" i="1"/>
  <c r="AG176" i="1"/>
  <c r="AG175" i="1"/>
  <c r="AG174" i="1"/>
  <c r="AG173" i="1"/>
  <c r="AG172" i="1"/>
  <c r="AG171" i="1"/>
  <c r="AG170" i="1"/>
  <c r="AG169" i="1"/>
  <c r="AG168" i="1"/>
  <c r="AG167" i="1"/>
  <c r="AG166" i="1"/>
  <c r="AG165" i="1"/>
  <c r="AA161" i="1"/>
  <c r="AA160" i="1"/>
  <c r="AA159" i="1"/>
  <c r="AA158" i="1"/>
  <c r="AA157" i="1"/>
  <c r="AA156" i="1"/>
  <c r="AA155" i="1"/>
  <c r="AA154" i="1"/>
  <c r="AA153" i="1"/>
  <c r="AA152" i="1"/>
  <c r="AA151" i="1"/>
  <c r="AA150" i="1"/>
  <c r="AA149" i="1"/>
  <c r="AA148" i="1"/>
  <c r="AA147" i="1"/>
  <c r="AA146" i="1"/>
  <c r="AA144" i="1"/>
  <c r="AG152" i="1" l="1"/>
  <c r="K32" i="6"/>
  <c r="AG150" i="1"/>
  <c r="AG157" i="1"/>
  <c r="AG144" i="1"/>
  <c r="AG146" i="1"/>
  <c r="AG147" i="1"/>
  <c r="AG149" i="1"/>
  <c r="AG161" i="1"/>
  <c r="AG159" i="1"/>
  <c r="AG158" i="1"/>
  <c r="AG155" i="1"/>
  <c r="AG153" i="1"/>
  <c r="AG151" i="1"/>
  <c r="AG160" i="1"/>
  <c r="AG156" i="1"/>
  <c r="AG148" i="1"/>
  <c r="AG154" i="1"/>
  <c r="AG141" i="1"/>
  <c r="AG140" i="1"/>
  <c r="AG139" i="1"/>
  <c r="AG138" i="1"/>
  <c r="AG137" i="1"/>
  <c r="AG136" i="1"/>
  <c r="AG135" i="1"/>
  <c r="AG134" i="1"/>
  <c r="AG133" i="1"/>
  <c r="AG132" i="1"/>
  <c r="AG131" i="1"/>
  <c r="AG130" i="1"/>
  <c r="AG129" i="1"/>
  <c r="AG128" i="1"/>
  <c r="AG127" i="1"/>
  <c r="AG126" i="1"/>
  <c r="AG125" i="1"/>
  <c r="AA121" i="1"/>
  <c r="AA120" i="1"/>
  <c r="AA119" i="1"/>
  <c r="AA118" i="1"/>
  <c r="AA117" i="1"/>
  <c r="AA116" i="1"/>
  <c r="AA115" i="1"/>
  <c r="AA114" i="1"/>
  <c r="AA113" i="1"/>
  <c r="AA112" i="1"/>
  <c r="AA111" i="1"/>
  <c r="AA110" i="1"/>
  <c r="AA109" i="1"/>
  <c r="AA108" i="1"/>
  <c r="AA107" i="1"/>
  <c r="AA106" i="1"/>
  <c r="AA105" i="1"/>
  <c r="K23" i="6" l="1"/>
  <c r="K24" i="6"/>
  <c r="K13" i="6"/>
  <c r="AG121" i="1"/>
  <c r="AG120" i="1"/>
  <c r="AG119" i="1"/>
  <c r="AG118" i="1"/>
  <c r="AG117" i="1"/>
  <c r="AG116" i="1"/>
  <c r="AG115" i="1"/>
  <c r="AG114" i="1"/>
  <c r="AG113" i="1"/>
  <c r="AG112" i="1"/>
  <c r="AG111" i="1"/>
  <c r="AG110" i="1"/>
  <c r="AG109" i="1"/>
  <c r="AG108" i="1"/>
  <c r="AG107" i="1"/>
  <c r="AG106" i="1"/>
  <c r="AG105" i="1"/>
  <c r="AF101" i="1"/>
  <c r="AF100" i="1"/>
  <c r="AF99" i="1"/>
  <c r="AF98" i="1"/>
  <c r="AF97" i="1"/>
  <c r="AF96" i="1"/>
  <c r="AF95" i="1"/>
  <c r="AF94" i="1"/>
  <c r="AF93" i="1"/>
  <c r="AF92" i="1"/>
  <c r="AF91" i="1"/>
  <c r="AF90" i="1"/>
  <c r="AF89" i="1"/>
  <c r="AF88" i="1"/>
  <c r="AF87" i="1"/>
  <c r="AF86" i="1"/>
  <c r="AF85" i="1"/>
  <c r="AF84" i="1"/>
  <c r="AE101" i="1"/>
  <c r="AE100" i="1"/>
  <c r="AE99" i="1"/>
  <c r="AE98" i="1"/>
  <c r="AE97" i="1"/>
  <c r="AE96" i="1"/>
  <c r="AE95" i="1"/>
  <c r="AE94" i="1"/>
  <c r="AE93" i="1"/>
  <c r="AE92" i="1"/>
  <c r="AE91" i="1"/>
  <c r="AE90" i="1"/>
  <c r="AE89" i="1"/>
  <c r="AE88" i="1"/>
  <c r="AE87" i="1"/>
  <c r="AE86" i="1"/>
  <c r="AE85" i="1"/>
  <c r="AA101" i="1"/>
  <c r="AA100" i="1"/>
  <c r="AA99" i="1"/>
  <c r="AA98" i="1"/>
  <c r="AA97" i="1"/>
  <c r="AA96" i="1"/>
  <c r="AA95" i="1"/>
  <c r="AA94" i="1"/>
  <c r="AA93" i="1"/>
  <c r="AA92" i="1"/>
  <c r="AA91" i="1"/>
  <c r="AA90" i="1"/>
  <c r="AA89" i="1"/>
  <c r="AA88" i="1"/>
  <c r="AA87" i="1"/>
  <c r="AA86" i="1"/>
  <c r="AA85" i="1"/>
  <c r="K14" i="6" l="1"/>
  <c r="AG84" i="1"/>
  <c r="AA84" i="1"/>
  <c r="AA65" i="1"/>
  <c r="AF64" i="1"/>
  <c r="AE64" i="1"/>
  <c r="AG101" i="1"/>
  <c r="AG100" i="1"/>
  <c r="AG99" i="1"/>
  <c r="AG98" i="1"/>
  <c r="AG97" i="1"/>
  <c r="AG96" i="1"/>
  <c r="AG95" i="1"/>
  <c r="AG94" i="1"/>
  <c r="AG93" i="1"/>
  <c r="AG92" i="1"/>
  <c r="AG91" i="1"/>
  <c r="AG90" i="1"/>
  <c r="AG89" i="1"/>
  <c r="AG88" i="1"/>
  <c r="AG87" i="1"/>
  <c r="AG86" i="1"/>
  <c r="AG85" i="1"/>
  <c r="K33" i="6" l="1"/>
  <c r="K25" i="6"/>
  <c r="AG64" i="1"/>
  <c r="AF81" i="1"/>
  <c r="AF80" i="1"/>
  <c r="AF79" i="1"/>
  <c r="AF78" i="1"/>
  <c r="AF77" i="1"/>
  <c r="AF76" i="1"/>
  <c r="AF75" i="1"/>
  <c r="AF74" i="1"/>
  <c r="AF73" i="1"/>
  <c r="AF72" i="1"/>
  <c r="AF71" i="1"/>
  <c r="AF70" i="1"/>
  <c r="AF69" i="1"/>
  <c r="AF68" i="1"/>
  <c r="AF67" i="1"/>
  <c r="AF66" i="1"/>
  <c r="AF65" i="1"/>
  <c r="AE81" i="1"/>
  <c r="AE80" i="1"/>
  <c r="AE79" i="1"/>
  <c r="AE78" i="1"/>
  <c r="AE77" i="1"/>
  <c r="AE76" i="1"/>
  <c r="AE75" i="1"/>
  <c r="AE74" i="1"/>
  <c r="AE73" i="1"/>
  <c r="AE72" i="1"/>
  <c r="AE71" i="1"/>
  <c r="AE70" i="1"/>
  <c r="AE69" i="1"/>
  <c r="AE68" i="1"/>
  <c r="AE67" i="1"/>
  <c r="AE66" i="1"/>
  <c r="AE65" i="1"/>
  <c r="K15" i="6" l="1"/>
  <c r="K16" i="6"/>
  <c r="AA64" i="1"/>
  <c r="AA81" i="1"/>
  <c r="AA80" i="1"/>
  <c r="AA79" i="1"/>
  <c r="AA78" i="1"/>
  <c r="AA77" i="1"/>
  <c r="AA76" i="1"/>
  <c r="AA75" i="1"/>
  <c r="AA74" i="1"/>
  <c r="AA73" i="1"/>
  <c r="AA72" i="1"/>
  <c r="AA71" i="1"/>
  <c r="AA70" i="1"/>
  <c r="AA69" i="1"/>
  <c r="AA68" i="1"/>
  <c r="AA67" i="1"/>
  <c r="K34" i="6" l="1"/>
  <c r="AA66" i="1"/>
  <c r="AG81" i="1" l="1"/>
  <c r="AG80" i="1"/>
  <c r="AG79" i="1"/>
  <c r="AG78" i="1"/>
  <c r="AG77" i="1"/>
  <c r="AG76" i="1"/>
  <c r="AG75" i="1"/>
  <c r="AG74" i="1"/>
  <c r="AG73" i="1"/>
  <c r="AG72" i="1"/>
  <c r="AG71" i="1"/>
  <c r="AG70" i="1"/>
  <c r="AG69" i="1"/>
  <c r="AG68" i="1"/>
  <c r="AG67" i="1"/>
  <c r="AG66" i="1"/>
  <c r="AG65" i="1"/>
  <c r="AA61" i="1"/>
  <c r="AA60" i="1"/>
  <c r="AA59" i="1"/>
  <c r="AA58" i="1"/>
  <c r="AA57" i="1"/>
  <c r="AA56" i="1"/>
  <c r="AA55" i="1"/>
  <c r="AA54" i="1"/>
  <c r="AA53" i="1"/>
  <c r="AA52" i="1"/>
  <c r="AA51" i="1"/>
  <c r="AA50" i="1"/>
  <c r="AA49" i="1"/>
  <c r="AA48" i="1"/>
  <c r="AA47" i="1"/>
  <c r="AA46" i="1"/>
  <c r="AA45" i="1"/>
  <c r="AA44" i="1"/>
  <c r="AF61" i="1"/>
  <c r="AF60" i="1"/>
  <c r="AF59" i="1"/>
  <c r="AF58" i="1"/>
  <c r="AF57" i="1"/>
  <c r="AF56" i="1"/>
  <c r="AF55" i="1"/>
  <c r="AF54" i="1"/>
  <c r="AF53" i="1"/>
  <c r="AF52" i="1"/>
  <c r="AF51" i="1"/>
  <c r="AF50" i="1"/>
  <c r="AF49" i="1"/>
  <c r="AF48" i="1"/>
  <c r="AF47" i="1"/>
  <c r="AF46" i="1"/>
  <c r="AF45" i="1"/>
  <c r="AF44" i="1"/>
  <c r="AE61" i="1"/>
  <c r="AE60" i="1"/>
  <c r="AE59" i="1"/>
  <c r="AE58" i="1"/>
  <c r="AE57" i="1"/>
  <c r="AE56" i="1"/>
  <c r="AE44" i="1"/>
  <c r="AE55" i="1"/>
  <c r="AE54" i="1"/>
  <c r="AE53" i="1"/>
  <c r="AE52" i="1"/>
  <c r="AE51" i="1"/>
  <c r="AE50" i="1"/>
  <c r="AE49" i="1"/>
  <c r="AE48" i="1"/>
  <c r="AE47" i="1"/>
  <c r="AE46" i="1"/>
  <c r="AE45" i="1"/>
  <c r="AG44" i="1" l="1"/>
  <c r="AG58" i="1" l="1"/>
  <c r="AG57" i="1"/>
  <c r="AG53" i="1"/>
  <c r="AG50" i="1"/>
  <c r="AG48" i="1"/>
  <c r="AG47" i="1"/>
  <c r="AG46" i="1"/>
  <c r="AG45" i="1"/>
  <c r="AG56" i="1" l="1"/>
  <c r="AG52" i="1"/>
  <c r="AG51" i="1"/>
  <c r="AG59" i="1"/>
  <c r="AG49" i="1"/>
  <c r="AG55" i="1"/>
  <c r="AG61" i="1"/>
  <c r="AG54" i="1"/>
  <c r="AG60" i="1"/>
  <c r="R17" i="2" l="1"/>
  <c r="R18" i="2"/>
  <c r="R19" i="2"/>
  <c r="R20" i="2"/>
  <c r="R21" i="2"/>
  <c r="R22" i="2"/>
  <c r="R23" i="2"/>
  <c r="R24" i="2"/>
  <c r="R25" i="2"/>
  <c r="R49" i="2"/>
  <c r="R7" i="2"/>
  <c r="R8" i="2"/>
  <c r="R9" i="2"/>
  <c r="R10" i="2"/>
  <c r="R11" i="2"/>
  <c r="R12" i="2"/>
  <c r="R13" i="2"/>
  <c r="R14" i="2"/>
  <c r="R6" i="2"/>
  <c r="Q17" i="2"/>
  <c r="Q18" i="2"/>
  <c r="Q19" i="2"/>
  <c r="Q20" i="2"/>
  <c r="Q21" i="2"/>
  <c r="Q22" i="2"/>
  <c r="Q23" i="2"/>
  <c r="Q24" i="2"/>
  <c r="Q25" i="2"/>
  <c r="Q7" i="2"/>
  <c r="Q8" i="2"/>
  <c r="Q9" i="2"/>
  <c r="Q10" i="2"/>
  <c r="Q11" i="2"/>
  <c r="Q12" i="2"/>
  <c r="Q13" i="2"/>
  <c r="Q14" i="2"/>
  <c r="Q6" i="2"/>
  <c r="M17" i="2"/>
  <c r="M18" i="2"/>
  <c r="M19" i="2"/>
  <c r="M20" i="2"/>
  <c r="M21" i="2"/>
  <c r="M22" i="2"/>
  <c r="M23" i="2"/>
  <c r="M24" i="2"/>
  <c r="M25" i="2"/>
  <c r="M28" i="2"/>
  <c r="M29" i="2"/>
  <c r="M30" i="2"/>
  <c r="M31" i="2"/>
  <c r="M32" i="2"/>
  <c r="M33" i="2"/>
  <c r="M34" i="2"/>
  <c r="M35" i="2"/>
  <c r="M36" i="2"/>
  <c r="M39" i="2"/>
  <c r="M40" i="2"/>
  <c r="M41" i="2"/>
  <c r="M42" i="2"/>
  <c r="M43" i="2"/>
  <c r="M44" i="2"/>
  <c r="M45" i="2"/>
  <c r="M46" i="2"/>
  <c r="M47" i="2"/>
  <c r="M50" i="2"/>
  <c r="M51" i="2"/>
  <c r="M52" i="2"/>
  <c r="M53" i="2"/>
  <c r="M54" i="2"/>
  <c r="M55" i="2"/>
  <c r="M56" i="2"/>
  <c r="M57" i="2"/>
  <c r="M58" i="2"/>
  <c r="M7" i="2"/>
  <c r="M8" i="2"/>
  <c r="M9" i="2"/>
  <c r="M10" i="2"/>
  <c r="M11" i="2"/>
  <c r="M12" i="2"/>
  <c r="M13" i="2"/>
  <c r="M14" i="2"/>
  <c r="M6" i="2"/>
  <c r="L17" i="2"/>
  <c r="L18" i="2"/>
  <c r="L19" i="2"/>
  <c r="L20" i="2"/>
  <c r="L21" i="2"/>
  <c r="L22" i="2"/>
  <c r="L23" i="2"/>
  <c r="L24" i="2"/>
  <c r="L25" i="2"/>
  <c r="L28" i="2"/>
  <c r="L29" i="2"/>
  <c r="L30" i="2"/>
  <c r="L31" i="2"/>
  <c r="L32" i="2"/>
  <c r="L33" i="2"/>
  <c r="L34" i="2"/>
  <c r="L35" i="2"/>
  <c r="L36" i="2"/>
  <c r="L39" i="2"/>
  <c r="L40" i="2"/>
  <c r="L41" i="2"/>
  <c r="L42" i="2"/>
  <c r="L43" i="2"/>
  <c r="L44" i="2"/>
  <c r="L45" i="2"/>
  <c r="L46" i="2"/>
  <c r="L47" i="2"/>
  <c r="L50" i="2"/>
  <c r="L51" i="2"/>
  <c r="L52" i="2"/>
  <c r="L53" i="2"/>
  <c r="L54" i="2"/>
  <c r="L55" i="2"/>
  <c r="L56" i="2"/>
  <c r="L57" i="2"/>
  <c r="L58" i="2"/>
  <c r="L7" i="2"/>
  <c r="L8" i="2"/>
  <c r="L9" i="2"/>
  <c r="L10" i="2"/>
  <c r="L11" i="2"/>
  <c r="L12" i="2"/>
  <c r="L13" i="2"/>
  <c r="L14" i="2"/>
  <c r="L6" i="2"/>
  <c r="H17" i="2"/>
  <c r="H18" i="2"/>
  <c r="H19" i="2"/>
  <c r="H20" i="2"/>
  <c r="H21" i="2"/>
  <c r="H22" i="2"/>
  <c r="H23" i="2"/>
  <c r="H24" i="2"/>
  <c r="H25" i="2"/>
  <c r="H28" i="2"/>
  <c r="H29" i="2"/>
  <c r="H30" i="2"/>
  <c r="H31" i="2"/>
  <c r="H32" i="2"/>
  <c r="H33" i="2"/>
  <c r="H34" i="2"/>
  <c r="H35" i="2"/>
  <c r="H36" i="2"/>
  <c r="H39" i="2"/>
  <c r="H40" i="2"/>
  <c r="H41" i="2"/>
  <c r="H42" i="2"/>
  <c r="H43" i="2"/>
  <c r="H44" i="2"/>
  <c r="H45" i="2"/>
  <c r="H46" i="2"/>
  <c r="H47" i="2"/>
  <c r="H50" i="2"/>
  <c r="H51" i="2"/>
  <c r="H52" i="2"/>
  <c r="H53" i="2"/>
  <c r="H54" i="2"/>
  <c r="H55" i="2"/>
  <c r="H56" i="2"/>
  <c r="H57" i="2"/>
  <c r="H58" i="2"/>
  <c r="H7" i="2"/>
  <c r="H8" i="2"/>
  <c r="H9" i="2"/>
  <c r="H10" i="2"/>
  <c r="H11" i="2"/>
  <c r="H12" i="2"/>
  <c r="H13" i="2"/>
  <c r="H14" i="2"/>
  <c r="H6" i="2"/>
  <c r="G17" i="2"/>
  <c r="G18" i="2"/>
  <c r="G19" i="2"/>
  <c r="G20" i="2"/>
  <c r="G21" i="2"/>
  <c r="G22" i="2"/>
  <c r="G23" i="2"/>
  <c r="G24" i="2"/>
  <c r="G25" i="2"/>
  <c r="G28" i="2"/>
  <c r="G29" i="2"/>
  <c r="G30" i="2"/>
  <c r="G31" i="2"/>
  <c r="G32" i="2"/>
  <c r="G33" i="2"/>
  <c r="G34" i="2"/>
  <c r="G35" i="2"/>
  <c r="G36" i="2"/>
  <c r="G39" i="2"/>
  <c r="G40" i="2"/>
  <c r="G41" i="2"/>
  <c r="G42" i="2"/>
  <c r="G43" i="2"/>
  <c r="G44" i="2"/>
  <c r="G45" i="2"/>
  <c r="G46" i="2"/>
  <c r="G47" i="2"/>
  <c r="G50" i="2"/>
  <c r="G51" i="2"/>
  <c r="G52" i="2"/>
  <c r="G53" i="2"/>
  <c r="G54" i="2"/>
  <c r="G55" i="2"/>
  <c r="G56" i="2"/>
  <c r="G57" i="2"/>
  <c r="G58" i="2"/>
  <c r="G7" i="2"/>
  <c r="G8" i="2"/>
  <c r="G9" i="2"/>
  <c r="G10" i="2"/>
  <c r="G11" i="2"/>
  <c r="G12" i="2"/>
  <c r="G13" i="2"/>
  <c r="G14" i="2"/>
  <c r="G6" i="2"/>
  <c r="C17" i="2"/>
  <c r="C18" i="2"/>
  <c r="C19" i="2"/>
  <c r="C20" i="2"/>
  <c r="C21" i="2"/>
  <c r="C22" i="2"/>
  <c r="C23" i="2"/>
  <c r="C24" i="2"/>
  <c r="C25" i="2"/>
  <c r="C28" i="2"/>
  <c r="C29" i="2"/>
  <c r="C30" i="2"/>
  <c r="C31" i="2"/>
  <c r="C32" i="2"/>
  <c r="C33" i="2"/>
  <c r="C34" i="2"/>
  <c r="C35" i="2"/>
  <c r="C36" i="2"/>
  <c r="C39" i="2"/>
  <c r="C40" i="2"/>
  <c r="C41" i="2"/>
  <c r="C42" i="2"/>
  <c r="C43" i="2"/>
  <c r="C44" i="2"/>
  <c r="C45" i="2"/>
  <c r="C46" i="2"/>
  <c r="C47" i="2"/>
  <c r="C50" i="2"/>
  <c r="C51" i="2"/>
  <c r="C52" i="2"/>
  <c r="C53" i="2"/>
  <c r="C54" i="2"/>
  <c r="C55" i="2"/>
  <c r="C56" i="2"/>
  <c r="C57" i="2"/>
  <c r="C58" i="2"/>
  <c r="C9" i="2"/>
  <c r="C10" i="2"/>
  <c r="C11" i="2"/>
  <c r="C12" i="2"/>
  <c r="C13" i="2"/>
  <c r="C14" i="2"/>
  <c r="B17" i="2"/>
  <c r="B18" i="2"/>
  <c r="B19" i="2"/>
  <c r="B20" i="2"/>
  <c r="B21" i="2"/>
  <c r="B22" i="2"/>
  <c r="B23" i="2"/>
  <c r="B24" i="2"/>
  <c r="B25" i="2"/>
  <c r="B28" i="2"/>
  <c r="B29" i="2"/>
  <c r="B30" i="2"/>
  <c r="B31" i="2"/>
  <c r="B32" i="2"/>
  <c r="B33" i="2"/>
  <c r="B34" i="2"/>
  <c r="B35" i="2"/>
  <c r="B36" i="2"/>
  <c r="B39" i="2"/>
  <c r="B40" i="2"/>
  <c r="B41" i="2"/>
  <c r="B42" i="2"/>
  <c r="B43" i="2"/>
  <c r="B44" i="2"/>
  <c r="B45" i="2"/>
  <c r="B46" i="2"/>
  <c r="B47" i="2"/>
  <c r="B50" i="2"/>
  <c r="B51" i="2"/>
  <c r="B52" i="2"/>
  <c r="B53" i="2"/>
  <c r="B54" i="2"/>
  <c r="B55" i="2"/>
  <c r="B56" i="2"/>
  <c r="B57" i="2"/>
  <c r="B58" i="2"/>
  <c r="B9" i="2"/>
  <c r="B10" i="2"/>
  <c r="B11" i="2"/>
  <c r="B12" i="2"/>
  <c r="B13" i="2"/>
  <c r="B14" i="2"/>
  <c r="M374" i="1" l="1"/>
  <c r="P374" i="1" s="1"/>
  <c r="B374" i="1"/>
  <c r="O374" i="1" s="1"/>
  <c r="M373" i="1"/>
  <c r="P373" i="1" s="1"/>
  <c r="B373" i="1"/>
  <c r="O373" i="1" s="1"/>
  <c r="M372" i="1"/>
  <c r="P372" i="1" s="1"/>
  <c r="B372" i="1"/>
  <c r="O372" i="1" s="1"/>
  <c r="M371" i="1"/>
  <c r="P371" i="1" s="1"/>
  <c r="B371" i="1"/>
  <c r="O371" i="1" s="1"/>
  <c r="M370" i="1"/>
  <c r="P370" i="1" s="1"/>
  <c r="B370" i="1"/>
  <c r="O370" i="1" s="1"/>
  <c r="M369" i="1"/>
  <c r="P369" i="1" s="1"/>
  <c r="B369" i="1"/>
  <c r="O369" i="1" s="1"/>
  <c r="M368" i="1"/>
  <c r="P368" i="1" s="1"/>
  <c r="B368" i="1"/>
  <c r="O368" i="1" s="1"/>
  <c r="M367" i="1"/>
  <c r="P367" i="1" s="1"/>
  <c r="B367" i="1"/>
  <c r="O367" i="1" s="1"/>
  <c r="M366" i="1"/>
  <c r="P366" i="1" s="1"/>
  <c r="B366" i="1"/>
  <c r="O366" i="1" s="1"/>
  <c r="B365" i="1"/>
  <c r="O365" i="1" s="1"/>
  <c r="M363" i="1"/>
  <c r="P363" i="1" s="1"/>
  <c r="B363" i="1"/>
  <c r="O363" i="1" s="1"/>
  <c r="M362" i="1"/>
  <c r="P362" i="1" s="1"/>
  <c r="B362" i="1"/>
  <c r="O362" i="1" s="1"/>
  <c r="M361" i="1"/>
  <c r="P361" i="1" s="1"/>
  <c r="B361" i="1"/>
  <c r="O361" i="1" s="1"/>
  <c r="M360" i="1"/>
  <c r="P360" i="1" s="1"/>
  <c r="B360" i="1"/>
  <c r="O360" i="1" s="1"/>
  <c r="M359" i="1"/>
  <c r="P359" i="1" s="1"/>
  <c r="B359" i="1"/>
  <c r="O359" i="1" s="1"/>
  <c r="M358" i="1"/>
  <c r="P358" i="1" s="1"/>
  <c r="B358" i="1"/>
  <c r="O358" i="1" s="1"/>
  <c r="M357" i="1"/>
  <c r="P357" i="1" s="1"/>
  <c r="B357" i="1"/>
  <c r="O357" i="1" s="1"/>
  <c r="M356" i="1"/>
  <c r="P356" i="1" s="1"/>
  <c r="B356" i="1"/>
  <c r="O356" i="1" s="1"/>
  <c r="M355" i="1"/>
  <c r="P355" i="1" s="1"/>
  <c r="B355" i="1"/>
  <c r="O355" i="1" s="1"/>
  <c r="M354" i="1"/>
  <c r="P354" i="1" s="1"/>
  <c r="B354" i="1"/>
  <c r="O354" i="1" s="1"/>
  <c r="M352" i="1"/>
  <c r="P352" i="1" s="1"/>
  <c r="B352" i="1"/>
  <c r="O352" i="1" s="1"/>
  <c r="M351" i="1"/>
  <c r="P351" i="1" s="1"/>
  <c r="B351" i="1"/>
  <c r="O351" i="1" s="1"/>
  <c r="M350" i="1"/>
  <c r="P350" i="1" s="1"/>
  <c r="B350" i="1"/>
  <c r="O350" i="1" s="1"/>
  <c r="M349" i="1"/>
  <c r="P349" i="1" s="1"/>
  <c r="B349" i="1"/>
  <c r="O349" i="1" s="1"/>
  <c r="M348" i="1"/>
  <c r="P348" i="1" s="1"/>
  <c r="B348" i="1"/>
  <c r="O348" i="1" s="1"/>
  <c r="M347" i="1"/>
  <c r="P347" i="1" s="1"/>
  <c r="B347" i="1"/>
  <c r="O347" i="1" s="1"/>
  <c r="M346" i="1"/>
  <c r="P346" i="1" s="1"/>
  <c r="B346" i="1"/>
  <c r="O346" i="1" s="1"/>
  <c r="M345" i="1"/>
  <c r="P345" i="1" s="1"/>
  <c r="B345" i="1"/>
  <c r="O345" i="1" s="1"/>
  <c r="M344" i="1"/>
  <c r="P344" i="1" s="1"/>
  <c r="B344" i="1"/>
  <c r="O344" i="1" s="1"/>
  <c r="M343" i="1"/>
  <c r="P343" i="1" s="1"/>
  <c r="B343" i="1"/>
  <c r="O343" i="1" s="1"/>
  <c r="M341" i="1"/>
  <c r="P341" i="1" s="1"/>
  <c r="B341" i="1"/>
  <c r="O341" i="1" s="1"/>
  <c r="M340" i="1"/>
  <c r="P340" i="1" s="1"/>
  <c r="B340" i="1"/>
  <c r="O340" i="1" s="1"/>
  <c r="M339" i="1"/>
  <c r="P339" i="1" s="1"/>
  <c r="B339" i="1"/>
  <c r="O339" i="1" s="1"/>
  <c r="M338" i="1"/>
  <c r="P338" i="1" s="1"/>
  <c r="B338" i="1"/>
  <c r="O338" i="1" s="1"/>
  <c r="M337" i="1"/>
  <c r="P337" i="1" s="1"/>
  <c r="B337" i="1"/>
  <c r="O337" i="1" s="1"/>
  <c r="M336" i="1"/>
  <c r="P336" i="1" s="1"/>
  <c r="B336" i="1"/>
  <c r="O336" i="1" s="1"/>
  <c r="M335" i="1"/>
  <c r="P335" i="1" s="1"/>
  <c r="B335" i="1"/>
  <c r="O335" i="1" s="1"/>
  <c r="M334" i="1"/>
  <c r="P334" i="1" s="1"/>
  <c r="B334" i="1"/>
  <c r="O334" i="1" s="1"/>
  <c r="M333" i="1"/>
  <c r="P333" i="1" s="1"/>
  <c r="B333" i="1"/>
  <c r="O333" i="1" s="1"/>
  <c r="M332" i="1"/>
  <c r="P332" i="1" s="1"/>
  <c r="B332" i="1"/>
  <c r="O332" i="1" s="1"/>
  <c r="M330" i="1"/>
  <c r="P330" i="1" s="1"/>
  <c r="B330" i="1"/>
  <c r="O330" i="1" s="1"/>
  <c r="M329" i="1"/>
  <c r="P329" i="1" s="1"/>
  <c r="B329" i="1"/>
  <c r="O329" i="1" s="1"/>
  <c r="M328" i="1"/>
  <c r="P328" i="1" s="1"/>
  <c r="B328" i="1"/>
  <c r="O328" i="1" s="1"/>
  <c r="M327" i="1"/>
  <c r="P327" i="1" s="1"/>
  <c r="B327" i="1"/>
  <c r="O327" i="1" s="1"/>
  <c r="M326" i="1"/>
  <c r="P326" i="1" s="1"/>
  <c r="B326" i="1"/>
  <c r="O326" i="1" s="1"/>
  <c r="M325" i="1"/>
  <c r="P325" i="1" s="1"/>
  <c r="B325" i="1"/>
  <c r="O325" i="1" s="1"/>
  <c r="M324" i="1"/>
  <c r="P324" i="1" s="1"/>
  <c r="B324" i="1"/>
  <c r="O324" i="1" s="1"/>
  <c r="M323" i="1"/>
  <c r="P323" i="1" s="1"/>
  <c r="B323" i="1"/>
  <c r="O323" i="1" s="1"/>
  <c r="M322" i="1"/>
  <c r="P322" i="1" s="1"/>
  <c r="B322" i="1"/>
  <c r="O322" i="1" s="1"/>
  <c r="M321" i="1"/>
  <c r="P321" i="1" s="1"/>
  <c r="B321" i="1"/>
  <c r="O321" i="1" s="1"/>
  <c r="M319" i="1"/>
  <c r="P319" i="1" s="1"/>
  <c r="B319" i="1"/>
  <c r="O319" i="1" s="1"/>
  <c r="M318" i="1"/>
  <c r="P318" i="1" s="1"/>
  <c r="B318" i="1"/>
  <c r="O318" i="1" s="1"/>
  <c r="M317" i="1"/>
  <c r="P317" i="1" s="1"/>
  <c r="B317" i="1"/>
  <c r="O317" i="1" s="1"/>
  <c r="M316" i="1"/>
  <c r="P316" i="1" s="1"/>
  <c r="B316" i="1"/>
  <c r="O316" i="1" s="1"/>
  <c r="M315" i="1"/>
  <c r="P315" i="1" s="1"/>
  <c r="B315" i="1"/>
  <c r="O315" i="1" s="1"/>
  <c r="M314" i="1"/>
  <c r="P314" i="1" s="1"/>
  <c r="B314" i="1"/>
  <c r="O314" i="1" s="1"/>
  <c r="M313" i="1"/>
  <c r="P313" i="1" s="1"/>
  <c r="B313" i="1"/>
  <c r="O313" i="1" s="1"/>
  <c r="M312" i="1"/>
  <c r="P312" i="1" s="1"/>
  <c r="B312" i="1"/>
  <c r="O312" i="1" s="1"/>
  <c r="M311" i="1"/>
  <c r="P311" i="1" s="1"/>
  <c r="B311" i="1"/>
  <c r="O311" i="1" s="1"/>
  <c r="M310" i="1"/>
  <c r="P310" i="1" s="1"/>
  <c r="B310" i="1"/>
  <c r="O310" i="1" s="1"/>
  <c r="M308" i="1"/>
  <c r="P308" i="1" s="1"/>
  <c r="B308" i="1"/>
  <c r="O308" i="1" s="1"/>
  <c r="M307" i="1"/>
  <c r="P307" i="1" s="1"/>
  <c r="B307" i="1"/>
  <c r="O307" i="1" s="1"/>
  <c r="M306" i="1"/>
  <c r="P306" i="1" s="1"/>
  <c r="B306" i="1"/>
  <c r="O306" i="1" s="1"/>
  <c r="M305" i="1"/>
  <c r="P305" i="1" s="1"/>
  <c r="B305" i="1"/>
  <c r="O305" i="1" s="1"/>
  <c r="M304" i="1"/>
  <c r="P304" i="1" s="1"/>
  <c r="B304" i="1"/>
  <c r="O304" i="1" s="1"/>
  <c r="M303" i="1"/>
  <c r="P303" i="1" s="1"/>
  <c r="B303" i="1"/>
  <c r="O303" i="1" s="1"/>
  <c r="M302" i="1"/>
  <c r="P302" i="1" s="1"/>
  <c r="B302" i="1"/>
  <c r="O302" i="1" s="1"/>
  <c r="M301" i="1"/>
  <c r="P301" i="1" s="1"/>
  <c r="B301" i="1"/>
  <c r="O301" i="1" s="1"/>
  <c r="M300" i="1"/>
  <c r="P300" i="1" s="1"/>
  <c r="B300" i="1"/>
  <c r="O300" i="1" s="1"/>
  <c r="M299" i="1"/>
  <c r="P299" i="1" s="1"/>
  <c r="B299" i="1"/>
  <c r="O299" i="1" s="1"/>
  <c r="M297" i="1"/>
  <c r="P297" i="1" s="1"/>
  <c r="B297" i="1"/>
  <c r="O297" i="1" s="1"/>
  <c r="M296" i="1"/>
  <c r="P296" i="1" s="1"/>
  <c r="B296" i="1"/>
  <c r="O296" i="1" s="1"/>
  <c r="M295" i="1"/>
  <c r="P295" i="1" s="1"/>
  <c r="B295" i="1"/>
  <c r="O295" i="1" s="1"/>
  <c r="M294" i="1"/>
  <c r="P294" i="1" s="1"/>
  <c r="B294" i="1"/>
  <c r="O294" i="1" s="1"/>
  <c r="M293" i="1"/>
  <c r="P293" i="1" s="1"/>
  <c r="B293" i="1"/>
  <c r="O293" i="1" s="1"/>
  <c r="M292" i="1"/>
  <c r="P292" i="1" s="1"/>
  <c r="B292" i="1"/>
  <c r="O292" i="1" s="1"/>
  <c r="M291" i="1"/>
  <c r="P291" i="1" s="1"/>
  <c r="B291" i="1"/>
  <c r="O291" i="1" s="1"/>
  <c r="M290" i="1"/>
  <c r="P290" i="1" s="1"/>
  <c r="B290" i="1"/>
  <c r="O290" i="1" s="1"/>
  <c r="M289" i="1"/>
  <c r="P289" i="1" s="1"/>
  <c r="B289" i="1"/>
  <c r="O289" i="1" s="1"/>
  <c r="M288" i="1"/>
  <c r="P288" i="1" s="1"/>
  <c r="B288" i="1"/>
  <c r="O288" i="1" s="1"/>
  <c r="M286" i="1"/>
  <c r="P286" i="1" s="1"/>
  <c r="B286" i="1"/>
  <c r="O286" i="1" s="1"/>
  <c r="M285" i="1"/>
  <c r="P285" i="1" s="1"/>
  <c r="B285" i="1"/>
  <c r="O285" i="1" s="1"/>
  <c r="M284" i="1"/>
  <c r="P284" i="1" s="1"/>
  <c r="B284" i="1"/>
  <c r="O284" i="1" s="1"/>
  <c r="M283" i="1"/>
  <c r="P283" i="1" s="1"/>
  <c r="B283" i="1"/>
  <c r="O283" i="1" s="1"/>
  <c r="M282" i="1"/>
  <c r="P282" i="1" s="1"/>
  <c r="B282" i="1"/>
  <c r="O282" i="1" s="1"/>
  <c r="M281" i="1"/>
  <c r="P281" i="1" s="1"/>
  <c r="B281" i="1"/>
  <c r="O281" i="1" s="1"/>
  <c r="M280" i="1"/>
  <c r="P280" i="1" s="1"/>
  <c r="B280" i="1"/>
  <c r="O280" i="1" s="1"/>
  <c r="M279" i="1"/>
  <c r="P279" i="1" s="1"/>
  <c r="B279" i="1"/>
  <c r="O279" i="1" s="1"/>
  <c r="M278" i="1"/>
  <c r="P278" i="1" s="1"/>
  <c r="B278" i="1"/>
  <c r="O278" i="1" s="1"/>
  <c r="M277" i="1"/>
  <c r="P277" i="1" s="1"/>
  <c r="B277" i="1"/>
  <c r="O277" i="1" s="1"/>
  <c r="M275" i="1"/>
  <c r="P275" i="1" s="1"/>
  <c r="B275" i="1"/>
  <c r="O275" i="1" s="1"/>
  <c r="M274" i="1"/>
  <c r="P274" i="1" s="1"/>
  <c r="B274" i="1"/>
  <c r="O274" i="1" s="1"/>
  <c r="M273" i="1"/>
  <c r="P273" i="1" s="1"/>
  <c r="B273" i="1"/>
  <c r="O273" i="1" s="1"/>
  <c r="M272" i="1"/>
  <c r="P272" i="1" s="1"/>
  <c r="B272" i="1"/>
  <c r="O272" i="1" s="1"/>
  <c r="M271" i="1"/>
  <c r="P271" i="1" s="1"/>
  <c r="B271" i="1"/>
  <c r="O271" i="1" s="1"/>
  <c r="M270" i="1"/>
  <c r="P270" i="1" s="1"/>
  <c r="B270" i="1"/>
  <c r="O270" i="1" s="1"/>
  <c r="M269" i="1"/>
  <c r="P269" i="1" s="1"/>
  <c r="B269" i="1"/>
  <c r="O269" i="1" s="1"/>
  <c r="M268" i="1"/>
  <c r="P268" i="1" s="1"/>
  <c r="B268" i="1"/>
  <c r="O268" i="1" s="1"/>
  <c r="M267" i="1"/>
  <c r="P267" i="1" s="1"/>
  <c r="B267" i="1"/>
  <c r="O267" i="1" s="1"/>
  <c r="M266" i="1"/>
  <c r="P266" i="1" s="1"/>
  <c r="B266" i="1"/>
  <c r="O266" i="1" s="1"/>
  <c r="M264" i="1"/>
  <c r="P264" i="1" s="1"/>
  <c r="B264" i="1"/>
  <c r="O264" i="1" s="1"/>
  <c r="M263" i="1"/>
  <c r="P263" i="1" s="1"/>
  <c r="B263" i="1"/>
  <c r="O263" i="1" s="1"/>
  <c r="M262" i="1"/>
  <c r="P262" i="1" s="1"/>
  <c r="B262" i="1"/>
  <c r="O262" i="1" s="1"/>
  <c r="M261" i="1"/>
  <c r="P261" i="1" s="1"/>
  <c r="B261" i="1"/>
  <c r="O261" i="1" s="1"/>
  <c r="M260" i="1"/>
  <c r="P260" i="1" s="1"/>
  <c r="B260" i="1"/>
  <c r="O260" i="1" s="1"/>
  <c r="M259" i="1"/>
  <c r="P259" i="1" s="1"/>
  <c r="B259" i="1"/>
  <c r="O259" i="1" s="1"/>
  <c r="M258" i="1"/>
  <c r="P258" i="1" s="1"/>
  <c r="B258" i="1"/>
  <c r="O258" i="1" s="1"/>
  <c r="M257" i="1"/>
  <c r="P257" i="1" s="1"/>
  <c r="B257" i="1"/>
  <c r="O257" i="1" s="1"/>
  <c r="M256" i="1"/>
  <c r="P256" i="1" s="1"/>
  <c r="B256" i="1"/>
  <c r="O256" i="1" s="1"/>
  <c r="M255" i="1"/>
  <c r="P255" i="1" s="1"/>
  <c r="B255" i="1"/>
  <c r="O255" i="1" s="1"/>
  <c r="M253" i="1"/>
  <c r="P253" i="1" s="1"/>
  <c r="B253" i="1"/>
  <c r="O253" i="1" s="1"/>
  <c r="M252" i="1"/>
  <c r="P252" i="1" s="1"/>
  <c r="B252" i="1"/>
  <c r="O252" i="1" s="1"/>
  <c r="M251" i="1"/>
  <c r="P251" i="1" s="1"/>
  <c r="B251" i="1"/>
  <c r="O251" i="1" s="1"/>
  <c r="M250" i="1"/>
  <c r="P250" i="1" s="1"/>
  <c r="B250" i="1"/>
  <c r="O250" i="1" s="1"/>
  <c r="M249" i="1"/>
  <c r="P249" i="1" s="1"/>
  <c r="B249" i="1"/>
  <c r="O249" i="1" s="1"/>
  <c r="M248" i="1"/>
  <c r="P248" i="1" s="1"/>
  <c r="B248" i="1"/>
  <c r="O248" i="1" s="1"/>
  <c r="M247" i="1"/>
  <c r="P247" i="1" s="1"/>
  <c r="B247" i="1"/>
  <c r="O247" i="1" s="1"/>
  <c r="M246" i="1"/>
  <c r="P246" i="1" s="1"/>
  <c r="B246" i="1"/>
  <c r="O246" i="1" s="1"/>
  <c r="M245" i="1"/>
  <c r="P245" i="1" s="1"/>
  <c r="B245" i="1"/>
  <c r="O245" i="1" s="1"/>
  <c r="M244" i="1"/>
  <c r="P244" i="1" s="1"/>
  <c r="B244" i="1"/>
  <c r="O244" i="1" s="1"/>
  <c r="M242" i="1"/>
  <c r="P242" i="1" s="1"/>
  <c r="B242" i="1"/>
  <c r="O242" i="1" s="1"/>
  <c r="M241" i="1"/>
  <c r="P241" i="1" s="1"/>
  <c r="B241" i="1"/>
  <c r="O241" i="1" s="1"/>
  <c r="M240" i="1"/>
  <c r="P240" i="1" s="1"/>
  <c r="B240" i="1"/>
  <c r="O240" i="1" s="1"/>
  <c r="M239" i="1"/>
  <c r="P239" i="1" s="1"/>
  <c r="B239" i="1"/>
  <c r="O239" i="1" s="1"/>
  <c r="M238" i="1"/>
  <c r="P238" i="1" s="1"/>
  <c r="B238" i="1"/>
  <c r="O238" i="1" s="1"/>
  <c r="M237" i="1"/>
  <c r="P237" i="1" s="1"/>
  <c r="B237" i="1"/>
  <c r="O237" i="1" s="1"/>
  <c r="M236" i="1"/>
  <c r="P236" i="1" s="1"/>
  <c r="B236" i="1"/>
  <c r="O236" i="1" s="1"/>
  <c r="M235" i="1"/>
  <c r="P235" i="1" s="1"/>
  <c r="B235" i="1"/>
  <c r="O235" i="1" s="1"/>
  <c r="M234" i="1"/>
  <c r="P234" i="1" s="1"/>
  <c r="B234" i="1"/>
  <c r="O234" i="1" s="1"/>
  <c r="M233" i="1"/>
  <c r="P233" i="1" s="1"/>
  <c r="B233" i="1"/>
  <c r="O233" i="1" s="1"/>
  <c r="M231" i="1"/>
  <c r="P231" i="1" s="1"/>
  <c r="B231" i="1"/>
  <c r="O231" i="1" s="1"/>
  <c r="M230" i="1"/>
  <c r="P230" i="1" s="1"/>
  <c r="B230" i="1"/>
  <c r="O230" i="1" s="1"/>
  <c r="M229" i="1"/>
  <c r="P229" i="1" s="1"/>
  <c r="B229" i="1"/>
  <c r="O229" i="1" s="1"/>
  <c r="M228" i="1"/>
  <c r="P228" i="1" s="1"/>
  <c r="B228" i="1"/>
  <c r="O228" i="1" s="1"/>
  <c r="M227" i="1"/>
  <c r="P227" i="1" s="1"/>
  <c r="B227" i="1"/>
  <c r="O227" i="1" s="1"/>
  <c r="M226" i="1"/>
  <c r="P226" i="1" s="1"/>
  <c r="B226" i="1"/>
  <c r="O226" i="1" s="1"/>
  <c r="M225" i="1"/>
  <c r="P225" i="1" s="1"/>
  <c r="B225" i="1"/>
  <c r="O225" i="1" s="1"/>
  <c r="M224" i="1"/>
  <c r="P224" i="1" s="1"/>
  <c r="B224" i="1"/>
  <c r="O224" i="1" s="1"/>
  <c r="M223" i="1"/>
  <c r="P223" i="1" s="1"/>
  <c r="B223" i="1"/>
  <c r="O223" i="1" s="1"/>
  <c r="M222" i="1"/>
  <c r="P222" i="1" s="1"/>
  <c r="B222" i="1"/>
  <c r="O222" i="1" s="1"/>
  <c r="M220" i="1"/>
  <c r="P220" i="1" s="1"/>
  <c r="B220" i="1"/>
  <c r="O220" i="1" s="1"/>
  <c r="M219" i="1"/>
  <c r="P219" i="1" s="1"/>
  <c r="B219" i="1"/>
  <c r="O219" i="1" s="1"/>
  <c r="M218" i="1"/>
  <c r="P218" i="1" s="1"/>
  <c r="B218" i="1"/>
  <c r="O218" i="1" s="1"/>
  <c r="M217" i="1"/>
  <c r="P217" i="1" s="1"/>
  <c r="B217" i="1"/>
  <c r="O217" i="1" s="1"/>
  <c r="M216" i="1"/>
  <c r="P216" i="1" s="1"/>
  <c r="B216" i="1"/>
  <c r="O216" i="1" s="1"/>
  <c r="M215" i="1"/>
  <c r="P215" i="1" s="1"/>
  <c r="B215" i="1"/>
  <c r="O215" i="1" s="1"/>
  <c r="M214" i="1"/>
  <c r="P214" i="1" s="1"/>
  <c r="B214" i="1"/>
  <c r="O214" i="1" s="1"/>
  <c r="M213" i="1"/>
  <c r="P213" i="1" s="1"/>
  <c r="B213" i="1"/>
  <c r="O213" i="1" s="1"/>
  <c r="M212" i="1"/>
  <c r="P212" i="1" s="1"/>
  <c r="B212" i="1"/>
  <c r="O212" i="1" s="1"/>
  <c r="M211" i="1"/>
  <c r="P211" i="1" s="1"/>
  <c r="B211" i="1"/>
  <c r="O211" i="1" s="1"/>
  <c r="M209" i="1"/>
  <c r="P209" i="1" s="1"/>
  <c r="B209" i="1"/>
  <c r="O209" i="1" s="1"/>
  <c r="M208" i="1"/>
  <c r="P208" i="1" s="1"/>
  <c r="B208" i="1"/>
  <c r="O208" i="1" s="1"/>
  <c r="M207" i="1"/>
  <c r="P207" i="1" s="1"/>
  <c r="B207" i="1"/>
  <c r="O207" i="1" s="1"/>
  <c r="M206" i="1"/>
  <c r="B206" i="1"/>
  <c r="O206" i="1" s="1"/>
  <c r="M205" i="1"/>
  <c r="P205" i="1" s="1"/>
  <c r="B205" i="1"/>
  <c r="O205" i="1" s="1"/>
  <c r="M204" i="1"/>
  <c r="P204" i="1" s="1"/>
  <c r="B204" i="1"/>
  <c r="O204" i="1" s="1"/>
  <c r="M203" i="1"/>
  <c r="P203" i="1" s="1"/>
  <c r="B203" i="1"/>
  <c r="O203" i="1" s="1"/>
  <c r="M202" i="1"/>
  <c r="P202" i="1" s="1"/>
  <c r="B202" i="1"/>
  <c r="O202" i="1" s="1"/>
  <c r="M201" i="1"/>
  <c r="P201" i="1" s="1"/>
  <c r="B201" i="1"/>
  <c r="O201" i="1" s="1"/>
  <c r="M200" i="1"/>
  <c r="P200" i="1" s="1"/>
  <c r="B200" i="1"/>
  <c r="O200" i="1" s="1"/>
  <c r="M198" i="1"/>
  <c r="P198" i="1" s="1"/>
  <c r="B198" i="1"/>
  <c r="O198" i="1" s="1"/>
  <c r="M197" i="1"/>
  <c r="P197" i="1" s="1"/>
  <c r="B197" i="1"/>
  <c r="O197" i="1" s="1"/>
  <c r="M196" i="1"/>
  <c r="P196" i="1" s="1"/>
  <c r="B196" i="1"/>
  <c r="O196" i="1" s="1"/>
  <c r="M195" i="1"/>
  <c r="P195" i="1" s="1"/>
  <c r="B195" i="1"/>
  <c r="O195" i="1" s="1"/>
  <c r="M194" i="1"/>
  <c r="P194" i="1" s="1"/>
  <c r="B194" i="1"/>
  <c r="O194" i="1" s="1"/>
  <c r="M193" i="1"/>
  <c r="P193" i="1" s="1"/>
  <c r="B193" i="1"/>
  <c r="O193" i="1" s="1"/>
  <c r="M192" i="1"/>
  <c r="P192" i="1" s="1"/>
  <c r="B192" i="1"/>
  <c r="O192" i="1" s="1"/>
  <c r="M191" i="1"/>
  <c r="P191" i="1" s="1"/>
  <c r="B191" i="1"/>
  <c r="O191" i="1" s="1"/>
  <c r="M190" i="1"/>
  <c r="P190" i="1" s="1"/>
  <c r="B190" i="1"/>
  <c r="O190" i="1" s="1"/>
  <c r="M189" i="1"/>
  <c r="P189" i="1" s="1"/>
  <c r="B189" i="1"/>
  <c r="O189" i="1" s="1"/>
  <c r="M187" i="1"/>
  <c r="P187" i="1" s="1"/>
  <c r="B187" i="1"/>
  <c r="O187" i="1" s="1"/>
  <c r="M186" i="1"/>
  <c r="P186" i="1" s="1"/>
  <c r="B186" i="1"/>
  <c r="O186" i="1" s="1"/>
  <c r="M185" i="1"/>
  <c r="P185" i="1" s="1"/>
  <c r="B185" i="1"/>
  <c r="O185" i="1" s="1"/>
  <c r="M184" i="1"/>
  <c r="P184" i="1" s="1"/>
  <c r="B184" i="1"/>
  <c r="O184" i="1" s="1"/>
  <c r="M183" i="1"/>
  <c r="P183" i="1" s="1"/>
  <c r="B183" i="1"/>
  <c r="O183" i="1" s="1"/>
  <c r="M182" i="1"/>
  <c r="P182" i="1" s="1"/>
  <c r="B182" i="1"/>
  <c r="O182" i="1" s="1"/>
  <c r="M181" i="1"/>
  <c r="P181" i="1" s="1"/>
  <c r="B181" i="1"/>
  <c r="O181" i="1" s="1"/>
  <c r="M180" i="1"/>
  <c r="P180" i="1" s="1"/>
  <c r="B180" i="1"/>
  <c r="O180" i="1" s="1"/>
  <c r="M179" i="1"/>
  <c r="P179" i="1" s="1"/>
  <c r="B179" i="1"/>
  <c r="O179" i="1" s="1"/>
  <c r="M178" i="1"/>
  <c r="P178" i="1" s="1"/>
  <c r="B178" i="1"/>
  <c r="O178" i="1" s="1"/>
  <c r="M176" i="1"/>
  <c r="P176" i="1" s="1"/>
  <c r="B176" i="1"/>
  <c r="O176" i="1" s="1"/>
  <c r="M175" i="1"/>
  <c r="P175" i="1" s="1"/>
  <c r="B175" i="1"/>
  <c r="O175" i="1" s="1"/>
  <c r="M174" i="1"/>
  <c r="P174" i="1" s="1"/>
  <c r="B174" i="1"/>
  <c r="O174" i="1" s="1"/>
  <c r="M173" i="1"/>
  <c r="P173" i="1" s="1"/>
  <c r="B173" i="1"/>
  <c r="O173" i="1" s="1"/>
  <c r="M172" i="1"/>
  <c r="P172" i="1" s="1"/>
  <c r="B172" i="1"/>
  <c r="O172" i="1" s="1"/>
  <c r="M171" i="1"/>
  <c r="P171" i="1" s="1"/>
  <c r="B171" i="1"/>
  <c r="O171" i="1" s="1"/>
  <c r="M170" i="1"/>
  <c r="P170" i="1" s="1"/>
  <c r="B170" i="1"/>
  <c r="O170" i="1" s="1"/>
  <c r="M169" i="1"/>
  <c r="P169" i="1" s="1"/>
  <c r="B169" i="1"/>
  <c r="O169" i="1" s="1"/>
  <c r="M168" i="1"/>
  <c r="P168" i="1" s="1"/>
  <c r="B168" i="1"/>
  <c r="O168" i="1" s="1"/>
  <c r="M167" i="1"/>
  <c r="P167" i="1" s="1"/>
  <c r="B167" i="1"/>
  <c r="O167" i="1" s="1"/>
  <c r="M165" i="1"/>
  <c r="P165" i="1" s="1"/>
  <c r="B165" i="1"/>
  <c r="O165" i="1" s="1"/>
  <c r="M164" i="1"/>
  <c r="P164" i="1" s="1"/>
  <c r="B164" i="1"/>
  <c r="O164" i="1" s="1"/>
  <c r="M163" i="1"/>
  <c r="P163" i="1" s="1"/>
  <c r="B163" i="1"/>
  <c r="O163" i="1" s="1"/>
  <c r="M162" i="1"/>
  <c r="P162" i="1" s="1"/>
  <c r="B162" i="1"/>
  <c r="O162" i="1" s="1"/>
  <c r="M161" i="1"/>
  <c r="P161" i="1" s="1"/>
  <c r="B161" i="1"/>
  <c r="O161" i="1" s="1"/>
  <c r="M160" i="1"/>
  <c r="P160" i="1" s="1"/>
  <c r="B160" i="1"/>
  <c r="O160" i="1" s="1"/>
  <c r="M159" i="1"/>
  <c r="P159" i="1" s="1"/>
  <c r="B159" i="1"/>
  <c r="O159" i="1" s="1"/>
  <c r="M158" i="1"/>
  <c r="P158" i="1" s="1"/>
  <c r="B158" i="1"/>
  <c r="O158" i="1" s="1"/>
  <c r="M157" i="1"/>
  <c r="P157" i="1" s="1"/>
  <c r="B157" i="1"/>
  <c r="O157" i="1" s="1"/>
  <c r="M156" i="1"/>
  <c r="P156" i="1" s="1"/>
  <c r="B156" i="1"/>
  <c r="O156" i="1" s="1"/>
  <c r="M154" i="1"/>
  <c r="P154" i="1" s="1"/>
  <c r="B154" i="1"/>
  <c r="O154" i="1" s="1"/>
  <c r="M153" i="1"/>
  <c r="P153" i="1" s="1"/>
  <c r="B153" i="1"/>
  <c r="O153" i="1" s="1"/>
  <c r="M152" i="1"/>
  <c r="P152" i="1" s="1"/>
  <c r="B152" i="1"/>
  <c r="O152" i="1" s="1"/>
  <c r="M151" i="1"/>
  <c r="P151" i="1" s="1"/>
  <c r="B151" i="1"/>
  <c r="O151" i="1" s="1"/>
  <c r="M150" i="1"/>
  <c r="P150" i="1" s="1"/>
  <c r="B150" i="1"/>
  <c r="O150" i="1" s="1"/>
  <c r="M149" i="1"/>
  <c r="P149" i="1" s="1"/>
  <c r="B149" i="1"/>
  <c r="O149" i="1" s="1"/>
  <c r="M148" i="1"/>
  <c r="P148" i="1" s="1"/>
  <c r="B148" i="1"/>
  <c r="O148" i="1" s="1"/>
  <c r="M147" i="1"/>
  <c r="P147" i="1" s="1"/>
  <c r="B147" i="1"/>
  <c r="O147" i="1" s="1"/>
  <c r="M146" i="1"/>
  <c r="P146" i="1" s="1"/>
  <c r="B146" i="1"/>
  <c r="O146" i="1" s="1"/>
  <c r="M145" i="1"/>
  <c r="P145" i="1" s="1"/>
  <c r="B145" i="1"/>
  <c r="O145" i="1" s="1"/>
  <c r="M143" i="1"/>
  <c r="P143" i="1" s="1"/>
  <c r="B143" i="1"/>
  <c r="O143" i="1" s="1"/>
  <c r="M142" i="1"/>
  <c r="P142" i="1" s="1"/>
  <c r="B142" i="1"/>
  <c r="O142" i="1" s="1"/>
  <c r="M141" i="1"/>
  <c r="P141" i="1" s="1"/>
  <c r="B141" i="1"/>
  <c r="O141" i="1" s="1"/>
  <c r="M140" i="1"/>
  <c r="P140" i="1" s="1"/>
  <c r="B140" i="1"/>
  <c r="O140" i="1" s="1"/>
  <c r="M139" i="1"/>
  <c r="P139" i="1" s="1"/>
  <c r="B139" i="1"/>
  <c r="O139" i="1" s="1"/>
  <c r="M138" i="1"/>
  <c r="P138" i="1" s="1"/>
  <c r="B138" i="1"/>
  <c r="O138" i="1" s="1"/>
  <c r="M137" i="1"/>
  <c r="P137" i="1" s="1"/>
  <c r="B137" i="1"/>
  <c r="O137" i="1" s="1"/>
  <c r="M136" i="1"/>
  <c r="P136" i="1" s="1"/>
  <c r="B136" i="1"/>
  <c r="O136" i="1" s="1"/>
  <c r="M135" i="1"/>
  <c r="P135" i="1" s="1"/>
  <c r="B135" i="1"/>
  <c r="O135" i="1" s="1"/>
  <c r="M134" i="1"/>
  <c r="P134" i="1" s="1"/>
  <c r="B134" i="1"/>
  <c r="O134" i="1" s="1"/>
  <c r="M132" i="1"/>
  <c r="P132" i="1" s="1"/>
  <c r="B132" i="1"/>
  <c r="O132" i="1" s="1"/>
  <c r="M131" i="1"/>
  <c r="P131" i="1" s="1"/>
  <c r="B131" i="1"/>
  <c r="O131" i="1" s="1"/>
  <c r="M130" i="1"/>
  <c r="P130" i="1" s="1"/>
  <c r="B130" i="1"/>
  <c r="O130" i="1" s="1"/>
  <c r="M129" i="1"/>
  <c r="P129" i="1" s="1"/>
  <c r="B129" i="1"/>
  <c r="O129" i="1" s="1"/>
  <c r="M128" i="1"/>
  <c r="P128" i="1" s="1"/>
  <c r="B128" i="1"/>
  <c r="O128" i="1" s="1"/>
  <c r="M127" i="1"/>
  <c r="P127" i="1" s="1"/>
  <c r="B127" i="1"/>
  <c r="O127" i="1" s="1"/>
  <c r="M126" i="1"/>
  <c r="P126" i="1" s="1"/>
  <c r="B126" i="1"/>
  <c r="O126" i="1" s="1"/>
  <c r="M125" i="1"/>
  <c r="P125" i="1" s="1"/>
  <c r="B125" i="1"/>
  <c r="O125" i="1" s="1"/>
  <c r="M124" i="1"/>
  <c r="P124" i="1" s="1"/>
  <c r="B124" i="1"/>
  <c r="O124" i="1" s="1"/>
  <c r="M123" i="1"/>
  <c r="P123" i="1" s="1"/>
  <c r="B123" i="1"/>
  <c r="O123" i="1" s="1"/>
  <c r="M121" i="1"/>
  <c r="P121" i="1" s="1"/>
  <c r="B121" i="1"/>
  <c r="O121" i="1" s="1"/>
  <c r="M120" i="1"/>
  <c r="P120" i="1" s="1"/>
  <c r="B120" i="1"/>
  <c r="O120" i="1" s="1"/>
  <c r="M119" i="1"/>
  <c r="P119" i="1" s="1"/>
  <c r="B119" i="1"/>
  <c r="O119" i="1" s="1"/>
  <c r="M118" i="1"/>
  <c r="P118" i="1" s="1"/>
  <c r="B118" i="1"/>
  <c r="O118" i="1" s="1"/>
  <c r="M117" i="1"/>
  <c r="P117" i="1" s="1"/>
  <c r="B117" i="1"/>
  <c r="O117" i="1" s="1"/>
  <c r="M116" i="1"/>
  <c r="P116" i="1" s="1"/>
  <c r="B116" i="1"/>
  <c r="O116" i="1" s="1"/>
  <c r="M115" i="1"/>
  <c r="P115" i="1" s="1"/>
  <c r="B115" i="1"/>
  <c r="O115" i="1" s="1"/>
  <c r="M114" i="1"/>
  <c r="P114" i="1" s="1"/>
  <c r="B114" i="1"/>
  <c r="O114" i="1" s="1"/>
  <c r="M113" i="1"/>
  <c r="P113" i="1" s="1"/>
  <c r="B113" i="1"/>
  <c r="O113" i="1" s="1"/>
  <c r="M112" i="1"/>
  <c r="P112" i="1" s="1"/>
  <c r="B112" i="1"/>
  <c r="O112" i="1" s="1"/>
  <c r="M110" i="1"/>
  <c r="P110" i="1" s="1"/>
  <c r="B110" i="1"/>
  <c r="O110" i="1" s="1"/>
  <c r="M109" i="1"/>
  <c r="P109" i="1" s="1"/>
  <c r="B109" i="1"/>
  <c r="O109" i="1" s="1"/>
  <c r="M108" i="1"/>
  <c r="P108" i="1" s="1"/>
  <c r="B108" i="1"/>
  <c r="O108" i="1" s="1"/>
  <c r="M107" i="1"/>
  <c r="P107" i="1" s="1"/>
  <c r="B107" i="1"/>
  <c r="O107" i="1" s="1"/>
  <c r="M106" i="1"/>
  <c r="P106" i="1" s="1"/>
  <c r="B106" i="1"/>
  <c r="O106" i="1" s="1"/>
  <c r="M105" i="1"/>
  <c r="P105" i="1" s="1"/>
  <c r="B105" i="1"/>
  <c r="O105" i="1" s="1"/>
  <c r="M104" i="1"/>
  <c r="P104" i="1" s="1"/>
  <c r="B104" i="1"/>
  <c r="O104" i="1" s="1"/>
  <c r="M103" i="1"/>
  <c r="P103" i="1" s="1"/>
  <c r="B103" i="1"/>
  <c r="O103" i="1" s="1"/>
  <c r="M102" i="1"/>
  <c r="P102" i="1" s="1"/>
  <c r="B102" i="1"/>
  <c r="O102" i="1" s="1"/>
  <c r="M101" i="1"/>
  <c r="P101" i="1" s="1"/>
  <c r="B101" i="1"/>
  <c r="O101" i="1" s="1"/>
  <c r="M99" i="1"/>
  <c r="P99" i="1" s="1"/>
  <c r="B99" i="1"/>
  <c r="O99" i="1" s="1"/>
  <c r="M98" i="1"/>
  <c r="P98" i="1" s="1"/>
  <c r="B98" i="1"/>
  <c r="O98" i="1" s="1"/>
  <c r="M97" i="1"/>
  <c r="P97" i="1" s="1"/>
  <c r="B97" i="1"/>
  <c r="O97" i="1" s="1"/>
  <c r="M96" i="1"/>
  <c r="P96" i="1" s="1"/>
  <c r="B96" i="1"/>
  <c r="O96" i="1" s="1"/>
  <c r="M95" i="1"/>
  <c r="P95" i="1" s="1"/>
  <c r="B95" i="1"/>
  <c r="O95" i="1" s="1"/>
  <c r="M94" i="1"/>
  <c r="P94" i="1" s="1"/>
  <c r="B94" i="1"/>
  <c r="O94" i="1" s="1"/>
  <c r="M93" i="1"/>
  <c r="P93" i="1" s="1"/>
  <c r="B93" i="1"/>
  <c r="O93" i="1" s="1"/>
  <c r="M92" i="1"/>
  <c r="P92" i="1" s="1"/>
  <c r="B92" i="1"/>
  <c r="O92" i="1" s="1"/>
  <c r="M91" i="1"/>
  <c r="P91" i="1" s="1"/>
  <c r="B91" i="1"/>
  <c r="O91" i="1" s="1"/>
  <c r="M90" i="1"/>
  <c r="P90" i="1" s="1"/>
  <c r="B90" i="1"/>
  <c r="O90" i="1" s="1"/>
  <c r="M88" i="1"/>
  <c r="P88" i="1" s="1"/>
  <c r="B88" i="1"/>
  <c r="O88" i="1" s="1"/>
  <c r="M87" i="1"/>
  <c r="P87" i="1" s="1"/>
  <c r="B87" i="1"/>
  <c r="O87" i="1" s="1"/>
  <c r="M86" i="1"/>
  <c r="P86" i="1" s="1"/>
  <c r="B86" i="1"/>
  <c r="O86" i="1" s="1"/>
  <c r="M85" i="1"/>
  <c r="P85" i="1" s="1"/>
  <c r="B85" i="1"/>
  <c r="O85" i="1" s="1"/>
  <c r="M84" i="1"/>
  <c r="P84" i="1" s="1"/>
  <c r="B84" i="1"/>
  <c r="O84" i="1" s="1"/>
  <c r="M83" i="1"/>
  <c r="P83" i="1" s="1"/>
  <c r="B83" i="1"/>
  <c r="O83" i="1" s="1"/>
  <c r="M82" i="1"/>
  <c r="P82" i="1" s="1"/>
  <c r="B82" i="1"/>
  <c r="O82" i="1" s="1"/>
  <c r="M81" i="1"/>
  <c r="P81" i="1" s="1"/>
  <c r="B81" i="1"/>
  <c r="O81" i="1" s="1"/>
  <c r="M80" i="1"/>
  <c r="P80" i="1" s="1"/>
  <c r="B80" i="1"/>
  <c r="O80" i="1" s="1"/>
  <c r="M79" i="1"/>
  <c r="P79" i="1" s="1"/>
  <c r="B79" i="1"/>
  <c r="O79" i="1" s="1"/>
  <c r="M77" i="1"/>
  <c r="P77" i="1" s="1"/>
  <c r="B77" i="1"/>
  <c r="O77" i="1" s="1"/>
  <c r="M76" i="1"/>
  <c r="P76" i="1" s="1"/>
  <c r="B76" i="1"/>
  <c r="O76" i="1" s="1"/>
  <c r="M75" i="1"/>
  <c r="P75" i="1" s="1"/>
  <c r="B75" i="1"/>
  <c r="O75" i="1" s="1"/>
  <c r="M74" i="1"/>
  <c r="P74" i="1" s="1"/>
  <c r="B74" i="1"/>
  <c r="O74" i="1" s="1"/>
  <c r="M73" i="1"/>
  <c r="P73" i="1" s="1"/>
  <c r="B73" i="1"/>
  <c r="O73" i="1" s="1"/>
  <c r="M72" i="1"/>
  <c r="P72" i="1" s="1"/>
  <c r="B72" i="1"/>
  <c r="O72" i="1" s="1"/>
  <c r="M71" i="1"/>
  <c r="P71" i="1" s="1"/>
  <c r="B71" i="1"/>
  <c r="O71" i="1" s="1"/>
  <c r="M70" i="1"/>
  <c r="P70" i="1" s="1"/>
  <c r="B70" i="1"/>
  <c r="O70" i="1" s="1"/>
  <c r="M69" i="1"/>
  <c r="P69" i="1" s="1"/>
  <c r="B69" i="1"/>
  <c r="O69" i="1" s="1"/>
  <c r="M68" i="1"/>
  <c r="P68" i="1" s="1"/>
  <c r="B68" i="1"/>
  <c r="O68" i="1" s="1"/>
  <c r="M66" i="1"/>
  <c r="P66" i="1" s="1"/>
  <c r="B66" i="1"/>
  <c r="O66" i="1" s="1"/>
  <c r="M65" i="1"/>
  <c r="P65" i="1" s="1"/>
  <c r="B65" i="1"/>
  <c r="O65" i="1" s="1"/>
  <c r="M64" i="1"/>
  <c r="P64" i="1" s="1"/>
  <c r="B64" i="1"/>
  <c r="O64" i="1" s="1"/>
  <c r="M63" i="1"/>
  <c r="P63" i="1" s="1"/>
  <c r="B63" i="1"/>
  <c r="O63" i="1" s="1"/>
  <c r="M62" i="1"/>
  <c r="P62" i="1" s="1"/>
  <c r="B62" i="1"/>
  <c r="O62" i="1" s="1"/>
  <c r="M61" i="1"/>
  <c r="P61" i="1" s="1"/>
  <c r="B61" i="1"/>
  <c r="O61" i="1" s="1"/>
  <c r="M60" i="1"/>
  <c r="P60" i="1" s="1"/>
  <c r="B60" i="1"/>
  <c r="O60" i="1" s="1"/>
  <c r="M59" i="1"/>
  <c r="P59" i="1" s="1"/>
  <c r="B59" i="1"/>
  <c r="O59" i="1" s="1"/>
  <c r="M58" i="1"/>
  <c r="P58" i="1" s="1"/>
  <c r="B58" i="1"/>
  <c r="O58" i="1" s="1"/>
  <c r="M57" i="1"/>
  <c r="P57" i="1" s="1"/>
  <c r="B57" i="1"/>
  <c r="O57" i="1" s="1"/>
  <c r="M55" i="1"/>
  <c r="P55" i="1" s="1"/>
  <c r="B55" i="1"/>
  <c r="O55" i="1" s="1"/>
  <c r="M54" i="1"/>
  <c r="P54" i="1" s="1"/>
  <c r="B54" i="1"/>
  <c r="O54" i="1" s="1"/>
  <c r="M53" i="1"/>
  <c r="P53" i="1" s="1"/>
  <c r="B53" i="1"/>
  <c r="O53" i="1" s="1"/>
  <c r="M52" i="1"/>
  <c r="P52" i="1" s="1"/>
  <c r="B52" i="1"/>
  <c r="O52" i="1" s="1"/>
  <c r="M51" i="1"/>
  <c r="P51" i="1" s="1"/>
  <c r="B51" i="1"/>
  <c r="O51" i="1" s="1"/>
  <c r="M50" i="1"/>
  <c r="P50" i="1" s="1"/>
  <c r="B50" i="1"/>
  <c r="O50" i="1" s="1"/>
  <c r="M49" i="1"/>
  <c r="P49" i="1" s="1"/>
  <c r="B49" i="1"/>
  <c r="O49" i="1" s="1"/>
  <c r="M48" i="1"/>
  <c r="P48" i="1" s="1"/>
  <c r="B48" i="1"/>
  <c r="O48" i="1" s="1"/>
  <c r="M47" i="1"/>
  <c r="P47" i="1" s="1"/>
  <c r="B47" i="1"/>
  <c r="O47" i="1" s="1"/>
  <c r="M46" i="1"/>
  <c r="P46" i="1" s="1"/>
  <c r="B46" i="1"/>
  <c r="O46" i="1" s="1"/>
  <c r="M44" i="1"/>
  <c r="P44" i="1" s="1"/>
  <c r="B44" i="1"/>
  <c r="O44" i="1" s="1"/>
  <c r="M43" i="1"/>
  <c r="P43" i="1" s="1"/>
  <c r="B43" i="1"/>
  <c r="O43" i="1" s="1"/>
  <c r="M42" i="1"/>
  <c r="P42" i="1" s="1"/>
  <c r="B42" i="1"/>
  <c r="O42" i="1" s="1"/>
  <c r="M41" i="1"/>
  <c r="P41" i="1" s="1"/>
  <c r="B41" i="1"/>
  <c r="O41" i="1" s="1"/>
  <c r="M40" i="1"/>
  <c r="P40" i="1" s="1"/>
  <c r="B40" i="1"/>
  <c r="O40" i="1" s="1"/>
  <c r="M39" i="1"/>
  <c r="P39" i="1" s="1"/>
  <c r="B39" i="1"/>
  <c r="O39" i="1" s="1"/>
  <c r="M38" i="1"/>
  <c r="P38" i="1" s="1"/>
  <c r="B38" i="1"/>
  <c r="O38" i="1" s="1"/>
  <c r="M37" i="1"/>
  <c r="P37" i="1" s="1"/>
  <c r="B37" i="1"/>
  <c r="O37" i="1" s="1"/>
  <c r="M36" i="1"/>
  <c r="P36" i="1" s="1"/>
  <c r="B36" i="1"/>
  <c r="O36" i="1" s="1"/>
  <c r="M35" i="1"/>
  <c r="P35" i="1" s="1"/>
  <c r="B35" i="1"/>
  <c r="O35" i="1" s="1"/>
  <c r="M33" i="1"/>
  <c r="B33" i="1"/>
  <c r="O33" i="1" s="1"/>
  <c r="M32" i="1"/>
  <c r="P32" i="1" s="1"/>
  <c r="B32" i="1"/>
  <c r="O32" i="1" s="1"/>
  <c r="M31" i="1"/>
  <c r="P31" i="1" s="1"/>
  <c r="B31" i="1"/>
  <c r="O31" i="1" s="1"/>
  <c r="M30" i="1"/>
  <c r="P30" i="1" s="1"/>
  <c r="B30" i="1"/>
  <c r="O30" i="1" s="1"/>
  <c r="M29" i="1"/>
  <c r="P29" i="1" s="1"/>
  <c r="B29" i="1"/>
  <c r="O29" i="1" s="1"/>
  <c r="M28" i="1"/>
  <c r="P28" i="1" s="1"/>
  <c r="B28" i="1"/>
  <c r="O28" i="1" s="1"/>
  <c r="M27" i="1"/>
  <c r="P27" i="1" s="1"/>
  <c r="B27" i="1"/>
  <c r="O27" i="1" s="1"/>
  <c r="M26" i="1"/>
  <c r="P26" i="1" s="1"/>
  <c r="B26" i="1"/>
  <c r="O26" i="1" s="1"/>
  <c r="M25" i="1"/>
  <c r="B25" i="1"/>
  <c r="M24" i="1"/>
  <c r="P24" i="1" s="1"/>
  <c r="B24" i="1"/>
  <c r="O24" i="1" s="1"/>
  <c r="M22" i="1"/>
  <c r="P22" i="1" s="1"/>
  <c r="B22" i="1"/>
  <c r="O22" i="1" s="1"/>
  <c r="M21" i="1"/>
  <c r="P21" i="1" s="1"/>
  <c r="B21" i="1"/>
  <c r="O21" i="1" s="1"/>
  <c r="M20" i="1"/>
  <c r="P20" i="1" s="1"/>
  <c r="B20" i="1"/>
  <c r="O20" i="1" s="1"/>
  <c r="M19" i="1"/>
  <c r="P19" i="1" s="1"/>
  <c r="B19" i="1"/>
  <c r="O19" i="1" s="1"/>
  <c r="M18" i="1"/>
  <c r="P18" i="1" s="1"/>
  <c r="B18" i="1"/>
  <c r="O18" i="1" s="1"/>
  <c r="M17" i="1"/>
  <c r="P17" i="1" s="1"/>
  <c r="B17" i="1"/>
  <c r="O17" i="1" s="1"/>
  <c r="M16" i="1"/>
  <c r="P16" i="1" s="1"/>
  <c r="B16" i="1"/>
  <c r="O16" i="1" s="1"/>
  <c r="M15" i="1"/>
  <c r="P15" i="1" s="1"/>
  <c r="B15" i="1"/>
  <c r="O15" i="1" s="1"/>
  <c r="M14" i="1"/>
  <c r="P14" i="1" s="1"/>
  <c r="B14" i="1"/>
  <c r="O14" i="1" s="1"/>
  <c r="M13" i="1"/>
  <c r="P13" i="1" s="1"/>
  <c r="B13" i="1"/>
  <c r="O13" i="1" s="1"/>
  <c r="M11" i="1"/>
  <c r="B11" i="1"/>
  <c r="M10" i="1"/>
  <c r="B10" i="1"/>
  <c r="M9" i="1"/>
  <c r="B9" i="1"/>
  <c r="M8" i="1"/>
  <c r="B8" i="1"/>
  <c r="M7" i="1"/>
  <c r="B7" i="1"/>
  <c r="M6" i="1"/>
  <c r="B6" i="1"/>
  <c r="M5" i="1"/>
  <c r="B5" i="1"/>
  <c r="M4" i="1"/>
  <c r="B4" i="1"/>
  <c r="M3" i="1"/>
  <c r="B3" i="1"/>
  <c r="BL10" i="1" l="1"/>
  <c r="BN10" i="1"/>
  <c r="CD10" i="1"/>
  <c r="CB10" i="1"/>
  <c r="BI9" i="1"/>
  <c r="BX10" i="1"/>
  <c r="CE9" i="1"/>
  <c r="CC9" i="1"/>
  <c r="BK9" i="1"/>
  <c r="BH10" i="1"/>
  <c r="BJ10" i="1"/>
  <c r="BZ10" i="1"/>
  <c r="BM9" i="1"/>
  <c r="BG9" i="1"/>
  <c r="BY9" i="1"/>
  <c r="CA9" i="1"/>
  <c r="BO10" i="1"/>
  <c r="BU10" i="1"/>
  <c r="BQ10" i="1"/>
  <c r="BB9" i="1"/>
  <c r="BP9" i="1"/>
  <c r="BT9" i="1"/>
  <c r="BV9" i="1"/>
  <c r="CD9" i="1"/>
  <c r="BR9" i="1"/>
  <c r="BM10" i="1"/>
  <c r="BS10" i="1"/>
  <c r="AZ10" i="1"/>
  <c r="BA10" i="1"/>
  <c r="BA9" i="1"/>
  <c r="BC10" i="1"/>
  <c r="BY10" i="1"/>
  <c r="BL9" i="1"/>
  <c r="AC129" i="1"/>
  <c r="AB129" i="1"/>
  <c r="AD129" i="1"/>
  <c r="AD141" i="1"/>
  <c r="AC141" i="1"/>
  <c r="AB141" i="1"/>
  <c r="AD139" i="1"/>
  <c r="AC139" i="1"/>
  <c r="AB139" i="1"/>
  <c r="AD124" i="1"/>
  <c r="AC124" i="1"/>
  <c r="AB124" i="1"/>
  <c r="AB444" i="1"/>
  <c r="AB135" i="1"/>
  <c r="AD135" i="1"/>
  <c r="AC135" i="1"/>
  <c r="AB133" i="1"/>
  <c r="AD133" i="1"/>
  <c r="AC133" i="1"/>
  <c r="AD127" i="1"/>
  <c r="AC127" i="1"/>
  <c r="AB447" i="1"/>
  <c r="AB127" i="1"/>
  <c r="AD140" i="1"/>
  <c r="AC140" i="1"/>
  <c r="AB140" i="1"/>
  <c r="AD138" i="1"/>
  <c r="AC138" i="1"/>
  <c r="AB138" i="1"/>
  <c r="AD126" i="1"/>
  <c r="AC126" i="1"/>
  <c r="AB446" i="1"/>
  <c r="AB126" i="1"/>
  <c r="AB136" i="1"/>
  <c r="AD136" i="1"/>
  <c r="AC136" i="1"/>
  <c r="AB134" i="1"/>
  <c r="AD134" i="1"/>
  <c r="AC134" i="1"/>
  <c r="AC131" i="1"/>
  <c r="AB131" i="1"/>
  <c r="AD131" i="1"/>
  <c r="AC132" i="1"/>
  <c r="AB132" i="1"/>
  <c r="AD132" i="1"/>
  <c r="AC128" i="1"/>
  <c r="AB448" i="1"/>
  <c r="AB128" i="1"/>
  <c r="AD128" i="1"/>
  <c r="AD125" i="1"/>
  <c r="AC125" i="1"/>
  <c r="AB445" i="1"/>
  <c r="AB125" i="1"/>
  <c r="P25" i="1"/>
  <c r="AD137" i="1"/>
  <c r="AB137" i="1"/>
  <c r="AC137" i="1"/>
  <c r="O25" i="1"/>
  <c r="AC130" i="1"/>
  <c r="AD130" i="1"/>
  <c r="AB130" i="1"/>
  <c r="P11" i="1"/>
  <c r="AB157" i="1"/>
  <c r="AD157" i="1"/>
  <c r="AC437" i="1"/>
  <c r="AD457" i="1"/>
  <c r="AB457" i="1"/>
  <c r="AC177" i="1"/>
  <c r="AC157" i="1"/>
  <c r="AD117" i="1"/>
  <c r="AB117" i="1"/>
  <c r="AD437" i="1"/>
  <c r="AB437" i="1"/>
  <c r="AC457" i="1"/>
  <c r="AD177" i="1"/>
  <c r="AB177" i="1"/>
  <c r="AC117" i="1"/>
  <c r="O6" i="1"/>
  <c r="AC440" i="1"/>
  <c r="AD460" i="1"/>
  <c r="AB460" i="1"/>
  <c r="AC180" i="1"/>
  <c r="AD120" i="1"/>
  <c r="AB120" i="1"/>
  <c r="AC160" i="1"/>
  <c r="AD440" i="1"/>
  <c r="AB440" i="1"/>
  <c r="AC460" i="1"/>
  <c r="AD180" i="1"/>
  <c r="AB180" i="1"/>
  <c r="AC120" i="1"/>
  <c r="AB160" i="1"/>
  <c r="AD160" i="1"/>
  <c r="P5" i="1"/>
  <c r="AD159" i="1"/>
  <c r="AC439" i="1"/>
  <c r="AD459" i="1"/>
  <c r="AB459" i="1"/>
  <c r="AB159" i="1"/>
  <c r="AD119" i="1"/>
  <c r="AB119" i="1"/>
  <c r="AD179" i="1"/>
  <c r="AB179" i="1"/>
  <c r="AC159" i="1"/>
  <c r="AD439" i="1"/>
  <c r="AB439" i="1"/>
  <c r="AC459" i="1"/>
  <c r="AC119" i="1"/>
  <c r="AC179" i="1"/>
  <c r="P7" i="1"/>
  <c r="AC115" i="1"/>
  <c r="AB155" i="1"/>
  <c r="AD155" i="1"/>
  <c r="AC435" i="1"/>
  <c r="AD455" i="1"/>
  <c r="AB455" i="1"/>
  <c r="AC175" i="1"/>
  <c r="AD115" i="1"/>
  <c r="AB115" i="1"/>
  <c r="AC155" i="1"/>
  <c r="AD435" i="1"/>
  <c r="AB435" i="1"/>
  <c r="AC455" i="1"/>
  <c r="AD175" i="1"/>
  <c r="AB175" i="1"/>
  <c r="AC116" i="1"/>
  <c r="AD436" i="1"/>
  <c r="AD156" i="1"/>
  <c r="AB436" i="1"/>
  <c r="AC436" i="1"/>
  <c r="AD456" i="1"/>
  <c r="AB456" i="1"/>
  <c r="AC176" i="1"/>
  <c r="AB176" i="1"/>
  <c r="AD116" i="1"/>
  <c r="AB116" i="1"/>
  <c r="AC156" i="1"/>
  <c r="AB156" i="1"/>
  <c r="AC456" i="1"/>
  <c r="AD176" i="1"/>
  <c r="P6" i="1"/>
  <c r="AC104" i="1"/>
  <c r="AD424" i="1"/>
  <c r="AB204" i="1"/>
  <c r="AD144" i="1"/>
  <c r="AC444" i="1"/>
  <c r="AC144" i="1"/>
  <c r="AC424" i="1"/>
  <c r="AD444" i="1"/>
  <c r="AC164" i="1"/>
  <c r="AD104" i="1"/>
  <c r="AB104" i="1"/>
  <c r="AD164" i="1"/>
  <c r="AB164" i="1"/>
  <c r="AB424" i="1"/>
  <c r="AB144" i="1"/>
  <c r="P8" i="1"/>
  <c r="AB206" i="1"/>
  <c r="AD146" i="1"/>
  <c r="AC426" i="1"/>
  <c r="AD446" i="1"/>
  <c r="AC166" i="1"/>
  <c r="AD106" i="1"/>
  <c r="AB106" i="1"/>
  <c r="AC146" i="1"/>
  <c r="AD426" i="1"/>
  <c r="AB426" i="1"/>
  <c r="AC446" i="1"/>
  <c r="AD166" i="1"/>
  <c r="AB166" i="1"/>
  <c r="AC106" i="1"/>
  <c r="AB146" i="1"/>
  <c r="O7" i="1"/>
  <c r="AD161" i="1"/>
  <c r="AD121" i="1"/>
  <c r="AB121" i="1"/>
  <c r="AC161" i="1"/>
  <c r="AD441" i="1"/>
  <c r="AB441" i="1"/>
  <c r="AC461" i="1"/>
  <c r="AD181" i="1"/>
  <c r="AB181" i="1"/>
  <c r="AC121" i="1"/>
  <c r="AB161" i="1"/>
  <c r="AC441" i="1"/>
  <c r="AD461" i="1"/>
  <c r="AB461" i="1"/>
  <c r="AC181" i="1"/>
  <c r="O8" i="1"/>
  <c r="AD158" i="1"/>
  <c r="AC438" i="1"/>
  <c r="AD458" i="1"/>
  <c r="AB458" i="1"/>
  <c r="AC178" i="1"/>
  <c r="AD118" i="1"/>
  <c r="AB118" i="1"/>
  <c r="AC158" i="1"/>
  <c r="AD438" i="1"/>
  <c r="AB438" i="1"/>
  <c r="AC458" i="1"/>
  <c r="AD178" i="1"/>
  <c r="AB178" i="1"/>
  <c r="AC118" i="1"/>
  <c r="AB158" i="1"/>
  <c r="O3" i="1"/>
  <c r="AD109" i="1"/>
  <c r="AB109" i="1"/>
  <c r="AC149" i="1"/>
  <c r="AD429" i="1"/>
  <c r="AB429" i="1"/>
  <c r="AC449" i="1"/>
  <c r="AD169" i="1"/>
  <c r="AB169" i="1"/>
  <c r="AC109" i="1"/>
  <c r="AB149" i="1"/>
  <c r="AD149" i="1"/>
  <c r="AC429" i="1"/>
  <c r="AD449" i="1"/>
  <c r="AB449" i="1"/>
  <c r="AC169" i="1"/>
  <c r="O9" i="1"/>
  <c r="AD110" i="1"/>
  <c r="AB110" i="1"/>
  <c r="AC150" i="1"/>
  <c r="AB170" i="1"/>
  <c r="AB450" i="1"/>
  <c r="AD430" i="1"/>
  <c r="AB430" i="1"/>
  <c r="AC450" i="1"/>
  <c r="AD170" i="1"/>
  <c r="AC110" i="1"/>
  <c r="AB150" i="1"/>
  <c r="AD150" i="1"/>
  <c r="AC170" i="1"/>
  <c r="AC430" i="1"/>
  <c r="AD450" i="1"/>
  <c r="P9" i="1"/>
  <c r="AD434" i="1"/>
  <c r="AB434" i="1"/>
  <c r="AC454" i="1"/>
  <c r="AD174" i="1"/>
  <c r="AB174" i="1"/>
  <c r="AC154" i="1"/>
  <c r="AC114" i="1"/>
  <c r="AB154" i="1"/>
  <c r="AD154" i="1"/>
  <c r="AC434" i="1"/>
  <c r="AD454" i="1"/>
  <c r="AB454" i="1"/>
  <c r="AC174" i="1"/>
  <c r="AD114" i="1"/>
  <c r="AB114" i="1"/>
  <c r="P10" i="1"/>
  <c r="AD147" i="1"/>
  <c r="AC167" i="1"/>
  <c r="AC427" i="1"/>
  <c r="AD447" i="1"/>
  <c r="AD107" i="1"/>
  <c r="AB107" i="1"/>
  <c r="AB167" i="1"/>
  <c r="AC147" i="1"/>
  <c r="AD167" i="1"/>
  <c r="AC447" i="1"/>
  <c r="AD427" i="1"/>
  <c r="AB427" i="1"/>
  <c r="AC107" i="1"/>
  <c r="AB147" i="1"/>
  <c r="AB207" i="1"/>
  <c r="O4" i="1"/>
  <c r="AC151" i="1"/>
  <c r="AD431" i="1"/>
  <c r="AB431" i="1"/>
  <c r="AC451" i="1"/>
  <c r="AD171" i="1"/>
  <c r="AB171" i="1"/>
  <c r="AC111" i="1"/>
  <c r="AB151" i="1"/>
  <c r="AD151" i="1"/>
  <c r="AC431" i="1"/>
  <c r="AD451" i="1"/>
  <c r="AB451" i="1"/>
  <c r="AC171" i="1"/>
  <c r="AD111" i="1"/>
  <c r="AB111" i="1"/>
  <c r="O10" i="1"/>
  <c r="AC152" i="1"/>
  <c r="AD432" i="1"/>
  <c r="AB432" i="1"/>
  <c r="AC452" i="1"/>
  <c r="AD172" i="1"/>
  <c r="AB172" i="1"/>
  <c r="AC112" i="1"/>
  <c r="AD152" i="1"/>
  <c r="AB152" i="1"/>
  <c r="AC432" i="1"/>
  <c r="AD452" i="1"/>
  <c r="AB452" i="1"/>
  <c r="AC172" i="1"/>
  <c r="AB112" i="1"/>
  <c r="AD112" i="1"/>
  <c r="P4" i="1"/>
  <c r="AD173" i="1"/>
  <c r="AD433" i="1"/>
  <c r="AB433" i="1"/>
  <c r="AC453" i="1"/>
  <c r="AC113" i="1"/>
  <c r="AB153" i="1"/>
  <c r="AB453" i="1"/>
  <c r="AD153" i="1"/>
  <c r="AC173" i="1"/>
  <c r="AC433" i="1"/>
  <c r="AD453" i="1"/>
  <c r="AD113" i="1"/>
  <c r="AB113" i="1"/>
  <c r="AC153" i="1"/>
  <c r="AB173" i="1"/>
  <c r="O5" i="1"/>
  <c r="AC428" i="1"/>
  <c r="AD448" i="1"/>
  <c r="AC168" i="1"/>
  <c r="AD108" i="1"/>
  <c r="AB108" i="1"/>
  <c r="AC148" i="1"/>
  <c r="AD428" i="1"/>
  <c r="AB428" i="1"/>
  <c r="AC448" i="1"/>
  <c r="AD168" i="1"/>
  <c r="AB168" i="1"/>
  <c r="AC108" i="1"/>
  <c r="AB148" i="1"/>
  <c r="AD148" i="1"/>
  <c r="O11" i="1"/>
  <c r="AB145" i="1"/>
  <c r="AB205" i="1"/>
  <c r="AC425" i="1"/>
  <c r="AD445" i="1"/>
  <c r="AC165" i="1"/>
  <c r="AD105" i="1"/>
  <c r="AB105" i="1"/>
  <c r="AD145" i="1"/>
  <c r="AD425" i="1"/>
  <c r="AB425" i="1"/>
  <c r="AC445" i="1"/>
  <c r="AD165" i="1"/>
  <c r="AB165" i="1"/>
  <c r="AC145" i="1"/>
  <c r="AC105" i="1"/>
  <c r="BE10" i="1"/>
  <c r="BW10" i="1"/>
  <c r="BD9" i="1"/>
  <c r="BF9" i="1"/>
  <c r="CB9" i="1"/>
  <c r="BO9" i="1"/>
  <c r="BQ9" i="1"/>
  <c r="AY10" i="1"/>
  <c r="BI10" i="1"/>
  <c r="BI6" i="1" s="1"/>
  <c r="BN9" i="1"/>
  <c r="CE10" i="1"/>
  <c r="CE6" i="1" s="1"/>
  <c r="AX9" i="1"/>
  <c r="P3" i="1"/>
  <c r="AD36" i="1"/>
  <c r="BB10" i="1"/>
  <c r="AX10" i="1"/>
  <c r="BF10" i="1"/>
  <c r="BV10" i="1"/>
  <c r="BU9" i="1"/>
  <c r="BG10" i="1"/>
  <c r="BK10" i="1"/>
  <c r="BR10" i="1"/>
  <c r="BC9" i="1"/>
  <c r="BC6" i="1" s="1"/>
  <c r="BE9" i="1"/>
  <c r="BZ9" i="1"/>
  <c r="AY9" i="1"/>
  <c r="BH9" i="1"/>
  <c r="BJ9" i="1"/>
  <c r="BW9" i="1"/>
  <c r="CC10" i="1"/>
  <c r="BT10" i="1"/>
  <c r="BD10" i="1"/>
  <c r="BP10" i="1"/>
  <c r="CA10" i="1"/>
  <c r="BS9" i="1"/>
  <c r="BX9" i="1"/>
  <c r="S33" i="1"/>
  <c r="T33" i="1" s="1"/>
  <c r="P33" i="1"/>
  <c r="P206" i="1"/>
  <c r="AB27" i="1"/>
  <c r="AC27" i="1"/>
  <c r="AD27" i="1"/>
  <c r="AB35" i="1"/>
  <c r="AC35" i="1"/>
  <c r="AD35" i="1"/>
  <c r="AB37" i="1"/>
  <c r="AD37" i="1"/>
  <c r="AC37" i="1"/>
  <c r="AB36" i="1"/>
  <c r="AC36" i="1"/>
  <c r="AC38" i="1"/>
  <c r="AD38" i="1"/>
  <c r="AB38" i="1"/>
  <c r="AB33" i="1"/>
  <c r="AC33" i="1"/>
  <c r="AD33" i="1"/>
  <c r="AB34" i="1"/>
  <c r="AC34" i="1"/>
  <c r="AD34" i="1"/>
  <c r="AB31" i="1"/>
  <c r="AC31" i="1"/>
  <c r="AD31" i="1"/>
  <c r="AD32" i="1"/>
  <c r="AB32" i="1"/>
  <c r="AC32" i="1"/>
  <c r="AC40" i="1"/>
  <c r="AB40" i="1"/>
  <c r="AD40" i="1"/>
  <c r="AD28" i="1"/>
  <c r="AB28" i="1"/>
  <c r="AC28" i="1"/>
  <c r="AB29" i="1"/>
  <c r="AC29" i="1"/>
  <c r="AD29" i="1"/>
  <c r="AB24" i="1"/>
  <c r="AC24" i="1"/>
  <c r="AD24" i="1"/>
  <c r="AB39" i="1"/>
  <c r="AC39" i="1"/>
  <c r="AD39" i="1"/>
  <c r="AB26" i="1"/>
  <c r="AC26" i="1"/>
  <c r="AD26" i="1"/>
  <c r="AC25" i="1"/>
  <c r="AD25" i="1"/>
  <c r="AB25" i="1"/>
  <c r="AD41" i="1"/>
  <c r="AC41" i="1"/>
  <c r="AB41" i="1"/>
  <c r="AC30" i="1"/>
  <c r="AD30" i="1"/>
  <c r="AB30" i="1"/>
  <c r="AD669" i="1"/>
  <c r="AD667" i="1"/>
  <c r="AB681" i="1"/>
  <c r="AC681" i="1"/>
  <c r="AD681" i="1"/>
  <c r="AD673" i="1"/>
  <c r="AD677" i="1"/>
  <c r="AD668" i="1"/>
  <c r="AD665" i="1"/>
  <c r="AD678" i="1"/>
  <c r="AD666" i="1"/>
  <c r="AD680" i="1"/>
  <c r="AD674" i="1"/>
  <c r="AD676" i="1"/>
  <c r="AD671" i="1"/>
  <c r="AD670" i="1"/>
  <c r="AD679" i="1"/>
  <c r="AD675" i="1"/>
  <c r="AD672" i="1"/>
  <c r="AD664" i="1"/>
  <c r="AC673" i="1"/>
  <c r="AB673" i="1"/>
  <c r="AC677" i="1"/>
  <c r="AB677" i="1"/>
  <c r="AB665" i="1"/>
  <c r="AC665" i="1"/>
  <c r="AB667" i="1"/>
  <c r="AC667" i="1"/>
  <c r="AC668" i="1"/>
  <c r="AB668" i="1"/>
  <c r="AC678" i="1"/>
  <c r="AB678" i="1"/>
  <c r="AC666" i="1"/>
  <c r="AB666" i="1"/>
  <c r="AC680" i="1"/>
  <c r="AB680" i="1"/>
  <c r="AC674" i="1"/>
  <c r="AB674" i="1"/>
  <c r="AC670" i="1"/>
  <c r="AB670" i="1"/>
  <c r="AC675" i="1"/>
  <c r="AB675" i="1"/>
  <c r="AC669" i="1"/>
  <c r="AB669" i="1"/>
  <c r="AC679" i="1"/>
  <c r="AB679" i="1"/>
  <c r="AC676" i="1"/>
  <c r="AB676" i="1"/>
  <c r="AC671" i="1"/>
  <c r="AB671" i="1"/>
  <c r="AC672" i="1"/>
  <c r="AB672" i="1"/>
  <c r="AC664" i="1"/>
  <c r="AB664" i="1"/>
  <c r="AB579" i="1"/>
  <c r="AB659" i="1"/>
  <c r="AB639" i="1"/>
  <c r="AD619" i="1"/>
  <c r="AC599" i="1"/>
  <c r="AC579" i="1"/>
  <c r="AC659" i="1"/>
  <c r="AC639" i="1"/>
  <c r="AB619" i="1"/>
  <c r="AD599" i="1"/>
  <c r="AD659" i="1"/>
  <c r="AD639" i="1"/>
  <c r="AC619" i="1"/>
  <c r="AB599" i="1"/>
  <c r="AD579" i="1"/>
  <c r="AC559" i="1"/>
  <c r="AD559" i="1"/>
  <c r="AC539" i="1"/>
  <c r="AB559" i="1"/>
  <c r="AD539" i="1"/>
  <c r="AB539" i="1"/>
  <c r="AB650" i="1"/>
  <c r="AB630" i="1"/>
  <c r="AD610" i="1"/>
  <c r="AC590" i="1"/>
  <c r="AC650" i="1"/>
  <c r="AC630" i="1"/>
  <c r="AB610" i="1"/>
  <c r="AD590" i="1"/>
  <c r="AC570" i="1"/>
  <c r="AD650" i="1"/>
  <c r="AD630" i="1"/>
  <c r="AC610" i="1"/>
  <c r="AB590" i="1"/>
  <c r="AD570" i="1"/>
  <c r="AB570" i="1"/>
  <c r="AC550" i="1"/>
  <c r="AD550" i="1"/>
  <c r="AB550" i="1"/>
  <c r="AD530" i="1"/>
  <c r="AC530" i="1"/>
  <c r="AB530" i="1"/>
  <c r="AB616" i="1"/>
  <c r="AC636" i="1"/>
  <c r="AD656" i="1"/>
  <c r="AD636" i="1"/>
  <c r="AC616" i="1"/>
  <c r="AB596" i="1"/>
  <c r="AD576" i="1"/>
  <c r="AC576" i="1"/>
  <c r="AC656" i="1"/>
  <c r="AB576" i="1"/>
  <c r="AD596" i="1"/>
  <c r="AB656" i="1"/>
  <c r="AB636" i="1"/>
  <c r="AD616" i="1"/>
  <c r="AC596" i="1"/>
  <c r="AD556" i="1"/>
  <c r="AC556" i="1"/>
  <c r="AB536" i="1"/>
  <c r="AC536" i="1"/>
  <c r="AB556" i="1"/>
  <c r="AD536" i="1"/>
  <c r="AD645" i="1"/>
  <c r="AD625" i="1"/>
  <c r="AC605" i="1"/>
  <c r="AB585" i="1"/>
  <c r="AD565" i="1"/>
  <c r="AB565" i="1"/>
  <c r="AB645" i="1"/>
  <c r="AB625" i="1"/>
  <c r="AD605" i="1"/>
  <c r="AC585" i="1"/>
  <c r="AC645" i="1"/>
  <c r="AC625" i="1"/>
  <c r="AB605" i="1"/>
  <c r="AD585" i="1"/>
  <c r="AC565" i="1"/>
  <c r="AD545" i="1"/>
  <c r="AC545" i="1"/>
  <c r="AC525" i="1"/>
  <c r="AB545" i="1"/>
  <c r="AD525" i="1"/>
  <c r="AB525" i="1"/>
  <c r="AB588" i="1"/>
  <c r="AB568" i="1"/>
  <c r="AD628" i="1"/>
  <c r="AB648" i="1"/>
  <c r="AB628" i="1"/>
  <c r="AD608" i="1"/>
  <c r="AC588" i="1"/>
  <c r="AC608" i="1"/>
  <c r="AD648" i="1"/>
  <c r="AC648" i="1"/>
  <c r="AC628" i="1"/>
  <c r="AB608" i="1"/>
  <c r="AD588" i="1"/>
  <c r="AC568" i="1"/>
  <c r="AD568" i="1"/>
  <c r="AD548" i="1"/>
  <c r="AC548" i="1"/>
  <c r="AC528" i="1"/>
  <c r="AB548" i="1"/>
  <c r="AD528" i="1"/>
  <c r="AB528" i="1"/>
  <c r="AC651" i="1"/>
  <c r="AC631" i="1"/>
  <c r="AB611" i="1"/>
  <c r="AD591" i="1"/>
  <c r="AC571" i="1"/>
  <c r="AD571" i="1"/>
  <c r="AB571" i="1"/>
  <c r="AD651" i="1"/>
  <c r="AD631" i="1"/>
  <c r="AC611" i="1"/>
  <c r="AB591" i="1"/>
  <c r="AB651" i="1"/>
  <c r="AB631" i="1"/>
  <c r="AD611" i="1"/>
  <c r="AC591" i="1"/>
  <c r="AC551" i="1"/>
  <c r="AD551" i="1"/>
  <c r="AB551" i="1"/>
  <c r="AD531" i="1"/>
  <c r="AB531" i="1"/>
  <c r="AC531" i="1"/>
  <c r="AD655" i="1"/>
  <c r="AD635" i="1"/>
  <c r="AC615" i="1"/>
  <c r="AB595" i="1"/>
  <c r="AD575" i="1"/>
  <c r="AB575" i="1"/>
  <c r="AB655" i="1"/>
  <c r="AB635" i="1"/>
  <c r="AD615" i="1"/>
  <c r="AC595" i="1"/>
  <c r="AC655" i="1"/>
  <c r="AC635" i="1"/>
  <c r="AB615" i="1"/>
  <c r="AD595" i="1"/>
  <c r="AC575" i="1"/>
  <c r="AD555" i="1"/>
  <c r="AC555" i="1"/>
  <c r="AB535" i="1"/>
  <c r="AC535" i="1"/>
  <c r="AB555" i="1"/>
  <c r="AD535" i="1"/>
  <c r="AD657" i="1"/>
  <c r="AD637" i="1"/>
  <c r="AC617" i="1"/>
  <c r="AB597" i="1"/>
  <c r="AD577" i="1"/>
  <c r="AB577" i="1"/>
  <c r="AB657" i="1"/>
  <c r="AB637" i="1"/>
  <c r="AD617" i="1"/>
  <c r="AC597" i="1"/>
  <c r="AC657" i="1"/>
  <c r="AC637" i="1"/>
  <c r="AB617" i="1"/>
  <c r="AD597" i="1"/>
  <c r="AC577" i="1"/>
  <c r="AD557" i="1"/>
  <c r="AC557" i="1"/>
  <c r="AC537" i="1"/>
  <c r="AB557" i="1"/>
  <c r="AD537" i="1"/>
  <c r="AB537" i="1"/>
  <c r="AB567" i="1"/>
  <c r="AB647" i="1"/>
  <c r="AB627" i="1"/>
  <c r="AD607" i="1"/>
  <c r="AC587" i="1"/>
  <c r="AC647" i="1"/>
  <c r="AC627" i="1"/>
  <c r="AB607" i="1"/>
  <c r="AD587" i="1"/>
  <c r="AC567" i="1"/>
  <c r="AD647" i="1"/>
  <c r="AD627" i="1"/>
  <c r="AC607" i="1"/>
  <c r="AB587" i="1"/>
  <c r="AD567" i="1"/>
  <c r="AD547" i="1"/>
  <c r="AC547" i="1"/>
  <c r="AC527" i="1"/>
  <c r="AB547" i="1"/>
  <c r="AD527" i="1"/>
  <c r="AB527" i="1"/>
  <c r="AC653" i="1"/>
  <c r="AC633" i="1"/>
  <c r="AB613" i="1"/>
  <c r="AD593" i="1"/>
  <c r="AC573" i="1"/>
  <c r="AD653" i="1"/>
  <c r="AD633" i="1"/>
  <c r="AC613" i="1"/>
  <c r="AB593" i="1"/>
  <c r="AD573" i="1"/>
  <c r="AB573" i="1"/>
  <c r="AB653" i="1"/>
  <c r="AB633" i="1"/>
  <c r="AD613" i="1"/>
  <c r="AC593" i="1"/>
  <c r="AD553" i="1"/>
  <c r="AC553" i="1"/>
  <c r="AB533" i="1"/>
  <c r="AC533" i="1"/>
  <c r="AB553" i="1"/>
  <c r="AD533" i="1"/>
  <c r="AC654" i="1"/>
  <c r="AC634" i="1"/>
  <c r="AB614" i="1"/>
  <c r="AD594" i="1"/>
  <c r="AC574" i="1"/>
  <c r="AD654" i="1"/>
  <c r="AD634" i="1"/>
  <c r="AC614" i="1"/>
  <c r="AB594" i="1"/>
  <c r="AD574" i="1"/>
  <c r="AB574" i="1"/>
  <c r="AB654" i="1"/>
  <c r="AB634" i="1"/>
  <c r="AD614" i="1"/>
  <c r="AC594" i="1"/>
  <c r="AD554" i="1"/>
  <c r="AC554" i="1"/>
  <c r="AB534" i="1"/>
  <c r="AC534" i="1"/>
  <c r="AB554" i="1"/>
  <c r="AD534" i="1"/>
  <c r="AD584" i="1"/>
  <c r="AD644" i="1"/>
  <c r="AD624" i="1"/>
  <c r="AC604" i="1"/>
  <c r="AB584" i="1"/>
  <c r="AD564" i="1"/>
  <c r="AB604" i="1"/>
  <c r="AB564" i="1"/>
  <c r="AC624" i="1"/>
  <c r="AB644" i="1"/>
  <c r="AB624" i="1"/>
  <c r="AD604" i="1"/>
  <c r="AC584" i="1"/>
  <c r="AC644" i="1"/>
  <c r="AC564" i="1"/>
  <c r="AD544" i="1"/>
  <c r="AC544" i="1"/>
  <c r="AB524" i="1"/>
  <c r="AC524" i="1"/>
  <c r="AB544" i="1"/>
  <c r="AD524" i="1"/>
  <c r="AB569" i="1"/>
  <c r="AB649" i="1"/>
  <c r="AB629" i="1"/>
  <c r="AD609" i="1"/>
  <c r="AC589" i="1"/>
  <c r="AC649" i="1"/>
  <c r="AC629" i="1"/>
  <c r="AB609" i="1"/>
  <c r="AD589" i="1"/>
  <c r="AC569" i="1"/>
  <c r="AD649" i="1"/>
  <c r="AD629" i="1"/>
  <c r="AC609" i="1"/>
  <c r="AB589" i="1"/>
  <c r="AD569" i="1"/>
  <c r="AC549" i="1"/>
  <c r="AD549" i="1"/>
  <c r="AB549" i="1"/>
  <c r="AD529" i="1"/>
  <c r="AB529" i="1"/>
  <c r="AC529" i="1"/>
  <c r="AB580" i="1"/>
  <c r="AC620" i="1"/>
  <c r="AB660" i="1"/>
  <c r="AB640" i="1"/>
  <c r="AD620" i="1"/>
  <c r="AC600" i="1"/>
  <c r="AD580" i="1"/>
  <c r="AB600" i="1"/>
  <c r="AD640" i="1"/>
  <c r="AC660" i="1"/>
  <c r="AC640" i="1"/>
  <c r="AB620" i="1"/>
  <c r="AD600" i="1"/>
  <c r="AC580" i="1"/>
  <c r="AD660" i="1"/>
  <c r="AD560" i="1"/>
  <c r="AC560" i="1"/>
  <c r="AC540" i="1"/>
  <c r="AB560" i="1"/>
  <c r="AD540" i="1"/>
  <c r="AB540" i="1"/>
  <c r="AB581" i="1"/>
  <c r="AB661" i="1"/>
  <c r="AB641" i="1"/>
  <c r="AD621" i="1"/>
  <c r="AC601" i="1"/>
  <c r="AC661" i="1"/>
  <c r="AC641" i="1"/>
  <c r="AB621" i="1"/>
  <c r="AD601" i="1"/>
  <c r="AC581" i="1"/>
  <c r="AD661" i="1"/>
  <c r="AD641" i="1"/>
  <c r="AC621" i="1"/>
  <c r="AB601" i="1"/>
  <c r="AD581" i="1"/>
  <c r="AC561" i="1"/>
  <c r="AD561" i="1"/>
  <c r="AB561" i="1"/>
  <c r="AD541" i="1"/>
  <c r="AB541" i="1"/>
  <c r="AC541" i="1"/>
  <c r="AD646" i="1"/>
  <c r="AD626" i="1"/>
  <c r="AC606" i="1"/>
  <c r="AB586" i="1"/>
  <c r="AD566" i="1"/>
  <c r="AB566" i="1"/>
  <c r="AB646" i="1"/>
  <c r="AB626" i="1"/>
  <c r="AD606" i="1"/>
  <c r="AC586" i="1"/>
  <c r="AC566" i="1"/>
  <c r="AC646" i="1"/>
  <c r="AC626" i="1"/>
  <c r="AB606" i="1"/>
  <c r="AD586" i="1"/>
  <c r="AC546" i="1"/>
  <c r="AD546" i="1"/>
  <c r="AC526" i="1"/>
  <c r="AB526" i="1"/>
  <c r="AB546" i="1"/>
  <c r="AD526" i="1"/>
  <c r="AD658" i="1"/>
  <c r="AD638" i="1"/>
  <c r="AC618" i="1"/>
  <c r="AB598" i="1"/>
  <c r="AD578" i="1"/>
  <c r="AB578" i="1"/>
  <c r="AB658" i="1"/>
  <c r="AB638" i="1"/>
  <c r="AD618" i="1"/>
  <c r="AC598" i="1"/>
  <c r="AC658" i="1"/>
  <c r="AC638" i="1"/>
  <c r="AB618" i="1"/>
  <c r="AD598" i="1"/>
  <c r="AC578" i="1"/>
  <c r="AD558" i="1"/>
  <c r="AC558" i="1"/>
  <c r="AC538" i="1"/>
  <c r="AB538" i="1"/>
  <c r="AB558" i="1"/>
  <c r="AD538" i="1"/>
  <c r="AC652" i="1"/>
  <c r="AC632" i="1"/>
  <c r="AB612" i="1"/>
  <c r="AD592" i="1"/>
  <c r="AC572" i="1"/>
  <c r="AD612" i="1"/>
  <c r="AB632" i="1"/>
  <c r="AD652" i="1"/>
  <c r="AD632" i="1"/>
  <c r="AC612" i="1"/>
  <c r="AB592" i="1"/>
  <c r="AD572" i="1"/>
  <c r="AB652" i="1"/>
  <c r="AC592" i="1"/>
  <c r="AB572" i="1"/>
  <c r="AD552" i="1"/>
  <c r="AC552" i="1"/>
  <c r="AB552" i="1"/>
  <c r="AD532" i="1"/>
  <c r="AB532" i="1"/>
  <c r="AC532" i="1"/>
  <c r="AB510" i="1"/>
  <c r="AB490" i="1"/>
  <c r="AC510" i="1"/>
  <c r="AC490" i="1"/>
  <c r="AD470" i="1"/>
  <c r="AB470" i="1"/>
  <c r="AD510" i="1"/>
  <c r="AD490" i="1"/>
  <c r="AC470" i="1"/>
  <c r="AD474" i="1"/>
  <c r="AB474" i="1"/>
  <c r="AC514" i="1"/>
  <c r="AC494" i="1"/>
  <c r="AD514" i="1"/>
  <c r="AD494" i="1"/>
  <c r="AC474" i="1"/>
  <c r="AB514" i="1"/>
  <c r="AB494" i="1"/>
  <c r="AC468" i="1"/>
  <c r="AB508" i="1"/>
  <c r="AB488" i="1"/>
  <c r="AC508" i="1"/>
  <c r="AC488" i="1"/>
  <c r="AD468" i="1"/>
  <c r="AB468" i="1"/>
  <c r="AD508" i="1"/>
  <c r="AD488" i="1"/>
  <c r="AC515" i="1"/>
  <c r="AC495" i="1"/>
  <c r="AD475" i="1"/>
  <c r="AB475" i="1"/>
  <c r="AD515" i="1"/>
  <c r="AD495" i="1"/>
  <c r="AC475" i="1"/>
  <c r="AB515" i="1"/>
  <c r="AB495" i="1"/>
  <c r="AB465" i="1"/>
  <c r="AD505" i="1"/>
  <c r="AD485" i="1"/>
  <c r="AB505" i="1"/>
  <c r="AB485" i="1"/>
  <c r="AC485" i="1"/>
  <c r="AD465" i="1"/>
  <c r="AC505" i="1"/>
  <c r="AC465" i="1"/>
  <c r="AD518" i="1"/>
  <c r="AD498" i="1"/>
  <c r="AC478" i="1"/>
  <c r="AB518" i="1"/>
  <c r="AB498" i="1"/>
  <c r="AD478" i="1"/>
  <c r="AB478" i="1"/>
  <c r="AC518" i="1"/>
  <c r="AC498" i="1"/>
  <c r="AD516" i="1"/>
  <c r="AD496" i="1"/>
  <c r="AC476" i="1"/>
  <c r="AB516" i="1"/>
  <c r="AB496" i="1"/>
  <c r="AC516" i="1"/>
  <c r="AC496" i="1"/>
  <c r="AD476" i="1"/>
  <c r="AB476" i="1"/>
  <c r="AD507" i="1"/>
  <c r="AD487" i="1"/>
  <c r="AC467" i="1"/>
  <c r="AB507" i="1"/>
  <c r="AB487" i="1"/>
  <c r="AC507" i="1"/>
  <c r="AC487" i="1"/>
  <c r="AD467" i="1"/>
  <c r="AB467" i="1"/>
  <c r="AD473" i="1"/>
  <c r="AB473" i="1"/>
  <c r="AC513" i="1"/>
  <c r="AC493" i="1"/>
  <c r="AB493" i="1"/>
  <c r="AD513" i="1"/>
  <c r="AD493" i="1"/>
  <c r="AC473" i="1"/>
  <c r="AB513" i="1"/>
  <c r="AB464" i="1"/>
  <c r="AD504" i="1"/>
  <c r="AD484" i="1"/>
  <c r="AB504" i="1"/>
  <c r="AB484" i="1"/>
  <c r="AD464" i="1"/>
  <c r="AC504" i="1"/>
  <c r="AC484" i="1"/>
  <c r="AC464" i="1"/>
  <c r="AD517" i="1"/>
  <c r="AD497" i="1"/>
  <c r="AC477" i="1"/>
  <c r="AB517" i="1"/>
  <c r="AB497" i="1"/>
  <c r="AC497" i="1"/>
  <c r="AC517" i="1"/>
  <c r="AD477" i="1"/>
  <c r="AB477" i="1"/>
  <c r="AC469" i="1"/>
  <c r="AB509" i="1"/>
  <c r="AB489" i="1"/>
  <c r="AD489" i="1"/>
  <c r="AD469" i="1"/>
  <c r="AB469" i="1"/>
  <c r="AC509" i="1"/>
  <c r="AC489" i="1"/>
  <c r="AD509" i="1"/>
  <c r="AD506" i="1"/>
  <c r="AD486" i="1"/>
  <c r="AC466" i="1"/>
  <c r="AB506" i="1"/>
  <c r="AB486" i="1"/>
  <c r="AD466" i="1"/>
  <c r="AC506" i="1"/>
  <c r="AC486" i="1"/>
  <c r="AB466" i="1"/>
  <c r="AC480" i="1"/>
  <c r="AB520" i="1"/>
  <c r="AB500" i="1"/>
  <c r="AC520" i="1"/>
  <c r="AC500" i="1"/>
  <c r="AD480" i="1"/>
  <c r="AB480" i="1"/>
  <c r="AD520" i="1"/>
  <c r="AD500" i="1"/>
  <c r="AC512" i="1"/>
  <c r="AC492" i="1"/>
  <c r="AD472" i="1"/>
  <c r="AB472" i="1"/>
  <c r="AD512" i="1"/>
  <c r="AD492" i="1"/>
  <c r="AC472" i="1"/>
  <c r="AB512" i="1"/>
  <c r="AB492" i="1"/>
  <c r="AD519" i="1"/>
  <c r="AD499" i="1"/>
  <c r="AC479" i="1"/>
  <c r="AB519" i="1"/>
  <c r="AB499" i="1"/>
  <c r="AC519" i="1"/>
  <c r="AC499" i="1"/>
  <c r="AD479" i="1"/>
  <c r="AB479" i="1"/>
  <c r="AC481" i="1"/>
  <c r="AB521" i="1"/>
  <c r="AB501" i="1"/>
  <c r="AD481" i="1"/>
  <c r="AB481" i="1"/>
  <c r="AC521" i="1"/>
  <c r="AC501" i="1"/>
  <c r="AD501" i="1"/>
  <c r="AD521" i="1"/>
  <c r="AB511" i="1"/>
  <c r="AB491" i="1"/>
  <c r="AC511" i="1"/>
  <c r="AC491" i="1"/>
  <c r="AD471" i="1"/>
  <c r="AB471" i="1"/>
  <c r="AD511" i="1"/>
  <c r="AD491" i="1"/>
  <c r="AC471" i="1"/>
  <c r="AB45" i="1"/>
  <c r="AD48" i="1"/>
  <c r="AD410" i="1"/>
  <c r="AB410" i="1"/>
  <c r="AC410" i="1"/>
  <c r="AC390" i="1"/>
  <c r="AD390" i="1"/>
  <c r="AB390" i="1"/>
  <c r="AC408" i="1"/>
  <c r="AD408" i="1"/>
  <c r="AB408" i="1"/>
  <c r="AD388" i="1"/>
  <c r="AB388" i="1"/>
  <c r="AC388" i="1"/>
  <c r="AB414" i="1"/>
  <c r="AC414" i="1"/>
  <c r="AD414" i="1"/>
  <c r="AB394" i="1"/>
  <c r="AC394" i="1"/>
  <c r="AD394" i="1"/>
  <c r="AB415" i="1"/>
  <c r="AC415" i="1"/>
  <c r="AD415" i="1"/>
  <c r="AB395" i="1"/>
  <c r="AD395" i="1"/>
  <c r="AC395" i="1"/>
  <c r="AB405" i="1"/>
  <c r="AC405" i="1"/>
  <c r="AD405" i="1"/>
  <c r="AB385" i="1"/>
  <c r="AC385" i="1"/>
  <c r="AD385" i="1"/>
  <c r="AC418" i="1"/>
  <c r="AD418" i="1"/>
  <c r="AB418" i="1"/>
  <c r="AC398" i="1"/>
  <c r="AB398" i="1"/>
  <c r="AD398" i="1"/>
  <c r="AB416" i="1"/>
  <c r="AC416" i="1"/>
  <c r="AD416" i="1"/>
  <c r="AB396" i="1"/>
  <c r="AC396" i="1"/>
  <c r="AD396" i="1"/>
  <c r="AC407" i="1"/>
  <c r="AD407" i="1"/>
  <c r="AB407" i="1"/>
  <c r="AC387" i="1"/>
  <c r="AB387" i="1"/>
  <c r="AD387" i="1"/>
  <c r="AC421" i="1"/>
  <c r="AD421" i="1"/>
  <c r="AB421" i="1"/>
  <c r="AC401" i="1"/>
  <c r="AB401" i="1"/>
  <c r="AD401" i="1"/>
  <c r="AD411" i="1"/>
  <c r="AB411" i="1"/>
  <c r="AC411" i="1"/>
  <c r="AD391" i="1"/>
  <c r="AB391" i="1"/>
  <c r="AC391" i="1"/>
  <c r="AC420" i="1"/>
  <c r="AD420" i="1"/>
  <c r="AB420" i="1"/>
  <c r="AC400" i="1"/>
  <c r="AD400" i="1"/>
  <c r="AB400" i="1"/>
  <c r="AD413" i="1"/>
  <c r="AB413" i="1"/>
  <c r="AC413" i="1"/>
  <c r="AB393" i="1"/>
  <c r="AD393" i="1"/>
  <c r="AC393" i="1"/>
  <c r="AB404" i="1"/>
  <c r="AC404" i="1"/>
  <c r="AD404" i="1"/>
  <c r="AB384" i="1"/>
  <c r="AD384" i="1"/>
  <c r="AC384" i="1"/>
  <c r="AB417" i="1"/>
  <c r="AC417" i="1"/>
  <c r="AD417" i="1"/>
  <c r="AB397" i="1"/>
  <c r="AC397" i="1"/>
  <c r="AD397" i="1"/>
  <c r="AC419" i="1"/>
  <c r="AD419" i="1"/>
  <c r="AB419" i="1"/>
  <c r="AC399" i="1"/>
  <c r="AD399" i="1"/>
  <c r="AB399" i="1"/>
  <c r="AC409" i="1"/>
  <c r="AD409" i="1"/>
  <c r="AB409" i="1"/>
  <c r="AD389" i="1"/>
  <c r="AB389" i="1"/>
  <c r="AC389" i="1"/>
  <c r="AC406" i="1"/>
  <c r="AD406" i="1"/>
  <c r="AB406" i="1"/>
  <c r="AC386" i="1"/>
  <c r="AD386" i="1"/>
  <c r="AB386" i="1"/>
  <c r="AD412" i="1"/>
  <c r="AB412" i="1"/>
  <c r="AC412" i="1"/>
  <c r="AB392" i="1"/>
  <c r="AD392" i="1"/>
  <c r="AC392" i="1"/>
  <c r="AB366" i="1"/>
  <c r="AD366" i="1"/>
  <c r="AC366" i="1"/>
  <c r="AB346" i="1"/>
  <c r="AC346" i="1"/>
  <c r="AD346" i="1"/>
  <c r="AB326" i="1"/>
  <c r="AC326" i="1"/>
  <c r="AC306" i="1"/>
  <c r="AB306" i="1"/>
  <c r="AD326" i="1"/>
  <c r="AD306" i="1"/>
  <c r="AD286" i="1"/>
  <c r="AB266" i="1"/>
  <c r="AB246" i="1"/>
  <c r="AC226" i="1"/>
  <c r="AB286" i="1"/>
  <c r="AC266" i="1"/>
  <c r="AB226" i="1"/>
  <c r="AC246" i="1"/>
  <c r="AD226" i="1"/>
  <c r="AC286" i="1"/>
  <c r="AD266" i="1"/>
  <c r="AD246" i="1"/>
  <c r="AC206" i="1"/>
  <c r="AD206" i="1"/>
  <c r="AC186" i="1"/>
  <c r="AD186" i="1"/>
  <c r="AB186" i="1"/>
  <c r="AB381" i="1"/>
  <c r="AC381" i="1"/>
  <c r="AD381" i="1"/>
  <c r="AC361" i="1"/>
  <c r="AD361" i="1"/>
  <c r="AB361" i="1"/>
  <c r="AC321" i="1"/>
  <c r="AC341" i="1"/>
  <c r="AD321" i="1"/>
  <c r="AD341" i="1"/>
  <c r="AB321" i="1"/>
  <c r="AB341" i="1"/>
  <c r="AC241" i="1"/>
  <c r="AB301" i="1"/>
  <c r="AC281" i="1"/>
  <c r="AB281" i="1"/>
  <c r="AC261" i="1"/>
  <c r="AD241" i="1"/>
  <c r="AB261" i="1"/>
  <c r="AC301" i="1"/>
  <c r="AD281" i="1"/>
  <c r="AD261" i="1"/>
  <c r="AB241" i="1"/>
  <c r="AD301" i="1"/>
  <c r="AC221" i="1"/>
  <c r="AD221" i="1"/>
  <c r="AB221" i="1"/>
  <c r="AD201" i="1"/>
  <c r="AB201" i="1"/>
  <c r="AC201" i="1"/>
  <c r="AC371" i="1"/>
  <c r="AD371" i="1"/>
  <c r="AB371" i="1"/>
  <c r="AC351" i="1"/>
  <c r="AD351" i="1"/>
  <c r="AB351" i="1"/>
  <c r="AD331" i="1"/>
  <c r="AD311" i="1"/>
  <c r="AC331" i="1"/>
  <c r="AB311" i="1"/>
  <c r="AB331" i="1"/>
  <c r="AC311" i="1"/>
  <c r="AC271" i="1"/>
  <c r="AC251" i="1"/>
  <c r="AD231" i="1"/>
  <c r="AC291" i="1"/>
  <c r="AD271" i="1"/>
  <c r="AD251" i="1"/>
  <c r="AB231" i="1"/>
  <c r="AD291" i="1"/>
  <c r="AB271" i="1"/>
  <c r="AB291" i="1"/>
  <c r="AB251" i="1"/>
  <c r="AC231" i="1"/>
  <c r="AD211" i="1"/>
  <c r="AB211" i="1"/>
  <c r="AC211" i="1"/>
  <c r="AD191" i="1"/>
  <c r="AB191" i="1"/>
  <c r="AC191" i="1"/>
  <c r="AB380" i="1"/>
  <c r="AC380" i="1"/>
  <c r="AD380" i="1"/>
  <c r="AB360" i="1"/>
  <c r="AC360" i="1"/>
  <c r="AD360" i="1"/>
  <c r="AC340" i="1"/>
  <c r="AC320" i="1"/>
  <c r="AD340" i="1"/>
  <c r="AD320" i="1"/>
  <c r="AB320" i="1"/>
  <c r="AB340" i="1"/>
  <c r="AB280" i="1"/>
  <c r="AB260" i="1"/>
  <c r="AC240" i="1"/>
  <c r="AB300" i="1"/>
  <c r="AC280" i="1"/>
  <c r="AC260" i="1"/>
  <c r="AD240" i="1"/>
  <c r="AC300" i="1"/>
  <c r="AD280" i="1"/>
  <c r="AD260" i="1"/>
  <c r="AB240" i="1"/>
  <c r="AD300" i="1"/>
  <c r="AB220" i="1"/>
  <c r="AC220" i="1"/>
  <c r="AD220" i="1"/>
  <c r="AD200" i="1"/>
  <c r="AB200" i="1"/>
  <c r="AC200" i="1"/>
  <c r="AD374" i="1"/>
  <c r="AC374" i="1"/>
  <c r="AB374" i="1"/>
  <c r="AD354" i="1"/>
  <c r="AB354" i="1"/>
  <c r="AC354" i="1"/>
  <c r="AD334" i="1"/>
  <c r="AD314" i="1"/>
  <c r="AB314" i="1"/>
  <c r="AB334" i="1"/>
  <c r="AC334" i="1"/>
  <c r="AC314" i="1"/>
  <c r="AC294" i="1"/>
  <c r="AD274" i="1"/>
  <c r="AD254" i="1"/>
  <c r="AB234" i="1"/>
  <c r="AD294" i="1"/>
  <c r="AB274" i="1"/>
  <c r="AD234" i="1"/>
  <c r="AB254" i="1"/>
  <c r="AC234" i="1"/>
  <c r="AB294" i="1"/>
  <c r="AC274" i="1"/>
  <c r="AC254" i="1"/>
  <c r="AD214" i="1"/>
  <c r="AB214" i="1"/>
  <c r="AC214" i="1"/>
  <c r="AB194" i="1"/>
  <c r="AC194" i="1"/>
  <c r="AD194" i="1"/>
  <c r="AC370" i="1"/>
  <c r="AB370" i="1"/>
  <c r="AD370" i="1"/>
  <c r="AC350" i="1"/>
  <c r="AD350" i="1"/>
  <c r="AB350" i="1"/>
  <c r="AC330" i="1"/>
  <c r="AC310" i="1"/>
  <c r="AD330" i="1"/>
  <c r="AD310" i="1"/>
  <c r="AB310" i="1"/>
  <c r="AB330" i="1"/>
  <c r="AB290" i="1"/>
  <c r="AC270" i="1"/>
  <c r="AC250" i="1"/>
  <c r="AD230" i="1"/>
  <c r="AC290" i="1"/>
  <c r="AD270" i="1"/>
  <c r="AD250" i="1"/>
  <c r="AB230" i="1"/>
  <c r="AD290" i="1"/>
  <c r="AB270" i="1"/>
  <c r="AB250" i="1"/>
  <c r="AC230" i="1"/>
  <c r="AC210" i="1"/>
  <c r="AD210" i="1"/>
  <c r="AB210" i="1"/>
  <c r="AD190" i="1"/>
  <c r="AB190" i="1"/>
  <c r="AC190" i="1"/>
  <c r="AB378" i="1"/>
  <c r="AD378" i="1"/>
  <c r="AC378" i="1"/>
  <c r="AB358" i="1"/>
  <c r="AC358" i="1"/>
  <c r="AD358" i="1"/>
  <c r="AB338" i="1"/>
  <c r="AC338" i="1"/>
  <c r="AC318" i="1"/>
  <c r="AD338" i="1"/>
  <c r="AD318" i="1"/>
  <c r="AB318" i="1"/>
  <c r="AD298" i="1"/>
  <c r="AB238" i="1"/>
  <c r="AB278" i="1"/>
  <c r="AB258" i="1"/>
  <c r="AC238" i="1"/>
  <c r="AB298" i="1"/>
  <c r="AC278" i="1"/>
  <c r="AC258" i="1"/>
  <c r="AD238" i="1"/>
  <c r="AC298" i="1"/>
  <c r="AD278" i="1"/>
  <c r="AD258" i="1"/>
  <c r="AC218" i="1"/>
  <c r="AB218" i="1"/>
  <c r="AD218" i="1"/>
  <c r="AC198" i="1"/>
  <c r="AD198" i="1"/>
  <c r="AB198" i="1"/>
  <c r="AC373" i="1"/>
  <c r="AD373" i="1"/>
  <c r="AB373" i="1"/>
  <c r="AD353" i="1"/>
  <c r="AB353" i="1"/>
  <c r="AC353" i="1"/>
  <c r="AD333" i="1"/>
  <c r="AD313" i="1"/>
  <c r="AB313" i="1"/>
  <c r="AB333" i="1"/>
  <c r="AC333" i="1"/>
  <c r="AC313" i="1"/>
  <c r="AD233" i="1"/>
  <c r="AC293" i="1"/>
  <c r="AD273" i="1"/>
  <c r="AD253" i="1"/>
  <c r="AB233" i="1"/>
  <c r="AD293" i="1"/>
  <c r="AB273" i="1"/>
  <c r="AB253" i="1"/>
  <c r="AC233" i="1"/>
  <c r="AB293" i="1"/>
  <c r="AC273" i="1"/>
  <c r="AC253" i="1"/>
  <c r="AD213" i="1"/>
  <c r="AB213" i="1"/>
  <c r="AC213" i="1"/>
  <c r="AB193" i="1"/>
  <c r="AC193" i="1"/>
  <c r="AD193" i="1"/>
  <c r="AD376" i="1"/>
  <c r="AB376" i="1"/>
  <c r="AC376" i="1"/>
  <c r="AD356" i="1"/>
  <c r="AB356" i="1"/>
  <c r="AC356" i="1"/>
  <c r="AB316" i="1"/>
  <c r="AB336" i="1"/>
  <c r="AC316" i="1"/>
  <c r="AC336" i="1"/>
  <c r="AD336" i="1"/>
  <c r="AD316" i="1"/>
  <c r="AD256" i="1"/>
  <c r="AB236" i="1"/>
  <c r="AD296" i="1"/>
  <c r="AB276" i="1"/>
  <c r="AD276" i="1"/>
  <c r="AB256" i="1"/>
  <c r="AC236" i="1"/>
  <c r="AB296" i="1"/>
  <c r="AC276" i="1"/>
  <c r="AC296" i="1"/>
  <c r="AC256" i="1"/>
  <c r="AD236" i="1"/>
  <c r="AD216" i="1"/>
  <c r="AB216" i="1"/>
  <c r="AC216" i="1"/>
  <c r="AC196" i="1"/>
  <c r="AD196" i="1"/>
  <c r="AB196" i="1"/>
  <c r="AD375" i="1"/>
  <c r="AB375" i="1"/>
  <c r="AC375" i="1"/>
  <c r="AD355" i="1"/>
  <c r="AB355" i="1"/>
  <c r="AC355" i="1"/>
  <c r="AB315" i="1"/>
  <c r="AB335" i="1"/>
  <c r="AD315" i="1"/>
  <c r="AD335" i="1"/>
  <c r="AC335" i="1"/>
  <c r="AC315" i="1"/>
  <c r="AC295" i="1"/>
  <c r="AD275" i="1"/>
  <c r="AD255" i="1"/>
  <c r="AB235" i="1"/>
  <c r="AD295" i="1"/>
  <c r="AB275" i="1"/>
  <c r="AB255" i="1"/>
  <c r="AC235" i="1"/>
  <c r="AB295" i="1"/>
  <c r="AC275" i="1"/>
  <c r="AC255" i="1"/>
  <c r="AD235" i="1"/>
  <c r="AD215" i="1"/>
  <c r="AB215" i="1"/>
  <c r="AC215" i="1"/>
  <c r="AB195" i="1"/>
  <c r="AC195" i="1"/>
  <c r="AD195" i="1"/>
  <c r="AB367" i="1"/>
  <c r="AC367" i="1"/>
  <c r="AD367" i="1"/>
  <c r="AB347" i="1"/>
  <c r="AC347" i="1"/>
  <c r="AD347" i="1"/>
  <c r="AC327" i="1"/>
  <c r="AC307" i="1"/>
  <c r="AB327" i="1"/>
  <c r="AD327" i="1"/>
  <c r="AD307" i="1"/>
  <c r="AB307" i="1"/>
  <c r="AB267" i="1"/>
  <c r="AB247" i="1"/>
  <c r="AC227" i="1"/>
  <c r="AB287" i="1"/>
  <c r="AC267" i="1"/>
  <c r="AC247" i="1"/>
  <c r="AD227" i="1"/>
  <c r="AC287" i="1"/>
  <c r="AD267" i="1"/>
  <c r="AD247" i="1"/>
  <c r="AD287" i="1"/>
  <c r="AB227" i="1"/>
  <c r="AC207" i="1"/>
  <c r="AD207" i="1"/>
  <c r="AC187" i="1"/>
  <c r="AB187" i="1"/>
  <c r="AD187" i="1"/>
  <c r="AD377" i="1"/>
  <c r="AB377" i="1"/>
  <c r="AC377" i="1"/>
  <c r="AB357" i="1"/>
  <c r="AC357" i="1"/>
  <c r="AD357" i="1"/>
  <c r="AB317" i="1"/>
  <c r="AB337" i="1"/>
  <c r="AC317" i="1"/>
  <c r="AC337" i="1"/>
  <c r="AD337" i="1"/>
  <c r="AD317" i="1"/>
  <c r="AB237" i="1"/>
  <c r="AD297" i="1"/>
  <c r="AB257" i="1"/>
  <c r="AC237" i="1"/>
  <c r="AB297" i="1"/>
  <c r="AC277" i="1"/>
  <c r="AC257" i="1"/>
  <c r="AD237" i="1"/>
  <c r="AB277" i="1"/>
  <c r="AC297" i="1"/>
  <c r="AD277" i="1"/>
  <c r="AD257" i="1"/>
  <c r="AB217" i="1"/>
  <c r="AC217" i="1"/>
  <c r="AD217" i="1"/>
  <c r="AC197" i="1"/>
  <c r="AD197" i="1"/>
  <c r="AB197" i="1"/>
  <c r="AB379" i="1"/>
  <c r="AC379" i="1"/>
  <c r="AD379" i="1"/>
  <c r="AB359" i="1"/>
  <c r="AC359" i="1"/>
  <c r="AD359" i="1"/>
  <c r="AC339" i="1"/>
  <c r="AC319" i="1"/>
  <c r="AD339" i="1"/>
  <c r="AD319" i="1"/>
  <c r="AB339" i="1"/>
  <c r="AB319" i="1"/>
  <c r="AB279" i="1"/>
  <c r="AB259" i="1"/>
  <c r="AC239" i="1"/>
  <c r="AB299" i="1"/>
  <c r="AC279" i="1"/>
  <c r="AC259" i="1"/>
  <c r="AD239" i="1"/>
  <c r="AC299" i="1"/>
  <c r="AD279" i="1"/>
  <c r="AD299" i="1"/>
  <c r="AD259" i="1"/>
  <c r="AB239" i="1"/>
  <c r="AC219" i="1"/>
  <c r="AB219" i="1"/>
  <c r="AD219" i="1"/>
  <c r="AC199" i="1"/>
  <c r="AD199" i="1"/>
  <c r="AB199" i="1"/>
  <c r="AB369" i="1"/>
  <c r="AC369" i="1"/>
  <c r="AD369" i="1"/>
  <c r="AC349" i="1"/>
  <c r="AD349" i="1"/>
  <c r="AB349" i="1"/>
  <c r="AC309" i="1"/>
  <c r="AC329" i="1"/>
  <c r="AD329" i="1"/>
  <c r="AD309" i="1"/>
  <c r="AB309" i="1"/>
  <c r="AB329" i="1"/>
  <c r="AC229" i="1"/>
  <c r="AB289" i="1"/>
  <c r="AC269" i="1"/>
  <c r="AC249" i="1"/>
  <c r="AD229" i="1"/>
  <c r="AB249" i="1"/>
  <c r="AC289" i="1"/>
  <c r="AD269" i="1"/>
  <c r="AD249" i="1"/>
  <c r="AB229" i="1"/>
  <c r="AD289" i="1"/>
  <c r="AB269" i="1"/>
  <c r="AC209" i="1"/>
  <c r="AD209" i="1"/>
  <c r="AB209" i="1"/>
  <c r="AD189" i="1"/>
  <c r="AB189" i="1"/>
  <c r="AC189" i="1"/>
  <c r="AD364" i="1"/>
  <c r="AB364" i="1"/>
  <c r="AC364" i="1"/>
  <c r="AD344" i="1"/>
  <c r="AB344" i="1"/>
  <c r="AC344" i="1"/>
  <c r="AB324" i="1"/>
  <c r="AC324" i="1"/>
  <c r="AD324" i="1"/>
  <c r="AD304" i="1"/>
  <c r="AC304" i="1"/>
  <c r="AB304" i="1"/>
  <c r="AD244" i="1"/>
  <c r="AB224" i="1"/>
  <c r="AD284" i="1"/>
  <c r="AC284" i="1"/>
  <c r="AB264" i="1"/>
  <c r="AD264" i="1"/>
  <c r="AB244" i="1"/>
  <c r="AC224" i="1"/>
  <c r="AB284" i="1"/>
  <c r="AC264" i="1"/>
  <c r="AC244" i="1"/>
  <c r="AD224" i="1"/>
  <c r="AD204" i="1"/>
  <c r="AC204" i="1"/>
  <c r="AC184" i="1"/>
  <c r="AB184" i="1"/>
  <c r="AD184" i="1"/>
  <c r="AD365" i="1"/>
  <c r="AB365" i="1"/>
  <c r="AC365" i="1"/>
  <c r="AB345" i="1"/>
  <c r="AC345" i="1"/>
  <c r="AD345" i="1"/>
  <c r="AB305" i="1"/>
  <c r="AB325" i="1"/>
  <c r="AC305" i="1"/>
  <c r="AC325" i="1"/>
  <c r="AD325" i="1"/>
  <c r="AD305" i="1"/>
  <c r="AB225" i="1"/>
  <c r="AD285" i="1"/>
  <c r="AB265" i="1"/>
  <c r="AB245" i="1"/>
  <c r="AD245" i="1"/>
  <c r="AC225" i="1"/>
  <c r="AB285" i="1"/>
  <c r="AC265" i="1"/>
  <c r="AC245" i="1"/>
  <c r="AD225" i="1"/>
  <c r="AC285" i="1"/>
  <c r="AD265" i="1"/>
  <c r="AC205" i="1"/>
  <c r="AD205" i="1"/>
  <c r="AC185" i="1"/>
  <c r="AD185" i="1"/>
  <c r="AB185" i="1"/>
  <c r="AC372" i="1"/>
  <c r="AD372" i="1"/>
  <c r="AB372" i="1"/>
  <c r="AC352" i="1"/>
  <c r="AD352" i="1"/>
  <c r="AB352" i="1"/>
  <c r="AD332" i="1"/>
  <c r="AD312" i="1"/>
  <c r="AB312" i="1"/>
  <c r="AB332" i="1"/>
  <c r="AC332" i="1"/>
  <c r="AC312" i="1"/>
  <c r="AC252" i="1"/>
  <c r="AD232" i="1"/>
  <c r="AC292" i="1"/>
  <c r="AD272" i="1"/>
  <c r="AD252" i="1"/>
  <c r="AB232" i="1"/>
  <c r="AC272" i="1"/>
  <c r="AD292" i="1"/>
  <c r="AB272" i="1"/>
  <c r="AB252" i="1"/>
  <c r="AC232" i="1"/>
  <c r="AB292" i="1"/>
  <c r="AC212" i="1"/>
  <c r="AD212" i="1"/>
  <c r="AB212" i="1"/>
  <c r="AD192" i="1"/>
  <c r="AB192" i="1"/>
  <c r="AC192" i="1"/>
  <c r="AB368" i="1"/>
  <c r="AC368" i="1"/>
  <c r="AD368" i="1"/>
  <c r="AB348" i="1"/>
  <c r="AC348" i="1"/>
  <c r="AD348" i="1"/>
  <c r="AC328" i="1"/>
  <c r="AC308" i="1"/>
  <c r="AD328" i="1"/>
  <c r="AD308" i="1"/>
  <c r="AB308" i="1"/>
  <c r="AB328" i="1"/>
  <c r="AB248" i="1"/>
  <c r="AC228" i="1"/>
  <c r="AB288" i="1"/>
  <c r="AB268" i="1"/>
  <c r="AC268" i="1"/>
  <c r="AC248" i="1"/>
  <c r="AD228" i="1"/>
  <c r="AC288" i="1"/>
  <c r="AD268" i="1"/>
  <c r="AD248" i="1"/>
  <c r="AB228" i="1"/>
  <c r="AD288" i="1"/>
  <c r="AB208" i="1"/>
  <c r="AC208" i="1"/>
  <c r="AD208" i="1"/>
  <c r="AD188" i="1"/>
  <c r="AB188" i="1"/>
  <c r="AC188" i="1"/>
  <c r="AB87" i="1"/>
  <c r="AC90" i="1"/>
  <c r="AD90" i="1"/>
  <c r="AB90" i="1"/>
  <c r="AD70" i="1"/>
  <c r="AB70" i="1"/>
  <c r="AC70" i="1"/>
  <c r="AD50" i="1"/>
  <c r="AC88" i="1"/>
  <c r="AD88" i="1"/>
  <c r="AB88" i="1"/>
  <c r="AC68" i="1"/>
  <c r="AD68" i="1"/>
  <c r="AB68" i="1"/>
  <c r="AB85" i="1"/>
  <c r="AC85" i="1"/>
  <c r="AD85" i="1"/>
  <c r="AC65" i="1"/>
  <c r="AB65" i="1"/>
  <c r="AD65" i="1"/>
  <c r="AC45" i="1"/>
  <c r="AD45" i="1"/>
  <c r="AD94" i="1"/>
  <c r="AB94" i="1"/>
  <c r="AC94" i="1"/>
  <c r="AD74" i="1"/>
  <c r="AC74" i="1"/>
  <c r="AB74" i="1"/>
  <c r="AD54" i="1"/>
  <c r="AD93" i="1"/>
  <c r="AC93" i="1"/>
  <c r="AB93" i="1"/>
  <c r="AD73" i="1"/>
  <c r="AB73" i="1"/>
  <c r="AC73" i="1"/>
  <c r="AD53" i="1"/>
  <c r="AB97" i="1"/>
  <c r="AC97" i="1"/>
  <c r="AD97" i="1"/>
  <c r="AD77" i="1"/>
  <c r="AC77" i="1"/>
  <c r="AB77" i="1"/>
  <c r="AD57" i="1"/>
  <c r="AB99" i="1"/>
  <c r="AC99" i="1"/>
  <c r="AD99" i="1"/>
  <c r="AB79" i="1"/>
  <c r="AD79" i="1"/>
  <c r="AC79" i="1"/>
  <c r="AD59" i="1"/>
  <c r="AC89" i="1"/>
  <c r="AD89" i="1"/>
  <c r="AB89" i="1"/>
  <c r="AC69" i="1"/>
  <c r="AD69" i="1"/>
  <c r="AB69" i="1"/>
  <c r="AD49" i="1"/>
  <c r="AB101" i="1"/>
  <c r="AD101" i="1"/>
  <c r="AC101" i="1"/>
  <c r="AC81" i="1"/>
  <c r="AB81" i="1"/>
  <c r="AD81" i="1"/>
  <c r="AD61" i="1"/>
  <c r="AC91" i="1"/>
  <c r="AD91" i="1"/>
  <c r="AB91" i="1"/>
  <c r="AD71" i="1"/>
  <c r="AB71" i="1"/>
  <c r="AC71" i="1"/>
  <c r="AD51" i="1"/>
  <c r="AC100" i="1"/>
  <c r="AD100" i="1"/>
  <c r="AB100" i="1"/>
  <c r="AB80" i="1"/>
  <c r="AD80" i="1"/>
  <c r="AC80" i="1"/>
  <c r="AD60" i="1"/>
  <c r="AB98" i="1"/>
  <c r="AC98" i="1"/>
  <c r="AD98" i="1"/>
  <c r="AD78" i="1"/>
  <c r="AC78" i="1"/>
  <c r="AB78" i="1"/>
  <c r="AD58" i="1"/>
  <c r="AD95" i="1"/>
  <c r="AB95" i="1"/>
  <c r="AC95" i="1"/>
  <c r="AB75" i="1"/>
  <c r="AD75" i="1"/>
  <c r="AC75" i="1"/>
  <c r="AD55" i="1"/>
  <c r="AD96" i="1"/>
  <c r="AB96" i="1"/>
  <c r="AC96" i="1"/>
  <c r="AB76" i="1"/>
  <c r="AD76" i="1"/>
  <c r="AC76" i="1"/>
  <c r="AD56" i="1"/>
  <c r="AC87" i="1"/>
  <c r="AD87" i="1"/>
  <c r="AC67" i="1"/>
  <c r="AD67" i="1"/>
  <c r="AB67" i="1"/>
  <c r="AD47" i="1"/>
  <c r="AC84" i="1"/>
  <c r="AD64" i="1"/>
  <c r="AC64" i="1"/>
  <c r="AB64" i="1"/>
  <c r="AD84" i="1"/>
  <c r="AB84" i="1"/>
  <c r="AD44" i="1"/>
  <c r="AC44" i="1"/>
  <c r="AB86" i="1"/>
  <c r="AC86" i="1"/>
  <c r="AD86" i="1"/>
  <c r="AC66" i="1"/>
  <c r="AD66" i="1"/>
  <c r="AB66" i="1"/>
  <c r="AC46" i="1"/>
  <c r="AD46" i="1"/>
  <c r="AD92" i="1"/>
  <c r="AB92" i="1"/>
  <c r="AC92" i="1"/>
  <c r="AD72" i="1"/>
  <c r="AC72" i="1"/>
  <c r="AB72" i="1"/>
  <c r="AD52" i="1"/>
  <c r="AB50" i="1"/>
  <c r="AC50" i="1"/>
  <c r="AB60" i="1"/>
  <c r="AC60" i="1"/>
  <c r="AC52" i="1"/>
  <c r="AB52" i="1"/>
  <c r="AC54" i="1"/>
  <c r="AB54" i="1"/>
  <c r="AB48" i="1"/>
  <c r="AC48" i="1"/>
  <c r="AB58" i="1"/>
  <c r="AC58" i="1"/>
  <c r="AB55" i="1"/>
  <c r="AC55" i="1"/>
  <c r="AB56" i="1"/>
  <c r="AC56" i="1"/>
  <c r="AB47" i="1"/>
  <c r="AC47" i="1"/>
  <c r="AB53" i="1"/>
  <c r="AC53" i="1"/>
  <c r="AB44" i="1"/>
  <c r="AB57" i="1"/>
  <c r="AC57" i="1"/>
  <c r="AB59" i="1"/>
  <c r="AC59" i="1"/>
  <c r="AB49" i="1"/>
  <c r="AC49" i="1"/>
  <c r="AB46" i="1"/>
  <c r="AB61" i="1"/>
  <c r="AC61" i="1"/>
  <c r="AB51" i="1"/>
  <c r="AC51" i="1"/>
  <c r="S36" i="1"/>
  <c r="T36" i="1" s="1"/>
  <c r="S42" i="1"/>
  <c r="T42" i="1" s="1"/>
  <c r="S48" i="1"/>
  <c r="T48" i="1" s="1"/>
  <c r="S54" i="1"/>
  <c r="T54" i="1" s="1"/>
  <c r="S60" i="1"/>
  <c r="T60" i="1" s="1"/>
  <c r="S66" i="1"/>
  <c r="T66" i="1" s="1"/>
  <c r="S72" i="1"/>
  <c r="T72" i="1" s="1"/>
  <c r="S84" i="1"/>
  <c r="T84" i="1" s="1"/>
  <c r="S96" i="1"/>
  <c r="T96" i="1" s="1"/>
  <c r="S102" i="1"/>
  <c r="T102" i="1" s="1"/>
  <c r="S108" i="1"/>
  <c r="T108" i="1" s="1"/>
  <c r="S113" i="1"/>
  <c r="T113" i="1" s="1"/>
  <c r="S119" i="1"/>
  <c r="T119" i="1" s="1"/>
  <c r="S125" i="1"/>
  <c r="T125" i="1" s="1"/>
  <c r="S131" i="1"/>
  <c r="T131" i="1" s="1"/>
  <c r="S137" i="1"/>
  <c r="T137" i="1" s="1"/>
  <c r="S143" i="1"/>
  <c r="T143" i="1" s="1"/>
  <c r="S149" i="1"/>
  <c r="T149" i="1" s="1"/>
  <c r="S161" i="1"/>
  <c r="T161" i="1" s="1"/>
  <c r="S172" i="1"/>
  <c r="T172" i="1" s="1"/>
  <c r="S184" i="1"/>
  <c r="T184" i="1" s="1"/>
  <c r="S190" i="1"/>
  <c r="T190" i="1" s="1"/>
  <c r="S196" i="1"/>
  <c r="T196" i="1" s="1"/>
  <c r="S202" i="1"/>
  <c r="T202" i="1" s="1"/>
  <c r="S208" i="1"/>
  <c r="T208" i="1" s="1"/>
  <c r="S214" i="1"/>
  <c r="T214" i="1" s="1"/>
  <c r="S220" i="1"/>
  <c r="T220" i="1" s="1"/>
  <c r="S225" i="1"/>
  <c r="T225" i="1" s="1"/>
  <c r="S231" i="1"/>
  <c r="T231" i="1" s="1"/>
  <c r="S237" i="1"/>
  <c r="T237" i="1" s="1"/>
  <c r="S249" i="1"/>
  <c r="T249" i="1" s="1"/>
  <c r="S261" i="1"/>
  <c r="T261" i="1" s="1"/>
  <c r="S267" i="1"/>
  <c r="T267" i="1" s="1"/>
  <c r="S273" i="1"/>
  <c r="T273" i="1" s="1"/>
  <c r="S278" i="1"/>
  <c r="T278" i="1" s="1"/>
  <c r="S284" i="1"/>
  <c r="T284" i="1" s="1"/>
  <c r="S290" i="1"/>
  <c r="T290" i="1" s="1"/>
  <c r="S296" i="1"/>
  <c r="T296" i="1" s="1"/>
  <c r="S302" i="1"/>
  <c r="T302" i="1" s="1"/>
  <c r="S308" i="1"/>
  <c r="T308" i="1" s="1"/>
  <c r="S314" i="1"/>
  <c r="T314" i="1" s="1"/>
  <c r="S326" i="1"/>
  <c r="T326" i="1" s="1"/>
  <c r="S337" i="1"/>
  <c r="T337" i="1" s="1"/>
  <c r="S349" i="1"/>
  <c r="T349" i="1" s="1"/>
  <c r="S355" i="1"/>
  <c r="T355" i="1" s="1"/>
  <c r="S361" i="1"/>
  <c r="T361" i="1" s="1"/>
  <c r="S367" i="1"/>
  <c r="T367" i="1" s="1"/>
  <c r="S373" i="1"/>
  <c r="T373" i="1" s="1"/>
  <c r="S37" i="1"/>
  <c r="T37" i="1" s="1"/>
  <c r="S43" i="1"/>
  <c r="T43" i="1" s="1"/>
  <c r="S49" i="1"/>
  <c r="T49" i="1" s="1"/>
  <c r="S55" i="1"/>
  <c r="T55" i="1" s="1"/>
  <c r="S61" i="1"/>
  <c r="T61" i="1" s="1"/>
  <c r="S73" i="1"/>
  <c r="T73" i="1" s="1"/>
  <c r="S85" i="1"/>
  <c r="T85" i="1" s="1"/>
  <c r="S91" i="1"/>
  <c r="T91" i="1" s="1"/>
  <c r="S97" i="1"/>
  <c r="T97" i="1" s="1"/>
  <c r="S103" i="1"/>
  <c r="T103" i="1" s="1"/>
  <c r="S109" i="1"/>
  <c r="T109" i="1" s="1"/>
  <c r="S114" i="1"/>
  <c r="T114" i="1" s="1"/>
  <c r="S120" i="1"/>
  <c r="T120" i="1" s="1"/>
  <c r="S126" i="1"/>
  <c r="T126" i="1" s="1"/>
  <c r="S132" i="1"/>
  <c r="T132" i="1" s="1"/>
  <c r="S138" i="1"/>
  <c r="T138" i="1" s="1"/>
  <c r="S150" i="1"/>
  <c r="T150" i="1" s="1"/>
  <c r="S162" i="1"/>
  <c r="T162" i="1" s="1"/>
  <c r="S173" i="1"/>
  <c r="T173" i="1" s="1"/>
  <c r="S179" i="1"/>
  <c r="T179" i="1" s="1"/>
  <c r="S185" i="1"/>
  <c r="T185" i="1" s="1"/>
  <c r="S191" i="1"/>
  <c r="T191" i="1" s="1"/>
  <c r="S197" i="1"/>
  <c r="T197" i="1" s="1"/>
  <c r="S203" i="1"/>
  <c r="T203" i="1" s="1"/>
  <c r="S209" i="1"/>
  <c r="T209" i="1" s="1"/>
  <c r="S215" i="1"/>
  <c r="T215" i="1" s="1"/>
  <c r="S226" i="1"/>
  <c r="T226" i="1" s="1"/>
  <c r="S238" i="1"/>
  <c r="T238" i="1" s="1"/>
  <c r="S250" i="1"/>
  <c r="T250" i="1" s="1"/>
  <c r="S256" i="1"/>
  <c r="T256" i="1" s="1"/>
  <c r="S262" i="1"/>
  <c r="T262" i="1" s="1"/>
  <c r="S268" i="1"/>
  <c r="T268" i="1" s="1"/>
  <c r="S274" i="1"/>
  <c r="T274" i="1" s="1"/>
  <c r="S279" i="1"/>
  <c r="T279" i="1" s="1"/>
  <c r="S285" i="1"/>
  <c r="T285" i="1" s="1"/>
  <c r="S291" i="1"/>
  <c r="T291" i="1" s="1"/>
  <c r="S297" i="1"/>
  <c r="T297" i="1" s="1"/>
  <c r="S303" i="1"/>
  <c r="T303" i="1" s="1"/>
  <c r="S315" i="1"/>
  <c r="T315" i="1" s="1"/>
  <c r="S327" i="1"/>
  <c r="T327" i="1" s="1"/>
  <c r="S338" i="1"/>
  <c r="T338" i="1" s="1"/>
  <c r="S344" i="1"/>
  <c r="T344" i="1" s="1"/>
  <c r="S350" i="1"/>
  <c r="T350" i="1" s="1"/>
  <c r="S356" i="1"/>
  <c r="T356" i="1" s="1"/>
  <c r="S362" i="1"/>
  <c r="T362" i="1" s="1"/>
  <c r="S368" i="1"/>
  <c r="T368" i="1" s="1"/>
  <c r="S374" i="1"/>
  <c r="T374" i="1" s="1"/>
  <c r="S38" i="1"/>
  <c r="T38" i="1" s="1"/>
  <c r="S44" i="1"/>
  <c r="T44" i="1" s="1"/>
  <c r="S50" i="1"/>
  <c r="T50" i="1" s="1"/>
  <c r="S62" i="1"/>
  <c r="T62" i="1" s="1"/>
  <c r="S74" i="1"/>
  <c r="T74" i="1" s="1"/>
  <c r="S80" i="1"/>
  <c r="T80" i="1" s="1"/>
  <c r="S86" i="1"/>
  <c r="T86" i="1" s="1"/>
  <c r="S92" i="1"/>
  <c r="T92" i="1" s="1"/>
  <c r="S98" i="1"/>
  <c r="T98" i="1" s="1"/>
  <c r="S104" i="1"/>
  <c r="T104" i="1" s="1"/>
  <c r="S110" i="1"/>
  <c r="T110" i="1" s="1"/>
  <c r="S115" i="1"/>
  <c r="T115" i="1" s="1"/>
  <c r="S121" i="1"/>
  <c r="T121" i="1" s="1"/>
  <c r="S127" i="1"/>
  <c r="T127" i="1" s="1"/>
  <c r="S139" i="1"/>
  <c r="T139" i="1" s="1"/>
  <c r="S151" i="1"/>
  <c r="T151" i="1" s="1"/>
  <c r="S157" i="1"/>
  <c r="T157" i="1" s="1"/>
  <c r="S163" i="1"/>
  <c r="T163" i="1" s="1"/>
  <c r="S168" i="1"/>
  <c r="T168" i="1" s="1"/>
  <c r="S174" i="1"/>
  <c r="T174" i="1" s="1"/>
  <c r="S180" i="1"/>
  <c r="T180" i="1" s="1"/>
  <c r="S186" i="1"/>
  <c r="T186" i="1" s="1"/>
  <c r="S192" i="1"/>
  <c r="T192" i="1" s="1"/>
  <c r="S198" i="1"/>
  <c r="T198" i="1" s="1"/>
  <c r="S204" i="1"/>
  <c r="T204" i="1" s="1"/>
  <c r="S216" i="1"/>
  <c r="T216" i="1" s="1"/>
  <c r="S227" i="1"/>
  <c r="T227" i="1" s="1"/>
  <c r="S239" i="1"/>
  <c r="T239" i="1" s="1"/>
  <c r="S245" i="1"/>
  <c r="T245" i="1" s="1"/>
  <c r="S251" i="1"/>
  <c r="T251" i="1" s="1"/>
  <c r="S257" i="1"/>
  <c r="T257" i="1" s="1"/>
  <c r="S263" i="1"/>
  <c r="T263" i="1" s="1"/>
  <c r="S269" i="1"/>
  <c r="T269" i="1" s="1"/>
  <c r="S275" i="1"/>
  <c r="T275" i="1" s="1"/>
  <c r="S280" i="1"/>
  <c r="T280" i="1" s="1"/>
  <c r="S286" i="1"/>
  <c r="T286" i="1" s="1"/>
  <c r="S292" i="1"/>
  <c r="T292" i="1" s="1"/>
  <c r="S304" i="1"/>
  <c r="T304" i="1" s="1"/>
  <c r="S316" i="1"/>
  <c r="T316" i="1" s="1"/>
  <c r="S322" i="1"/>
  <c r="T322" i="1" s="1"/>
  <c r="S328" i="1"/>
  <c r="T328" i="1" s="1"/>
  <c r="S333" i="1"/>
  <c r="T333" i="1" s="1"/>
  <c r="S339" i="1"/>
  <c r="T339" i="1" s="1"/>
  <c r="S345" i="1"/>
  <c r="T345" i="1" s="1"/>
  <c r="S351" i="1"/>
  <c r="T351" i="1" s="1"/>
  <c r="S357" i="1"/>
  <c r="T357" i="1" s="1"/>
  <c r="S363" i="1"/>
  <c r="T363" i="1" s="1"/>
  <c r="S369" i="1"/>
  <c r="T369" i="1" s="1"/>
  <c r="S39" i="1"/>
  <c r="T39" i="1" s="1"/>
  <c r="S51" i="1"/>
  <c r="T51" i="1" s="1"/>
  <c r="S63" i="1"/>
  <c r="T63" i="1" s="1"/>
  <c r="S69" i="1"/>
  <c r="T69" i="1" s="1"/>
  <c r="S75" i="1"/>
  <c r="T75" i="1" s="1"/>
  <c r="S81" i="1"/>
  <c r="T81" i="1" s="1"/>
  <c r="S87" i="1"/>
  <c r="T87" i="1" s="1"/>
  <c r="S93" i="1"/>
  <c r="T93" i="1" s="1"/>
  <c r="S99" i="1"/>
  <c r="T99" i="1" s="1"/>
  <c r="S105" i="1"/>
  <c r="T105" i="1" s="1"/>
  <c r="S116" i="1"/>
  <c r="T116" i="1" s="1"/>
  <c r="S128" i="1"/>
  <c r="T128" i="1" s="1"/>
  <c r="S140" i="1"/>
  <c r="T140" i="1" s="1"/>
  <c r="S146" i="1"/>
  <c r="T146" i="1" s="1"/>
  <c r="S152" i="1"/>
  <c r="T152" i="1" s="1"/>
  <c r="S158" i="1"/>
  <c r="T158" i="1" s="1"/>
  <c r="S164" i="1"/>
  <c r="T164" i="1" s="1"/>
  <c r="S169" i="1"/>
  <c r="T169" i="1" s="1"/>
  <c r="S175" i="1"/>
  <c r="T175" i="1" s="1"/>
  <c r="S181" i="1"/>
  <c r="T181" i="1" s="1"/>
  <c r="S187" i="1"/>
  <c r="T187" i="1" s="1"/>
  <c r="S193" i="1"/>
  <c r="T193" i="1" s="1"/>
  <c r="S205" i="1"/>
  <c r="T205" i="1" s="1"/>
  <c r="S217" i="1"/>
  <c r="T217" i="1" s="1"/>
  <c r="S228" i="1"/>
  <c r="T228" i="1" s="1"/>
  <c r="S234" i="1"/>
  <c r="T234" i="1" s="1"/>
  <c r="S240" i="1"/>
  <c r="T240" i="1" s="1"/>
  <c r="S246" i="1"/>
  <c r="T246" i="1" s="1"/>
  <c r="S252" i="1"/>
  <c r="T252" i="1" s="1"/>
  <c r="S258" i="1"/>
  <c r="T258" i="1" s="1"/>
  <c r="S264" i="1"/>
  <c r="T264" i="1" s="1"/>
  <c r="S270" i="1"/>
  <c r="T270" i="1" s="1"/>
  <c r="S281" i="1"/>
  <c r="T281" i="1" s="1"/>
  <c r="S293" i="1"/>
  <c r="T293" i="1" s="1"/>
  <c r="S305" i="1"/>
  <c r="T305" i="1" s="1"/>
  <c r="S311" i="1"/>
  <c r="T311" i="1" s="1"/>
  <c r="S317" i="1"/>
  <c r="T317" i="1" s="1"/>
  <c r="S323" i="1"/>
  <c r="T323" i="1" s="1"/>
  <c r="S329" i="1"/>
  <c r="T329" i="1" s="1"/>
  <c r="S334" i="1"/>
  <c r="T334" i="1" s="1"/>
  <c r="S340" i="1"/>
  <c r="T340" i="1" s="1"/>
  <c r="S346" i="1"/>
  <c r="T346" i="1" s="1"/>
  <c r="S352" i="1"/>
  <c r="T352" i="1" s="1"/>
  <c r="S358" i="1"/>
  <c r="T358" i="1" s="1"/>
  <c r="S370" i="1"/>
  <c r="T370" i="1" s="1"/>
  <c r="S40" i="1"/>
  <c r="T40" i="1" s="1"/>
  <c r="S52" i="1"/>
  <c r="T52" i="1" s="1"/>
  <c r="S58" i="1"/>
  <c r="T58" i="1" s="1"/>
  <c r="S64" i="1"/>
  <c r="T64" i="1" s="1"/>
  <c r="S70" i="1"/>
  <c r="T70" i="1" s="1"/>
  <c r="S76" i="1"/>
  <c r="T76" i="1" s="1"/>
  <c r="S82" i="1"/>
  <c r="T82" i="1" s="1"/>
  <c r="S88" i="1"/>
  <c r="T88" i="1" s="1"/>
  <c r="S94" i="1"/>
  <c r="T94" i="1" s="1"/>
  <c r="S106" i="1"/>
  <c r="T106" i="1" s="1"/>
  <c r="S117" i="1"/>
  <c r="T117" i="1" s="1"/>
  <c r="S129" i="1"/>
  <c r="T129" i="1" s="1"/>
  <c r="S135" i="1"/>
  <c r="T135" i="1" s="1"/>
  <c r="S141" i="1"/>
  <c r="T141" i="1" s="1"/>
  <c r="S147" i="1"/>
  <c r="T147" i="1" s="1"/>
  <c r="S153" i="1"/>
  <c r="T153" i="1" s="1"/>
  <c r="S159" i="1"/>
  <c r="T159" i="1" s="1"/>
  <c r="S165" i="1"/>
  <c r="T165" i="1" s="1"/>
  <c r="S170" i="1"/>
  <c r="T170" i="1" s="1"/>
  <c r="S176" i="1"/>
  <c r="T176" i="1" s="1"/>
  <c r="S182" i="1"/>
  <c r="T182" i="1" s="1"/>
  <c r="S194" i="1"/>
  <c r="T194" i="1" s="1"/>
  <c r="S206" i="1"/>
  <c r="T206" i="1" s="1"/>
  <c r="S212" i="1"/>
  <c r="T212" i="1" s="1"/>
  <c r="S218" i="1"/>
  <c r="T218" i="1" s="1"/>
  <c r="S223" i="1"/>
  <c r="T223" i="1" s="1"/>
  <c r="S229" i="1"/>
  <c r="T229" i="1" s="1"/>
  <c r="S235" i="1"/>
  <c r="T235" i="1" s="1"/>
  <c r="S241" i="1"/>
  <c r="T241" i="1" s="1"/>
  <c r="S247" i="1"/>
  <c r="T247" i="1" s="1"/>
  <c r="S253" i="1"/>
  <c r="T253" i="1" s="1"/>
  <c r="S259" i="1"/>
  <c r="T259" i="1" s="1"/>
  <c r="S271" i="1"/>
  <c r="T271" i="1" s="1"/>
  <c r="S282" i="1"/>
  <c r="T282" i="1" s="1"/>
  <c r="S294" i="1"/>
  <c r="T294" i="1" s="1"/>
  <c r="S300" i="1"/>
  <c r="T300" i="1" s="1"/>
  <c r="S306" i="1"/>
  <c r="T306" i="1" s="1"/>
  <c r="S312" i="1"/>
  <c r="T312" i="1" s="1"/>
  <c r="S318" i="1"/>
  <c r="T318" i="1" s="1"/>
  <c r="S324" i="1"/>
  <c r="T324" i="1" s="1"/>
  <c r="S330" i="1"/>
  <c r="T330" i="1" s="1"/>
  <c r="S335" i="1"/>
  <c r="T335" i="1" s="1"/>
  <c r="S341" i="1"/>
  <c r="T341" i="1" s="1"/>
  <c r="S347" i="1"/>
  <c r="T347" i="1" s="1"/>
  <c r="S359" i="1"/>
  <c r="T359" i="1" s="1"/>
  <c r="S371" i="1"/>
  <c r="T371" i="1" s="1"/>
  <c r="S41" i="1"/>
  <c r="T41" i="1" s="1"/>
  <c r="S47" i="1"/>
  <c r="T47" i="1" s="1"/>
  <c r="S53" i="1"/>
  <c r="T53" i="1" s="1"/>
  <c r="S59" i="1"/>
  <c r="T59" i="1" s="1"/>
  <c r="S65" i="1"/>
  <c r="T65" i="1" s="1"/>
  <c r="S71" i="1"/>
  <c r="T71" i="1" s="1"/>
  <c r="S77" i="1"/>
  <c r="T77" i="1" s="1"/>
  <c r="S83" i="1"/>
  <c r="T83" i="1" s="1"/>
  <c r="S95" i="1"/>
  <c r="T95" i="1" s="1"/>
  <c r="S107" i="1"/>
  <c r="T107" i="1" s="1"/>
  <c r="S118" i="1"/>
  <c r="T118" i="1" s="1"/>
  <c r="S124" i="1"/>
  <c r="T124" i="1" s="1"/>
  <c r="S130" i="1"/>
  <c r="T130" i="1" s="1"/>
  <c r="S136" i="1"/>
  <c r="T136" i="1" s="1"/>
  <c r="S142" i="1"/>
  <c r="T142" i="1" s="1"/>
  <c r="S148" i="1"/>
  <c r="T148" i="1" s="1"/>
  <c r="S154" i="1"/>
  <c r="T154" i="1" s="1"/>
  <c r="S160" i="1"/>
  <c r="T160" i="1" s="1"/>
  <c r="S171" i="1"/>
  <c r="T171" i="1" s="1"/>
  <c r="S183" i="1"/>
  <c r="T183" i="1" s="1"/>
  <c r="S195" i="1"/>
  <c r="T195" i="1" s="1"/>
  <c r="S201" i="1"/>
  <c r="T201" i="1" s="1"/>
  <c r="S207" i="1"/>
  <c r="T207" i="1" s="1"/>
  <c r="S213" i="1"/>
  <c r="T213" i="1" s="1"/>
  <c r="S219" i="1"/>
  <c r="T219" i="1" s="1"/>
  <c r="S224" i="1"/>
  <c r="T224" i="1" s="1"/>
  <c r="S230" i="1"/>
  <c r="T230" i="1" s="1"/>
  <c r="S236" i="1"/>
  <c r="T236" i="1" s="1"/>
  <c r="S242" i="1"/>
  <c r="T242" i="1" s="1"/>
  <c r="S248" i="1"/>
  <c r="T248" i="1" s="1"/>
  <c r="S260" i="1"/>
  <c r="T260" i="1" s="1"/>
  <c r="S272" i="1"/>
  <c r="T272" i="1" s="1"/>
  <c r="S283" i="1"/>
  <c r="T283" i="1" s="1"/>
  <c r="S289" i="1"/>
  <c r="T289" i="1" s="1"/>
  <c r="S295" i="1"/>
  <c r="T295" i="1" s="1"/>
  <c r="S301" i="1"/>
  <c r="T301" i="1" s="1"/>
  <c r="S307" i="1"/>
  <c r="T307" i="1" s="1"/>
  <c r="S313" i="1"/>
  <c r="T313" i="1" s="1"/>
  <c r="S319" i="1"/>
  <c r="T319" i="1" s="1"/>
  <c r="S325" i="1"/>
  <c r="T325" i="1" s="1"/>
  <c r="S336" i="1"/>
  <c r="T336" i="1" s="1"/>
  <c r="S348" i="1"/>
  <c r="T348" i="1" s="1"/>
  <c r="S360" i="1"/>
  <c r="T360" i="1" s="1"/>
  <c r="S366" i="1"/>
  <c r="S372" i="1"/>
  <c r="T372" i="1" s="1"/>
  <c r="S32" i="1"/>
  <c r="T32" i="1" s="1"/>
  <c r="S31" i="1"/>
  <c r="T31" i="1" s="1"/>
  <c r="S30" i="1"/>
  <c r="T30" i="1" s="1"/>
  <c r="S29" i="1"/>
  <c r="T29" i="1" s="1"/>
  <c r="S28" i="1"/>
  <c r="T28" i="1" s="1"/>
  <c r="S27" i="1"/>
  <c r="T27" i="1" s="1"/>
  <c r="S26" i="1"/>
  <c r="T26" i="1" s="1"/>
  <c r="S25" i="1"/>
  <c r="S22" i="1"/>
  <c r="T22" i="1" s="1"/>
  <c r="S20" i="1"/>
  <c r="T20" i="1" s="1"/>
  <c r="S15" i="1"/>
  <c r="T15" i="1" s="1"/>
  <c r="S18" i="1"/>
  <c r="T18" i="1" s="1"/>
  <c r="S16" i="1"/>
  <c r="T16" i="1" s="1"/>
  <c r="S21" i="1"/>
  <c r="T21" i="1" s="1"/>
  <c r="S14" i="1"/>
  <c r="S19" i="1"/>
  <c r="T19" i="1" s="1"/>
  <c r="S17" i="1"/>
  <c r="T17" i="1" s="1"/>
  <c r="S10" i="1"/>
  <c r="T10" i="1" s="1"/>
  <c r="S4" i="1"/>
  <c r="T4" i="1" s="1"/>
  <c r="S7" i="1"/>
  <c r="T7" i="1" s="1"/>
  <c r="S5" i="1"/>
  <c r="T5" i="1" s="1"/>
  <c r="S8" i="1"/>
  <c r="T8" i="1" s="1"/>
  <c r="S6" i="1"/>
  <c r="T6" i="1" s="1"/>
  <c r="S11" i="1"/>
  <c r="T11" i="1" s="1"/>
  <c r="S3" i="1"/>
  <c r="S9" i="1"/>
  <c r="T9" i="1" s="1"/>
  <c r="BY6" i="1" l="1"/>
  <c r="CC6" i="1"/>
  <c r="CA6" i="1"/>
  <c r="BJ6" i="1"/>
  <c r="CD6" i="1"/>
  <c r="BN6" i="1"/>
  <c r="BG6" i="1"/>
  <c r="BZ6" i="1"/>
  <c r="BK6" i="1"/>
  <c r="CB6" i="1"/>
  <c r="BH6" i="1"/>
  <c r="BM6" i="1"/>
  <c r="BL6" i="1"/>
  <c r="BX6" i="1"/>
  <c r="AZ9" i="1"/>
  <c r="AZ6" i="1" s="1"/>
  <c r="BA6" i="1"/>
  <c r="BT6" i="1"/>
  <c r="BS6" i="1"/>
  <c r="BR6" i="1"/>
  <c r="BP6" i="1"/>
  <c r="BU6" i="1"/>
  <c r="BQ6" i="1"/>
  <c r="BV6" i="1"/>
  <c r="BO6" i="1"/>
  <c r="BB6" i="1"/>
  <c r="AH145" i="1"/>
  <c r="AI145" i="1" s="1"/>
  <c r="BF6" i="1"/>
  <c r="BW6" i="1"/>
  <c r="AY6" i="1"/>
  <c r="BE6" i="1"/>
  <c r="AX6" i="1"/>
  <c r="D5" i="10"/>
  <c r="P5" i="10"/>
  <c r="J6" i="10"/>
  <c r="D7" i="10"/>
  <c r="P7" i="10"/>
  <c r="J8" i="10"/>
  <c r="D9" i="10"/>
  <c r="J10" i="10"/>
  <c r="D11" i="10"/>
  <c r="P11" i="10"/>
  <c r="J12" i="10"/>
  <c r="D13" i="10"/>
  <c r="P13" i="10"/>
  <c r="J14" i="10"/>
  <c r="D15" i="10"/>
  <c r="P15" i="10"/>
  <c r="J16" i="10"/>
  <c r="D17" i="10"/>
  <c r="P17" i="10"/>
  <c r="J18" i="10"/>
  <c r="D19" i="10"/>
  <c r="P19" i="10"/>
  <c r="J20" i="10"/>
  <c r="D21" i="10"/>
  <c r="P21" i="10"/>
  <c r="U10" i="10"/>
  <c r="U16" i="10"/>
  <c r="U20" i="10"/>
  <c r="E5" i="10"/>
  <c r="Q5" i="10"/>
  <c r="K6" i="10"/>
  <c r="E7" i="10"/>
  <c r="Q7" i="10"/>
  <c r="K8" i="10"/>
  <c r="E9" i="10"/>
  <c r="Q9" i="10"/>
  <c r="K10" i="10"/>
  <c r="E11" i="10"/>
  <c r="Q11" i="10"/>
  <c r="K12" i="10"/>
  <c r="E13" i="10"/>
  <c r="Q13" i="10"/>
  <c r="K14" i="10"/>
  <c r="E15" i="10"/>
  <c r="Q15" i="10"/>
  <c r="K16" i="10"/>
  <c r="E17" i="10"/>
  <c r="Q17" i="10"/>
  <c r="K18" i="10"/>
  <c r="E19" i="10"/>
  <c r="Q19" i="10"/>
  <c r="K20" i="10"/>
  <c r="E21" i="10"/>
  <c r="Q21" i="10"/>
  <c r="L4" i="10"/>
  <c r="R9" i="10"/>
  <c r="R11" i="10"/>
  <c r="F13" i="10"/>
  <c r="L14" i="10"/>
  <c r="R15" i="10"/>
  <c r="F17" i="10"/>
  <c r="R17" i="10"/>
  <c r="F19" i="10"/>
  <c r="L20" i="10"/>
  <c r="R21" i="10"/>
  <c r="I17" i="10"/>
  <c r="O20" i="10"/>
  <c r="N13" i="10"/>
  <c r="T20" i="10"/>
  <c r="U8" i="10"/>
  <c r="U12" i="10"/>
  <c r="U18" i="10"/>
  <c r="F5" i="10"/>
  <c r="R5" i="10"/>
  <c r="L6" i="10"/>
  <c r="F7" i="10"/>
  <c r="R7" i="10"/>
  <c r="L8" i="10"/>
  <c r="F9" i="10"/>
  <c r="L10" i="10"/>
  <c r="F11" i="10"/>
  <c r="L12" i="10"/>
  <c r="R13" i="10"/>
  <c r="F15" i="10"/>
  <c r="L16" i="10"/>
  <c r="L18" i="10"/>
  <c r="R19" i="10"/>
  <c r="F21" i="10"/>
  <c r="M4" i="10"/>
  <c r="O18" i="10"/>
  <c r="P4" i="10"/>
  <c r="H16" i="10"/>
  <c r="I4" i="10"/>
  <c r="I10" i="10"/>
  <c r="I16" i="10"/>
  <c r="J4" i="10"/>
  <c r="G5" i="10"/>
  <c r="S5" i="10"/>
  <c r="M6" i="10"/>
  <c r="G7" i="10"/>
  <c r="S7" i="10"/>
  <c r="M8" i="10"/>
  <c r="G9" i="10"/>
  <c r="S9" i="10"/>
  <c r="M10" i="10"/>
  <c r="G11" i="10"/>
  <c r="S11" i="10"/>
  <c r="M12" i="10"/>
  <c r="G13" i="10"/>
  <c r="S13" i="10"/>
  <c r="M14" i="10"/>
  <c r="G15" i="10"/>
  <c r="S15" i="10"/>
  <c r="M16" i="10"/>
  <c r="G17" i="10"/>
  <c r="S17" i="10"/>
  <c r="M18" i="10"/>
  <c r="G19" i="10"/>
  <c r="S19" i="10"/>
  <c r="M20" i="10"/>
  <c r="G21" i="10"/>
  <c r="S21" i="10"/>
  <c r="N4" i="10"/>
  <c r="U5" i="10"/>
  <c r="U7" i="10"/>
  <c r="I9" i="10"/>
  <c r="O10" i="10"/>
  <c r="U11" i="10"/>
  <c r="I13" i="10"/>
  <c r="O14" i="10"/>
  <c r="U15" i="10"/>
  <c r="U17" i="10"/>
  <c r="U19" i="10"/>
  <c r="U21" i="10"/>
  <c r="N17" i="10"/>
  <c r="O7" i="10"/>
  <c r="I14" i="10"/>
  <c r="D4" i="10"/>
  <c r="H5" i="10"/>
  <c r="T5" i="10"/>
  <c r="N6" i="10"/>
  <c r="H7" i="10"/>
  <c r="T7" i="10"/>
  <c r="N8" i="10"/>
  <c r="H9" i="10"/>
  <c r="T9" i="10"/>
  <c r="N10" i="10"/>
  <c r="H11" i="10"/>
  <c r="T11" i="10"/>
  <c r="N12" i="10"/>
  <c r="H13" i="10"/>
  <c r="T13" i="10"/>
  <c r="N14" i="10"/>
  <c r="H15" i="10"/>
  <c r="T15" i="10"/>
  <c r="N16" i="10"/>
  <c r="H17" i="10"/>
  <c r="T17" i="10"/>
  <c r="N18" i="10"/>
  <c r="H19" i="10"/>
  <c r="T19" i="10"/>
  <c r="N20" i="10"/>
  <c r="H21" i="10"/>
  <c r="T21" i="10"/>
  <c r="O4" i="10"/>
  <c r="I5" i="10"/>
  <c r="O6" i="10"/>
  <c r="I7" i="10"/>
  <c r="O8" i="10"/>
  <c r="U9" i="10"/>
  <c r="I11" i="10"/>
  <c r="O12" i="10"/>
  <c r="U13" i="10"/>
  <c r="I15" i="10"/>
  <c r="O16" i="10"/>
  <c r="I19" i="10"/>
  <c r="I21" i="10"/>
  <c r="T14" i="10"/>
  <c r="N21" i="10"/>
  <c r="O9" i="10"/>
  <c r="O15" i="10"/>
  <c r="I20" i="10"/>
  <c r="J5" i="10"/>
  <c r="D6" i="10"/>
  <c r="P6" i="10"/>
  <c r="J7" i="10"/>
  <c r="D8" i="10"/>
  <c r="P8" i="10"/>
  <c r="J9" i="10"/>
  <c r="D10" i="10"/>
  <c r="P10" i="10"/>
  <c r="J11" i="10"/>
  <c r="D12" i="10"/>
  <c r="P12" i="10"/>
  <c r="J13" i="10"/>
  <c r="D14" i="10"/>
  <c r="P14" i="10"/>
  <c r="J15" i="10"/>
  <c r="D16" i="10"/>
  <c r="P16" i="10"/>
  <c r="J17" i="10"/>
  <c r="D18" i="10"/>
  <c r="P18" i="10"/>
  <c r="J19" i="10"/>
  <c r="D20" i="10"/>
  <c r="P20" i="10"/>
  <c r="J21" i="10"/>
  <c r="E4" i="10"/>
  <c r="Q4" i="10"/>
  <c r="M7" i="10"/>
  <c r="S8" i="10"/>
  <c r="S10" i="10"/>
  <c r="G14" i="10"/>
  <c r="M15" i="10"/>
  <c r="G18" i="10"/>
  <c r="S20" i="10"/>
  <c r="T4" i="10"/>
  <c r="N7" i="10"/>
  <c r="H10" i="10"/>
  <c r="T12" i="10"/>
  <c r="T16" i="10"/>
  <c r="H20" i="10"/>
  <c r="O5" i="10"/>
  <c r="O13" i="10"/>
  <c r="I18" i="10"/>
  <c r="K5" i="10"/>
  <c r="E6" i="10"/>
  <c r="Q6" i="10"/>
  <c r="K7" i="10"/>
  <c r="E8" i="10"/>
  <c r="Q8" i="10"/>
  <c r="K9" i="10"/>
  <c r="E10" i="10"/>
  <c r="K11" i="10"/>
  <c r="E12" i="10"/>
  <c r="Q12" i="10"/>
  <c r="K13" i="10"/>
  <c r="E14" i="10"/>
  <c r="Q14" i="10"/>
  <c r="K15" i="10"/>
  <c r="E16" i="10"/>
  <c r="Q16" i="10"/>
  <c r="K17" i="10"/>
  <c r="E18" i="10"/>
  <c r="Q18" i="10"/>
  <c r="K19" i="10"/>
  <c r="E20" i="10"/>
  <c r="Q20" i="10"/>
  <c r="K21" i="10"/>
  <c r="F4" i="10"/>
  <c r="R4" i="10"/>
  <c r="G6" i="10"/>
  <c r="G8" i="10"/>
  <c r="G10" i="10"/>
  <c r="S12" i="10"/>
  <c r="G16" i="10"/>
  <c r="S18" i="10"/>
  <c r="M21" i="10"/>
  <c r="N5" i="10"/>
  <c r="H8" i="10"/>
  <c r="T10" i="10"/>
  <c r="H14" i="10"/>
  <c r="T18" i="10"/>
  <c r="U4" i="10"/>
  <c r="I8" i="10"/>
  <c r="I12" i="10"/>
  <c r="O19" i="10"/>
  <c r="L5" i="10"/>
  <c r="F6" i="10"/>
  <c r="R6" i="10"/>
  <c r="L7" i="10"/>
  <c r="F8" i="10"/>
  <c r="R8" i="10"/>
  <c r="L9" i="10"/>
  <c r="F10" i="10"/>
  <c r="R10" i="10"/>
  <c r="L11" i="10"/>
  <c r="F12" i="10"/>
  <c r="R12" i="10"/>
  <c r="L13" i="10"/>
  <c r="F14" i="10"/>
  <c r="R14" i="10"/>
  <c r="L15" i="10"/>
  <c r="F16" i="10"/>
  <c r="R16" i="10"/>
  <c r="L17" i="10"/>
  <c r="F18" i="10"/>
  <c r="R18" i="10"/>
  <c r="L19" i="10"/>
  <c r="F20" i="10"/>
  <c r="R20" i="10"/>
  <c r="L21" i="10"/>
  <c r="G4" i="10"/>
  <c r="S4" i="10"/>
  <c r="S6" i="10"/>
  <c r="M9" i="10"/>
  <c r="M11" i="10"/>
  <c r="M13" i="10"/>
  <c r="S14" i="10"/>
  <c r="M17" i="10"/>
  <c r="G20" i="10"/>
  <c r="H4" i="10"/>
  <c r="T6" i="10"/>
  <c r="N9" i="10"/>
  <c r="H12" i="10"/>
  <c r="N15" i="10"/>
  <c r="N19" i="10"/>
  <c r="I6" i="10"/>
  <c r="O11" i="10"/>
  <c r="O17" i="10"/>
  <c r="M5" i="10"/>
  <c r="G12" i="10"/>
  <c r="S16" i="10"/>
  <c r="M19" i="10"/>
  <c r="H6" i="10"/>
  <c r="T8" i="10"/>
  <c r="N11" i="10"/>
  <c r="H18" i="10"/>
  <c r="U6" i="10"/>
  <c r="U14" i="10"/>
  <c r="O21" i="10"/>
  <c r="AX15" i="1"/>
  <c r="AY15" i="1"/>
  <c r="AZ15" i="1"/>
  <c r="BD6" i="1"/>
  <c r="AX14" i="1"/>
  <c r="AZ14" i="1"/>
  <c r="AY14" i="1"/>
  <c r="AH652" i="1"/>
  <c r="AI652" i="1" s="1"/>
  <c r="AH34" i="1"/>
  <c r="AI34" i="1" s="1"/>
  <c r="AH29" i="1"/>
  <c r="AI29" i="1" s="1"/>
  <c r="AH41" i="1"/>
  <c r="AI41" i="1" s="1"/>
  <c r="AH31" i="1"/>
  <c r="AI31" i="1" s="1"/>
  <c r="AH28" i="1"/>
  <c r="AI28" i="1" s="1"/>
  <c r="AH35" i="1"/>
  <c r="AI35" i="1" s="1"/>
  <c r="AH38" i="1"/>
  <c r="AI38" i="1" s="1"/>
  <c r="AH24" i="1"/>
  <c r="AI24" i="1" s="1"/>
  <c r="AH25" i="1"/>
  <c r="AI25" i="1" s="1"/>
  <c r="AH36" i="1"/>
  <c r="AI36" i="1" s="1"/>
  <c r="AH26" i="1"/>
  <c r="AI26" i="1" s="1"/>
  <c r="AH37" i="1"/>
  <c r="AI37" i="1" s="1"/>
  <c r="AH30" i="1"/>
  <c r="AI30" i="1" s="1"/>
  <c r="AH39" i="1"/>
  <c r="AI39" i="1" s="1"/>
  <c r="AH40" i="1"/>
  <c r="AI40" i="1" s="1"/>
  <c r="AH33" i="1"/>
  <c r="AI33" i="1" s="1"/>
  <c r="AH32" i="1"/>
  <c r="AI32" i="1" s="1"/>
  <c r="AH27" i="1"/>
  <c r="AI27" i="1" s="1"/>
  <c r="T14" i="1"/>
  <c r="T25" i="1"/>
  <c r="Q10" i="10" s="1"/>
  <c r="AH681" i="1"/>
  <c r="AI681" i="1" s="1"/>
  <c r="AH669" i="1"/>
  <c r="AI669" i="1" s="1"/>
  <c r="AH672" i="1"/>
  <c r="AI672" i="1" s="1"/>
  <c r="AH671" i="1"/>
  <c r="AI671" i="1" s="1"/>
  <c r="AH676" i="1"/>
  <c r="AI676" i="1" s="1"/>
  <c r="AH674" i="1"/>
  <c r="AI674" i="1" s="1"/>
  <c r="AH673" i="1"/>
  <c r="AI673" i="1" s="1"/>
  <c r="AH678" i="1"/>
  <c r="AI678" i="1" s="1"/>
  <c r="AH668" i="1"/>
  <c r="AI668" i="1" s="1"/>
  <c r="AH670" i="1"/>
  <c r="AI670" i="1" s="1"/>
  <c r="AH667" i="1"/>
  <c r="AI667" i="1" s="1"/>
  <c r="AH665" i="1"/>
  <c r="AI665" i="1" s="1"/>
  <c r="AH680" i="1"/>
  <c r="AI680" i="1" s="1"/>
  <c r="AH677" i="1"/>
  <c r="AI677" i="1" s="1"/>
  <c r="AH664" i="1"/>
  <c r="AI664" i="1" s="1"/>
  <c r="AH679" i="1"/>
  <c r="AI679" i="1" s="1"/>
  <c r="AH675" i="1"/>
  <c r="AI675" i="1" s="1"/>
  <c r="AH666" i="1"/>
  <c r="AI666" i="1" s="1"/>
  <c r="T366" i="1"/>
  <c r="AH638" i="1"/>
  <c r="AI638" i="1" s="1"/>
  <c r="AH661" i="1"/>
  <c r="AI661" i="1" s="1"/>
  <c r="AH590" i="1"/>
  <c r="AI590" i="1" s="1"/>
  <c r="AH198" i="1"/>
  <c r="AI198" i="1" s="1"/>
  <c r="AH620" i="1"/>
  <c r="AI620" i="1" s="1"/>
  <c r="AH658" i="1"/>
  <c r="AI658" i="1" s="1"/>
  <c r="AH557" i="1"/>
  <c r="AI557" i="1" s="1"/>
  <c r="AH574" i="1"/>
  <c r="AI574" i="1" s="1"/>
  <c r="AH87" i="1"/>
  <c r="AI87" i="1" s="1"/>
  <c r="AH615" i="1"/>
  <c r="AI615" i="1" s="1"/>
  <c r="AH605" i="1"/>
  <c r="AI605" i="1" s="1"/>
  <c r="AH550" i="1"/>
  <c r="AI550" i="1" s="1"/>
  <c r="AH637" i="1"/>
  <c r="AI637" i="1" s="1"/>
  <c r="AH453" i="1"/>
  <c r="AI453" i="1" s="1"/>
  <c r="AH646" i="1"/>
  <c r="AI646" i="1" s="1"/>
  <c r="AH657" i="1"/>
  <c r="AI657" i="1" s="1"/>
  <c r="AH200" i="1"/>
  <c r="AI200" i="1" s="1"/>
  <c r="AH572" i="1"/>
  <c r="AI572" i="1" s="1"/>
  <c r="AH469" i="1"/>
  <c r="AI469" i="1" s="1"/>
  <c r="AH649" i="1"/>
  <c r="AI649" i="1" s="1"/>
  <c r="AH653" i="1"/>
  <c r="AI653" i="1" s="1"/>
  <c r="AH651" i="1"/>
  <c r="AI651" i="1" s="1"/>
  <c r="AH659" i="1"/>
  <c r="AI659" i="1" s="1"/>
  <c r="AH644" i="1"/>
  <c r="AI644" i="1" s="1"/>
  <c r="AH633" i="1"/>
  <c r="AI633" i="1" s="1"/>
  <c r="AH631" i="1"/>
  <c r="AI631" i="1" s="1"/>
  <c r="AH636" i="1"/>
  <c r="AI636" i="1" s="1"/>
  <c r="AH628" i="1"/>
  <c r="AI628" i="1" s="1"/>
  <c r="AH624" i="1"/>
  <c r="AI624" i="1" s="1"/>
  <c r="AH606" i="1"/>
  <c r="AI606" i="1" s="1"/>
  <c r="AH618" i="1"/>
  <c r="AI618" i="1" s="1"/>
  <c r="AH617" i="1"/>
  <c r="AI617" i="1" s="1"/>
  <c r="AH601" i="1"/>
  <c r="AI601" i="1" s="1"/>
  <c r="AH589" i="1"/>
  <c r="AI589" i="1" s="1"/>
  <c r="AH597" i="1"/>
  <c r="AI597" i="1" s="1"/>
  <c r="AH593" i="1"/>
  <c r="AI593" i="1" s="1"/>
  <c r="AH592" i="1"/>
  <c r="AI592" i="1" s="1"/>
  <c r="AH599" i="1"/>
  <c r="AI599" i="1" s="1"/>
  <c r="AH570" i="1"/>
  <c r="AI570" i="1" s="1"/>
  <c r="AH573" i="1"/>
  <c r="AI573" i="1" s="1"/>
  <c r="AH581" i="1"/>
  <c r="AI581" i="1" s="1"/>
  <c r="AH571" i="1"/>
  <c r="AI571" i="1" s="1"/>
  <c r="AH554" i="1"/>
  <c r="AI554" i="1" s="1"/>
  <c r="AH558" i="1"/>
  <c r="AI558" i="1" s="1"/>
  <c r="AH556" i="1"/>
  <c r="AI556" i="1" s="1"/>
  <c r="AH553" i="1"/>
  <c r="AI553" i="1" s="1"/>
  <c r="AH515" i="1"/>
  <c r="AI515" i="1" s="1"/>
  <c r="AH476" i="1"/>
  <c r="AI476" i="1" s="1"/>
  <c r="AH447" i="1"/>
  <c r="AI447" i="1" s="1"/>
  <c r="AH545" i="1"/>
  <c r="AI545" i="1" s="1"/>
  <c r="AH604" i="1"/>
  <c r="AI604" i="1" s="1"/>
  <c r="AH600" i="1"/>
  <c r="AI600" i="1" s="1"/>
  <c r="AH634" i="1"/>
  <c r="AI634" i="1" s="1"/>
  <c r="AH632" i="1"/>
  <c r="AI632" i="1" s="1"/>
  <c r="AH608" i="1"/>
  <c r="AI608" i="1" s="1"/>
  <c r="AH580" i="1"/>
  <c r="AI580" i="1" s="1"/>
  <c r="AH547" i="1"/>
  <c r="AI547" i="1" s="1"/>
  <c r="AH548" i="1"/>
  <c r="AI548" i="1" s="1"/>
  <c r="AH576" i="1"/>
  <c r="AI576" i="1" s="1"/>
  <c r="AH610" i="1"/>
  <c r="AI610" i="1" s="1"/>
  <c r="AH566" i="1"/>
  <c r="AI566" i="1" s="1"/>
  <c r="AH641" i="1"/>
  <c r="AI641" i="1" s="1"/>
  <c r="AH614" i="1"/>
  <c r="AI614" i="1" s="1"/>
  <c r="AH639" i="1"/>
  <c r="AI639" i="1" s="1"/>
  <c r="AH578" i="1"/>
  <c r="AI578" i="1" s="1"/>
  <c r="AH549" i="1"/>
  <c r="AI549" i="1" s="1"/>
  <c r="AH654" i="1"/>
  <c r="AI654" i="1" s="1"/>
  <c r="AH627" i="1"/>
  <c r="AI627" i="1" s="1"/>
  <c r="AH551" i="1"/>
  <c r="AI551" i="1" s="1"/>
  <c r="AH596" i="1"/>
  <c r="AI596" i="1" s="1"/>
  <c r="AH587" i="1"/>
  <c r="AI587" i="1" s="1"/>
  <c r="AH647" i="1"/>
  <c r="AI647" i="1" s="1"/>
  <c r="AH555" i="1"/>
  <c r="AI555" i="1" s="1"/>
  <c r="AH635" i="1"/>
  <c r="AI635" i="1" s="1"/>
  <c r="AH568" i="1"/>
  <c r="AI568" i="1" s="1"/>
  <c r="AH625" i="1"/>
  <c r="AI625" i="1" s="1"/>
  <c r="AH630" i="1"/>
  <c r="AI630" i="1" s="1"/>
  <c r="AH598" i="1"/>
  <c r="AI598" i="1" s="1"/>
  <c r="AH560" i="1"/>
  <c r="AI560" i="1" s="1"/>
  <c r="AH567" i="1"/>
  <c r="AI567" i="1" s="1"/>
  <c r="AH655" i="1"/>
  <c r="AI655" i="1" s="1"/>
  <c r="AH588" i="1"/>
  <c r="AI588" i="1" s="1"/>
  <c r="AH645" i="1"/>
  <c r="AI645" i="1" s="1"/>
  <c r="AH650" i="1"/>
  <c r="AI650" i="1" s="1"/>
  <c r="AH552" i="1"/>
  <c r="AI552" i="1" s="1"/>
  <c r="AH629" i="1"/>
  <c r="AI629" i="1" s="1"/>
  <c r="AH594" i="1"/>
  <c r="AI594" i="1" s="1"/>
  <c r="AH613" i="1"/>
  <c r="AI613" i="1" s="1"/>
  <c r="AH575" i="1"/>
  <c r="AI575" i="1" s="1"/>
  <c r="AH611" i="1"/>
  <c r="AI611" i="1" s="1"/>
  <c r="AH565" i="1"/>
  <c r="AI565" i="1" s="1"/>
  <c r="AH619" i="1"/>
  <c r="AI619" i="1" s="1"/>
  <c r="AH621" i="1"/>
  <c r="AI621" i="1" s="1"/>
  <c r="AH640" i="1"/>
  <c r="AI640" i="1" s="1"/>
  <c r="AH569" i="1"/>
  <c r="AI569" i="1" s="1"/>
  <c r="AH595" i="1"/>
  <c r="AI595" i="1" s="1"/>
  <c r="AH585" i="1"/>
  <c r="AI585" i="1" s="1"/>
  <c r="AH616" i="1"/>
  <c r="AI616" i="1" s="1"/>
  <c r="AH559" i="1"/>
  <c r="AI559" i="1" s="1"/>
  <c r="AH612" i="1"/>
  <c r="AI612" i="1" s="1"/>
  <c r="AH561" i="1"/>
  <c r="AI561" i="1" s="1"/>
  <c r="AH660" i="1"/>
  <c r="AI660" i="1" s="1"/>
  <c r="AH577" i="1"/>
  <c r="AI577" i="1" s="1"/>
  <c r="AH656" i="1"/>
  <c r="AI656" i="1" s="1"/>
  <c r="AH546" i="1"/>
  <c r="AI546" i="1" s="1"/>
  <c r="AH626" i="1"/>
  <c r="AI626" i="1" s="1"/>
  <c r="AH544" i="1"/>
  <c r="AI544" i="1" s="1"/>
  <c r="AH564" i="1"/>
  <c r="AI564" i="1" s="1"/>
  <c r="AH607" i="1"/>
  <c r="AI607" i="1" s="1"/>
  <c r="AH591" i="1"/>
  <c r="AI591" i="1" s="1"/>
  <c r="AH609" i="1"/>
  <c r="AI609" i="1" s="1"/>
  <c r="AH584" i="1"/>
  <c r="AI584" i="1" s="1"/>
  <c r="AH586" i="1"/>
  <c r="AI586" i="1" s="1"/>
  <c r="AH648" i="1"/>
  <c r="AI648" i="1" s="1"/>
  <c r="AH579" i="1"/>
  <c r="AI579" i="1" s="1"/>
  <c r="AH513" i="1"/>
  <c r="AI513" i="1" s="1"/>
  <c r="AH199" i="1"/>
  <c r="AI199" i="1" s="1"/>
  <c r="AH466" i="1"/>
  <c r="AI466" i="1" s="1"/>
  <c r="AH479" i="1"/>
  <c r="AI479" i="1" s="1"/>
  <c r="AH514" i="1"/>
  <c r="AI514" i="1" s="1"/>
  <c r="AH526" i="1"/>
  <c r="AI526" i="1" s="1"/>
  <c r="AH532" i="1"/>
  <c r="AI532" i="1" s="1"/>
  <c r="AH459" i="1"/>
  <c r="AI459" i="1" s="1"/>
  <c r="AH486" i="1"/>
  <c r="AI486" i="1" s="1"/>
  <c r="AH451" i="1"/>
  <c r="AI451" i="1" s="1"/>
  <c r="AH481" i="1"/>
  <c r="AI481" i="1" s="1"/>
  <c r="AH485" i="1"/>
  <c r="AI485" i="1" s="1"/>
  <c r="AH506" i="1"/>
  <c r="AI506" i="1" s="1"/>
  <c r="AH458" i="1"/>
  <c r="AI458" i="1" s="1"/>
  <c r="AH528" i="1"/>
  <c r="AI528" i="1" s="1"/>
  <c r="AH446" i="1"/>
  <c r="AI446" i="1" s="1"/>
  <c r="AH497" i="1"/>
  <c r="AI497" i="1" s="1"/>
  <c r="AH478" i="1"/>
  <c r="AI478" i="1" s="1"/>
  <c r="AH498" i="1"/>
  <c r="AI498" i="1" s="1"/>
  <c r="AH461" i="1"/>
  <c r="AI461" i="1" s="1"/>
  <c r="AH480" i="1"/>
  <c r="AI480" i="1" s="1"/>
  <c r="AH534" i="1"/>
  <c r="AI534" i="1" s="1"/>
  <c r="AH452" i="1"/>
  <c r="AI452" i="1" s="1"/>
  <c r="AH536" i="1"/>
  <c r="AI536" i="1" s="1"/>
  <c r="AH527" i="1"/>
  <c r="AI527" i="1" s="1"/>
  <c r="AH490" i="1"/>
  <c r="AI490" i="1" s="1"/>
  <c r="AH493" i="1"/>
  <c r="AI493" i="1" s="1"/>
  <c r="AH529" i="1"/>
  <c r="AI529" i="1" s="1"/>
  <c r="AH492" i="1"/>
  <c r="AI492" i="1" s="1"/>
  <c r="AH538" i="1"/>
  <c r="AI538" i="1" s="1"/>
  <c r="AH445" i="1"/>
  <c r="AI445" i="1" s="1"/>
  <c r="AH457" i="1"/>
  <c r="AI457" i="1" s="1"/>
  <c r="AH508" i="1"/>
  <c r="AI508" i="1" s="1"/>
  <c r="AH500" i="1"/>
  <c r="AI500" i="1" s="1"/>
  <c r="AH464" i="1"/>
  <c r="AI464" i="1" s="1"/>
  <c r="AH525" i="1"/>
  <c r="AI525" i="1" s="1"/>
  <c r="AH474" i="1"/>
  <c r="AI474" i="1" s="1"/>
  <c r="AH501" i="1"/>
  <c r="AI501" i="1" s="1"/>
  <c r="AH541" i="1"/>
  <c r="AI541" i="1" s="1"/>
  <c r="AH454" i="1"/>
  <c r="AI454" i="1" s="1"/>
  <c r="AH521" i="1"/>
  <c r="AI521" i="1" s="1"/>
  <c r="AH499" i="1"/>
  <c r="AI499" i="1" s="1"/>
  <c r="AH512" i="1"/>
  <c r="AI512" i="1" s="1"/>
  <c r="AH489" i="1"/>
  <c r="AI489" i="1" s="1"/>
  <c r="AH539" i="1"/>
  <c r="AI539" i="1" s="1"/>
  <c r="AH496" i="1"/>
  <c r="AI496" i="1" s="1"/>
  <c r="AH530" i="1"/>
  <c r="AI530" i="1" s="1"/>
  <c r="AH519" i="1"/>
  <c r="AI519" i="1" s="1"/>
  <c r="AH460" i="1"/>
  <c r="AI460" i="1" s="1"/>
  <c r="AH509" i="1"/>
  <c r="AI509" i="1" s="1"/>
  <c r="AH516" i="1"/>
  <c r="AI516" i="1" s="1"/>
  <c r="AH475" i="1"/>
  <c r="AI475" i="1" s="1"/>
  <c r="AH468" i="1"/>
  <c r="AI468" i="1" s="1"/>
  <c r="AH450" i="1"/>
  <c r="AI450" i="1" s="1"/>
  <c r="AH540" i="1"/>
  <c r="AI540" i="1" s="1"/>
  <c r="AH517" i="1"/>
  <c r="AI517" i="1" s="1"/>
  <c r="AH494" i="1"/>
  <c r="AI494" i="1" s="1"/>
  <c r="AH524" i="1"/>
  <c r="AI524" i="1" s="1"/>
  <c r="AH472" i="1"/>
  <c r="AI472" i="1" s="1"/>
  <c r="AH484" i="1"/>
  <c r="AI484" i="1" s="1"/>
  <c r="AH518" i="1"/>
  <c r="AI518" i="1" s="1"/>
  <c r="AH471" i="1"/>
  <c r="AI471" i="1" s="1"/>
  <c r="AH535" i="1"/>
  <c r="AI535" i="1" s="1"/>
  <c r="AH449" i="1"/>
  <c r="AI449" i="1" s="1"/>
  <c r="AH504" i="1"/>
  <c r="AI504" i="1" s="1"/>
  <c r="AH467" i="1"/>
  <c r="AI467" i="1" s="1"/>
  <c r="AH456" i="1"/>
  <c r="AI456" i="1" s="1"/>
  <c r="AH455" i="1"/>
  <c r="AI455" i="1" s="1"/>
  <c r="AH531" i="1"/>
  <c r="AI531" i="1" s="1"/>
  <c r="AH488" i="1"/>
  <c r="AI488" i="1" s="1"/>
  <c r="AH537" i="1"/>
  <c r="AI537" i="1" s="1"/>
  <c r="AH470" i="1"/>
  <c r="AI470" i="1" s="1"/>
  <c r="AH533" i="1"/>
  <c r="AI533" i="1" s="1"/>
  <c r="AH505" i="1"/>
  <c r="AI505" i="1" s="1"/>
  <c r="AH495" i="1"/>
  <c r="AI495" i="1" s="1"/>
  <c r="AH491" i="1"/>
  <c r="AI491" i="1" s="1"/>
  <c r="AH520" i="1"/>
  <c r="AI520" i="1" s="1"/>
  <c r="AH477" i="1"/>
  <c r="AI477" i="1" s="1"/>
  <c r="AH444" i="1"/>
  <c r="AI444" i="1" s="1"/>
  <c r="AH487" i="1"/>
  <c r="AI487" i="1" s="1"/>
  <c r="AH511" i="1"/>
  <c r="AI511" i="1" s="1"/>
  <c r="AH473" i="1"/>
  <c r="AI473" i="1" s="1"/>
  <c r="AH507" i="1"/>
  <c r="AI507" i="1" s="1"/>
  <c r="AH465" i="1"/>
  <c r="AI465" i="1" s="1"/>
  <c r="AH448" i="1"/>
  <c r="AI448" i="1" s="1"/>
  <c r="AH510" i="1"/>
  <c r="AI510" i="1" s="1"/>
  <c r="AH197" i="1"/>
  <c r="AI197" i="1" s="1"/>
  <c r="AH157" i="1"/>
  <c r="AI157" i="1" s="1"/>
  <c r="AH168" i="1"/>
  <c r="AI168" i="1" s="1"/>
  <c r="AH46" i="1"/>
  <c r="AI46" i="1" s="1"/>
  <c r="AH285" i="1"/>
  <c r="AI285" i="1" s="1"/>
  <c r="AH259" i="1"/>
  <c r="AI259" i="1" s="1"/>
  <c r="AH247" i="1"/>
  <c r="AI247" i="1" s="1"/>
  <c r="AH253" i="1"/>
  <c r="AI253" i="1" s="1"/>
  <c r="AH230" i="1"/>
  <c r="AI230" i="1" s="1"/>
  <c r="AH260" i="1"/>
  <c r="AI260" i="1" s="1"/>
  <c r="AH314" i="1"/>
  <c r="AI314" i="1" s="1"/>
  <c r="AH421" i="1"/>
  <c r="AI421" i="1" s="1"/>
  <c r="AH392" i="1"/>
  <c r="AI392" i="1" s="1"/>
  <c r="AH266" i="1"/>
  <c r="AI266" i="1" s="1"/>
  <c r="AH185" i="1"/>
  <c r="AI185" i="1" s="1"/>
  <c r="AH125" i="1"/>
  <c r="AI125" i="1" s="1"/>
  <c r="AH137" i="1"/>
  <c r="AI137" i="1" s="1"/>
  <c r="AH155" i="1"/>
  <c r="AI155" i="1" s="1"/>
  <c r="AH413" i="1"/>
  <c r="AI413" i="1" s="1"/>
  <c r="AH391" i="1"/>
  <c r="AI391" i="1" s="1"/>
  <c r="AH55" i="1"/>
  <c r="AI55" i="1" s="1"/>
  <c r="AH95" i="1"/>
  <c r="AI95" i="1" s="1"/>
  <c r="AH99" i="1"/>
  <c r="AI99" i="1" s="1"/>
  <c r="AH438" i="1"/>
  <c r="AI438" i="1" s="1"/>
  <c r="AH192" i="1"/>
  <c r="AI192" i="1" s="1"/>
  <c r="AH113" i="1"/>
  <c r="AI113" i="1" s="1"/>
  <c r="AH246" i="1"/>
  <c r="AI246" i="1" s="1"/>
  <c r="AH268" i="1"/>
  <c r="AI268" i="1" s="1"/>
  <c r="AH348" i="1"/>
  <c r="AI348" i="1" s="1"/>
  <c r="AH332" i="1"/>
  <c r="AI332" i="1" s="1"/>
  <c r="AH345" i="1"/>
  <c r="AI345" i="1" s="1"/>
  <c r="AH355" i="1"/>
  <c r="AI355" i="1" s="1"/>
  <c r="AH353" i="1"/>
  <c r="AI353" i="1" s="1"/>
  <c r="AH190" i="1"/>
  <c r="AI190" i="1" s="1"/>
  <c r="AH388" i="1"/>
  <c r="AI388" i="1" s="1"/>
  <c r="AH311" i="1"/>
  <c r="AI311" i="1" s="1"/>
  <c r="AH408" i="1"/>
  <c r="AI408" i="1" s="1"/>
  <c r="AH254" i="1"/>
  <c r="AI254" i="1" s="1"/>
  <c r="AH45" i="1"/>
  <c r="AI45" i="1" s="1"/>
  <c r="AH231" i="1"/>
  <c r="AI231" i="1" s="1"/>
  <c r="AH277" i="1"/>
  <c r="AI277" i="1" s="1"/>
  <c r="AH188" i="1"/>
  <c r="AI188" i="1" s="1"/>
  <c r="AH365" i="1"/>
  <c r="AI365" i="1" s="1"/>
  <c r="AH284" i="1"/>
  <c r="AI284" i="1" s="1"/>
  <c r="AH440" i="1"/>
  <c r="AI440" i="1" s="1"/>
  <c r="AH424" i="1"/>
  <c r="AI424" i="1" s="1"/>
  <c r="AH129" i="1"/>
  <c r="AI129" i="1" s="1"/>
  <c r="AH209" i="1"/>
  <c r="AI209" i="1" s="1"/>
  <c r="AH221" i="1"/>
  <c r="AI221" i="1" s="1"/>
  <c r="AH370" i="1"/>
  <c r="AI370" i="1" s="1"/>
  <c r="AH241" i="1"/>
  <c r="AI241" i="1" s="1"/>
  <c r="AH229" i="1"/>
  <c r="AI229" i="1" s="1"/>
  <c r="AH405" i="1"/>
  <c r="AI405" i="1" s="1"/>
  <c r="AH414" i="1"/>
  <c r="AI414" i="1" s="1"/>
  <c r="AH295" i="1"/>
  <c r="AI295" i="1" s="1"/>
  <c r="AH278" i="1"/>
  <c r="AI278" i="1" s="1"/>
  <c r="AH236" i="1"/>
  <c r="AI236" i="1" s="1"/>
  <c r="AH376" i="1"/>
  <c r="AI376" i="1" s="1"/>
  <c r="AH238" i="1"/>
  <c r="AI238" i="1" s="1"/>
  <c r="AH214" i="1"/>
  <c r="AI214" i="1" s="1"/>
  <c r="AH211" i="1"/>
  <c r="AI211" i="1" s="1"/>
  <c r="AH279" i="1"/>
  <c r="AI279" i="1" s="1"/>
  <c r="AH267" i="1"/>
  <c r="AI267" i="1" s="1"/>
  <c r="AH255" i="1"/>
  <c r="AI255" i="1" s="1"/>
  <c r="AH273" i="1"/>
  <c r="AI273" i="1" s="1"/>
  <c r="AH280" i="1"/>
  <c r="AI280" i="1" s="1"/>
  <c r="AH132" i="1"/>
  <c r="AI132" i="1" s="1"/>
  <c r="AH114" i="1"/>
  <c r="AI114" i="1" s="1"/>
  <c r="AH140" i="1"/>
  <c r="AI140" i="1" s="1"/>
  <c r="AH69" i="1"/>
  <c r="AI69" i="1" s="1"/>
  <c r="AH193" i="1"/>
  <c r="AI193" i="1" s="1"/>
  <c r="AH429" i="1"/>
  <c r="AI429" i="1" s="1"/>
  <c r="AH401" i="1"/>
  <c r="AI401" i="1" s="1"/>
  <c r="AH296" i="1"/>
  <c r="AI296" i="1" s="1"/>
  <c r="AH336" i="1"/>
  <c r="AI336" i="1" s="1"/>
  <c r="AH178" i="1"/>
  <c r="AI178" i="1" s="1"/>
  <c r="AH237" i="1"/>
  <c r="AI237" i="1" s="1"/>
  <c r="AH181" i="1"/>
  <c r="AI181" i="1" s="1"/>
  <c r="AH264" i="1"/>
  <c r="AI264" i="1" s="1"/>
  <c r="AH344" i="1"/>
  <c r="AI344" i="1" s="1"/>
  <c r="AH356" i="1"/>
  <c r="AI356" i="1" s="1"/>
  <c r="AH354" i="1"/>
  <c r="AI354" i="1" s="1"/>
  <c r="AH286" i="1"/>
  <c r="AI286" i="1" s="1"/>
  <c r="AH313" i="1"/>
  <c r="AI313" i="1" s="1"/>
  <c r="AH305" i="1"/>
  <c r="AI305" i="1" s="1"/>
  <c r="AH337" i="1"/>
  <c r="AI337" i="1" s="1"/>
  <c r="AH412" i="1"/>
  <c r="AI412" i="1" s="1"/>
  <c r="AH411" i="1"/>
  <c r="AI411" i="1" s="1"/>
  <c r="AH410" i="1"/>
  <c r="AI410" i="1" s="1"/>
  <c r="AH292" i="1"/>
  <c r="AI292" i="1" s="1"/>
  <c r="AH379" i="1"/>
  <c r="AI379" i="1" s="1"/>
  <c r="AH317" i="1"/>
  <c r="AI317" i="1" s="1"/>
  <c r="AH367" i="1"/>
  <c r="AI367" i="1" s="1"/>
  <c r="AH315" i="1"/>
  <c r="AI315" i="1" s="1"/>
  <c r="AH378" i="1"/>
  <c r="AI378" i="1" s="1"/>
  <c r="AH220" i="1"/>
  <c r="AI220" i="1" s="1"/>
  <c r="AH380" i="1"/>
  <c r="AI380" i="1" s="1"/>
  <c r="AH206" i="1"/>
  <c r="AI206" i="1" s="1"/>
  <c r="AH433" i="1"/>
  <c r="AI433" i="1" s="1"/>
  <c r="AH384" i="1"/>
  <c r="AI384" i="1" s="1"/>
  <c r="AH395" i="1"/>
  <c r="AI395" i="1" s="1"/>
  <c r="AH437" i="1"/>
  <c r="AI437" i="1" s="1"/>
  <c r="AH77" i="1"/>
  <c r="AI77" i="1" s="1"/>
  <c r="AH428" i="1"/>
  <c r="AI428" i="1" s="1"/>
  <c r="AH406" i="1"/>
  <c r="AI406" i="1" s="1"/>
  <c r="AH419" i="1"/>
  <c r="AI419" i="1" s="1"/>
  <c r="AH427" i="1"/>
  <c r="AI427" i="1" s="1"/>
  <c r="AH436" i="1"/>
  <c r="AI436" i="1" s="1"/>
  <c r="AH430" i="1"/>
  <c r="AI430" i="1" s="1"/>
  <c r="AH60" i="1"/>
  <c r="AI60" i="1" s="1"/>
  <c r="AH175" i="1"/>
  <c r="AI175" i="1" s="1"/>
  <c r="AH357" i="1"/>
  <c r="AI357" i="1" s="1"/>
  <c r="AH334" i="1"/>
  <c r="AI334" i="1" s="1"/>
  <c r="AH291" i="1"/>
  <c r="AI291" i="1" s="1"/>
  <c r="AH281" i="1"/>
  <c r="AI281" i="1" s="1"/>
  <c r="AH306" i="1"/>
  <c r="AI306" i="1" s="1"/>
  <c r="AH404" i="1"/>
  <c r="AI404" i="1" s="1"/>
  <c r="AH396" i="1"/>
  <c r="AI396" i="1" s="1"/>
  <c r="AH415" i="1"/>
  <c r="AI415" i="1" s="1"/>
  <c r="AH208" i="1"/>
  <c r="AI208" i="1" s="1"/>
  <c r="AH368" i="1"/>
  <c r="AI368" i="1" s="1"/>
  <c r="AH205" i="1"/>
  <c r="AI205" i="1" s="1"/>
  <c r="AH377" i="1"/>
  <c r="AI377" i="1" s="1"/>
  <c r="AH215" i="1"/>
  <c r="AI215" i="1" s="1"/>
  <c r="AH375" i="1"/>
  <c r="AI375" i="1" s="1"/>
  <c r="AH213" i="1"/>
  <c r="AI213" i="1" s="1"/>
  <c r="AH389" i="1"/>
  <c r="AI389" i="1" s="1"/>
  <c r="AH232" i="1"/>
  <c r="AI232" i="1" s="1"/>
  <c r="AH244" i="1"/>
  <c r="AI244" i="1" s="1"/>
  <c r="AH316" i="1"/>
  <c r="AI316" i="1" s="1"/>
  <c r="AH290" i="1"/>
  <c r="AI290" i="1" s="1"/>
  <c r="AH397" i="1"/>
  <c r="AI397" i="1" s="1"/>
  <c r="AH439" i="1"/>
  <c r="AI439" i="1" s="1"/>
  <c r="AH393" i="1"/>
  <c r="AI393" i="1" s="1"/>
  <c r="AH416" i="1"/>
  <c r="AI416" i="1" s="1"/>
  <c r="AH385" i="1"/>
  <c r="AI385" i="1" s="1"/>
  <c r="AH431" i="1"/>
  <c r="AI431" i="1" s="1"/>
  <c r="AH394" i="1"/>
  <c r="AI394" i="1" s="1"/>
  <c r="AH151" i="1"/>
  <c r="AI151" i="1" s="1"/>
  <c r="AH256" i="1"/>
  <c r="AI256" i="1" s="1"/>
  <c r="AH274" i="1"/>
  <c r="AI274" i="1" s="1"/>
  <c r="AH351" i="1"/>
  <c r="AI351" i="1" s="1"/>
  <c r="AH435" i="1"/>
  <c r="AI435" i="1" s="1"/>
  <c r="AH409" i="1"/>
  <c r="AI409" i="1" s="1"/>
  <c r="AH434" i="1"/>
  <c r="AI434" i="1" s="1"/>
  <c r="AH400" i="1"/>
  <c r="AI400" i="1" s="1"/>
  <c r="AH432" i="1"/>
  <c r="AI432" i="1" s="1"/>
  <c r="AH425" i="1"/>
  <c r="AI425" i="1" s="1"/>
  <c r="AH390" i="1"/>
  <c r="AI390" i="1" s="1"/>
  <c r="AH250" i="1"/>
  <c r="AI250" i="1" s="1"/>
  <c r="AH387" i="1"/>
  <c r="AI387" i="1" s="1"/>
  <c r="AH398" i="1"/>
  <c r="AI398" i="1" s="1"/>
  <c r="AH359" i="1"/>
  <c r="AI359" i="1" s="1"/>
  <c r="AH347" i="1"/>
  <c r="AI347" i="1" s="1"/>
  <c r="AH333" i="1"/>
  <c r="AI333" i="1" s="1"/>
  <c r="AH417" i="1"/>
  <c r="AI417" i="1" s="1"/>
  <c r="AH325" i="1"/>
  <c r="AI325" i="1" s="1"/>
  <c r="AH386" i="1"/>
  <c r="AI386" i="1" s="1"/>
  <c r="AH399" i="1"/>
  <c r="AI399" i="1" s="1"/>
  <c r="AH420" i="1"/>
  <c r="AI420" i="1" s="1"/>
  <c r="AH426" i="1"/>
  <c r="AI426" i="1" s="1"/>
  <c r="AH407" i="1"/>
  <c r="AI407" i="1" s="1"/>
  <c r="AH418" i="1"/>
  <c r="AI418" i="1" s="1"/>
  <c r="AH441" i="1"/>
  <c r="AI441" i="1" s="1"/>
  <c r="AH161" i="1"/>
  <c r="AI161" i="1" s="1"/>
  <c r="AH335" i="1"/>
  <c r="AI335" i="1" s="1"/>
  <c r="AH104" i="1"/>
  <c r="AI104" i="1" s="1"/>
  <c r="AH154" i="1"/>
  <c r="AI154" i="1" s="1"/>
  <c r="AH141" i="1"/>
  <c r="AI141" i="1" s="1"/>
  <c r="AH261" i="1"/>
  <c r="AI261" i="1" s="1"/>
  <c r="AH139" i="1"/>
  <c r="AI139" i="1" s="1"/>
  <c r="AH128" i="1"/>
  <c r="AI128" i="1" s="1"/>
  <c r="AH115" i="1"/>
  <c r="AI115" i="1" s="1"/>
  <c r="AH293" i="1"/>
  <c r="AI293" i="1" s="1"/>
  <c r="AH270" i="1"/>
  <c r="AI270" i="1" s="1"/>
  <c r="AH371" i="1"/>
  <c r="AI371" i="1" s="1"/>
  <c r="AH304" i="1"/>
  <c r="AI304" i="1" s="1"/>
  <c r="AH249" i="1"/>
  <c r="AI249" i="1" s="1"/>
  <c r="AH349" i="1"/>
  <c r="AI349" i="1" s="1"/>
  <c r="AH239" i="1"/>
  <c r="AI239" i="1" s="1"/>
  <c r="AH319" i="1"/>
  <c r="AI319" i="1" s="1"/>
  <c r="AH227" i="1"/>
  <c r="AI227" i="1" s="1"/>
  <c r="AH307" i="1"/>
  <c r="AI307" i="1" s="1"/>
  <c r="AH275" i="1"/>
  <c r="AI275" i="1" s="1"/>
  <c r="AH318" i="1"/>
  <c r="AI318" i="1" s="1"/>
  <c r="AH350" i="1"/>
  <c r="AI350" i="1" s="1"/>
  <c r="AH340" i="1"/>
  <c r="AI340" i="1" s="1"/>
  <c r="AH361" i="1"/>
  <c r="AI361" i="1" s="1"/>
  <c r="AH105" i="1"/>
  <c r="AI105" i="1" s="1"/>
  <c r="AH144" i="1"/>
  <c r="AI144" i="1" s="1"/>
  <c r="AH252" i="1"/>
  <c r="AI252" i="1" s="1"/>
  <c r="AH245" i="1"/>
  <c r="AI245" i="1" s="1"/>
  <c r="AH339" i="1"/>
  <c r="AI339" i="1" s="1"/>
  <c r="AH297" i="1"/>
  <c r="AI297" i="1" s="1"/>
  <c r="AH233" i="1"/>
  <c r="AI233" i="1" s="1"/>
  <c r="AH240" i="1"/>
  <c r="AI240" i="1" s="1"/>
  <c r="AH320" i="1"/>
  <c r="AI320" i="1" s="1"/>
  <c r="AH251" i="1"/>
  <c r="AI251" i="1" s="1"/>
  <c r="AH331" i="1"/>
  <c r="AI331" i="1" s="1"/>
  <c r="AH90" i="1"/>
  <c r="AI90" i="1" s="1"/>
  <c r="AH288" i="1"/>
  <c r="AI288" i="1" s="1"/>
  <c r="AH272" i="1"/>
  <c r="AI272" i="1" s="1"/>
  <c r="AH312" i="1"/>
  <c r="AI312" i="1" s="1"/>
  <c r="AH265" i="1"/>
  <c r="AI265" i="1" s="1"/>
  <c r="AH235" i="1"/>
  <c r="AI235" i="1" s="1"/>
  <c r="AH294" i="1"/>
  <c r="AI294" i="1" s="1"/>
  <c r="AH257" i="1"/>
  <c r="AI257" i="1" s="1"/>
  <c r="AH327" i="1"/>
  <c r="AI327" i="1" s="1"/>
  <c r="AH373" i="1"/>
  <c r="AI373" i="1" s="1"/>
  <c r="AH210" i="1"/>
  <c r="AI210" i="1" s="1"/>
  <c r="AH271" i="1"/>
  <c r="AI271" i="1" s="1"/>
  <c r="AH107" i="1"/>
  <c r="AI107" i="1" s="1"/>
  <c r="AH248" i="1"/>
  <c r="AI248" i="1" s="1"/>
  <c r="AH225" i="1"/>
  <c r="AI225" i="1" s="1"/>
  <c r="AH289" i="1"/>
  <c r="AI289" i="1" s="1"/>
  <c r="AH301" i="1"/>
  <c r="AI301" i="1" s="1"/>
  <c r="AH112" i="1"/>
  <c r="AI112" i="1" s="1"/>
  <c r="AH124" i="1"/>
  <c r="AI124" i="1" s="1"/>
  <c r="AH133" i="1"/>
  <c r="AI133" i="1" s="1"/>
  <c r="AH138" i="1"/>
  <c r="AI138" i="1" s="1"/>
  <c r="AH110" i="1"/>
  <c r="AI110" i="1" s="1"/>
  <c r="AH328" i="1"/>
  <c r="AI328" i="1" s="1"/>
  <c r="AH352" i="1"/>
  <c r="AI352" i="1" s="1"/>
  <c r="AH324" i="1"/>
  <c r="AI324" i="1" s="1"/>
  <c r="AH369" i="1"/>
  <c r="AI369" i="1" s="1"/>
  <c r="AH217" i="1"/>
  <c r="AI217" i="1" s="1"/>
  <c r="AH338" i="1"/>
  <c r="AI338" i="1" s="1"/>
  <c r="AH381" i="1"/>
  <c r="AI381" i="1" s="1"/>
  <c r="AH226" i="1"/>
  <c r="AI226" i="1" s="1"/>
  <c r="AH326" i="1"/>
  <c r="AI326" i="1" s="1"/>
  <c r="AH152" i="1"/>
  <c r="AI152" i="1" s="1"/>
  <c r="AH119" i="1"/>
  <c r="AI119" i="1" s="1"/>
  <c r="AH156" i="1"/>
  <c r="AI156" i="1" s="1"/>
  <c r="AH166" i="1"/>
  <c r="AI166" i="1" s="1"/>
  <c r="AH228" i="1"/>
  <c r="AI228" i="1" s="1"/>
  <c r="AH308" i="1"/>
  <c r="AI308" i="1" s="1"/>
  <c r="AH269" i="1"/>
  <c r="AI269" i="1" s="1"/>
  <c r="AH329" i="1"/>
  <c r="AI329" i="1" s="1"/>
  <c r="AH298" i="1"/>
  <c r="AI298" i="1" s="1"/>
  <c r="AH330" i="1"/>
  <c r="AI330" i="1" s="1"/>
  <c r="AH341" i="1"/>
  <c r="AI341" i="1" s="1"/>
  <c r="AH309" i="1"/>
  <c r="AI309" i="1" s="1"/>
  <c r="AH310" i="1"/>
  <c r="AI310" i="1" s="1"/>
  <c r="AH321" i="1"/>
  <c r="AI321" i="1" s="1"/>
  <c r="AH212" i="1"/>
  <c r="AI212" i="1" s="1"/>
  <c r="AH372" i="1"/>
  <c r="AI372" i="1" s="1"/>
  <c r="AH299" i="1"/>
  <c r="AI299" i="1" s="1"/>
  <c r="AH287" i="1"/>
  <c r="AI287" i="1" s="1"/>
  <c r="AH276" i="1"/>
  <c r="AI276" i="1" s="1"/>
  <c r="AH258" i="1"/>
  <c r="AI258" i="1" s="1"/>
  <c r="AH358" i="1"/>
  <c r="AI358" i="1" s="1"/>
  <c r="AH234" i="1"/>
  <c r="AI234" i="1" s="1"/>
  <c r="AH300" i="1"/>
  <c r="AI300" i="1" s="1"/>
  <c r="AH360" i="1"/>
  <c r="AI360" i="1" s="1"/>
  <c r="AH346" i="1"/>
  <c r="AI346" i="1" s="1"/>
  <c r="AH118" i="1"/>
  <c r="AI118" i="1" s="1"/>
  <c r="AH169" i="1"/>
  <c r="AI169" i="1" s="1"/>
  <c r="AH180" i="1"/>
  <c r="AI180" i="1" s="1"/>
  <c r="AH207" i="1"/>
  <c r="AI207" i="1" s="1"/>
  <c r="AH374" i="1"/>
  <c r="AI374" i="1" s="1"/>
  <c r="AH172" i="1"/>
  <c r="AI172" i="1" s="1"/>
  <c r="AH204" i="1"/>
  <c r="AI204" i="1" s="1"/>
  <c r="AH224" i="1"/>
  <c r="AI224" i="1" s="1"/>
  <c r="AH364" i="1"/>
  <c r="AI364" i="1" s="1"/>
  <c r="AH219" i="1"/>
  <c r="AI219" i="1" s="1"/>
  <c r="AH216" i="1"/>
  <c r="AI216" i="1" s="1"/>
  <c r="AH218" i="1"/>
  <c r="AI218" i="1" s="1"/>
  <c r="AH366" i="1"/>
  <c r="AI366" i="1" s="1"/>
  <c r="AH167" i="1"/>
  <c r="AI167" i="1" s="1"/>
  <c r="AH170" i="1"/>
  <c r="AI170" i="1" s="1"/>
  <c r="AH177" i="1"/>
  <c r="AI177" i="1" s="1"/>
  <c r="AH93" i="1"/>
  <c r="AI93" i="1" s="1"/>
  <c r="AH187" i="1"/>
  <c r="AI187" i="1" s="1"/>
  <c r="AH173" i="1"/>
  <c r="AI173" i="1" s="1"/>
  <c r="AH117" i="1"/>
  <c r="AI117" i="1" s="1"/>
  <c r="AH158" i="1"/>
  <c r="AI158" i="1" s="1"/>
  <c r="AH179" i="1"/>
  <c r="AI179" i="1" s="1"/>
  <c r="AH171" i="1"/>
  <c r="AI171" i="1" s="1"/>
  <c r="AH174" i="1"/>
  <c r="AI174" i="1" s="1"/>
  <c r="AH201" i="1"/>
  <c r="AI201" i="1" s="1"/>
  <c r="AH146" i="1"/>
  <c r="AI146" i="1" s="1"/>
  <c r="AH194" i="1"/>
  <c r="AI194" i="1" s="1"/>
  <c r="AH186" i="1"/>
  <c r="AI186" i="1" s="1"/>
  <c r="AH184" i="1"/>
  <c r="AI184" i="1" s="1"/>
  <c r="AH127" i="1"/>
  <c r="AI127" i="1" s="1"/>
  <c r="AH130" i="1"/>
  <c r="AI130" i="1" s="1"/>
  <c r="AH195" i="1"/>
  <c r="AI195" i="1" s="1"/>
  <c r="AH176" i="1"/>
  <c r="AI176" i="1" s="1"/>
  <c r="AH165" i="1"/>
  <c r="AI165" i="1" s="1"/>
  <c r="AH196" i="1"/>
  <c r="AI196" i="1" s="1"/>
  <c r="AH189" i="1"/>
  <c r="AI189" i="1" s="1"/>
  <c r="AH164" i="1"/>
  <c r="AI164" i="1" s="1"/>
  <c r="AH191" i="1"/>
  <c r="AI191" i="1" s="1"/>
  <c r="AH136" i="1"/>
  <c r="AI136" i="1" s="1"/>
  <c r="AH106" i="1"/>
  <c r="AI106" i="1" s="1"/>
  <c r="AH150" i="1"/>
  <c r="AI150" i="1" s="1"/>
  <c r="AH135" i="1"/>
  <c r="AI135" i="1" s="1"/>
  <c r="AH134" i="1"/>
  <c r="AI134" i="1" s="1"/>
  <c r="AH147" i="1"/>
  <c r="AI147" i="1" s="1"/>
  <c r="AH76" i="1"/>
  <c r="AI76" i="1" s="1"/>
  <c r="AH111" i="1"/>
  <c r="AI111" i="1" s="1"/>
  <c r="AH159" i="1"/>
  <c r="AI159" i="1" s="1"/>
  <c r="AH149" i="1"/>
  <c r="AI149" i="1" s="1"/>
  <c r="AH148" i="1"/>
  <c r="AI148" i="1" s="1"/>
  <c r="AH120" i="1"/>
  <c r="AI120" i="1" s="1"/>
  <c r="AH131" i="1"/>
  <c r="AI131" i="1" s="1"/>
  <c r="AH116" i="1"/>
  <c r="AI116" i="1" s="1"/>
  <c r="AH67" i="1"/>
  <c r="AI67" i="1" s="1"/>
  <c r="AH97" i="1"/>
  <c r="AI97" i="1" s="1"/>
  <c r="AH68" i="1"/>
  <c r="AI68" i="1" s="1"/>
  <c r="AH153" i="1"/>
  <c r="AI153" i="1" s="1"/>
  <c r="AH72" i="1"/>
  <c r="AI72" i="1" s="1"/>
  <c r="AH88" i="1"/>
  <c r="AI88" i="1" s="1"/>
  <c r="AH121" i="1"/>
  <c r="AI121" i="1" s="1"/>
  <c r="AH109" i="1"/>
  <c r="AI109" i="1" s="1"/>
  <c r="AH108" i="1"/>
  <c r="AI108" i="1" s="1"/>
  <c r="AH160" i="1"/>
  <c r="AI160" i="1" s="1"/>
  <c r="AH126" i="1"/>
  <c r="AI126" i="1" s="1"/>
  <c r="AH78" i="1"/>
  <c r="AI78" i="1" s="1"/>
  <c r="AH96" i="1"/>
  <c r="AI96" i="1" s="1"/>
  <c r="AH85" i="1"/>
  <c r="AI85" i="1" s="1"/>
  <c r="AH86" i="1"/>
  <c r="AI86" i="1" s="1"/>
  <c r="AH98" i="1"/>
  <c r="AI98" i="1" s="1"/>
  <c r="AH94" i="1"/>
  <c r="AI94" i="1" s="1"/>
  <c r="AH80" i="1"/>
  <c r="AI80" i="1" s="1"/>
  <c r="AH79" i="1"/>
  <c r="AI79" i="1" s="1"/>
  <c r="AH75" i="1"/>
  <c r="AI75" i="1" s="1"/>
  <c r="AH100" i="1"/>
  <c r="AI100" i="1" s="1"/>
  <c r="AH101" i="1"/>
  <c r="AI101" i="1" s="1"/>
  <c r="AH73" i="1"/>
  <c r="AI73" i="1" s="1"/>
  <c r="AH92" i="1"/>
  <c r="AI92" i="1" s="1"/>
  <c r="AH71" i="1"/>
  <c r="AI71" i="1" s="1"/>
  <c r="AH84" i="1"/>
  <c r="AI84" i="1" s="1"/>
  <c r="AH91" i="1"/>
  <c r="AI91" i="1" s="1"/>
  <c r="AH65" i="1"/>
  <c r="AI65" i="1" s="1"/>
  <c r="AH64" i="1"/>
  <c r="AI64" i="1" s="1"/>
  <c r="AH66" i="1"/>
  <c r="AI66" i="1" s="1"/>
  <c r="AH89" i="1"/>
  <c r="AI89" i="1" s="1"/>
  <c r="AH70" i="1"/>
  <c r="AI70" i="1" s="1"/>
  <c r="AH53" i="1"/>
  <c r="AI53" i="1" s="1"/>
  <c r="AH48" i="1"/>
  <c r="AI48" i="1" s="1"/>
  <c r="AH74" i="1"/>
  <c r="AI74" i="1" s="1"/>
  <c r="AH81" i="1"/>
  <c r="AI81" i="1" s="1"/>
  <c r="AH61" i="1"/>
  <c r="AI61" i="1" s="1"/>
  <c r="AH57" i="1"/>
  <c r="AI57" i="1" s="1"/>
  <c r="AH50" i="1"/>
  <c r="AI50" i="1" s="1"/>
  <c r="AH56" i="1"/>
  <c r="AI56" i="1" s="1"/>
  <c r="AH44" i="1"/>
  <c r="AI44" i="1" s="1"/>
  <c r="AH49" i="1"/>
  <c r="AI49" i="1" s="1"/>
  <c r="AH52" i="1"/>
  <c r="AI52" i="1" s="1"/>
  <c r="AH58" i="1"/>
  <c r="AI58" i="1" s="1"/>
  <c r="AH51" i="1"/>
  <c r="AI51" i="1" s="1"/>
  <c r="AH59" i="1"/>
  <c r="AI59" i="1" s="1"/>
  <c r="AH47" i="1"/>
  <c r="AI47" i="1" s="1"/>
  <c r="AH54" i="1"/>
  <c r="AI54" i="1" s="1"/>
  <c r="T3" i="1"/>
  <c r="AY16" i="1" l="1"/>
  <c r="P9" i="10"/>
  <c r="K4" i="10"/>
  <c r="AZ16" i="1"/>
  <c r="AX16" i="1"/>
  <c r="Y41" i="1"/>
  <c r="W41" i="1" s="1"/>
  <c r="Y31" i="1"/>
  <c r="W31" i="1" s="1"/>
  <c r="Y27" i="1"/>
  <c r="W27" i="1" s="1"/>
  <c r="Y39" i="1"/>
  <c r="W39" i="1" s="1"/>
  <c r="Y35" i="1"/>
  <c r="W35" i="1" s="1"/>
  <c r="Y36" i="1"/>
  <c r="W36" i="1" s="1"/>
  <c r="Y30" i="1"/>
  <c r="W30" i="1" s="1"/>
  <c r="Y34" i="1"/>
  <c r="W34" i="1" s="1"/>
  <c r="Y37" i="1"/>
  <c r="W37" i="1" s="1"/>
  <c r="Y25" i="1"/>
  <c r="W25" i="1" s="1"/>
  <c r="Y26" i="1"/>
  <c r="W26" i="1" s="1"/>
  <c r="Y28" i="1"/>
  <c r="W28" i="1" s="1"/>
  <c r="Y32" i="1"/>
  <c r="W32" i="1" s="1"/>
  <c r="Y38" i="1"/>
  <c r="W38" i="1" s="1"/>
  <c r="Y29" i="1"/>
  <c r="W29" i="1" s="1"/>
  <c r="Y33" i="1"/>
  <c r="W33" i="1" s="1"/>
  <c r="Y24" i="1"/>
  <c r="W24" i="1" s="1"/>
  <c r="Y40" i="1"/>
  <c r="W40" i="1" s="1"/>
  <c r="Y44" i="1"/>
  <c r="W44" i="1" s="1"/>
  <c r="Y676" i="1"/>
  <c r="W676" i="1" s="1"/>
  <c r="Y665" i="1"/>
  <c r="W665" i="1" s="1"/>
  <c r="Y677" i="1"/>
  <c r="W677" i="1" s="1"/>
  <c r="Y667" i="1"/>
  <c r="W667" i="1" s="1"/>
  <c r="Y671" i="1"/>
  <c r="W671" i="1" s="1"/>
  <c r="Y672" i="1"/>
  <c r="W672" i="1" s="1"/>
  <c r="Y664" i="1"/>
  <c r="W664" i="1" s="1"/>
  <c r="Y673" i="1"/>
  <c r="W673" i="1" s="1"/>
  <c r="Y681" i="1"/>
  <c r="W681" i="1" s="1"/>
  <c r="Y668" i="1"/>
  <c r="W668" i="1" s="1"/>
  <c r="Y678" i="1"/>
  <c r="W678" i="1" s="1"/>
  <c r="Y674" i="1"/>
  <c r="W674" i="1" s="1"/>
  <c r="Y670" i="1"/>
  <c r="W670" i="1" s="1"/>
  <c r="Y680" i="1"/>
  <c r="W680" i="1" s="1"/>
  <c r="Y666" i="1"/>
  <c r="W666" i="1" s="1"/>
  <c r="Y675" i="1"/>
  <c r="W675" i="1" s="1"/>
  <c r="Y669" i="1"/>
  <c r="W669" i="1" s="1"/>
  <c r="Y679" i="1"/>
  <c r="W679" i="1" s="1"/>
  <c r="Y634" i="1"/>
  <c r="W634" i="1" s="1"/>
  <c r="Y615" i="1"/>
  <c r="W615" i="1" s="1"/>
  <c r="Y638" i="1"/>
  <c r="W638" i="1" s="1"/>
  <c r="Y639" i="1"/>
  <c r="W639" i="1" s="1"/>
  <c r="Y617" i="1"/>
  <c r="W617" i="1" s="1"/>
  <c r="Y628" i="1"/>
  <c r="W628" i="1" s="1"/>
  <c r="Y573" i="1"/>
  <c r="W573" i="1" s="1"/>
  <c r="Y581" i="1"/>
  <c r="W581" i="1" s="1"/>
  <c r="Y614" i="1"/>
  <c r="W614" i="1" s="1"/>
  <c r="Y641" i="1"/>
  <c r="W641" i="1" s="1"/>
  <c r="Y548" i="1"/>
  <c r="W548" i="1" s="1"/>
  <c r="Y571" i="1"/>
  <c r="W571" i="1" s="1"/>
  <c r="Y600" i="1"/>
  <c r="W600" i="1" s="1"/>
  <c r="Y648" i="1"/>
  <c r="W648" i="1" s="1"/>
  <c r="Y659" i="1"/>
  <c r="W659" i="1" s="1"/>
  <c r="Y592" i="1"/>
  <c r="W592" i="1" s="1"/>
  <c r="Y620" i="1"/>
  <c r="W620" i="1" s="1"/>
  <c r="Y544" i="1"/>
  <c r="W544" i="1" s="1"/>
  <c r="Y561" i="1"/>
  <c r="W561" i="1" s="1"/>
  <c r="Y569" i="1"/>
  <c r="W569" i="1" s="1"/>
  <c r="Y589" i="1"/>
  <c r="W589" i="1" s="1"/>
  <c r="Y594" i="1"/>
  <c r="W594" i="1" s="1"/>
  <c r="Y560" i="1"/>
  <c r="W560" i="1" s="1"/>
  <c r="Y626" i="1"/>
  <c r="W626" i="1" s="1"/>
  <c r="Y612" i="1"/>
  <c r="W612" i="1" s="1"/>
  <c r="Y631" i="1"/>
  <c r="W631" i="1" s="1"/>
  <c r="Y640" i="1"/>
  <c r="W640" i="1" s="1"/>
  <c r="Y629" i="1"/>
  <c r="W629" i="1" s="1"/>
  <c r="Y598" i="1"/>
  <c r="W598" i="1" s="1"/>
  <c r="Y584" i="1"/>
  <c r="W584" i="1" s="1"/>
  <c r="Y580" i="1"/>
  <c r="W580" i="1" s="1"/>
  <c r="Y546" i="1"/>
  <c r="W546" i="1" s="1"/>
  <c r="Y572" i="1"/>
  <c r="W572" i="1" s="1"/>
  <c r="Y595" i="1"/>
  <c r="W595" i="1" s="1"/>
  <c r="Y621" i="1"/>
  <c r="W621" i="1" s="1"/>
  <c r="Y552" i="1"/>
  <c r="W552" i="1" s="1"/>
  <c r="Y599" i="1"/>
  <c r="W599" i="1" s="1"/>
  <c r="Y609" i="1"/>
  <c r="W609" i="1" s="1"/>
  <c r="Y656" i="1"/>
  <c r="W656" i="1" s="1"/>
  <c r="Y657" i="1"/>
  <c r="W657" i="1" s="1"/>
  <c r="Y618" i="1"/>
  <c r="W618" i="1" s="1"/>
  <c r="Y619" i="1"/>
  <c r="W619" i="1" s="1"/>
  <c r="Y650" i="1"/>
  <c r="W650" i="1" s="1"/>
  <c r="Y632" i="1"/>
  <c r="W632" i="1" s="1"/>
  <c r="Y646" i="1"/>
  <c r="W646" i="1" s="1"/>
  <c r="Y559" i="1"/>
  <c r="W559" i="1" s="1"/>
  <c r="Y637" i="1"/>
  <c r="W637" i="1" s="1"/>
  <c r="Y565" i="1"/>
  <c r="W565" i="1" s="1"/>
  <c r="Y630" i="1"/>
  <c r="W630" i="1" s="1"/>
  <c r="Y570" i="1"/>
  <c r="W570" i="1" s="1"/>
  <c r="Y556" i="1"/>
  <c r="W556" i="1" s="1"/>
  <c r="Y661" i="1"/>
  <c r="W661" i="1" s="1"/>
  <c r="Y550" i="1"/>
  <c r="W550" i="1" s="1"/>
  <c r="Y566" i="1"/>
  <c r="W566" i="1" s="1"/>
  <c r="Y597" i="1"/>
  <c r="W597" i="1" s="1"/>
  <c r="Y652" i="1"/>
  <c r="W652" i="1" s="1"/>
  <c r="Y616" i="1"/>
  <c r="W616" i="1" s="1"/>
  <c r="Y557" i="1"/>
  <c r="W557" i="1" s="1"/>
  <c r="Y608" i="1"/>
  <c r="W608" i="1" s="1"/>
  <c r="Y590" i="1"/>
  <c r="W590" i="1" s="1"/>
  <c r="Y625" i="1"/>
  <c r="W625" i="1" s="1"/>
  <c r="Y547" i="1"/>
  <c r="W547" i="1" s="1"/>
  <c r="Y651" i="1"/>
  <c r="W651" i="1" s="1"/>
  <c r="Y645" i="1"/>
  <c r="W645" i="1" s="1"/>
  <c r="Y568" i="1"/>
  <c r="W568" i="1" s="1"/>
  <c r="Y596" i="1"/>
  <c r="W596" i="1" s="1"/>
  <c r="Y601" i="1"/>
  <c r="W601" i="1" s="1"/>
  <c r="Y610" i="1"/>
  <c r="W610" i="1" s="1"/>
  <c r="Y591" i="1"/>
  <c r="W591" i="1" s="1"/>
  <c r="Y577" i="1"/>
  <c r="W577" i="1" s="1"/>
  <c r="Y636" i="1"/>
  <c r="W636" i="1" s="1"/>
  <c r="Y554" i="1"/>
  <c r="W554" i="1" s="1"/>
  <c r="Y611" i="1"/>
  <c r="W611" i="1" s="1"/>
  <c r="Y635" i="1"/>
  <c r="W635" i="1" s="1"/>
  <c r="Y551" i="1"/>
  <c r="W551" i="1" s="1"/>
  <c r="Y593" i="1"/>
  <c r="W593" i="1" s="1"/>
  <c r="Y576" i="1"/>
  <c r="W576" i="1" s="1"/>
  <c r="Y607" i="1"/>
  <c r="W607" i="1" s="1"/>
  <c r="Y653" i="1"/>
  <c r="W653" i="1" s="1"/>
  <c r="Y585" i="1"/>
  <c r="W585" i="1" s="1"/>
  <c r="Y633" i="1"/>
  <c r="W633" i="1" s="1"/>
  <c r="Y575" i="1"/>
  <c r="W575" i="1" s="1"/>
  <c r="Y545" i="1"/>
  <c r="W545" i="1" s="1"/>
  <c r="Y555" i="1"/>
  <c r="W555" i="1" s="1"/>
  <c r="Y579" i="1"/>
  <c r="W579" i="1" s="1"/>
  <c r="Y586" i="1"/>
  <c r="W586" i="1" s="1"/>
  <c r="Y627" i="1"/>
  <c r="W627" i="1" s="1"/>
  <c r="Y624" i="1"/>
  <c r="W624" i="1" s="1"/>
  <c r="Y613" i="1"/>
  <c r="W613" i="1" s="1"/>
  <c r="Y588" i="1"/>
  <c r="W588" i="1" s="1"/>
  <c r="Y647" i="1"/>
  <c r="W647" i="1" s="1"/>
  <c r="Y654" i="1"/>
  <c r="W654" i="1" s="1"/>
  <c r="Y553" i="1"/>
  <c r="W553" i="1" s="1"/>
  <c r="Y644" i="1"/>
  <c r="W644" i="1" s="1"/>
  <c r="Y655" i="1"/>
  <c r="W655" i="1" s="1"/>
  <c r="Y587" i="1"/>
  <c r="W587" i="1" s="1"/>
  <c r="Y549" i="1"/>
  <c r="W549" i="1" s="1"/>
  <c r="Y658" i="1"/>
  <c r="W658" i="1" s="1"/>
  <c r="Y558" i="1"/>
  <c r="W558" i="1" s="1"/>
  <c r="Y605" i="1"/>
  <c r="W605" i="1" s="1"/>
  <c r="Y604" i="1"/>
  <c r="W604" i="1" s="1"/>
  <c r="Y564" i="1"/>
  <c r="W564" i="1" s="1"/>
  <c r="Y660" i="1"/>
  <c r="W660" i="1" s="1"/>
  <c r="Y606" i="1"/>
  <c r="W606" i="1" s="1"/>
  <c r="Y649" i="1"/>
  <c r="W649" i="1" s="1"/>
  <c r="Y567" i="1"/>
  <c r="W567" i="1" s="1"/>
  <c r="Y574" i="1"/>
  <c r="W574" i="1" s="1"/>
  <c r="Y578" i="1"/>
  <c r="W578" i="1" s="1"/>
  <c r="Y466" i="1"/>
  <c r="W466" i="1" s="1"/>
  <c r="Y515" i="1"/>
  <c r="W515" i="1" s="1"/>
  <c r="Y448" i="1"/>
  <c r="W448" i="1" s="1"/>
  <c r="Y476" i="1"/>
  <c r="W476" i="1" s="1"/>
  <c r="Y505" i="1"/>
  <c r="W505" i="1" s="1"/>
  <c r="Y485" i="1"/>
  <c r="W485" i="1" s="1"/>
  <c r="Y456" i="1"/>
  <c r="W456" i="1" s="1"/>
  <c r="Y472" i="1"/>
  <c r="W472" i="1" s="1"/>
  <c r="Y465" i="1"/>
  <c r="W465" i="1" s="1"/>
  <c r="Y481" i="1"/>
  <c r="W481" i="1" s="1"/>
  <c r="Y533" i="1"/>
  <c r="W533" i="1" s="1"/>
  <c r="Y467" i="1"/>
  <c r="W467" i="1" s="1"/>
  <c r="Y461" i="1"/>
  <c r="W461" i="1" s="1"/>
  <c r="Y524" i="1"/>
  <c r="W524" i="1" s="1"/>
  <c r="Y478" i="1"/>
  <c r="W478" i="1" s="1"/>
  <c r="Y538" i="1"/>
  <c r="W538" i="1" s="1"/>
  <c r="Y507" i="1"/>
  <c r="W507" i="1" s="1"/>
  <c r="Y487" i="1"/>
  <c r="W487" i="1" s="1"/>
  <c r="Y491" i="1"/>
  <c r="W491" i="1" s="1"/>
  <c r="Y493" i="1"/>
  <c r="W493" i="1" s="1"/>
  <c r="Y504" i="1"/>
  <c r="W504" i="1" s="1"/>
  <c r="Y494" i="1"/>
  <c r="W494" i="1" s="1"/>
  <c r="Y473" i="1"/>
  <c r="W473" i="1" s="1"/>
  <c r="Y444" i="1"/>
  <c r="W444" i="1" s="1"/>
  <c r="Y451" i="1"/>
  <c r="W451" i="1" s="1"/>
  <c r="Y536" i="1"/>
  <c r="W536" i="1" s="1"/>
  <c r="Y486" i="1"/>
  <c r="W486" i="1" s="1"/>
  <c r="Y457" i="1"/>
  <c r="W457" i="1" s="1"/>
  <c r="Y449" i="1"/>
  <c r="W449" i="1" s="1"/>
  <c r="Y516" i="1"/>
  <c r="W516" i="1" s="1"/>
  <c r="Y496" i="1"/>
  <c r="W496" i="1" s="1"/>
  <c r="Y453" i="1"/>
  <c r="W453" i="1" s="1"/>
  <c r="Y527" i="1"/>
  <c r="W527" i="1" s="1"/>
  <c r="Y535" i="1"/>
  <c r="W535" i="1" s="1"/>
  <c r="Y514" i="1"/>
  <c r="W514" i="1" s="1"/>
  <c r="Y517" i="1"/>
  <c r="W517" i="1" s="1"/>
  <c r="Y539" i="1"/>
  <c r="W539" i="1" s="1"/>
  <c r="Y446" i="1"/>
  <c r="W446" i="1" s="1"/>
  <c r="Y525" i="1"/>
  <c r="W525" i="1" s="1"/>
  <c r="Y464" i="1"/>
  <c r="W464" i="1" s="1"/>
  <c r="Y452" i="1"/>
  <c r="W452" i="1" s="1"/>
  <c r="Y471" i="1"/>
  <c r="W471" i="1" s="1"/>
  <c r="Y540" i="1"/>
  <c r="W540" i="1" s="1"/>
  <c r="Y532" i="1"/>
  <c r="W532" i="1" s="1"/>
  <c r="Y489" i="1"/>
  <c r="W489" i="1" s="1"/>
  <c r="Y511" i="1"/>
  <c r="W511" i="1" s="1"/>
  <c r="Y477" i="1"/>
  <c r="W477" i="1" s="1"/>
  <c r="Y459" i="1"/>
  <c r="W459" i="1" s="1"/>
  <c r="Y518" i="1"/>
  <c r="W518" i="1" s="1"/>
  <c r="Y498" i="1"/>
  <c r="W498" i="1" s="1"/>
  <c r="Y512" i="1"/>
  <c r="W512" i="1" s="1"/>
  <c r="Y528" i="1"/>
  <c r="W528" i="1" s="1"/>
  <c r="Y495" i="1"/>
  <c r="W495" i="1" s="1"/>
  <c r="Y506" i="1"/>
  <c r="W506" i="1" s="1"/>
  <c r="Y470" i="1"/>
  <c r="W470" i="1" s="1"/>
  <c r="Y484" i="1"/>
  <c r="W484" i="1" s="1"/>
  <c r="Y497" i="1"/>
  <c r="W497" i="1" s="1"/>
  <c r="Y499" i="1"/>
  <c r="W499" i="1" s="1"/>
  <c r="Y492" i="1"/>
  <c r="W492" i="1" s="1"/>
  <c r="Y469" i="1"/>
  <c r="W469" i="1" s="1"/>
  <c r="Y537" i="1"/>
  <c r="W537" i="1" s="1"/>
  <c r="Y526" i="1"/>
  <c r="W526" i="1" s="1"/>
  <c r="Y450" i="1"/>
  <c r="W450" i="1" s="1"/>
  <c r="Y509" i="1"/>
  <c r="W509" i="1" s="1"/>
  <c r="Y521" i="1"/>
  <c r="W521" i="1" s="1"/>
  <c r="Y490" i="1"/>
  <c r="W490" i="1" s="1"/>
  <c r="Y447" i="1"/>
  <c r="W447" i="1" s="1"/>
  <c r="Y500" i="1"/>
  <c r="W500" i="1" s="1"/>
  <c r="Y508" i="1"/>
  <c r="W508" i="1" s="1"/>
  <c r="Y488" i="1"/>
  <c r="W488" i="1" s="1"/>
  <c r="Y534" i="1"/>
  <c r="W534" i="1" s="1"/>
  <c r="Y468" i="1"/>
  <c r="W468" i="1" s="1"/>
  <c r="Y460" i="1"/>
  <c r="W460" i="1" s="1"/>
  <c r="Y454" i="1"/>
  <c r="W454" i="1" s="1"/>
  <c r="Y501" i="1"/>
  <c r="W501" i="1" s="1"/>
  <c r="Y479" i="1"/>
  <c r="W479" i="1" s="1"/>
  <c r="Y531" i="1"/>
  <c r="W531" i="1" s="1"/>
  <c r="Y480" i="1"/>
  <c r="W480" i="1" s="1"/>
  <c r="Y513" i="1"/>
  <c r="W513" i="1" s="1"/>
  <c r="Y475" i="1"/>
  <c r="W475" i="1" s="1"/>
  <c r="Y519" i="1"/>
  <c r="W519" i="1" s="1"/>
  <c r="Y541" i="1"/>
  <c r="W541" i="1" s="1"/>
  <c r="Y529" i="1"/>
  <c r="W529" i="1" s="1"/>
  <c r="Y510" i="1"/>
  <c r="W510" i="1" s="1"/>
  <c r="Y474" i="1"/>
  <c r="W474" i="1" s="1"/>
  <c r="Y520" i="1"/>
  <c r="W520" i="1" s="1"/>
  <c r="Y458" i="1"/>
  <c r="W458" i="1" s="1"/>
  <c r="Y455" i="1"/>
  <c r="W455" i="1" s="1"/>
  <c r="Y530" i="1"/>
  <c r="W530" i="1" s="1"/>
  <c r="Y445" i="1"/>
  <c r="W445" i="1" s="1"/>
  <c r="Y426" i="1"/>
  <c r="W426" i="1" s="1"/>
  <c r="Y424" i="1"/>
  <c r="W424" i="1" s="1"/>
  <c r="Y412" i="1"/>
  <c r="W412" i="1" s="1"/>
  <c r="Y411" i="1"/>
  <c r="W411" i="1" s="1"/>
  <c r="Y259" i="1"/>
  <c r="W259" i="1" s="1"/>
  <c r="Y267" i="1"/>
  <c r="W267" i="1" s="1"/>
  <c r="Y395" i="1"/>
  <c r="W395" i="1" s="1"/>
  <c r="Y405" i="1"/>
  <c r="W405" i="1" s="1"/>
  <c r="Y246" i="1"/>
  <c r="W246" i="1" s="1"/>
  <c r="Y335" i="1"/>
  <c r="W335" i="1" s="1"/>
  <c r="Y261" i="1"/>
  <c r="W261" i="1" s="1"/>
  <c r="Y433" i="1"/>
  <c r="W433" i="1" s="1"/>
  <c r="Y280" i="1"/>
  <c r="W280" i="1" s="1"/>
  <c r="Y247" i="1"/>
  <c r="W247" i="1" s="1"/>
  <c r="Y317" i="1"/>
  <c r="W317" i="1" s="1"/>
  <c r="Y255" i="1"/>
  <c r="W255" i="1" s="1"/>
  <c r="Y279" i="1"/>
  <c r="W279" i="1" s="1"/>
  <c r="Y384" i="1"/>
  <c r="W384" i="1" s="1"/>
  <c r="Y359" i="1"/>
  <c r="W359" i="1" s="1"/>
  <c r="Y258" i="1"/>
  <c r="W258" i="1" s="1"/>
  <c r="Y337" i="1"/>
  <c r="W337" i="1" s="1"/>
  <c r="Y432" i="1"/>
  <c r="W432" i="1" s="1"/>
  <c r="Y416" i="1"/>
  <c r="W416" i="1" s="1"/>
  <c r="Y399" i="1"/>
  <c r="W399" i="1" s="1"/>
  <c r="Y400" i="1"/>
  <c r="W400" i="1" s="1"/>
  <c r="Y393" i="1"/>
  <c r="W393" i="1" s="1"/>
  <c r="Y440" i="1"/>
  <c r="W440" i="1" s="1"/>
  <c r="Y386" i="1"/>
  <c r="W386" i="1" s="1"/>
  <c r="Y398" i="1"/>
  <c r="W398" i="1" s="1"/>
  <c r="Y434" i="1"/>
  <c r="W434" i="1" s="1"/>
  <c r="Y439" i="1"/>
  <c r="W439" i="1" s="1"/>
  <c r="Y387" i="1"/>
  <c r="W387" i="1" s="1"/>
  <c r="Y409" i="1"/>
  <c r="W409" i="1" s="1"/>
  <c r="Y397" i="1"/>
  <c r="W397" i="1" s="1"/>
  <c r="Y429" i="1"/>
  <c r="W429" i="1" s="1"/>
  <c r="Y414" i="1"/>
  <c r="W414" i="1" s="1"/>
  <c r="Y435" i="1"/>
  <c r="W435" i="1" s="1"/>
  <c r="Y391" i="1"/>
  <c r="W391" i="1" s="1"/>
  <c r="Y430" i="1"/>
  <c r="W430" i="1" s="1"/>
  <c r="Y441" i="1"/>
  <c r="W441" i="1" s="1"/>
  <c r="Y436" i="1"/>
  <c r="W436" i="1" s="1"/>
  <c r="Y273" i="1"/>
  <c r="W273" i="1" s="1"/>
  <c r="Y266" i="1"/>
  <c r="W266" i="1" s="1"/>
  <c r="Y418" i="1"/>
  <c r="W418" i="1" s="1"/>
  <c r="Y413" i="1"/>
  <c r="W413" i="1" s="1"/>
  <c r="Y415" i="1"/>
  <c r="W415" i="1" s="1"/>
  <c r="Y388" i="1"/>
  <c r="W388" i="1" s="1"/>
  <c r="Y427" i="1"/>
  <c r="W427" i="1" s="1"/>
  <c r="Y260" i="1"/>
  <c r="W260" i="1" s="1"/>
  <c r="Y407" i="1"/>
  <c r="W407" i="1" s="1"/>
  <c r="Y417" i="1"/>
  <c r="W417" i="1" s="1"/>
  <c r="Y408" i="1"/>
  <c r="W408" i="1" s="1"/>
  <c r="Y396" i="1"/>
  <c r="W396" i="1" s="1"/>
  <c r="Y401" i="1"/>
  <c r="W401" i="1" s="1"/>
  <c r="Y419" i="1"/>
  <c r="W419" i="1" s="1"/>
  <c r="Y334" i="1"/>
  <c r="W334" i="1" s="1"/>
  <c r="Y437" i="1"/>
  <c r="W437" i="1" s="1"/>
  <c r="Y392" i="1"/>
  <c r="W392" i="1" s="1"/>
  <c r="Y394" i="1"/>
  <c r="W394" i="1" s="1"/>
  <c r="Y438" i="1"/>
  <c r="W438" i="1" s="1"/>
  <c r="Y404" i="1"/>
  <c r="W404" i="1" s="1"/>
  <c r="Y406" i="1"/>
  <c r="W406" i="1" s="1"/>
  <c r="Y410" i="1"/>
  <c r="W410" i="1" s="1"/>
  <c r="Y420" i="1"/>
  <c r="W420" i="1" s="1"/>
  <c r="Y390" i="1"/>
  <c r="W390" i="1" s="1"/>
  <c r="Y431" i="1"/>
  <c r="W431" i="1" s="1"/>
  <c r="Y389" i="1"/>
  <c r="W389" i="1" s="1"/>
  <c r="Y428" i="1"/>
  <c r="W428" i="1" s="1"/>
  <c r="Y253" i="1"/>
  <c r="W253" i="1" s="1"/>
  <c r="Y315" i="1"/>
  <c r="W315" i="1" s="1"/>
  <c r="Y425" i="1"/>
  <c r="W425" i="1" s="1"/>
  <c r="Y385" i="1"/>
  <c r="W385" i="1" s="1"/>
  <c r="Y421" i="1"/>
  <c r="W421" i="1" s="1"/>
  <c r="Y379" i="1"/>
  <c r="W379" i="1" s="1"/>
  <c r="Y236" i="1"/>
  <c r="W236" i="1" s="1"/>
  <c r="Y211" i="1"/>
  <c r="W211" i="1" s="1"/>
  <c r="Y305" i="1"/>
  <c r="W305" i="1" s="1"/>
  <c r="Y354" i="1"/>
  <c r="W354" i="1" s="1"/>
  <c r="Y347" i="1"/>
  <c r="W347" i="1" s="1"/>
  <c r="Y206" i="1"/>
  <c r="W206" i="1" s="1"/>
  <c r="Y345" i="1"/>
  <c r="W345" i="1" s="1"/>
  <c r="Y380" i="1"/>
  <c r="W380" i="1" s="1"/>
  <c r="Y376" i="1"/>
  <c r="Y224" i="1"/>
  <c r="W224" i="1" s="1"/>
  <c r="Y300" i="1"/>
  <c r="W300" i="1" s="1"/>
  <c r="Y341" i="1"/>
  <c r="W341" i="1" s="1"/>
  <c r="Y269" i="1"/>
  <c r="W269" i="1" s="1"/>
  <c r="Y244" i="1"/>
  <c r="W244" i="1" s="1"/>
  <c r="Y248" i="1"/>
  <c r="W248" i="1" s="1"/>
  <c r="Y294" i="1"/>
  <c r="W294" i="1" s="1"/>
  <c r="Y320" i="1"/>
  <c r="W320" i="1" s="1"/>
  <c r="Y340" i="1"/>
  <c r="W340" i="1" s="1"/>
  <c r="Y204" i="1"/>
  <c r="W204" i="1" s="1"/>
  <c r="Y207" i="1"/>
  <c r="W207" i="1" s="1"/>
  <c r="Y276" i="1"/>
  <c r="W276" i="1" s="1"/>
  <c r="Y286" i="1"/>
  <c r="W286" i="1" s="1"/>
  <c r="Y351" i="1"/>
  <c r="W351" i="1" s="1"/>
  <c r="Y308" i="1"/>
  <c r="W308" i="1" s="1"/>
  <c r="Y352" i="1"/>
  <c r="W352" i="1" s="1"/>
  <c r="Y375" i="1"/>
  <c r="W375" i="1" s="1"/>
  <c r="Y208" i="1"/>
  <c r="W208" i="1" s="1"/>
  <c r="Y314" i="1"/>
  <c r="W314" i="1" s="1"/>
  <c r="Y235" i="1"/>
  <c r="W235" i="1" s="1"/>
  <c r="Y240" i="1"/>
  <c r="W240" i="1" s="1"/>
  <c r="Y332" i="1"/>
  <c r="W332" i="1" s="1"/>
  <c r="Y310" i="1"/>
  <c r="W310" i="1" s="1"/>
  <c r="Y228" i="1"/>
  <c r="W228" i="1" s="1"/>
  <c r="Y290" i="1"/>
  <c r="W290" i="1" s="1"/>
  <c r="Y232" i="1"/>
  <c r="W232" i="1" s="1"/>
  <c r="Y210" i="1"/>
  <c r="W210" i="1" s="1"/>
  <c r="Y306" i="1"/>
  <c r="W306" i="1" s="1"/>
  <c r="Y357" i="1"/>
  <c r="W357" i="1" s="1"/>
  <c r="Y252" i="1"/>
  <c r="W252" i="1" s="1"/>
  <c r="Y350" i="1"/>
  <c r="W350" i="1" s="1"/>
  <c r="Y214" i="1"/>
  <c r="W214" i="1" s="1"/>
  <c r="Y216" i="1"/>
  <c r="W216" i="1" s="1"/>
  <c r="Y277" i="1"/>
  <c r="W277" i="1" s="1"/>
  <c r="Y234" i="1"/>
  <c r="W234" i="1" s="1"/>
  <c r="Y321" i="1"/>
  <c r="W321" i="1" s="1"/>
  <c r="Y250" i="1"/>
  <c r="W250" i="1" s="1"/>
  <c r="Y254" i="1"/>
  <c r="W254" i="1" s="1"/>
  <c r="Y215" i="1"/>
  <c r="W215" i="1" s="1"/>
  <c r="Y373" i="1"/>
  <c r="W373" i="1" s="1"/>
  <c r="Y353" i="1"/>
  <c r="W353" i="1" s="1"/>
  <c r="Y318" i="1"/>
  <c r="W318" i="1" s="1"/>
  <c r="Y285" i="1"/>
  <c r="W285" i="1" s="1"/>
  <c r="Y270" i="1"/>
  <c r="W270" i="1" s="1"/>
  <c r="Y287" i="1"/>
  <c r="W287" i="1" s="1"/>
  <c r="Y241" i="1"/>
  <c r="W241" i="1" s="1"/>
  <c r="Y356" i="1"/>
  <c r="W356" i="1" s="1"/>
  <c r="Y338" i="1"/>
  <c r="W338" i="1" s="1"/>
  <c r="Y328" i="1"/>
  <c r="W328" i="1" s="1"/>
  <c r="Y327" i="1"/>
  <c r="W327" i="1" s="1"/>
  <c r="Y281" i="1"/>
  <c r="W281" i="1" s="1"/>
  <c r="Y265" i="1"/>
  <c r="W265" i="1" s="1"/>
  <c r="Y233" i="1"/>
  <c r="W233" i="1" s="1"/>
  <c r="Y348" i="1"/>
  <c r="W348" i="1" s="1"/>
  <c r="Y275" i="1"/>
  <c r="W275" i="1" s="1"/>
  <c r="Y230" i="1"/>
  <c r="W230" i="1" s="1"/>
  <c r="Y325" i="1"/>
  <c r="W325" i="1" s="1"/>
  <c r="Y316" i="1"/>
  <c r="W316" i="1" s="1"/>
  <c r="Y370" i="1"/>
  <c r="W370" i="1" s="1"/>
  <c r="Y377" i="1"/>
  <c r="W377" i="1" s="1"/>
  <c r="Y221" i="1"/>
  <c r="W221" i="1" s="1"/>
  <c r="Y257" i="1"/>
  <c r="W257" i="1" s="1"/>
  <c r="Y312" i="1"/>
  <c r="W312" i="1" s="1"/>
  <c r="Y355" i="1"/>
  <c r="W355" i="1" s="1"/>
  <c r="Y268" i="1"/>
  <c r="W268" i="1" s="1"/>
  <c r="Y307" i="1"/>
  <c r="W307" i="1" s="1"/>
  <c r="Y374" i="1"/>
  <c r="W374" i="1" s="1"/>
  <c r="Y309" i="1"/>
  <c r="W309" i="1" s="1"/>
  <c r="Y274" i="1"/>
  <c r="W274" i="1" s="1"/>
  <c r="Y289" i="1"/>
  <c r="W289" i="1" s="1"/>
  <c r="Y272" i="1"/>
  <c r="W272" i="1" s="1"/>
  <c r="Y227" i="1"/>
  <c r="W227" i="1" s="1"/>
  <c r="Y220" i="1"/>
  <c r="W220" i="1" s="1"/>
  <c r="Y367" i="1"/>
  <c r="W367" i="1" s="1"/>
  <c r="Y292" i="1"/>
  <c r="W292" i="1" s="1"/>
  <c r="Y238" i="1"/>
  <c r="W238" i="1" s="1"/>
  <c r="Y278" i="1"/>
  <c r="W278" i="1" s="1"/>
  <c r="Y358" i="1"/>
  <c r="W358" i="1" s="1"/>
  <c r="Y299" i="1"/>
  <c r="W299" i="1" s="1"/>
  <c r="Y326" i="1"/>
  <c r="W326" i="1" s="1"/>
  <c r="Y237" i="1"/>
  <c r="W237" i="1" s="1"/>
  <c r="Y213" i="1"/>
  <c r="W213" i="1" s="1"/>
  <c r="Y225" i="1"/>
  <c r="W225" i="1" s="1"/>
  <c r="Y271" i="1"/>
  <c r="W271" i="1" s="1"/>
  <c r="Y209" i="1"/>
  <c r="W209" i="1" s="1"/>
  <c r="Y311" i="1"/>
  <c r="W311" i="1" s="1"/>
  <c r="Y288" i="1"/>
  <c r="W288" i="1" s="1"/>
  <c r="Y297" i="1"/>
  <c r="W297" i="1" s="1"/>
  <c r="Y319" i="1"/>
  <c r="W319" i="1" s="1"/>
  <c r="Y229" i="1"/>
  <c r="W229" i="1" s="1"/>
  <c r="Y344" i="1"/>
  <c r="W344" i="1" s="1"/>
  <c r="Y330" i="1"/>
  <c r="W330" i="1" s="1"/>
  <c r="Y226" i="1"/>
  <c r="W226" i="1" s="1"/>
  <c r="Y284" i="1"/>
  <c r="W284" i="1" s="1"/>
  <c r="Y291" i="1"/>
  <c r="W291" i="1" s="1"/>
  <c r="Y339" i="1"/>
  <c r="W339" i="1" s="1"/>
  <c r="Y239" i="1"/>
  <c r="W239" i="1" s="1"/>
  <c r="Y218" i="1"/>
  <c r="W218" i="1" s="1"/>
  <c r="Y264" i="1"/>
  <c r="W264" i="1" s="1"/>
  <c r="Y298" i="1"/>
  <c r="W298" i="1" s="1"/>
  <c r="Y381" i="1"/>
  <c r="W381" i="1" s="1"/>
  <c r="Y217" i="1"/>
  <c r="W217" i="1" s="1"/>
  <c r="Y336" i="1"/>
  <c r="W336" i="1" s="1"/>
  <c r="Y205" i="1"/>
  <c r="W205" i="1" s="1"/>
  <c r="Y349" i="1"/>
  <c r="W349" i="1" s="1"/>
  <c r="Y366" i="1"/>
  <c r="W366" i="1" s="1"/>
  <c r="Y219" i="1"/>
  <c r="W219" i="1" s="1"/>
  <c r="Y371" i="1"/>
  <c r="W371" i="1" s="1"/>
  <c r="Y346" i="1"/>
  <c r="W346" i="1" s="1"/>
  <c r="Y333" i="1"/>
  <c r="W333" i="1" s="1"/>
  <c r="Y372" i="1"/>
  <c r="W372" i="1" s="1"/>
  <c r="Y256" i="1"/>
  <c r="W256" i="1" s="1"/>
  <c r="Y231" i="1"/>
  <c r="W231" i="1" s="1"/>
  <c r="Y369" i="1"/>
  <c r="W369" i="1" s="1"/>
  <c r="Y301" i="1"/>
  <c r="W301" i="1" s="1"/>
  <c r="Y296" i="1"/>
  <c r="W296" i="1" s="1"/>
  <c r="Y295" i="1"/>
  <c r="W295" i="1" s="1"/>
  <c r="Y331" i="1"/>
  <c r="W331" i="1" s="1"/>
  <c r="Y361" i="1"/>
  <c r="W361" i="1" s="1"/>
  <c r="Y249" i="1"/>
  <c r="W249" i="1" s="1"/>
  <c r="Y378" i="1"/>
  <c r="W378" i="1" s="1"/>
  <c r="Y364" i="1"/>
  <c r="W364" i="1" s="1"/>
  <c r="Y313" i="1"/>
  <c r="W313" i="1" s="1"/>
  <c r="Y360" i="1"/>
  <c r="W360" i="1" s="1"/>
  <c r="Y293" i="1"/>
  <c r="W293" i="1" s="1"/>
  <c r="Y212" i="1"/>
  <c r="W212" i="1" s="1"/>
  <c r="Y329" i="1"/>
  <c r="W329" i="1" s="1"/>
  <c r="Y324" i="1"/>
  <c r="W324" i="1" s="1"/>
  <c r="Y368" i="1"/>
  <c r="W368" i="1" s="1"/>
  <c r="Y365" i="1"/>
  <c r="W365" i="1" s="1"/>
  <c r="Y251" i="1"/>
  <c r="W251" i="1" s="1"/>
  <c r="Y245" i="1"/>
  <c r="W245" i="1" s="1"/>
  <c r="Y304" i="1"/>
  <c r="W304" i="1" s="1"/>
  <c r="Y166" i="1"/>
  <c r="W166" i="1" s="1"/>
  <c r="Y175" i="1"/>
  <c r="W175" i="1" s="1"/>
  <c r="Y193" i="1"/>
  <c r="W193" i="1" s="1"/>
  <c r="Y186" i="1"/>
  <c r="W186" i="1" s="1"/>
  <c r="Y181" i="1"/>
  <c r="W181" i="1" s="1"/>
  <c r="Y179" i="1"/>
  <c r="W179" i="1" s="1"/>
  <c r="Y189" i="1"/>
  <c r="W189" i="1" s="1"/>
  <c r="Y194" i="1"/>
  <c r="W194" i="1" s="1"/>
  <c r="Y177" i="1"/>
  <c r="W177" i="1" s="1"/>
  <c r="Y200" i="1"/>
  <c r="W200" i="1" s="1"/>
  <c r="Y197" i="1"/>
  <c r="W197" i="1" s="1"/>
  <c r="Y164" i="1"/>
  <c r="W164" i="1" s="1"/>
  <c r="Y172" i="1"/>
  <c r="W172" i="1" s="1"/>
  <c r="Y190" i="1"/>
  <c r="W190" i="1" s="1"/>
  <c r="Y170" i="1"/>
  <c r="W170" i="1" s="1"/>
  <c r="Y185" i="1"/>
  <c r="W185" i="1" s="1"/>
  <c r="Y196" i="1"/>
  <c r="W196" i="1" s="1"/>
  <c r="Y191" i="1"/>
  <c r="W191" i="1" s="1"/>
  <c r="Y168" i="1"/>
  <c r="W168" i="1" s="1"/>
  <c r="Y192" i="1"/>
  <c r="W192" i="1" s="1"/>
  <c r="Y173" i="1"/>
  <c r="W173" i="1" s="1"/>
  <c r="Y178" i="1"/>
  <c r="W178" i="1" s="1"/>
  <c r="Y195" i="1"/>
  <c r="W195" i="1" s="1"/>
  <c r="Y201" i="1"/>
  <c r="W201" i="1" s="1"/>
  <c r="Y199" i="1"/>
  <c r="W199" i="1" s="1"/>
  <c r="Y187" i="1"/>
  <c r="W187" i="1" s="1"/>
  <c r="Y180" i="1"/>
  <c r="W180" i="1" s="1"/>
  <c r="Y165" i="1"/>
  <c r="W165" i="1" s="1"/>
  <c r="Y174" i="1"/>
  <c r="W174" i="1" s="1"/>
  <c r="Y188" i="1"/>
  <c r="W188" i="1" s="1"/>
  <c r="Y198" i="1"/>
  <c r="W198" i="1" s="1"/>
  <c r="Y176" i="1"/>
  <c r="W176" i="1" s="1"/>
  <c r="Y167" i="1"/>
  <c r="W167" i="1" s="1"/>
  <c r="Y169" i="1"/>
  <c r="W169" i="1" s="1"/>
  <c r="Y184" i="1"/>
  <c r="W184" i="1" s="1"/>
  <c r="Y171" i="1"/>
  <c r="W171" i="1" s="1"/>
  <c r="Y141" i="1"/>
  <c r="W141" i="1" s="1"/>
  <c r="Y138" i="1"/>
  <c r="W138" i="1" s="1"/>
  <c r="Y153" i="1"/>
  <c r="W153" i="1" s="1"/>
  <c r="Y154" i="1"/>
  <c r="W154" i="1" s="1"/>
  <c r="Y148" i="1"/>
  <c r="W148" i="1" s="1"/>
  <c r="Y126" i="1"/>
  <c r="W126" i="1" s="1"/>
  <c r="Y108" i="1"/>
  <c r="W108" i="1" s="1"/>
  <c r="Y111" i="1"/>
  <c r="W111" i="1" s="1"/>
  <c r="Y161" i="1"/>
  <c r="W161" i="1" s="1"/>
  <c r="Y109" i="1"/>
  <c r="W109" i="1" s="1"/>
  <c r="Y133" i="1"/>
  <c r="W133" i="1" s="1"/>
  <c r="Y117" i="1"/>
  <c r="W117" i="1" s="1"/>
  <c r="Y160" i="1"/>
  <c r="W160" i="1" s="1"/>
  <c r="Y145" i="1"/>
  <c r="W145" i="1" s="1"/>
  <c r="Y146" i="1"/>
  <c r="W146" i="1" s="1"/>
  <c r="Y115" i="1"/>
  <c r="W115" i="1" s="1"/>
  <c r="Y147" i="1"/>
  <c r="W147" i="1" s="1"/>
  <c r="Y136" i="1"/>
  <c r="W136" i="1" s="1"/>
  <c r="Y118" i="1"/>
  <c r="W118" i="1" s="1"/>
  <c r="Y156" i="1"/>
  <c r="W156" i="1" s="1"/>
  <c r="Y116" i="1"/>
  <c r="W116" i="1" s="1"/>
  <c r="Y149" i="1"/>
  <c r="W149" i="1" s="1"/>
  <c r="Y134" i="1"/>
  <c r="W134" i="1" s="1"/>
  <c r="Y155" i="1"/>
  <c r="W155" i="1" s="1"/>
  <c r="Y132" i="1"/>
  <c r="W132" i="1" s="1"/>
  <c r="Y119" i="1"/>
  <c r="W119" i="1" s="1"/>
  <c r="Y124" i="1"/>
  <c r="W124" i="1" s="1"/>
  <c r="Y113" i="1"/>
  <c r="W113" i="1" s="1"/>
  <c r="Y135" i="1"/>
  <c r="W135" i="1" s="1"/>
  <c r="Y157" i="1"/>
  <c r="W157" i="1" s="1"/>
  <c r="Y137" i="1"/>
  <c r="W137" i="1" s="1"/>
  <c r="Y152" i="1"/>
  <c r="W152" i="1" s="1"/>
  <c r="Y112" i="1"/>
  <c r="W112" i="1" s="1"/>
  <c r="Y106" i="1"/>
  <c r="W106" i="1" s="1"/>
  <c r="Y128" i="1"/>
  <c r="W128" i="1" s="1"/>
  <c r="Y129" i="1"/>
  <c r="W129" i="1" s="1"/>
  <c r="Y125" i="1"/>
  <c r="W125" i="1" s="1"/>
  <c r="Y130" i="1"/>
  <c r="W130" i="1" s="1"/>
  <c r="Y110" i="1"/>
  <c r="W110" i="1" s="1"/>
  <c r="Y139" i="1"/>
  <c r="W139" i="1" s="1"/>
  <c r="Y140" i="1"/>
  <c r="W140" i="1" s="1"/>
  <c r="Y131" i="1"/>
  <c r="W131" i="1" s="1"/>
  <c r="Y159" i="1"/>
  <c r="W159" i="1" s="1"/>
  <c r="Y104" i="1"/>
  <c r="W104" i="1" s="1"/>
  <c r="Y121" i="1"/>
  <c r="W121" i="1" s="1"/>
  <c r="Y151" i="1"/>
  <c r="W151" i="1" s="1"/>
  <c r="Y107" i="1"/>
  <c r="W107" i="1" s="1"/>
  <c r="Y120" i="1"/>
  <c r="W120" i="1" s="1"/>
  <c r="Y144" i="1"/>
  <c r="W144" i="1" s="1"/>
  <c r="Y150" i="1"/>
  <c r="W150" i="1" s="1"/>
  <c r="Y114" i="1"/>
  <c r="W114" i="1" s="1"/>
  <c r="Y127" i="1"/>
  <c r="W127" i="1" s="1"/>
  <c r="Y158" i="1"/>
  <c r="W158" i="1" s="1"/>
  <c r="Y105" i="1"/>
  <c r="W105" i="1" s="1"/>
  <c r="Y99" i="1"/>
  <c r="W99" i="1" s="1"/>
  <c r="Y72" i="1"/>
  <c r="W72" i="1" s="1"/>
  <c r="Y90" i="1"/>
  <c r="W90" i="1" s="1"/>
  <c r="Y96" i="1"/>
  <c r="W96" i="1" s="1"/>
  <c r="Y93" i="1"/>
  <c r="W93" i="1" s="1"/>
  <c r="Y66" i="1"/>
  <c r="W66" i="1" s="1"/>
  <c r="Y73" i="1"/>
  <c r="W73" i="1" s="1"/>
  <c r="Y74" i="1"/>
  <c r="W74" i="1" s="1"/>
  <c r="Y77" i="1"/>
  <c r="W77" i="1" s="1"/>
  <c r="Y101" i="1"/>
  <c r="W101" i="1" s="1"/>
  <c r="Y81" i="1"/>
  <c r="W81" i="1" s="1"/>
  <c r="Y69" i="1"/>
  <c r="W69" i="1" s="1"/>
  <c r="Y100" i="1"/>
  <c r="W100" i="1" s="1"/>
  <c r="Y75" i="1"/>
  <c r="W75" i="1" s="1"/>
  <c r="Y70" i="1"/>
  <c r="W70" i="1" s="1"/>
  <c r="Y64" i="1"/>
  <c r="W64" i="1" s="1"/>
  <c r="Y79" i="1"/>
  <c r="W79" i="1" s="1"/>
  <c r="Y61" i="1"/>
  <c r="W61" i="1" s="1"/>
  <c r="Y89" i="1"/>
  <c r="W89" i="1" s="1"/>
  <c r="Y95" i="1"/>
  <c r="W95" i="1" s="1"/>
  <c r="Y80" i="1"/>
  <c r="W80" i="1" s="1"/>
  <c r="Y68" i="1"/>
  <c r="W68" i="1" s="1"/>
  <c r="Y65" i="1"/>
  <c r="W65" i="1" s="1"/>
  <c r="Y84" i="1"/>
  <c r="W84" i="1" s="1"/>
  <c r="Y94" i="1"/>
  <c r="W94" i="1" s="1"/>
  <c r="Y85" i="1"/>
  <c r="W85" i="1" s="1"/>
  <c r="Y78" i="1"/>
  <c r="W78" i="1" s="1"/>
  <c r="Y91" i="1"/>
  <c r="W91" i="1" s="1"/>
  <c r="Y71" i="1"/>
  <c r="W71" i="1" s="1"/>
  <c r="Y98" i="1"/>
  <c r="W98" i="1" s="1"/>
  <c r="Y45" i="1"/>
  <c r="W45" i="1" s="1"/>
  <c r="Y92" i="1"/>
  <c r="W92" i="1" s="1"/>
  <c r="Y86" i="1"/>
  <c r="W86" i="1" s="1"/>
  <c r="Y97" i="1"/>
  <c r="W97" i="1" s="1"/>
  <c r="Y76" i="1"/>
  <c r="W76" i="1" s="1"/>
  <c r="Y67" i="1"/>
  <c r="W67" i="1" s="1"/>
  <c r="Y88" i="1"/>
  <c r="W88" i="1" s="1"/>
  <c r="Y87" i="1"/>
  <c r="W87" i="1" s="1"/>
  <c r="Y50" i="1"/>
  <c r="W50" i="1" s="1"/>
  <c r="Y54" i="1"/>
  <c r="W54" i="1" s="1"/>
  <c r="Y47" i="1"/>
  <c r="W47" i="1" s="1"/>
  <c r="Y58" i="1"/>
  <c r="W58" i="1" s="1"/>
  <c r="D32" i="1" s="1"/>
  <c r="Y52" i="1"/>
  <c r="W52" i="1" s="1"/>
  <c r="Y49" i="1"/>
  <c r="W49" i="1" s="1"/>
  <c r="Y55" i="1"/>
  <c r="W55" i="1" s="1"/>
  <c r="Y59" i="1"/>
  <c r="W59" i="1" s="1"/>
  <c r="Y51" i="1"/>
  <c r="W51" i="1" s="1"/>
  <c r="Y46" i="1"/>
  <c r="W46" i="1" s="1"/>
  <c r="Y60" i="1"/>
  <c r="W60" i="1" s="1"/>
  <c r="Y56" i="1"/>
  <c r="W56" i="1" s="1"/>
  <c r="Y48" i="1"/>
  <c r="W48" i="1" s="1"/>
  <c r="Y57" i="1"/>
  <c r="W57" i="1" s="1"/>
  <c r="Y53" i="1"/>
  <c r="W53" i="1" s="1"/>
  <c r="BO5" i="1" l="1"/>
  <c r="BK5" i="1"/>
  <c r="BN5" i="1"/>
  <c r="BL5" i="1"/>
  <c r="BM5" i="1"/>
  <c r="AY5" i="1"/>
  <c r="BF5" i="1"/>
  <c r="CC5" i="1"/>
  <c r="CD5" i="1"/>
  <c r="BZ5" i="1"/>
  <c r="BA5" i="1"/>
  <c r="BB5" i="1"/>
  <c r="CE5" i="1"/>
  <c r="BS5" i="1"/>
  <c r="BV5" i="1"/>
  <c r="BP5" i="1"/>
  <c r="BR5" i="1"/>
  <c r="BC5" i="1"/>
  <c r="BQ5" i="1"/>
  <c r="BT5" i="1"/>
  <c r="AZ5" i="1"/>
  <c r="BJ5" i="1"/>
  <c r="BD5" i="1"/>
  <c r="BW5" i="1"/>
  <c r="BE5" i="1"/>
  <c r="BI5" i="1"/>
  <c r="CA5" i="1"/>
  <c r="BY5" i="1"/>
  <c r="BG5" i="1"/>
  <c r="CB5" i="1"/>
  <c r="BU5" i="1"/>
  <c r="BH5" i="1"/>
  <c r="BX5" i="1"/>
  <c r="K151" i="1"/>
  <c r="K168" i="1"/>
  <c r="D335" i="1"/>
  <c r="D227" i="1"/>
  <c r="D135" i="1"/>
  <c r="K118" i="1"/>
  <c r="D279" i="1"/>
  <c r="K297" i="1"/>
  <c r="D169" i="1"/>
  <c r="D338" i="1"/>
  <c r="K60" i="1"/>
  <c r="D348" i="1"/>
  <c r="D314" i="1"/>
  <c r="K130" i="1"/>
  <c r="D152" i="1"/>
  <c r="K173" i="1"/>
  <c r="D313" i="1"/>
  <c r="K53" i="1"/>
  <c r="D170" i="1"/>
  <c r="D330" i="1"/>
  <c r="K205" i="1"/>
  <c r="K77" i="1"/>
  <c r="K72" i="1"/>
  <c r="D300" i="1"/>
  <c r="D50" i="1"/>
  <c r="K137" i="1"/>
  <c r="D278" i="1"/>
  <c r="K333" i="1"/>
  <c r="D252" i="1"/>
  <c r="D294" i="1"/>
  <c r="D301" i="1"/>
  <c r="K43" i="1"/>
  <c r="K179" i="1"/>
  <c r="D257" i="1"/>
  <c r="K119" i="1"/>
  <c r="K282" i="1"/>
  <c r="K318" i="1"/>
  <c r="K73" i="1"/>
  <c r="D224" i="1"/>
  <c r="K230" i="1"/>
  <c r="K352" i="1"/>
  <c r="K76" i="1"/>
  <c r="D362" i="1"/>
  <c r="D42" i="1"/>
  <c r="K107" i="1"/>
  <c r="D306" i="1"/>
  <c r="K185" i="1"/>
  <c r="D345" i="1"/>
  <c r="D125" i="1"/>
  <c r="D371" i="1"/>
  <c r="K120" i="1"/>
  <c r="K289" i="1"/>
  <c r="D363" i="1"/>
  <c r="D186" i="1"/>
  <c r="D187" i="1"/>
  <c r="D191" i="1"/>
  <c r="K307" i="1"/>
  <c r="K195" i="1"/>
  <c r="D262" i="1"/>
  <c r="K304" i="1"/>
  <c r="D317" i="1"/>
  <c r="D326" i="1"/>
  <c r="D198" i="1"/>
  <c r="D344" i="1"/>
  <c r="K311" i="1"/>
  <c r="D336" i="1"/>
  <c r="D140" i="1"/>
  <c r="K305" i="1"/>
  <c r="K355" i="1"/>
  <c r="K322" i="1"/>
  <c r="K175" i="1"/>
  <c r="D181" i="1"/>
  <c r="K275" i="1"/>
  <c r="D138" i="1"/>
  <c r="D162" i="1"/>
  <c r="K296" i="1"/>
  <c r="D260" i="1"/>
  <c r="D259" i="1"/>
  <c r="K324" i="1"/>
  <c r="K316" i="1"/>
  <c r="K117" i="1"/>
  <c r="K340" i="1"/>
  <c r="K369" i="1"/>
  <c r="D272" i="1"/>
  <c r="K181" i="1"/>
  <c r="K229" i="1"/>
  <c r="D113" i="1"/>
  <c r="D219" i="1"/>
  <c r="K371" i="1"/>
  <c r="K208" i="1"/>
  <c r="D119" i="1"/>
  <c r="K290" i="1"/>
  <c r="D296" i="1"/>
  <c r="K206" i="1"/>
  <c r="D194" i="1"/>
  <c r="K273" i="1"/>
  <c r="D129" i="1"/>
  <c r="K349" i="1"/>
  <c r="K363" i="1"/>
  <c r="K278" i="1"/>
  <c r="K109" i="1"/>
  <c r="D157" i="1"/>
  <c r="D328" i="1"/>
  <c r="K40" i="1"/>
  <c r="K105" i="1"/>
  <c r="D316" i="1"/>
  <c r="D302" i="1"/>
  <c r="D355" i="1"/>
  <c r="K190" i="1"/>
  <c r="K172" i="1"/>
  <c r="K142" i="1"/>
  <c r="K358" i="1"/>
  <c r="D236" i="1"/>
  <c r="K25" i="1"/>
  <c r="D350" i="1"/>
  <c r="D106" i="1"/>
  <c r="D180" i="1"/>
  <c r="D150" i="1"/>
  <c r="D213" i="1"/>
  <c r="K323" i="1"/>
  <c r="K239" i="1"/>
  <c r="K315" i="1"/>
  <c r="D107" i="1"/>
  <c r="D39" i="1"/>
  <c r="D229" i="1"/>
  <c r="D247" i="1"/>
  <c r="D253" i="1"/>
  <c r="D292" i="1"/>
  <c r="D322" i="1"/>
  <c r="K351" i="1"/>
  <c r="K374" i="1"/>
  <c r="K26" i="1"/>
  <c r="D165" i="1"/>
  <c r="D286" i="1"/>
  <c r="D281" i="1"/>
  <c r="K360" i="1"/>
  <c r="D109" i="1"/>
  <c r="D110" i="1"/>
  <c r="D196" i="1"/>
  <c r="D258" i="1"/>
  <c r="K285" i="1"/>
  <c r="D339" i="1"/>
  <c r="K154" i="1"/>
  <c r="D149" i="1"/>
  <c r="D121" i="1"/>
  <c r="K236" i="1"/>
  <c r="D263" i="1"/>
  <c r="K253" i="1"/>
  <c r="D283" i="1"/>
  <c r="D163" i="1"/>
  <c r="K131" i="1"/>
  <c r="K158" i="1"/>
  <c r="K240" i="1"/>
  <c r="D274" i="1"/>
  <c r="D319" i="1"/>
  <c r="D203" i="1"/>
  <c r="K308" i="1"/>
  <c r="D324" i="1"/>
  <c r="K346" i="1"/>
  <c r="K209" i="1"/>
  <c r="D137" i="1"/>
  <c r="K295" i="1"/>
  <c r="D115" i="1"/>
  <c r="D26" i="1"/>
  <c r="K38" i="1"/>
  <c r="D269" i="1"/>
  <c r="D249" i="1"/>
  <c r="K301" i="1"/>
  <c r="D174" i="1"/>
  <c r="D126" i="1"/>
  <c r="D346" i="1"/>
  <c r="K357" i="1"/>
  <c r="D114" i="1"/>
  <c r="D305" i="1"/>
  <c r="D347" i="1"/>
  <c r="D195" i="1"/>
  <c r="D220" i="1"/>
  <c r="K148" i="1"/>
  <c r="D127" i="1"/>
  <c r="D139" i="1"/>
  <c r="D251" i="1"/>
  <c r="D37" i="1"/>
  <c r="K201" i="1"/>
  <c r="D197" i="1"/>
  <c r="K193" i="1"/>
  <c r="D215" i="1"/>
  <c r="K143" i="1"/>
  <c r="K326" i="1"/>
  <c r="D373" i="1"/>
  <c r="D28" i="1"/>
  <c r="K36" i="1"/>
  <c r="D104" i="1"/>
  <c r="D185" i="1"/>
  <c r="K207" i="1"/>
  <c r="D118" i="1"/>
  <c r="D275" i="1"/>
  <c r="D290" i="1"/>
  <c r="D223" i="1"/>
  <c r="K359" i="1"/>
  <c r="K366" i="1"/>
  <c r="D29" i="1"/>
  <c r="D193" i="1"/>
  <c r="D216" i="1"/>
  <c r="D273" i="1"/>
  <c r="D33" i="1"/>
  <c r="K223" i="1"/>
  <c r="D297" i="1"/>
  <c r="K319" i="1"/>
  <c r="D374" i="1"/>
  <c r="K183" i="1"/>
  <c r="D231" i="1"/>
  <c r="K238" i="1"/>
  <c r="K220" i="1"/>
  <c r="K339" i="1"/>
  <c r="K350" i="1"/>
  <c r="K293" i="1"/>
  <c r="D311" i="1"/>
  <c r="K303" i="1"/>
  <c r="K31" i="1"/>
  <c r="D132" i="1"/>
  <c r="K191" i="1"/>
  <c r="D173" i="1"/>
  <c r="D168" i="1"/>
  <c r="K157" i="1"/>
  <c r="D241" i="1"/>
  <c r="D242" i="1"/>
  <c r="K246" i="1"/>
  <c r="K251" i="1"/>
  <c r="D256" i="1"/>
  <c r="K370" i="1"/>
  <c r="D36" i="1"/>
  <c r="K116" i="1"/>
  <c r="D357" i="1"/>
  <c r="D303" i="1"/>
  <c r="D351" i="1"/>
  <c r="D368" i="1"/>
  <c r="K104" i="1"/>
  <c r="D128" i="1"/>
  <c r="D116" i="1"/>
  <c r="K215" i="1"/>
  <c r="K269" i="1"/>
  <c r="K338" i="1"/>
  <c r="D235" i="1"/>
  <c r="D284" i="1"/>
  <c r="K280" i="1"/>
  <c r="D31" i="1"/>
  <c r="K44" i="1"/>
  <c r="D25" i="1"/>
  <c r="D105" i="1"/>
  <c r="D158" i="1"/>
  <c r="D179" i="1"/>
  <c r="D131" i="1"/>
  <c r="K214" i="1"/>
  <c r="K226" i="1"/>
  <c r="K264" i="1"/>
  <c r="K267" i="1"/>
  <c r="K260" i="1"/>
  <c r="D369" i="1"/>
  <c r="D130" i="1"/>
  <c r="D209" i="1"/>
  <c r="K182" i="1"/>
  <c r="K153" i="1"/>
  <c r="D234" i="1"/>
  <c r="D151" i="1"/>
  <c r="K281" i="1"/>
  <c r="K368" i="1"/>
  <c r="K28" i="1"/>
  <c r="K102" i="1"/>
  <c r="D142" i="1"/>
  <c r="K160" i="1"/>
  <c r="D161" i="1"/>
  <c r="K164" i="1"/>
  <c r="K128" i="1"/>
  <c r="K170" i="1"/>
  <c r="D217" i="1"/>
  <c r="K250" i="1"/>
  <c r="D358" i="1"/>
  <c r="D361" i="1"/>
  <c r="D246" i="1"/>
  <c r="K42" i="1"/>
  <c r="D38" i="1"/>
  <c r="D108" i="1"/>
  <c r="K139" i="1"/>
  <c r="K202" i="1"/>
  <c r="K126" i="1"/>
  <c r="K203" i="1"/>
  <c r="K147" i="1"/>
  <c r="D153" i="1"/>
  <c r="K149" i="1"/>
  <c r="K196" i="1"/>
  <c r="K121" i="1"/>
  <c r="K231" i="1"/>
  <c r="D240" i="1"/>
  <c r="K219" i="1"/>
  <c r="K197" i="1"/>
  <c r="K135" i="1"/>
  <c r="K279" i="1"/>
  <c r="K291" i="1"/>
  <c r="K256" i="1"/>
  <c r="K284" i="1"/>
  <c r="D245" i="1"/>
  <c r="K270" i="1"/>
  <c r="D325" i="1"/>
  <c r="D334" i="1"/>
  <c r="D312" i="1"/>
  <c r="D359" i="1"/>
  <c r="K300" i="1"/>
  <c r="K27" i="1"/>
  <c r="K37" i="1"/>
  <c r="K29" i="1"/>
  <c r="D44" i="1"/>
  <c r="K108" i="1"/>
  <c r="D120" i="1"/>
  <c r="D148" i="1"/>
  <c r="D176" i="1"/>
  <c r="D192" i="1"/>
  <c r="D117" i="1"/>
  <c r="K186" i="1"/>
  <c r="K237" i="1"/>
  <c r="K216" i="1"/>
  <c r="D154" i="1"/>
  <c r="K227" i="1"/>
  <c r="K224" i="1"/>
  <c r="K272" i="1"/>
  <c r="K262" i="1"/>
  <c r="D264" i="1"/>
  <c r="D261" i="1"/>
  <c r="D271" i="1"/>
  <c r="K302" i="1"/>
  <c r="K330" i="1"/>
  <c r="D352" i="1"/>
  <c r="K161" i="1"/>
  <c r="D225" i="1"/>
  <c r="K152" i="1"/>
  <c r="K217" i="1"/>
  <c r="D214" i="1"/>
  <c r="D282" i="1"/>
  <c r="K247" i="1"/>
  <c r="D285" i="1"/>
  <c r="K292" i="1"/>
  <c r="D360" i="1"/>
  <c r="K306" i="1"/>
  <c r="D356" i="1"/>
  <c r="D337" i="1"/>
  <c r="K345" i="1"/>
  <c r="D103" i="1"/>
  <c r="K162" i="1"/>
  <c r="D147" i="1"/>
  <c r="K115" i="1"/>
  <c r="K218" i="1"/>
  <c r="D340" i="1"/>
  <c r="D304" i="1"/>
  <c r="D372" i="1"/>
  <c r="K33" i="1"/>
  <c r="K171" i="1"/>
  <c r="D172" i="1"/>
  <c r="K169" i="1"/>
  <c r="D136" i="1"/>
  <c r="K261" i="1"/>
  <c r="K334" i="1"/>
  <c r="K341" i="1"/>
  <c r="D333" i="1"/>
  <c r="K367" i="1"/>
  <c r="D182" i="1"/>
  <c r="D204" i="1"/>
  <c r="K194" i="1"/>
  <c r="D143" i="1"/>
  <c r="K241" i="1"/>
  <c r="D230" i="1"/>
  <c r="K212" i="1"/>
  <c r="K138" i="1"/>
  <c r="D291" i="1"/>
  <c r="D293" i="1"/>
  <c r="D280" i="1"/>
  <c r="D315" i="1"/>
  <c r="K347" i="1"/>
  <c r="K328" i="1"/>
  <c r="D329" i="1"/>
  <c r="D367" i="1"/>
  <c r="D43" i="1"/>
  <c r="D40" i="1"/>
  <c r="K110" i="1"/>
  <c r="K146" i="1"/>
  <c r="D175" i="1"/>
  <c r="D171" i="1"/>
  <c r="K235" i="1"/>
  <c r="K136" i="1"/>
  <c r="D218" i="1"/>
  <c r="K140" i="1"/>
  <c r="D226" i="1"/>
  <c r="D268" i="1"/>
  <c r="K268" i="1"/>
  <c r="D341" i="1"/>
  <c r="D349" i="1"/>
  <c r="D307" i="1"/>
  <c r="K362" i="1"/>
  <c r="D366" i="1"/>
  <c r="K372" i="1"/>
  <c r="D27" i="1"/>
  <c r="D30" i="1"/>
  <c r="K32" i="1"/>
  <c r="K41" i="1"/>
  <c r="D102" i="1"/>
  <c r="D160" i="1"/>
  <c r="K124" i="1"/>
  <c r="D206" i="1"/>
  <c r="K184" i="1"/>
  <c r="D190" i="1"/>
  <c r="K150" i="1"/>
  <c r="K113" i="1"/>
  <c r="D212" i="1"/>
  <c r="K234" i="1"/>
  <c r="D228" i="1"/>
  <c r="D146" i="1"/>
  <c r="K225" i="1"/>
  <c r="K286" i="1"/>
  <c r="K245" i="1"/>
  <c r="K271" i="1"/>
  <c r="D289" i="1"/>
  <c r="K258" i="1"/>
  <c r="D248" i="1"/>
  <c r="K335" i="1"/>
  <c r="K327" i="1"/>
  <c r="K329" i="1"/>
  <c r="K325" i="1"/>
  <c r="K317" i="1"/>
  <c r="K348" i="1"/>
  <c r="K106" i="1"/>
  <c r="K114" i="1"/>
  <c r="D159" i="1"/>
  <c r="D202" i="1"/>
  <c r="K180" i="1"/>
  <c r="D124" i="1"/>
  <c r="D183" i="1"/>
  <c r="K132" i="1"/>
  <c r="K242" i="1"/>
  <c r="K249" i="1"/>
  <c r="K257" i="1"/>
  <c r="K252" i="1"/>
  <c r="K263" i="1"/>
  <c r="K361" i="1"/>
  <c r="K337" i="1"/>
  <c r="D318" i="1"/>
  <c r="D308" i="1"/>
  <c r="K356" i="1"/>
  <c r="D323" i="1"/>
  <c r="K336" i="1"/>
  <c r="K314" i="1"/>
  <c r="K39" i="1"/>
  <c r="K125" i="1"/>
  <c r="K176" i="1"/>
  <c r="K192" i="1"/>
  <c r="K141" i="1"/>
  <c r="K163" i="1"/>
  <c r="K198" i="1"/>
  <c r="K165" i="1"/>
  <c r="D207" i="1"/>
  <c r="K213" i="1"/>
  <c r="D238" i="1"/>
  <c r="D141" i="1"/>
  <c r="D239" i="1"/>
  <c r="D270" i="1"/>
  <c r="D267" i="1"/>
  <c r="D295" i="1"/>
  <c r="K274" i="1"/>
  <c r="D327" i="1"/>
  <c r="K30" i="1"/>
  <c r="D41" i="1"/>
  <c r="K103" i="1"/>
  <c r="K127" i="1"/>
  <c r="K174" i="1"/>
  <c r="K129" i="1"/>
  <c r="K159" i="1"/>
  <c r="D208" i="1"/>
  <c r="K187" i="1"/>
  <c r="K228" i="1"/>
  <c r="D237" i="1"/>
  <c r="D184" i="1"/>
  <c r="D164" i="1"/>
  <c r="D250" i="1"/>
  <c r="K248" i="1"/>
  <c r="K294" i="1"/>
  <c r="K259" i="1"/>
  <c r="K283" i="1"/>
  <c r="K312" i="1"/>
  <c r="K313" i="1"/>
  <c r="K344" i="1"/>
  <c r="D370" i="1"/>
  <c r="K373" i="1"/>
  <c r="D98" i="1"/>
  <c r="K93" i="1"/>
  <c r="D92" i="1"/>
  <c r="K94" i="1"/>
  <c r="K98" i="1"/>
  <c r="K96" i="1"/>
  <c r="K92" i="1"/>
  <c r="K99" i="1"/>
  <c r="K97" i="1"/>
  <c r="D95" i="1"/>
  <c r="D99" i="1"/>
  <c r="K91" i="1"/>
  <c r="K95" i="1"/>
  <c r="D94" i="1"/>
  <c r="D93" i="1"/>
  <c r="D97" i="1"/>
  <c r="D96" i="1"/>
  <c r="D91" i="1"/>
  <c r="D87" i="1"/>
  <c r="K86" i="1"/>
  <c r="K85" i="1"/>
  <c r="K81" i="1"/>
  <c r="D83" i="1"/>
  <c r="K84" i="1"/>
  <c r="K88" i="1"/>
  <c r="D85" i="1"/>
  <c r="K82" i="1"/>
  <c r="D75" i="1"/>
  <c r="K87" i="1"/>
  <c r="K83" i="1"/>
  <c r="K80" i="1"/>
  <c r="D86" i="1"/>
  <c r="D84" i="1"/>
  <c r="D88" i="1"/>
  <c r="D81" i="1"/>
  <c r="D80" i="1"/>
  <c r="D82" i="1"/>
  <c r="D74" i="1"/>
  <c r="D69" i="1"/>
  <c r="K74" i="1"/>
  <c r="D73" i="1"/>
  <c r="K70" i="1"/>
  <c r="K71" i="1"/>
  <c r="K75" i="1"/>
  <c r="D76" i="1"/>
  <c r="K69" i="1"/>
  <c r="D77" i="1"/>
  <c r="D70" i="1"/>
  <c r="D72" i="1"/>
  <c r="D71" i="1"/>
  <c r="K58" i="1"/>
  <c r="K61" i="1"/>
  <c r="K62" i="1"/>
  <c r="D66" i="1"/>
  <c r="K66" i="1"/>
  <c r="K64" i="1"/>
  <c r="K65" i="1"/>
  <c r="K59" i="1"/>
  <c r="K63" i="1"/>
  <c r="D65" i="1"/>
  <c r="D64" i="1"/>
  <c r="D62" i="1"/>
  <c r="D63" i="1"/>
  <c r="D60" i="1"/>
  <c r="D59" i="1"/>
  <c r="D61" i="1"/>
  <c r="D58" i="1"/>
  <c r="K55" i="1"/>
  <c r="D54" i="1"/>
  <c r="K52" i="1"/>
  <c r="K50" i="1"/>
  <c r="D47" i="1"/>
  <c r="K48" i="1"/>
  <c r="K49" i="1"/>
  <c r="K51" i="1"/>
  <c r="K47" i="1"/>
  <c r="D49" i="1"/>
  <c r="K54" i="1"/>
  <c r="D53" i="1"/>
  <c r="D48" i="1"/>
  <c r="D55" i="1"/>
  <c r="D52" i="1"/>
  <c r="D51" i="1"/>
  <c r="W376" i="1"/>
  <c r="D205" i="1" s="1"/>
  <c r="AE17" i="1"/>
  <c r="AF12" i="1"/>
  <c r="AE7" i="1"/>
  <c r="AF9" i="1"/>
  <c r="AF4" i="1"/>
  <c r="AF19" i="1"/>
  <c r="AA17" i="1"/>
  <c r="AE12" i="1"/>
  <c r="AA7" i="1"/>
  <c r="AA15" i="1"/>
  <c r="AE19" i="1"/>
  <c r="AF14" i="1"/>
  <c r="AA12" i="1"/>
  <c r="AE9" i="1"/>
  <c r="AE4" i="1"/>
  <c r="AF21" i="1"/>
  <c r="AA19" i="1"/>
  <c r="AE14" i="1"/>
  <c r="AA9" i="1"/>
  <c r="AE21" i="1"/>
  <c r="AF16" i="1"/>
  <c r="AA14" i="1"/>
  <c r="AF6" i="1"/>
  <c r="AA4" i="1"/>
  <c r="AA21" i="1"/>
  <c r="AE16" i="1"/>
  <c r="AF11" i="1"/>
  <c r="AE6" i="1"/>
  <c r="AF17" i="1"/>
  <c r="AF18" i="1"/>
  <c r="AA16" i="1"/>
  <c r="AE11" i="1"/>
  <c r="AF8" i="1"/>
  <c r="AA6" i="1"/>
  <c r="AE18" i="1"/>
  <c r="AF13" i="1"/>
  <c r="AA11" i="1"/>
  <c r="AE8" i="1"/>
  <c r="AF5" i="1"/>
  <c r="AF20" i="1"/>
  <c r="AA18" i="1"/>
  <c r="AE13" i="1"/>
  <c r="AF10" i="1"/>
  <c r="AA8" i="1"/>
  <c r="AA5" i="1"/>
  <c r="AE20" i="1"/>
  <c r="AF15" i="1"/>
  <c r="AA13" i="1"/>
  <c r="AE10" i="1"/>
  <c r="AA20" i="1"/>
  <c r="AE15" i="1"/>
  <c r="AA10" i="1"/>
  <c r="AE5" i="1"/>
  <c r="AF7" i="1"/>
  <c r="AC16" i="1"/>
  <c r="AD7" i="1"/>
  <c r="AC6" i="1"/>
  <c r="AD10" i="1"/>
  <c r="AD16" i="1"/>
  <c r="AC21" i="1"/>
  <c r="AC4" i="1"/>
  <c r="AB9" i="1"/>
  <c r="AD9" i="1"/>
  <c r="AC11" i="1"/>
  <c r="AB10" i="1"/>
  <c r="AD14" i="1"/>
  <c r="AD4" i="1"/>
  <c r="AC15" i="1"/>
  <c r="AC5" i="1"/>
  <c r="AB6" i="1"/>
  <c r="AC10" i="1"/>
  <c r="AB12" i="1"/>
  <c r="AC12" i="1"/>
  <c r="AD12" i="1"/>
  <c r="AB16" i="1"/>
  <c r="AB18" i="1"/>
  <c r="AD8" i="1"/>
  <c r="AB11" i="1"/>
  <c r="AC9" i="1"/>
  <c r="AD18" i="1"/>
  <c r="AB13" i="1"/>
  <c r="AD13" i="1"/>
  <c r="AC14" i="1"/>
  <c r="AD19" i="1"/>
  <c r="AB4" i="1"/>
  <c r="AB21" i="1"/>
  <c r="AC13" i="1"/>
  <c r="AD5" i="1"/>
  <c r="AD11" i="1"/>
  <c r="AB8" i="1"/>
  <c r="AB17" i="1"/>
  <c r="AB14" i="1"/>
  <c r="AB15" i="1"/>
  <c r="AC19" i="1"/>
  <c r="AB19" i="1"/>
  <c r="AD6" i="1"/>
  <c r="AC8" i="1"/>
  <c r="AD17" i="1"/>
  <c r="AB7" i="1"/>
  <c r="AC17" i="1"/>
  <c r="AC18" i="1"/>
  <c r="AB20" i="1"/>
  <c r="AC7" i="1"/>
  <c r="AC20" i="1"/>
  <c r="AD20" i="1"/>
  <c r="AD21" i="1"/>
  <c r="AD15" i="1"/>
  <c r="AB5" i="1"/>
  <c r="K17" i="1"/>
  <c r="AH15" i="1" l="1"/>
  <c r="K204" i="1"/>
  <c r="AH14" i="1"/>
  <c r="AH10" i="1"/>
  <c r="AH6" i="1"/>
  <c r="AH21" i="1"/>
  <c r="D201" i="1"/>
  <c r="AH17" i="1"/>
  <c r="AH5" i="1"/>
  <c r="AH4" i="1"/>
  <c r="K20" i="1"/>
  <c r="AH19" i="1"/>
  <c r="AG18" i="1"/>
  <c r="AG19" i="1"/>
  <c r="AG20" i="1"/>
  <c r="AG11" i="1"/>
  <c r="AG21" i="1"/>
  <c r="AG12" i="1"/>
  <c r="AH20" i="1"/>
  <c r="AH8" i="1"/>
  <c r="AH11" i="1"/>
  <c r="AG13" i="1"/>
  <c r="AG14" i="1"/>
  <c r="AI14" i="1" s="1"/>
  <c r="AG5" i="1"/>
  <c r="AH18" i="1"/>
  <c r="AG6" i="1"/>
  <c r="AH7" i="1"/>
  <c r="AH13" i="1"/>
  <c r="AH16" i="1"/>
  <c r="AG15" i="1"/>
  <c r="AG4" i="1"/>
  <c r="AG7" i="1"/>
  <c r="AH9" i="1"/>
  <c r="AG8" i="1"/>
  <c r="AG16" i="1"/>
  <c r="AG9" i="1"/>
  <c r="AG10" i="1"/>
  <c r="AG17" i="1"/>
  <c r="AH12" i="1"/>
  <c r="K21" i="1"/>
  <c r="K22" i="1"/>
  <c r="K16" i="1"/>
  <c r="D20" i="1"/>
  <c r="D15" i="1"/>
  <c r="D14" i="1"/>
  <c r="D19" i="1"/>
  <c r="D16" i="1"/>
  <c r="D21" i="1"/>
  <c r="K14" i="1"/>
  <c r="K19" i="1"/>
  <c r="K15" i="1"/>
  <c r="K18" i="1"/>
  <c r="D17" i="1"/>
  <c r="D22" i="1"/>
  <c r="D18" i="1"/>
  <c r="AI15" i="1" l="1"/>
  <c r="AI10" i="1"/>
  <c r="AI6" i="1"/>
  <c r="AI18" i="1"/>
  <c r="AI12" i="1"/>
  <c r="AI13" i="1"/>
  <c r="AI19" i="1"/>
  <c r="AI7" i="1"/>
  <c r="AI4" i="1"/>
  <c r="AI5" i="1"/>
  <c r="AI16" i="1"/>
  <c r="AI17" i="1"/>
  <c r="AI11" i="1"/>
  <c r="AI21" i="1"/>
  <c r="AI8" i="1"/>
  <c r="AI9" i="1"/>
  <c r="AI20" i="1"/>
  <c r="Y18" i="1" l="1"/>
  <c r="Y8" i="1"/>
  <c r="Y4" i="1"/>
  <c r="Y7" i="1"/>
  <c r="Y13" i="1"/>
  <c r="Y11" i="1"/>
  <c r="Y6" i="1"/>
  <c r="Y14" i="1"/>
  <c r="Y19" i="1"/>
  <c r="Y10" i="1"/>
  <c r="Y16" i="1"/>
  <c r="Y12" i="1"/>
  <c r="Y9" i="1"/>
  <c r="Y5" i="1"/>
  <c r="Y21" i="1"/>
  <c r="Y20" i="1"/>
  <c r="Y15" i="1"/>
  <c r="Y17" i="1"/>
  <c r="AU18" i="1" l="1"/>
  <c r="AS8" i="1"/>
  <c r="AS16" i="1"/>
  <c r="AT14" i="1"/>
  <c r="AO5" i="1"/>
  <c r="AU20" i="1"/>
  <c r="AP11" i="1"/>
  <c r="AM7" i="1"/>
  <c r="AN7" i="1"/>
  <c r="AS11" i="1"/>
  <c r="AP7" i="1"/>
  <c r="AQ7" i="1"/>
  <c r="AN15" i="1"/>
  <c r="AM9" i="1"/>
  <c r="AR13" i="1"/>
  <c r="AS19" i="1"/>
  <c r="AQ9" i="1"/>
  <c r="AO18" i="1"/>
  <c r="AR15" i="1"/>
  <c r="AM6" i="1"/>
  <c r="AS21" i="1"/>
  <c r="AN12" i="1"/>
  <c r="AS10" i="1"/>
  <c r="AT10" i="1"/>
  <c r="AQ12" i="1"/>
  <c r="AN8" i="1"/>
  <c r="AO8" i="1"/>
  <c r="AT18" i="1"/>
  <c r="AQ20" i="1"/>
  <c r="AO21" i="1"/>
  <c r="AO10" i="1"/>
  <c r="AM20" i="1"/>
  <c r="AP16" i="1"/>
  <c r="AU8" i="1"/>
  <c r="AQ11" i="1"/>
  <c r="AT15" i="1"/>
  <c r="AM13" i="1"/>
  <c r="AR11" i="1"/>
  <c r="AO19" i="1"/>
  <c r="AT11" i="1"/>
  <c r="AR19" i="1"/>
  <c r="AP13" i="1"/>
  <c r="AR8" i="1"/>
  <c r="AM11" i="1"/>
  <c r="AU11" i="1"/>
  <c r="AN17" i="1"/>
  <c r="AS9" i="1"/>
  <c r="AQ17" i="1"/>
  <c r="AR16" i="1"/>
  <c r="AU21" i="1"/>
  <c r="AP12" i="1"/>
  <c r="AM15" i="1"/>
  <c r="AR12" i="1"/>
  <c r="AS12" i="1"/>
  <c r="AP20" i="1"/>
  <c r="AT19" i="1"/>
  <c r="AR14" i="1"/>
  <c r="AU13" i="1"/>
  <c r="AS18" i="1"/>
  <c r="AT20" i="1"/>
  <c r="AQ10" i="1"/>
  <c r="AU16" i="1"/>
  <c r="AP17" i="1"/>
  <c r="AO13" i="1"/>
  <c r="AN13" i="1"/>
  <c r="AQ19" i="1"/>
  <c r="AN21" i="1"/>
  <c r="AM4" i="1"/>
  <c r="AN4" i="1"/>
  <c r="AS14" i="1"/>
  <c r="AR20" i="1"/>
  <c r="AR21" i="1"/>
  <c r="AO11" i="1"/>
  <c r="AO14" i="1"/>
  <c r="AN18" i="1"/>
  <c r="AS17" i="1"/>
  <c r="AT16" i="1"/>
  <c r="AP21" i="1"/>
  <c r="AN14" i="1"/>
  <c r="AT6" i="1"/>
  <c r="AS7" i="1"/>
  <c r="AU6" i="1"/>
  <c r="AT7" i="1"/>
  <c r="AQ15" i="1"/>
  <c r="AP4" i="1"/>
  <c r="AO12" i="1"/>
  <c r="AM12" i="1"/>
  <c r="AM21" i="1"/>
  <c r="AT21" i="1"/>
  <c r="AQ13" i="1"/>
  <c r="AR17" i="1"/>
  <c r="AU4" i="1"/>
  <c r="AT17" i="1"/>
  <c r="AR7" i="1"/>
  <c r="AM10" i="1"/>
  <c r="AM16" i="1"/>
  <c r="AN20" i="1"/>
  <c r="AQ8" i="1"/>
  <c r="AP9" i="1"/>
  <c r="AO16" i="1"/>
  <c r="AN5" i="1"/>
  <c r="AU15" i="1"/>
  <c r="AU14" i="1"/>
  <c r="AR4" i="1"/>
  <c r="AU9" i="1"/>
  <c r="AO20" i="1"/>
  <c r="AP18" i="1"/>
  <c r="AQ6" i="1"/>
  <c r="AR18" i="1"/>
  <c r="AP8" i="1"/>
  <c r="AQ14" i="1"/>
  <c r="AO9" i="1"/>
  <c r="AN16" i="1"/>
  <c r="AM17" i="1"/>
  <c r="AT8" i="1"/>
  <c r="AM19" i="1"/>
  <c r="AS15" i="1"/>
  <c r="AP5" i="1"/>
  <c r="AP15" i="1"/>
  <c r="AT13" i="1"/>
  <c r="AN19" i="1"/>
  <c r="AM8" i="1"/>
  <c r="AP19" i="1"/>
  <c r="AN9" i="1"/>
  <c r="AU12" i="1"/>
  <c r="AO4" i="1"/>
  <c r="AU19" i="1"/>
  <c r="AR9" i="1"/>
  <c r="AM14" i="1"/>
  <c r="AQ16" i="1"/>
  <c r="AN6" i="1"/>
  <c r="AS4" i="1"/>
  <c r="AT4" i="1"/>
  <c r="AS5" i="1"/>
  <c r="AU17" i="1"/>
  <c r="AT12" i="1"/>
  <c r="AS13" i="1"/>
  <c r="AM5" i="1"/>
  <c r="AS20" i="1"/>
  <c r="AP10" i="1"/>
  <c r="AQ18" i="1"/>
  <c r="AO17" i="1"/>
  <c r="AT9" i="1"/>
  <c r="AQ5" i="1"/>
  <c r="AR5" i="1"/>
  <c r="AO7" i="1"/>
  <c r="AT5" i="1"/>
  <c r="AU5" i="1"/>
  <c r="AN10" i="1"/>
  <c r="AO15" i="1"/>
  <c r="AU7" i="1"/>
  <c r="AQ21" i="1"/>
  <c r="AN11" i="1"/>
  <c r="AQ4" i="1"/>
  <c r="AM18" i="1"/>
  <c r="AR10" i="1"/>
  <c r="AO6" i="1"/>
  <c r="AP6" i="1"/>
  <c r="AU10" i="1"/>
  <c r="AR6" i="1"/>
  <c r="AS6" i="1"/>
  <c r="AP14" i="1"/>
  <c r="Y22" i="9"/>
  <c r="AD25" i="9"/>
  <c r="I21" i="9"/>
  <c r="O9" i="9"/>
  <c r="V14" i="9"/>
  <c r="AD38" i="11"/>
  <c r="S17" i="9"/>
  <c r="AI26" i="9"/>
  <c r="J10" i="9"/>
  <c r="AA34" i="11"/>
  <c r="P9" i="9"/>
  <c r="AG17" i="11"/>
  <c r="AG17" i="9"/>
  <c r="AG5" i="11"/>
  <c r="R7" i="11"/>
  <c r="AB39" i="11"/>
  <c r="O25" i="9"/>
  <c r="H24" i="9"/>
  <c r="F39" i="11"/>
  <c r="L4" i="11"/>
  <c r="O24" i="11"/>
  <c r="W21" i="9"/>
  <c r="AE32" i="11"/>
  <c r="N17" i="9"/>
  <c r="Q24" i="9"/>
  <c r="AH15" i="9"/>
  <c r="Y26" i="9"/>
  <c r="T19" i="11"/>
  <c r="R14" i="9"/>
  <c r="M21" i="9"/>
  <c r="I10" i="9"/>
  <c r="AC26" i="9"/>
  <c r="P37" i="11"/>
  <c r="X33" i="11"/>
  <c r="AF19" i="9"/>
  <c r="X13" i="9"/>
  <c r="Z19" i="9"/>
  <c r="G23" i="11"/>
  <c r="T17" i="11"/>
  <c r="Q8" i="11"/>
  <c r="V17" i="9"/>
  <c r="AA26" i="11"/>
  <c r="K17" i="9"/>
  <c r="S13" i="9"/>
  <c r="O17" i="11"/>
  <c r="Q13" i="9"/>
  <c r="J35" i="11"/>
  <c r="AC24" i="9"/>
  <c r="AE36" i="11"/>
  <c r="I15" i="9"/>
  <c r="O9" i="11"/>
  <c r="AH14" i="11"/>
  <c r="E12" i="9"/>
  <c r="S11" i="9"/>
  <c r="AJ7" i="11"/>
  <c r="M15" i="11"/>
  <c r="W20" i="11"/>
  <c r="O21" i="9"/>
  <c r="Z26" i="9"/>
  <c r="H4" i="11"/>
  <c r="AE19" i="11"/>
  <c r="N11" i="9"/>
  <c r="H10" i="11"/>
  <c r="T20" i="11"/>
  <c r="AL9" i="11"/>
  <c r="S3" i="11"/>
  <c r="V22" i="9"/>
  <c r="U16" i="11"/>
  <c r="AI23" i="9"/>
  <c r="E25" i="11"/>
  <c r="N22" i="9"/>
  <c r="E19" i="9"/>
  <c r="J29" i="11"/>
  <c r="AH21" i="9"/>
  <c r="T21" i="9"/>
  <c r="K19" i="11"/>
  <c r="E25" i="9"/>
  <c r="S37" i="11"/>
  <c r="J9" i="9"/>
  <c r="L12" i="9"/>
  <c r="H10" i="9"/>
  <c r="H40" i="11"/>
  <c r="J14" i="9"/>
  <c r="AH17" i="11"/>
  <c r="AK22" i="9"/>
  <c r="AI3" i="11"/>
  <c r="AC23" i="11"/>
  <c r="AK14" i="9"/>
  <c r="Z12" i="11"/>
  <c r="AA30" i="11"/>
  <c r="E7" i="11"/>
  <c r="J4" i="11"/>
  <c r="AG23" i="9"/>
  <c r="O32" i="11"/>
  <c r="AA23" i="9"/>
  <c r="AA7" i="11"/>
  <c r="L37" i="11"/>
  <c r="AG20" i="9"/>
  <c r="Q22" i="9"/>
  <c r="K15" i="9"/>
  <c r="T9" i="11"/>
  <c r="AC17" i="9"/>
  <c r="D21" i="9"/>
  <c r="AK18" i="11"/>
  <c r="O12" i="9"/>
  <c r="I30" i="11"/>
  <c r="J16" i="11"/>
  <c r="R10" i="9"/>
  <c r="AI13" i="9"/>
  <c r="AJ12" i="11"/>
  <c r="F30" i="11"/>
  <c r="S8" i="11"/>
  <c r="AI20" i="9"/>
  <c r="AF12" i="11"/>
  <c r="D26" i="9"/>
  <c r="AI32" i="11"/>
  <c r="AJ28" i="11"/>
  <c r="U22" i="9"/>
  <c r="D13" i="9"/>
  <c r="N10" i="11"/>
  <c r="AK20" i="9"/>
  <c r="G24" i="9"/>
  <c r="AL4" i="11"/>
  <c r="AA25" i="11"/>
  <c r="Y38" i="11"/>
  <c r="AC16" i="9"/>
  <c r="S13" i="11"/>
  <c r="AB13" i="9"/>
  <c r="AB26" i="9"/>
  <c r="M13" i="11"/>
  <c r="J21" i="9"/>
  <c r="AB35" i="11"/>
  <c r="Z9" i="9"/>
  <c r="AH23" i="11"/>
  <c r="AJ11" i="11"/>
  <c r="S25" i="9"/>
  <c r="Z10" i="11"/>
  <c r="AI30" i="11"/>
  <c r="M13" i="9"/>
  <c r="M22" i="9"/>
  <c r="AL28" i="11"/>
  <c r="L11" i="9"/>
  <c r="P16" i="9"/>
  <c r="R33" i="11"/>
  <c r="P14" i="11"/>
  <c r="Y30" i="11"/>
  <c r="X29" i="11"/>
  <c r="N26" i="9"/>
  <c r="AB12" i="11"/>
  <c r="P6" i="11"/>
  <c r="U25" i="9"/>
  <c r="AD12" i="11"/>
  <c r="Q19" i="9"/>
  <c r="V37" i="11"/>
  <c r="H17" i="9"/>
  <c r="G11" i="11"/>
  <c r="AC15" i="11"/>
  <c r="Z27" i="11"/>
  <c r="Z17" i="9"/>
  <c r="AD11" i="9"/>
  <c r="W17" i="9"/>
  <c r="H27" i="11"/>
  <c r="AB18" i="9"/>
  <c r="R13" i="9"/>
  <c r="T28" i="11"/>
  <c r="L21" i="9"/>
  <c r="K16" i="9"/>
  <c r="AJ10" i="9"/>
  <c r="Z31" i="11"/>
  <c r="Y19" i="11"/>
  <c r="Z18" i="11"/>
  <c r="AE8" i="11"/>
  <c r="Z28" i="11"/>
  <c r="J33" i="11"/>
  <c r="AC5" i="11"/>
  <c r="R20" i="11"/>
  <c r="Q34" i="11"/>
  <c r="X15" i="9"/>
  <c r="AA8" i="11"/>
  <c r="N12" i="9"/>
  <c r="G36" i="11"/>
  <c r="F16" i="9"/>
  <c r="AD11" i="11"/>
  <c r="N38" i="11"/>
  <c r="AD21" i="9"/>
  <c r="H23" i="9"/>
  <c r="P17" i="9"/>
  <c r="Y11" i="9"/>
  <c r="AC34" i="11"/>
  <c r="U20" i="9"/>
  <c r="M26" i="11"/>
  <c r="Y8" i="11"/>
  <c r="G13" i="9"/>
  <c r="X12" i="9"/>
  <c r="J22" i="9"/>
  <c r="X22" i="9"/>
  <c r="P28" i="11"/>
  <c r="Q16" i="9"/>
  <c r="AJ35" i="11"/>
  <c r="AE40" i="11"/>
  <c r="Q36" i="11"/>
  <c r="Y14" i="9"/>
  <c r="AK14" i="11"/>
  <c r="F14" i="9"/>
  <c r="AG18" i="9"/>
  <c r="J20" i="9"/>
  <c r="AL38" i="11"/>
  <c r="U6" i="11"/>
  <c r="S9" i="9"/>
  <c r="Z11" i="9"/>
  <c r="R12" i="11"/>
  <c r="L28" i="11"/>
  <c r="T25" i="9"/>
  <c r="AJ26" i="9"/>
  <c r="S24" i="11"/>
  <c r="R39" i="11"/>
  <c r="J28" i="11"/>
  <c r="K11" i="11"/>
  <c r="AG8" i="11"/>
  <c r="W8" i="11"/>
  <c r="Y15" i="9"/>
  <c r="AK13" i="11"/>
  <c r="AK40" i="11"/>
  <c r="AL11" i="11"/>
  <c r="M5" i="11"/>
  <c r="T24" i="9"/>
  <c r="O15" i="11"/>
  <c r="L15" i="9"/>
  <c r="AH29" i="11"/>
  <c r="N16" i="11"/>
  <c r="F13" i="11"/>
  <c r="F25" i="9"/>
  <c r="U12" i="9"/>
  <c r="L3" i="11"/>
  <c r="AB29" i="11"/>
  <c r="G11" i="9"/>
  <c r="G21" i="9"/>
  <c r="AG3" i="11"/>
  <c r="Y9" i="9"/>
  <c r="H6" i="11"/>
  <c r="AC15" i="9"/>
  <c r="O27" i="11"/>
  <c r="Z35" i="11"/>
  <c r="U9" i="9"/>
  <c r="W10" i="11"/>
  <c r="AE26" i="11"/>
  <c r="K13" i="11"/>
  <c r="AH39" i="11"/>
  <c r="N25" i="11"/>
  <c r="AE14" i="9"/>
  <c r="Q19" i="11"/>
  <c r="L33" i="11"/>
  <c r="J18" i="11"/>
  <c r="T13" i="9"/>
  <c r="F18" i="11"/>
  <c r="R17" i="9"/>
  <c r="AJ16" i="11"/>
  <c r="P20" i="9"/>
  <c r="N24" i="9"/>
  <c r="AI25" i="9"/>
  <c r="H31" i="11"/>
  <c r="AH19" i="9"/>
  <c r="F26" i="9"/>
  <c r="AG19" i="11"/>
  <c r="Z16" i="11"/>
  <c r="I11" i="9"/>
  <c r="Q27" i="11"/>
  <c r="R25" i="9"/>
  <c r="Q37" i="11"/>
  <c r="W17" i="11"/>
  <c r="AB14" i="11"/>
  <c r="S18" i="11"/>
  <c r="AL17" i="11"/>
  <c r="K32" i="11"/>
  <c r="AK21" i="9"/>
  <c r="S12" i="9"/>
  <c r="Y13" i="11"/>
  <c r="AI11" i="9"/>
  <c r="X16" i="11"/>
  <c r="AB31" i="11"/>
  <c r="L25" i="9"/>
  <c r="AK24" i="11"/>
  <c r="AE25" i="9"/>
  <c r="J19" i="9"/>
  <c r="AJ9" i="11"/>
  <c r="AD20" i="9"/>
  <c r="AL19" i="11"/>
  <c r="W16" i="9"/>
  <c r="AI15" i="11"/>
  <c r="AA18" i="9"/>
  <c r="Z14" i="11"/>
  <c r="L10" i="11"/>
  <c r="J39" i="11"/>
  <c r="AE9" i="9"/>
  <c r="K36" i="11"/>
  <c r="AB20" i="11"/>
  <c r="T25" i="11"/>
  <c r="AL26" i="11"/>
  <c r="I15" i="11"/>
  <c r="AJ14" i="9"/>
  <c r="V12" i="9"/>
  <c r="AF6" i="11"/>
  <c r="AB10" i="11"/>
  <c r="J11" i="9"/>
  <c r="K40" i="11"/>
  <c r="AG36" i="11"/>
  <c r="N33" i="11"/>
  <c r="AC18" i="11"/>
  <c r="M9" i="11"/>
  <c r="G23" i="9"/>
  <c r="Z13" i="9"/>
  <c r="W36" i="11"/>
  <c r="AF17" i="9"/>
  <c r="L14" i="9"/>
  <c r="AC9" i="11"/>
  <c r="G16" i="9"/>
  <c r="AJ34" i="11"/>
  <c r="I20" i="11"/>
  <c r="AK18" i="9"/>
  <c r="AF4" i="11"/>
  <c r="P10" i="11"/>
  <c r="L20" i="9"/>
  <c r="T11" i="9"/>
  <c r="X10" i="9"/>
  <c r="AE21" i="9"/>
  <c r="D20" i="9"/>
  <c r="P33" i="11"/>
  <c r="I26" i="9"/>
  <c r="X19" i="9"/>
  <c r="AG10" i="9"/>
  <c r="R21" i="9"/>
  <c r="E21" i="9"/>
  <c r="AH14" i="9"/>
  <c r="AE10" i="9"/>
  <c r="AD35" i="11"/>
  <c r="O17" i="9"/>
  <c r="H35" i="11"/>
  <c r="AJ17" i="11"/>
  <c r="N35" i="11"/>
  <c r="AA24" i="9"/>
  <c r="Q12" i="9"/>
  <c r="AI40" i="11"/>
  <c r="S23" i="9"/>
  <c r="K26" i="9"/>
  <c r="P35" i="11"/>
  <c r="AH10" i="9"/>
  <c r="O30" i="11"/>
  <c r="W9" i="11"/>
  <c r="R22" i="9"/>
  <c r="J31" i="11"/>
  <c r="J6" i="11"/>
  <c r="AD4" i="11"/>
  <c r="S26" i="9"/>
  <c r="T12" i="11"/>
  <c r="U27" i="11"/>
  <c r="AC30" i="11"/>
  <c r="M34" i="11"/>
  <c r="W38" i="11"/>
  <c r="AD3" i="11"/>
  <c r="U26" i="9"/>
  <c r="G22" i="9"/>
  <c r="I36" i="11"/>
  <c r="G9" i="9"/>
  <c r="G34" i="11"/>
  <c r="O18" i="9"/>
  <c r="AE20" i="9"/>
  <c r="AB24" i="9"/>
  <c r="X18" i="9"/>
  <c r="M12" i="9"/>
  <c r="AA13" i="11"/>
  <c r="F20" i="9"/>
  <c r="AE5" i="11"/>
  <c r="AA21" i="9"/>
  <c r="P24" i="9"/>
  <c r="O8" i="11"/>
  <c r="AJ13" i="9"/>
  <c r="AC17" i="11"/>
  <c r="AC18" i="9"/>
  <c r="Q30" i="11"/>
  <c r="AH24" i="9"/>
  <c r="R34" i="11"/>
  <c r="AK9" i="9"/>
  <c r="D10" i="9"/>
  <c r="Z37" i="11"/>
  <c r="AD12" i="9"/>
  <c r="G17" i="11"/>
  <c r="V40" i="11"/>
  <c r="AA13" i="9"/>
  <c r="AA32" i="11"/>
  <c r="W18" i="9"/>
  <c r="U5" i="11"/>
  <c r="S32" i="11"/>
  <c r="AA20" i="11"/>
  <c r="AF9" i="9"/>
  <c r="AH16" i="11"/>
  <c r="AD14" i="9"/>
  <c r="AC11" i="9"/>
  <c r="G25" i="11"/>
  <c r="H26" i="9"/>
  <c r="T12" i="9"/>
  <c r="K24" i="11"/>
  <c r="P14" i="9"/>
  <c r="AD20" i="11"/>
  <c r="R26" i="9"/>
  <c r="AD37" i="11"/>
  <c r="P16" i="11"/>
  <c r="H16" i="11"/>
  <c r="G12" i="9"/>
  <c r="S30" i="11"/>
  <c r="Q21" i="9"/>
  <c r="AF14" i="11"/>
  <c r="AH4" i="11"/>
  <c r="W11" i="11"/>
  <c r="AD17" i="9"/>
  <c r="G26" i="9"/>
  <c r="I19" i="9"/>
  <c r="M26" i="9"/>
  <c r="N13" i="9"/>
  <c r="AF23" i="9"/>
  <c r="U15" i="9"/>
  <c r="AH33" i="11"/>
  <c r="H11" i="9"/>
  <c r="AG16" i="9"/>
  <c r="G19" i="11"/>
  <c r="O11" i="9"/>
  <c r="AE19" i="9"/>
  <c r="K12" i="9"/>
  <c r="G10" i="9"/>
  <c r="V12" i="11"/>
  <c r="J37" i="11"/>
  <c r="AH25" i="11"/>
  <c r="T11" i="11"/>
  <c r="AG31" i="11"/>
  <c r="T19" i="9"/>
  <c r="I34" i="11"/>
  <c r="N14" i="11"/>
  <c r="O26" i="9"/>
  <c r="J40" i="11"/>
  <c r="Q32" i="11"/>
  <c r="N19" i="9"/>
  <c r="Y34" i="11"/>
  <c r="Z23" i="9"/>
  <c r="AG18" i="11"/>
  <c r="AD24" i="9"/>
  <c r="AD10" i="11"/>
  <c r="E11" i="11"/>
  <c r="H14" i="11"/>
  <c r="AG9" i="9"/>
  <c r="F24" i="9"/>
  <c r="AF37" i="11"/>
  <c r="I25" i="9"/>
  <c r="AL25" i="11"/>
  <c r="R35" i="11"/>
  <c r="Z21" i="9"/>
  <c r="J15" i="9"/>
  <c r="M30" i="11"/>
  <c r="AH9" i="9"/>
  <c r="W22" i="9"/>
  <c r="P19" i="9"/>
  <c r="AF35" i="11"/>
  <c r="K26" i="11"/>
  <c r="AH7" i="11"/>
  <c r="E34" i="11"/>
  <c r="U31" i="11"/>
  <c r="R28" i="11"/>
  <c r="O31" i="11"/>
  <c r="AI17" i="9"/>
  <c r="G7" i="11"/>
  <c r="Y23" i="9"/>
  <c r="U18" i="11"/>
  <c r="D14" i="9"/>
  <c r="U14" i="11"/>
  <c r="AB4" i="11"/>
  <c r="AB11" i="9"/>
  <c r="AI15" i="9"/>
  <c r="AK10" i="9"/>
  <c r="T18" i="9"/>
  <c r="AK17" i="9"/>
  <c r="Z33" i="11"/>
  <c r="I12" i="9"/>
  <c r="AC24" i="11"/>
  <c r="F10" i="9"/>
  <c r="AA15" i="11"/>
  <c r="AA23" i="11"/>
  <c r="AA38" i="11"/>
  <c r="I9" i="9"/>
  <c r="Q14" i="9"/>
  <c r="J13" i="9"/>
  <c r="AI18" i="11"/>
  <c r="Y25" i="9"/>
  <c r="V13" i="11"/>
  <c r="M15" i="9"/>
  <c r="AK39" i="11"/>
  <c r="AI16" i="9"/>
  <c r="D23" i="9"/>
  <c r="AH16" i="9"/>
  <c r="O34" i="11"/>
  <c r="X3" i="11"/>
  <c r="K18" i="9"/>
  <c r="E9" i="11"/>
  <c r="P39" i="11"/>
  <c r="AA10" i="9"/>
  <c r="M19" i="9"/>
  <c r="N20" i="11"/>
  <c r="I8" i="11"/>
  <c r="AE11" i="9"/>
  <c r="Y17" i="11"/>
  <c r="L22" i="9"/>
  <c r="W19" i="11"/>
  <c r="Q9" i="11"/>
  <c r="R24" i="9"/>
  <c r="K21" i="9"/>
  <c r="L24" i="9"/>
  <c r="F18" i="9"/>
  <c r="F11" i="9"/>
  <c r="T33" i="11"/>
  <c r="P25" i="11"/>
  <c r="K25" i="11"/>
  <c r="N37" i="11"/>
  <c r="AE24" i="9"/>
  <c r="E18" i="9"/>
  <c r="T4" i="11"/>
  <c r="AB20" i="9"/>
  <c r="Y20" i="9"/>
  <c r="P25" i="9"/>
  <c r="T36" i="11"/>
  <c r="S20" i="9"/>
  <c r="Y26" i="11"/>
  <c r="Y23" i="11"/>
  <c r="Q6" i="11"/>
  <c r="AE3" i="11"/>
  <c r="AJ20" i="11"/>
  <c r="N16" i="9"/>
  <c r="AC13" i="11"/>
  <c r="L6" i="11"/>
  <c r="Q25" i="9"/>
  <c r="N28" i="11"/>
  <c r="Y11" i="11"/>
  <c r="AF20" i="11"/>
  <c r="AH13" i="9"/>
  <c r="U13" i="9"/>
  <c r="F40" i="11"/>
  <c r="M23" i="9"/>
  <c r="F12" i="9"/>
  <c r="H39" i="11"/>
  <c r="K20" i="9"/>
  <c r="AJ26" i="11"/>
  <c r="M24" i="11"/>
  <c r="E8" i="11"/>
  <c r="K10" i="9"/>
  <c r="AC25" i="9"/>
  <c r="AF7" i="11"/>
  <c r="AF25" i="11"/>
  <c r="AJ23" i="9"/>
  <c r="G17" i="9"/>
  <c r="U3" i="11"/>
  <c r="H19" i="9"/>
  <c r="O13" i="11"/>
  <c r="P23" i="9"/>
  <c r="AC20" i="9"/>
  <c r="R23" i="9"/>
  <c r="AH12" i="9"/>
  <c r="AB38" i="11"/>
  <c r="M9" i="9"/>
  <c r="AH10" i="11"/>
  <c r="J24" i="9"/>
  <c r="AH20" i="11"/>
  <c r="Z12" i="9"/>
  <c r="F6" i="11"/>
  <c r="T10" i="11"/>
  <c r="U24" i="11"/>
  <c r="Y7" i="11"/>
  <c r="AA15" i="9"/>
  <c r="U18" i="9"/>
  <c r="F22" i="9"/>
  <c r="S15" i="9"/>
  <c r="AF12" i="9"/>
  <c r="K24" i="9"/>
  <c r="J16" i="9"/>
  <c r="U37" i="11"/>
  <c r="AH17" i="9"/>
  <c r="W23" i="11"/>
  <c r="Q11" i="9"/>
  <c r="AE22" i="9"/>
  <c r="L29" i="11"/>
  <c r="I26" i="11"/>
  <c r="AE13" i="9"/>
  <c r="AA36" i="11"/>
  <c r="E24" i="9"/>
  <c r="X31" i="11"/>
  <c r="AL36" i="11"/>
  <c r="N23" i="9"/>
  <c r="K30" i="11"/>
  <c r="AF38" i="11"/>
  <c r="J14" i="11"/>
  <c r="H3" i="11"/>
  <c r="G15" i="9"/>
  <c r="AL12" i="11"/>
  <c r="AC14" i="9"/>
  <c r="AA24" i="11"/>
  <c r="AB12" i="9"/>
  <c r="M32" i="11"/>
  <c r="AI13" i="11"/>
  <c r="P26" i="9"/>
  <c r="AB5" i="11"/>
  <c r="N14" i="9"/>
  <c r="AE31" i="11"/>
  <c r="N23" i="11"/>
  <c r="AE23" i="9"/>
  <c r="Z3" i="11"/>
  <c r="W20" i="9"/>
  <c r="AG26" i="11"/>
  <c r="U8" i="11"/>
  <c r="AA17" i="9"/>
  <c r="AL33" i="11"/>
  <c r="U16" i="9"/>
  <c r="AK11" i="9"/>
  <c r="M17" i="9"/>
  <c r="AD13" i="9"/>
  <c r="N25" i="9"/>
  <c r="H9" i="9"/>
  <c r="Y25" i="11"/>
  <c r="AA26" i="9"/>
  <c r="K17" i="11"/>
  <c r="E23" i="9"/>
  <c r="AE34" i="11"/>
  <c r="T16" i="9"/>
  <c r="AB10" i="9"/>
  <c r="F14" i="11"/>
  <c r="AH12" i="11"/>
  <c r="N39" i="11"/>
  <c r="X14" i="9"/>
  <c r="E38" i="11"/>
  <c r="X14" i="11"/>
  <c r="Y9" i="11"/>
  <c r="P12" i="11"/>
  <c r="J25" i="9"/>
  <c r="S22" i="9"/>
  <c r="AB3" i="11"/>
  <c r="W25" i="9"/>
  <c r="X15" i="11"/>
  <c r="H18" i="11"/>
  <c r="AD15" i="9"/>
  <c r="AC40" i="11"/>
  <c r="L26" i="9"/>
  <c r="AI24" i="9"/>
  <c r="U21" i="9"/>
  <c r="H5" i="11"/>
  <c r="H29" i="11"/>
  <c r="E10" i="9"/>
  <c r="T20" i="9"/>
  <c r="AC32" i="11"/>
  <c r="P4" i="11"/>
  <c r="N11" i="11"/>
  <c r="AG9" i="11"/>
  <c r="AL34" i="11"/>
  <c r="Z39" i="11"/>
  <c r="AC10" i="9"/>
  <c r="U10" i="9"/>
  <c r="W15" i="9"/>
  <c r="Q9" i="9"/>
  <c r="AJ24" i="9"/>
  <c r="W14" i="9"/>
  <c r="H12" i="9"/>
  <c r="Z4" i="11"/>
  <c r="I9" i="11"/>
  <c r="AK16" i="9"/>
  <c r="AJ25" i="11"/>
  <c r="AK19" i="9"/>
  <c r="H13" i="9"/>
  <c r="I23" i="11"/>
  <c r="R17" i="11"/>
  <c r="AK6" i="11"/>
  <c r="W13" i="9"/>
  <c r="P11" i="9"/>
  <c r="D22" i="9"/>
  <c r="W32" i="11"/>
  <c r="M16" i="9"/>
  <c r="V10" i="9"/>
  <c r="Y12" i="9"/>
  <c r="X16" i="9"/>
  <c r="X25" i="9"/>
  <c r="W4" i="11"/>
  <c r="AJ25" i="9"/>
  <c r="AD27" i="11"/>
  <c r="X24" i="9"/>
  <c r="J18" i="9"/>
  <c r="F5" i="11"/>
  <c r="N9" i="9"/>
  <c r="I19" i="11"/>
  <c r="T23" i="9"/>
  <c r="X28" i="11"/>
  <c r="E13" i="9"/>
  <c r="AI22" i="9"/>
  <c r="F24" i="11"/>
  <c r="G32" i="11"/>
  <c r="E23" i="11"/>
  <c r="G25" i="9"/>
  <c r="AJ39" i="11"/>
  <c r="I24" i="11"/>
  <c r="X20" i="9"/>
  <c r="AA25" i="9"/>
  <c r="V18" i="11"/>
  <c r="F23" i="9"/>
  <c r="I17" i="9"/>
  <c r="V20" i="9"/>
  <c r="D9" i="9"/>
  <c r="AD28" i="11"/>
  <c r="L9" i="9"/>
  <c r="Q15" i="9"/>
  <c r="V24" i="11"/>
  <c r="O22" i="9"/>
  <c r="V31" i="11"/>
  <c r="AG13" i="11"/>
  <c r="X27" i="11"/>
  <c r="U19" i="9"/>
  <c r="S18" i="9"/>
  <c r="P23" i="11"/>
  <c r="L12" i="11"/>
  <c r="W33" i="11"/>
  <c r="F31" i="11"/>
  <c r="L11" i="11"/>
  <c r="AG32" i="11"/>
  <c r="E22" i="9"/>
  <c r="W7" i="11"/>
  <c r="AG27" i="11"/>
  <c r="M11" i="9"/>
  <c r="R23" i="11"/>
  <c r="N15" i="9"/>
  <c r="AF33" i="11"/>
  <c r="P22" i="9"/>
  <c r="N7" i="11"/>
  <c r="AE27" i="11"/>
  <c r="AJ18" i="9"/>
  <c r="AE18" i="9"/>
  <c r="R25" i="11"/>
  <c r="W12" i="9"/>
  <c r="V29" i="11"/>
  <c r="I22" i="9"/>
  <c r="K13" i="9"/>
  <c r="Y24" i="11"/>
  <c r="Q15" i="11"/>
  <c r="T7" i="11"/>
  <c r="O19" i="9"/>
  <c r="AG21" i="9"/>
  <c r="AD39" i="11"/>
  <c r="AE30" i="11"/>
  <c r="G38" i="11"/>
  <c r="U15" i="11"/>
  <c r="AG40" i="11"/>
  <c r="AE12" i="9"/>
  <c r="F37" i="11"/>
  <c r="M23" i="11"/>
  <c r="AI5" i="11"/>
  <c r="O26" i="11"/>
  <c r="P21" i="9"/>
  <c r="AJ17" i="9"/>
  <c r="AG15" i="11"/>
  <c r="M19" i="11"/>
  <c r="AA16" i="9"/>
  <c r="S21" i="9"/>
  <c r="AK27" i="11"/>
  <c r="K8" i="11"/>
  <c r="R18" i="9"/>
  <c r="AF10" i="9"/>
  <c r="AG24" i="9"/>
  <c r="U11" i="9"/>
  <c r="AI12" i="9"/>
  <c r="U13" i="11"/>
  <c r="Y18" i="9"/>
  <c r="J12" i="9"/>
  <c r="AH11" i="9"/>
  <c r="K34" i="11"/>
  <c r="M14" i="9"/>
  <c r="AI36" i="11"/>
  <c r="AG12" i="9"/>
  <c r="AI8" i="11"/>
  <c r="Q26" i="9"/>
  <c r="AF39" i="11"/>
  <c r="Z16" i="9"/>
  <c r="Y21" i="9"/>
  <c r="X39" i="11"/>
  <c r="V3" i="11"/>
  <c r="K18" i="11"/>
  <c r="V5" i="11"/>
  <c r="G13" i="11"/>
  <c r="V39" i="11"/>
  <c r="F28" i="11"/>
  <c r="AF13" i="9"/>
  <c r="F27" i="11"/>
  <c r="E10" i="11"/>
  <c r="X26" i="9"/>
  <c r="X18" i="11"/>
  <c r="Y13" i="9"/>
  <c r="R38" i="11"/>
  <c r="M10" i="9"/>
  <c r="AF26" i="9"/>
  <c r="AA11" i="11"/>
  <c r="AA9" i="9"/>
  <c r="K9" i="9"/>
  <c r="AL7" i="11"/>
  <c r="Z29" i="11"/>
  <c r="AB15" i="9"/>
  <c r="L20" i="11"/>
  <c r="AF15" i="9"/>
  <c r="R20" i="9"/>
  <c r="F17" i="9"/>
  <c r="AH22" i="9"/>
  <c r="S16" i="9"/>
  <c r="T9" i="9"/>
  <c r="AI29" i="11"/>
  <c r="J3" i="11"/>
  <c r="AC21" i="9"/>
  <c r="D16" i="9"/>
  <c r="Q5" i="11"/>
  <c r="I17" i="11"/>
  <c r="L19" i="9"/>
  <c r="AB23" i="9"/>
  <c r="AB22" i="9"/>
  <c r="AC19" i="9"/>
  <c r="AB21" i="9"/>
  <c r="AL10" i="11"/>
  <c r="I16" i="9"/>
  <c r="AA9" i="11"/>
  <c r="V30" i="11"/>
  <c r="K19" i="9"/>
  <c r="G9" i="11"/>
  <c r="AL35" i="11"/>
  <c r="V9" i="9"/>
  <c r="V13" i="9"/>
  <c r="G35" i="11"/>
  <c r="I20" i="9"/>
  <c r="F9" i="9"/>
  <c r="AB17" i="9"/>
  <c r="Q18" i="9"/>
  <c r="N20" i="9"/>
  <c r="S5" i="11"/>
  <c r="AK31" i="11"/>
  <c r="I38" i="11"/>
  <c r="O36" i="11"/>
  <c r="AJ22" i="9"/>
  <c r="S40" i="11"/>
  <c r="W9" i="9"/>
  <c r="AG22" i="9"/>
  <c r="H18" i="9"/>
  <c r="S10" i="9"/>
  <c r="AK32" i="11"/>
  <c r="Y36" i="11"/>
  <c r="R11" i="11"/>
  <c r="W34" i="11"/>
  <c r="U14" i="9"/>
  <c r="J5" i="11"/>
  <c r="O40" i="11"/>
  <c r="I11" i="11"/>
  <c r="W24" i="9"/>
  <c r="AB19" i="9"/>
  <c r="S19" i="11"/>
  <c r="AF23" i="11"/>
  <c r="AC19" i="11"/>
  <c r="Q20" i="9"/>
  <c r="Z18" i="9"/>
  <c r="M36" i="11"/>
  <c r="Z5" i="11"/>
  <c r="M18" i="11"/>
  <c r="V21" i="9"/>
  <c r="O19" i="11"/>
  <c r="V26" i="9"/>
  <c r="AJ38" i="11"/>
  <c r="L27" i="11"/>
  <c r="AJ4" i="11"/>
  <c r="Y20" i="11"/>
  <c r="V14" i="11"/>
  <c r="G20" i="11"/>
  <c r="L14" i="11"/>
  <c r="N10" i="9"/>
  <c r="I18" i="9"/>
  <c r="Y19" i="9"/>
  <c r="L35" i="11"/>
  <c r="I24" i="9"/>
  <c r="I13" i="9"/>
  <c r="E20" i="11"/>
  <c r="F13" i="9"/>
  <c r="U32" i="11"/>
  <c r="W26" i="9"/>
  <c r="F29" i="11"/>
  <c r="J10" i="11"/>
  <c r="L10" i="9"/>
  <c r="O3" i="11"/>
  <c r="Q24" i="11"/>
  <c r="AJ9" i="9"/>
  <c r="R19" i="9"/>
  <c r="F15" i="11"/>
  <c r="Y10" i="9"/>
  <c r="K9" i="11"/>
  <c r="AD16" i="11"/>
  <c r="L18" i="9"/>
  <c r="N18" i="9"/>
  <c r="F3" i="11"/>
  <c r="AA19" i="11"/>
  <c r="AF20" i="9"/>
  <c r="AJ20" i="9"/>
  <c r="S6" i="11"/>
  <c r="V24" i="9"/>
  <c r="T26" i="9"/>
  <c r="V16" i="9"/>
  <c r="Q13" i="11"/>
  <c r="AG30" i="11"/>
  <c r="Z25" i="9"/>
  <c r="AB14" i="9"/>
  <c r="L13" i="9"/>
  <c r="D24" i="9"/>
  <c r="G18" i="9"/>
  <c r="M7" i="11"/>
  <c r="E36" i="11"/>
  <c r="AD23" i="9"/>
  <c r="J17" i="9"/>
  <c r="M24" i="9"/>
  <c r="R9" i="9"/>
  <c r="D11" i="9"/>
  <c r="AI14" i="11"/>
  <c r="Y17" i="9"/>
  <c r="AA11" i="9"/>
  <c r="U29" i="11"/>
  <c r="Q10" i="9"/>
  <c r="AJ10" i="11"/>
  <c r="U40" i="11"/>
  <c r="L38" i="11"/>
  <c r="V16" i="11"/>
  <c r="V15" i="11"/>
  <c r="H14" i="9"/>
  <c r="AG26" i="9"/>
  <c r="T26" i="11"/>
  <c r="AG25" i="9"/>
  <c r="AE18" i="11"/>
  <c r="AK30" i="11"/>
  <c r="AA14" i="9"/>
  <c r="AC7" i="11"/>
  <c r="G30" i="11"/>
  <c r="AB33" i="11"/>
  <c r="K11" i="9"/>
  <c r="AK23" i="9"/>
  <c r="P15" i="9"/>
  <c r="M25" i="9"/>
  <c r="D25" i="9"/>
  <c r="AL20" i="11"/>
  <c r="AH26" i="9"/>
  <c r="X17" i="9"/>
  <c r="AK3" i="11"/>
  <c r="AC13" i="9"/>
  <c r="Z20" i="9"/>
  <c r="Y24" i="9"/>
  <c r="E11" i="9"/>
  <c r="S14" i="9"/>
  <c r="O23" i="9"/>
  <c r="O5" i="11"/>
  <c r="AE24" i="11"/>
  <c r="AD14" i="11"/>
  <c r="L17" i="9"/>
  <c r="AF25" i="9"/>
  <c r="N12" i="11"/>
  <c r="S24" i="9"/>
  <c r="AB9" i="9"/>
  <c r="N21" i="9"/>
  <c r="F19" i="9"/>
  <c r="K25" i="9"/>
  <c r="D18" i="9"/>
  <c r="H37" i="11"/>
  <c r="AJ15" i="9"/>
  <c r="K23" i="11"/>
  <c r="AI6" i="11"/>
  <c r="AH28" i="11"/>
  <c r="AF16" i="11"/>
  <c r="AA20" i="9"/>
  <c r="AE13" i="11"/>
  <c r="I23" i="9"/>
  <c r="AC9" i="9"/>
  <c r="AD18" i="9"/>
  <c r="V15" i="9"/>
  <c r="AB16" i="9"/>
  <c r="L39" i="11"/>
  <c r="AD29" i="11"/>
  <c r="AI31" i="11"/>
  <c r="AK13" i="9"/>
  <c r="G14" i="9"/>
  <c r="W23" i="9"/>
  <c r="AI37" i="11"/>
  <c r="K15" i="11"/>
  <c r="AC12" i="9"/>
  <c r="E32" i="11"/>
  <c r="Z24" i="9"/>
  <c r="AK15" i="11"/>
  <c r="Z40" i="11"/>
  <c r="AE17" i="11"/>
  <c r="G19" i="9"/>
  <c r="U17" i="9"/>
  <c r="AG15" i="9"/>
  <c r="V25" i="9"/>
  <c r="AF10" i="11"/>
  <c r="AJ33" i="11"/>
  <c r="X24" i="11"/>
  <c r="R16" i="9"/>
  <c r="E9" i="9"/>
  <c r="F16" i="11"/>
  <c r="AC26" i="11"/>
  <c r="AI24" i="11"/>
  <c r="T23" i="11"/>
  <c r="V11" i="9"/>
  <c r="I14" i="9"/>
  <c r="AH35" i="11"/>
  <c r="W10" i="9"/>
  <c r="V6" i="11"/>
  <c r="P13" i="9"/>
  <c r="Y32" i="11"/>
  <c r="T22" i="9"/>
  <c r="AA19" i="9"/>
  <c r="T17" i="9"/>
  <c r="F15" i="9"/>
  <c r="H22" i="9"/>
  <c r="V19" i="9"/>
  <c r="X9" i="9"/>
  <c r="R10" i="11"/>
  <c r="H15" i="9"/>
  <c r="E35" i="11"/>
  <c r="Q17" i="9"/>
  <c r="E19" i="11"/>
  <c r="AD33" i="11"/>
  <c r="AJ21" i="9"/>
  <c r="Z22" i="9"/>
  <c r="N29" i="11"/>
  <c r="X21" i="9"/>
  <c r="AE15" i="11"/>
  <c r="AE16" i="9"/>
  <c r="AG14" i="9"/>
  <c r="O18" i="11"/>
  <c r="R11" i="9"/>
  <c r="P10" i="9"/>
  <c r="AG19" i="9"/>
  <c r="AD25" i="11"/>
  <c r="AA12" i="9"/>
  <c r="O20" i="9"/>
  <c r="AF21" i="9"/>
  <c r="S15" i="11"/>
  <c r="D19" i="9"/>
  <c r="G26" i="11"/>
  <c r="U23" i="9"/>
  <c r="X10" i="11"/>
  <c r="AE17" i="9"/>
  <c r="G8" i="11"/>
  <c r="U39" i="11"/>
  <c r="T14" i="9"/>
  <c r="L16" i="9"/>
  <c r="AE15" i="9"/>
  <c r="AG24" i="11"/>
  <c r="M18" i="9"/>
  <c r="AB25" i="9"/>
  <c r="D15" i="9"/>
  <c r="P18" i="9"/>
  <c r="T35" i="11"/>
  <c r="Y16" i="9"/>
  <c r="AK12" i="9"/>
  <c r="E15" i="9"/>
  <c r="P11" i="11"/>
  <c r="M31" i="11"/>
  <c r="AI9" i="9"/>
  <c r="H25" i="9"/>
  <c r="P20" i="11"/>
  <c r="W11" i="9"/>
  <c r="AC23" i="9"/>
  <c r="S19" i="9"/>
  <c r="AJ19" i="9"/>
  <c r="AH11" i="11"/>
  <c r="AH20" i="9"/>
  <c r="M8" i="11"/>
  <c r="AC36" i="11"/>
  <c r="U24" i="9"/>
  <c r="AD22" i="9"/>
  <c r="AK29" i="11"/>
  <c r="AJ23" i="11"/>
  <c r="K14" i="9"/>
  <c r="AF18" i="9"/>
  <c r="D12" i="9"/>
  <c r="AF28" i="11"/>
  <c r="T34" i="11"/>
  <c r="P29" i="11"/>
  <c r="R12" i="9"/>
  <c r="Z15" i="9"/>
  <c r="T38" i="11"/>
  <c r="AI18" i="9"/>
  <c r="E20" i="9"/>
  <c r="AK37" i="11"/>
  <c r="AF22" i="9"/>
  <c r="V23" i="9"/>
  <c r="I13" i="11"/>
  <c r="W26" i="11"/>
  <c r="X37" i="11"/>
  <c r="L16" i="11"/>
  <c r="AF24" i="9"/>
  <c r="AF16" i="9"/>
  <c r="AH18" i="9"/>
  <c r="AK5" i="11"/>
  <c r="P12" i="9"/>
  <c r="S29" i="11"/>
  <c r="Q23" i="9"/>
  <c r="AD10" i="9"/>
  <c r="O13" i="9"/>
  <c r="P38" i="11"/>
  <c r="AA22" i="9"/>
  <c r="Z6" i="11"/>
  <c r="R9" i="11"/>
  <c r="Z10" i="9"/>
  <c r="E16" i="9"/>
  <c r="G20" i="9"/>
  <c r="L25" i="11"/>
  <c r="J23" i="9"/>
  <c r="AB6" i="11"/>
  <c r="Q40" i="11"/>
  <c r="AG13" i="9"/>
  <c r="R15" i="9"/>
  <c r="AE26" i="9"/>
  <c r="E4" i="11"/>
  <c r="AL23" i="11"/>
  <c r="J26" i="9"/>
  <c r="O16" i="9"/>
  <c r="M40" i="11"/>
  <c r="AJ12" i="9"/>
  <c r="F21" i="9"/>
  <c r="AC8" i="11"/>
  <c r="L23" i="9"/>
  <c r="H16" i="9"/>
  <c r="E17" i="11"/>
  <c r="E17" i="9"/>
  <c r="F12" i="11"/>
  <c r="AB28" i="11"/>
  <c r="AD6" i="11"/>
  <c r="AC22" i="9"/>
  <c r="AI19" i="9"/>
  <c r="V27" i="11"/>
  <c r="AD26" i="9"/>
  <c r="H33" i="11"/>
  <c r="P7" i="11"/>
  <c r="Z14" i="9"/>
  <c r="AF11" i="9"/>
  <c r="AI19" i="11"/>
  <c r="X11" i="9"/>
  <c r="O14" i="9"/>
  <c r="W25" i="11"/>
  <c r="E26" i="11"/>
  <c r="AK25" i="9"/>
  <c r="I32" i="11"/>
  <c r="I7" i="11"/>
  <c r="E14" i="9"/>
  <c r="H21" i="9"/>
  <c r="AK8" i="11"/>
  <c r="AF11" i="11"/>
  <c r="R16" i="11"/>
  <c r="V28" i="11"/>
  <c r="AI27" i="11"/>
  <c r="S36" i="11"/>
  <c r="AK15" i="9"/>
  <c r="X12" i="11"/>
  <c r="O24" i="9"/>
  <c r="S27" i="11"/>
  <c r="H12" i="11"/>
  <c r="AA17" i="11"/>
  <c r="AD9" i="9"/>
  <c r="AB16" i="11"/>
  <c r="U30" i="11"/>
  <c r="AH38" i="11"/>
  <c r="R26" i="11"/>
  <c r="AG11" i="9"/>
  <c r="K7" i="11"/>
  <c r="AI10" i="9"/>
  <c r="AB37" i="11"/>
  <c r="J12" i="11"/>
  <c r="AH26" i="11"/>
  <c r="M17" i="11"/>
  <c r="N4" i="11"/>
  <c r="O15" i="9"/>
  <c r="T10" i="9"/>
  <c r="V18" i="9"/>
  <c r="H20" i="9"/>
  <c r="AD19" i="9"/>
  <c r="Y15" i="11"/>
  <c r="S14" i="11"/>
  <c r="AF29" i="11"/>
  <c r="AD16" i="9"/>
  <c r="X6" i="11"/>
  <c r="AC31" i="11"/>
  <c r="W35" i="11"/>
  <c r="AJ11" i="9"/>
  <c r="AJ16" i="9"/>
  <c r="X23" i="9"/>
  <c r="K23" i="9"/>
  <c r="AK16" i="11"/>
  <c r="AK24" i="9"/>
  <c r="I25" i="11"/>
  <c r="H28" i="11"/>
  <c r="AK26" i="9"/>
  <c r="Q3" i="11"/>
  <c r="X40" i="11"/>
  <c r="Q18" i="11"/>
  <c r="M20" i="9"/>
  <c r="T15" i="9"/>
  <c r="E26" i="9"/>
  <c r="AE9" i="11"/>
  <c r="J27" i="11"/>
  <c r="R4" i="11"/>
  <c r="AB27" i="11"/>
  <c r="W19" i="9"/>
  <c r="AF14" i="9"/>
  <c r="AG34" i="11"/>
  <c r="AH23" i="9"/>
  <c r="D17" i="9"/>
  <c r="S31" i="11"/>
  <c r="X5" i="11"/>
  <c r="K22" i="9"/>
  <c r="Q31" i="11"/>
  <c r="AH25" i="9"/>
  <c r="AI14" i="9"/>
  <c r="O10" i="9"/>
  <c r="AI21" i="9"/>
  <c r="G4" i="11"/>
  <c r="N6" i="11"/>
  <c r="E33" i="11"/>
  <c r="AM33" i="11" l="1"/>
  <c r="AO33" i="11"/>
  <c r="AN33" i="11"/>
  <c r="AM17" i="9"/>
  <c r="AN17" i="9"/>
  <c r="AL17" i="9"/>
  <c r="AM26" i="11"/>
  <c r="AO26" i="11"/>
  <c r="AN26" i="11"/>
  <c r="AM12" i="11"/>
  <c r="AN12" i="11"/>
  <c r="AO12" i="11"/>
  <c r="AO17" i="11"/>
  <c r="AM17" i="11"/>
  <c r="AN17" i="11"/>
  <c r="AM4" i="11"/>
  <c r="AO4" i="11"/>
  <c r="AN4" i="11"/>
  <c r="AM12" i="9"/>
  <c r="AN12" i="9"/>
  <c r="AL12" i="9"/>
  <c r="AM15" i="9"/>
  <c r="AN15" i="9"/>
  <c r="AL15" i="9"/>
  <c r="AM19" i="9"/>
  <c r="AN19" i="9"/>
  <c r="AL19" i="9"/>
  <c r="AM19" i="11"/>
  <c r="AO19" i="11"/>
  <c r="AN19" i="11"/>
  <c r="AO35" i="11"/>
  <c r="AM35" i="11"/>
  <c r="AN35" i="11"/>
  <c r="AO16" i="11"/>
  <c r="AN16" i="11"/>
  <c r="AM16" i="11"/>
  <c r="AO32" i="11"/>
  <c r="AN32" i="11"/>
  <c r="AM32" i="11"/>
  <c r="AN18" i="9"/>
  <c r="AM18" i="9"/>
  <c r="AL18" i="9"/>
  <c r="AM25" i="9"/>
  <c r="AN25" i="9"/>
  <c r="AL25" i="9"/>
  <c r="AN11" i="9"/>
  <c r="AL11" i="9"/>
  <c r="AM11" i="9"/>
  <c r="AM36" i="11"/>
  <c r="AO36" i="11"/>
  <c r="AN36" i="11"/>
  <c r="AM24" i="9"/>
  <c r="AN24" i="9"/>
  <c r="AL24" i="9"/>
  <c r="AN3" i="11"/>
  <c r="AM3" i="11"/>
  <c r="AO3" i="11"/>
  <c r="AO15" i="11"/>
  <c r="AM15" i="11"/>
  <c r="AN15" i="11"/>
  <c r="AN29" i="11"/>
  <c r="AM29" i="11"/>
  <c r="AO29" i="11"/>
  <c r="AM20" i="11"/>
  <c r="AO20" i="11"/>
  <c r="AN20" i="11"/>
  <c r="AN16" i="9"/>
  <c r="AL16" i="9"/>
  <c r="AM16" i="9"/>
  <c r="AO10" i="11"/>
  <c r="AM10" i="11"/>
  <c r="AN10" i="11"/>
  <c r="AO27" i="11"/>
  <c r="AN27" i="11"/>
  <c r="AM27" i="11"/>
  <c r="AM28" i="11"/>
  <c r="AN28" i="11"/>
  <c r="AO28" i="11"/>
  <c r="AM37" i="11"/>
  <c r="AN37" i="11"/>
  <c r="AO37" i="11"/>
  <c r="AM31" i="11"/>
  <c r="AO31" i="11"/>
  <c r="AN31" i="11"/>
  <c r="AL9" i="9"/>
  <c r="AN9" i="9"/>
  <c r="AM9" i="9"/>
  <c r="AO23" i="11"/>
  <c r="AN23" i="11"/>
  <c r="AM23" i="11"/>
  <c r="AO24" i="11"/>
  <c r="AM24" i="11"/>
  <c r="AN24" i="11"/>
  <c r="AO5" i="11"/>
  <c r="AM5" i="11"/>
  <c r="AN5" i="11"/>
  <c r="AN22" i="9"/>
  <c r="AL22" i="9"/>
  <c r="AM22" i="9"/>
  <c r="AM38" i="11"/>
  <c r="AO38" i="11"/>
  <c r="AN38" i="11"/>
  <c r="AO14" i="11"/>
  <c r="AN14" i="11"/>
  <c r="AM14" i="11"/>
  <c r="AM6" i="11"/>
  <c r="AN6" i="11"/>
  <c r="AO6" i="11"/>
  <c r="AO8" i="11"/>
  <c r="AN8" i="11"/>
  <c r="AM8" i="11"/>
  <c r="AN40" i="11"/>
  <c r="AM40" i="11"/>
  <c r="AO40" i="11"/>
  <c r="AO9" i="11"/>
  <c r="AN9" i="11"/>
  <c r="AM9" i="11"/>
  <c r="AL23" i="9"/>
  <c r="AN23" i="9"/>
  <c r="AM23" i="9"/>
  <c r="AM14" i="9"/>
  <c r="AN14" i="9"/>
  <c r="AL14" i="9"/>
  <c r="AM34" i="11"/>
  <c r="AN34" i="11"/>
  <c r="AO34" i="11"/>
  <c r="AN11" i="11"/>
  <c r="AM11" i="11"/>
  <c r="AO11" i="11"/>
  <c r="AM10" i="9"/>
  <c r="AN10" i="9"/>
  <c r="AL10" i="9"/>
  <c r="AM20" i="9"/>
  <c r="AL20" i="9"/>
  <c r="AN20" i="9"/>
  <c r="AO18" i="11"/>
  <c r="AN18" i="11"/>
  <c r="AM18" i="11"/>
  <c r="AN13" i="11"/>
  <c r="AM13" i="11"/>
  <c r="AO13" i="11"/>
  <c r="AL13" i="9"/>
  <c r="AN13" i="9"/>
  <c r="AM13" i="9"/>
  <c r="AL26" i="9"/>
  <c r="AM26" i="9"/>
  <c r="AN26" i="9"/>
  <c r="AN30" i="11"/>
  <c r="AO30" i="11"/>
  <c r="AM30" i="11"/>
  <c r="AL21" i="9"/>
  <c r="AM21" i="9"/>
  <c r="AN21" i="9"/>
  <c r="AM7" i="11"/>
  <c r="AO7" i="11"/>
  <c r="AN7" i="11"/>
  <c r="AM25" i="11"/>
  <c r="AO25" i="11"/>
  <c r="AN25" i="11"/>
  <c r="AO39" i="11"/>
  <c r="AM39" i="11"/>
  <c r="AN39" i="11"/>
</calcChain>
</file>

<file path=xl/sharedStrings.xml><?xml version="1.0" encoding="utf-8"?>
<sst xmlns="http://schemas.openxmlformats.org/spreadsheetml/2006/main" count="4853" uniqueCount="269">
  <si>
    <t>rang</t>
  </si>
  <si>
    <t>Equipe</t>
  </si>
  <si>
    <t>J</t>
  </si>
  <si>
    <t>G</t>
  </si>
  <si>
    <t>N</t>
  </si>
  <si>
    <t>P</t>
  </si>
  <si>
    <t>GP</t>
  </si>
  <si>
    <t>GC</t>
  </si>
  <si>
    <t>G+/-</t>
  </si>
  <si>
    <t>PTS</t>
  </si>
  <si>
    <t>Nn</t>
  </si>
  <si>
    <t>Rang</t>
  </si>
  <si>
    <t>Clubs</t>
  </si>
  <si>
    <t>1-0</t>
  </si>
  <si>
    <t>5-1</t>
  </si>
  <si>
    <t>2-1</t>
  </si>
  <si>
    <t>4-0</t>
  </si>
  <si>
    <t>5-2</t>
  </si>
  <si>
    <t>3-1</t>
  </si>
  <si>
    <t>4-1</t>
  </si>
  <si>
    <t>1-1</t>
  </si>
  <si>
    <t>0-1</t>
  </si>
  <si>
    <t>2-0</t>
  </si>
  <si>
    <t>3-2</t>
  </si>
  <si>
    <t>4-3</t>
  </si>
  <si>
    <t>4-2</t>
  </si>
  <si>
    <t>3-0</t>
  </si>
  <si>
    <t>1-2</t>
  </si>
  <si>
    <t>2-5</t>
  </si>
  <si>
    <t>6-1</t>
  </si>
  <si>
    <t>2-2</t>
  </si>
  <si>
    <t>0-0</t>
  </si>
  <si>
    <t>3-3</t>
  </si>
  <si>
    <t>EQUIPES</t>
  </si>
  <si>
    <t>J02</t>
  </si>
  <si>
    <t>J03</t>
  </si>
  <si>
    <t>J04</t>
  </si>
  <si>
    <t>J05</t>
  </si>
  <si>
    <t>J06</t>
  </si>
  <si>
    <t>J07</t>
  </si>
  <si>
    <t>J08</t>
  </si>
  <si>
    <t>J09</t>
  </si>
  <si>
    <t>J10</t>
  </si>
  <si>
    <t>J11</t>
  </si>
  <si>
    <t>J12</t>
  </si>
  <si>
    <t>J13</t>
  </si>
  <si>
    <t>J14</t>
  </si>
  <si>
    <t>J15</t>
  </si>
  <si>
    <t>J16</t>
  </si>
  <si>
    <t>J17</t>
  </si>
  <si>
    <t>J18</t>
  </si>
  <si>
    <t>J19</t>
  </si>
  <si>
    <t>J20</t>
  </si>
  <si>
    <t>J21</t>
  </si>
  <si>
    <t>J22</t>
  </si>
  <si>
    <t>J23</t>
  </si>
  <si>
    <t>J24</t>
  </si>
  <si>
    <t>J25</t>
  </si>
  <si>
    <t>J26</t>
  </si>
  <si>
    <t>J27</t>
  </si>
  <si>
    <t>J28</t>
  </si>
  <si>
    <t>J29</t>
  </si>
  <si>
    <t>J30</t>
  </si>
  <si>
    <t>J31</t>
  </si>
  <si>
    <t>J32</t>
  </si>
  <si>
    <t>J33</t>
  </si>
  <si>
    <t>J34</t>
  </si>
  <si>
    <t>JOURNEE 08</t>
  </si>
  <si>
    <t>JOURNEE 09</t>
  </si>
  <si>
    <t>JOURNEE 10</t>
  </si>
  <si>
    <t>JOURNEE 11</t>
  </si>
  <si>
    <t>JOURNEE 12</t>
  </si>
  <si>
    <t>JOURNEE 13</t>
  </si>
  <si>
    <t>JOURNEE 14</t>
  </si>
  <si>
    <t>JOURNEE 15</t>
  </si>
  <si>
    <t>JOURNEE 16</t>
  </si>
  <si>
    <t>JOURNEE 17</t>
  </si>
  <si>
    <t>JOURNEE 18</t>
  </si>
  <si>
    <t>JOURNEE 19</t>
  </si>
  <si>
    <t>JOURNEE 20</t>
  </si>
  <si>
    <t>JOURNEE 21</t>
  </si>
  <si>
    <t>JOURNEE 22</t>
  </si>
  <si>
    <t>JOURNEE 23</t>
  </si>
  <si>
    <t>JOURNEE 24</t>
  </si>
  <si>
    <t>JOURNEE 25</t>
  </si>
  <si>
    <t>JOURNEE 26</t>
  </si>
  <si>
    <t>JOURNEE 27</t>
  </si>
  <si>
    <t>JOURNEE 28</t>
  </si>
  <si>
    <t>JOURNEE 29</t>
  </si>
  <si>
    <t>JOURNEE 30</t>
  </si>
  <si>
    <t>JOURNEE 31</t>
  </si>
  <si>
    <t>JOURNEE 32</t>
  </si>
  <si>
    <t>JOURNEE 33</t>
  </si>
  <si>
    <t>JOURNEE 34</t>
  </si>
  <si>
    <t xml:space="preserve">         </t>
  </si>
  <si>
    <t>2-3</t>
  </si>
  <si>
    <t>0-2</t>
  </si>
  <si>
    <t>0-3</t>
  </si>
  <si>
    <t>1-4</t>
  </si>
  <si>
    <t>1-3</t>
  </si>
  <si>
    <t>0-4</t>
  </si>
  <si>
    <t>3-4</t>
  </si>
  <si>
    <t>1-5</t>
  </si>
  <si>
    <t>2-4</t>
  </si>
  <si>
    <t>5-0</t>
  </si>
  <si>
    <t>2-6</t>
  </si>
  <si>
    <t>5-3</t>
  </si>
  <si>
    <t>3-5</t>
  </si>
  <si>
    <t>2018/2019</t>
  </si>
  <si>
    <t>7-0</t>
  </si>
  <si>
    <t>6-0</t>
  </si>
  <si>
    <t>2017/2018</t>
  </si>
  <si>
    <t>6-2</t>
  </si>
  <si>
    <t>7-1</t>
  </si>
  <si>
    <t>2016/2017</t>
  </si>
  <si>
    <t>2015/2016</t>
  </si>
  <si>
    <t>Bayern München</t>
  </si>
  <si>
    <t>Borussia Dortmund</t>
  </si>
  <si>
    <t>RB Leipzig</t>
  </si>
  <si>
    <t>Bor. Mönchengladbach</t>
  </si>
  <si>
    <t>Bayer Leverkusen</t>
  </si>
  <si>
    <t>Eintracht Frankfurt</t>
  </si>
  <si>
    <t>VfL Wolfsburg</t>
  </si>
  <si>
    <t>1899 Hoffenheim</t>
  </si>
  <si>
    <t>Werder Bremen</t>
  </si>
  <si>
    <t>Hertha BSC</t>
  </si>
  <si>
    <t>Fortuna Düsseldorf</t>
  </si>
  <si>
    <t>1. FSV Mainz 05</t>
  </si>
  <si>
    <t>SC Freiburg</t>
  </si>
  <si>
    <t>FC Augsburg</t>
  </si>
  <si>
    <t>FC Schalke 04</t>
  </si>
  <si>
    <t>VfB Stuttgart</t>
  </si>
  <si>
    <t>FC Augsbourg</t>
  </si>
  <si>
    <t>Hertha BSC Berlin</t>
  </si>
  <si>
    <t>Werder Brême</t>
  </si>
  <si>
    <t>Eintracht Francfort</t>
  </si>
  <si>
    <t>SC Fribourg</t>
  </si>
  <si>
    <t>Hanovre 96</t>
  </si>
  <si>
    <t>Bayern Munich</t>
  </si>
  <si>
    <t>VfL Wolfsbourg</t>
  </si>
  <si>
    <t>B Mönchengladbach</t>
  </si>
  <si>
    <t>FC Nuremberg</t>
  </si>
  <si>
    <t>FSV Mayence 05</t>
  </si>
  <si>
    <t>Palmarès des clubs champions d'Allemagne</t>
  </si>
  <si>
    <t>Titre</t>
  </si>
  <si>
    <t>Année(s)</t>
  </si>
  <si>
    <t>1920, 1921, 1924, 1925, 1927, 1936, 1948, 1961, 1968</t>
  </si>
  <si>
    <t>1956, 1957, 1963, 1995, 1996, 2002, 2011, 2012</t>
  </si>
  <si>
    <t>Schalke 04</t>
  </si>
  <si>
    <t>1934, 1935, 1937, 1939, 1940, 1942, 1958</t>
  </si>
  <si>
    <t>Hambourg SV</t>
  </si>
  <si>
    <t>1923, 1928, 1960, 1979, 1982, 1983</t>
  </si>
  <si>
    <t>Borussia Mönchengladbach</t>
  </si>
  <si>
    <t>1970, 1971, 1975, 1976, 1977</t>
  </si>
  <si>
    <t>1950, 1952, 1984, 1992, 2007</t>
  </si>
  <si>
    <t>1965, 1988, 1993, 2004</t>
  </si>
  <si>
    <t>FC Kaiserslautern</t>
  </si>
  <si>
    <t>1951, 1953, 1991, 1998</t>
  </si>
  <si>
    <t>FC Cologne</t>
  </si>
  <si>
    <t>1962, 1964, 1978</t>
  </si>
  <si>
    <t>Greuther Fürth</t>
  </si>
  <si>
    <t>1914, 1926, 1929</t>
  </si>
  <si>
    <t>VfB Leipzig</t>
  </si>
  <si>
    <t>1903, 1906, 1913</t>
  </si>
  <si>
    <t>BFC Viktoria 89 Berlin</t>
  </si>
  <si>
    <t>1908, 1910</t>
  </si>
  <si>
    <t>Hertha Berlin</t>
  </si>
  <si>
    <t>1930, 1931</t>
  </si>
  <si>
    <t>Dresdner SC</t>
  </si>
  <si>
    <t>1943, 1944</t>
  </si>
  <si>
    <t>1938, 1954</t>
  </si>
  <si>
    <t>SV Blau-Weiß Berlin</t>
  </si>
  <si>
    <t>Freiburger FC</t>
  </si>
  <si>
    <t>Phönix Karlsruhe</t>
  </si>
  <si>
    <t>Karlsruher FV</t>
  </si>
  <si>
    <t>Holstein Kiel</t>
  </si>
  <si>
    <t>Rapid Vienne</t>
  </si>
  <si>
    <t>VfR Mannheim</t>
  </si>
  <si>
    <t>Rot-Weiss Essen</t>
  </si>
  <si>
    <t>Munich 1860</t>
  </si>
  <si>
    <t>Eintracht Brunswick</t>
  </si>
  <si>
    <t>St. Pauli</t>
  </si>
  <si>
    <t>Stuttgart</t>
  </si>
  <si>
    <t>Augsburg</t>
  </si>
  <si>
    <t>Hertha</t>
  </si>
  <si>
    <t>Bayern</t>
  </si>
  <si>
    <t>Kaiserslautern</t>
  </si>
  <si>
    <t>Hoffenheim</t>
  </si>
  <si>
    <t>1. FC Nuremberg</t>
  </si>
  <si>
    <t xml:space="preserve">Bayern Munich </t>
  </si>
  <si>
    <t xml:space="preserve">Borussia Dortmund </t>
  </si>
  <si>
    <t>VfL Bochum</t>
  </si>
  <si>
    <t>TSG Hoffenheim</t>
  </si>
  <si>
    <t>8-1</t>
  </si>
  <si>
    <t>4-4</t>
  </si>
  <si>
    <t>FSV Mayence</t>
  </si>
  <si>
    <t>FC Ingolstadt</t>
  </si>
  <si>
    <t>SV Darmstadt</t>
  </si>
  <si>
    <t>SV Darmstadt 98</t>
  </si>
  <si>
    <t>FC Ingolstadt 04</t>
  </si>
  <si>
    <t>1-6</t>
  </si>
  <si>
    <t>4-5</t>
  </si>
  <si>
    <t>8-0</t>
  </si>
  <si>
    <t>0-6</t>
  </si>
  <si>
    <t>Bor Mönchengladbach</t>
  </si>
  <si>
    <t>D</t>
  </si>
  <si>
    <t>E</t>
  </si>
  <si>
    <t>VUE GENERAL</t>
  </si>
  <si>
    <t>DOMICILIE</t>
  </si>
  <si>
    <t>EXTERIEUR</t>
  </si>
  <si>
    <t>STATS</t>
  </si>
  <si>
    <t>PLACE CLASSEMENT</t>
  </si>
  <si>
    <t>DATE DE DEBUT</t>
  </si>
  <si>
    <t>DATE DE FIN</t>
  </si>
  <si>
    <t xml:space="preserve"> J01 </t>
  </si>
  <si>
    <t>Augsbourg</t>
  </si>
  <si>
    <t>Cologne</t>
  </si>
  <si>
    <t>Fribourg</t>
  </si>
  <si>
    <t>Hambourg</t>
  </si>
  <si>
    <t>0-5</t>
  </si>
  <si>
    <t>Mayence</t>
  </si>
  <si>
    <t>SC Paderborn</t>
  </si>
  <si>
    <t>Wolfsbourg</t>
  </si>
  <si>
    <t>2014/2015</t>
  </si>
  <si>
    <t>TSG 1899 Hoffenheim</t>
  </si>
  <si>
    <t>SC Paderborn 07</t>
  </si>
  <si>
    <t>VFB Stuttgart</t>
  </si>
  <si>
    <t>VFL Wolfsbourg</t>
  </si>
  <si>
    <t>Nuremberg</t>
  </si>
  <si>
    <t>0-7</t>
  </si>
  <si>
    <t>2013/2014</t>
  </si>
  <si>
    <t>Vfb Stuttgart</t>
  </si>
  <si>
    <t>9-2</t>
  </si>
  <si>
    <t>1. FSV Mayence 05</t>
  </si>
  <si>
    <t>5-4</t>
  </si>
  <si>
    <t xml:space="preserve"> FSV Mayence 05</t>
  </si>
  <si>
    <t>2012/2013</t>
  </si>
  <si>
    <t>Bayer</t>
  </si>
  <si>
    <t>M'GladBach</t>
  </si>
  <si>
    <t>Bor Dortmund</t>
  </si>
  <si>
    <t>2011/2012</t>
  </si>
  <si>
    <t>3-6</t>
  </si>
  <si>
    <t>Sankt Pauli</t>
  </si>
  <si>
    <t>1-8</t>
  </si>
  <si>
    <t xml:space="preserve">FC Kaiserslautern </t>
  </si>
  <si>
    <t>FSV Maiyence</t>
  </si>
  <si>
    <t>2010/2011</t>
  </si>
  <si>
    <t>2009/2010</t>
  </si>
  <si>
    <t>Mayence 05</t>
  </si>
  <si>
    <t>1932, 1969, 1972, 1973, 1974, 1980, 1981, 1985, 1986, 1987, 1989, 1990, 1994, 1997, 1999, 2000, 2001, 2003, 2005, 2006, 2008, 2010, 2013, 2014,2015, 2016, 2017, 2018, 2019</t>
  </si>
  <si>
    <t>JOURNEE 9</t>
  </si>
  <si>
    <t>JOURNEE 5</t>
  </si>
  <si>
    <t>JOURNEE 4</t>
  </si>
  <si>
    <t>JOURNEE 3</t>
  </si>
  <si>
    <t>JOURNEE 8</t>
  </si>
  <si>
    <t>JOURNEE 7</t>
  </si>
  <si>
    <t>JOURNEE 2</t>
  </si>
  <si>
    <t xml:space="preserve">JOURNEE 1 </t>
  </si>
  <si>
    <t>JOURNEE 6</t>
  </si>
  <si>
    <t>MATCHS ALLER SAISON 2019/2020</t>
  </si>
  <si>
    <t>MATCHS RETOUR SAISON 2019/2020</t>
  </si>
  <si>
    <t>1. FC Köln</t>
  </si>
  <si>
    <t>1. FC Union Berlin</t>
  </si>
  <si>
    <t>2019/2020</t>
  </si>
  <si>
    <t>DOMICILE</t>
  </si>
  <si>
    <t>MATCH</t>
  </si>
  <si>
    <t>DOM</t>
  </si>
  <si>
    <t>EXT</t>
  </si>
  <si>
    <t>D/E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</si>
</sst>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dd"/>
    <numFmt numFmtId="165" formatCode="mmmm/yyyy"/>
    <numFmt numFmtId="166" formatCode="mmmm\ yyyy"/>
    <numFmt numFmtId="167" formatCode="ddd"/>
    <numFmt numFmtId="168" formatCode="[$-F400]h:mm:ss\ AM/PM"/>
    <numFmt numFmtId="169" formatCode="d/mm/yyyy;@"/>
  </numFmts>
  <fonts count="14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12"/>
      <name val="Calibri"/>
      <family val="2"/>
      <scheme val="minor"/>
    </font>
    <font>
      <sz val="14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sz val="16"/>
      <name val="Calibri"/>
      <family val="2"/>
      <scheme val="minor"/>
    </font>
    <font>
      <sz val="16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name val="Calibri"/>
      <family val="2"/>
      <scheme val="minor"/>
    </font>
    <font>
      <sz val="28"/>
      <color theme="0"/>
      <name val="Calibri"/>
      <family val="2"/>
      <scheme val="minor"/>
    </font>
    <font>
      <sz val="24"/>
      <color theme="0"/>
      <name val="Calibri"/>
      <family val="2"/>
      <scheme val="minor"/>
    </font>
    <font>
      <sz val="24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rgb="FFF2F2F2"/>
      </patternFill>
    </fill>
    <fill>
      <gradientFill degree="90">
        <stop position="0">
          <color theme="8"/>
        </stop>
        <stop position="1">
          <color theme="8" tint="0.59999389629810485"/>
        </stop>
      </gradientFill>
    </fill>
    <fill>
      <patternFill patternType="solid">
        <fgColor theme="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/>
        <bgColor indexed="64"/>
      </patternFill>
    </fill>
  </fills>
  <borders count="2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thin">
        <color auto="1"/>
      </top>
      <bottom style="double">
        <color theme="4"/>
      </bottom>
      <diagonal/>
    </border>
    <border>
      <left/>
      <right/>
      <top style="double">
        <color theme="4"/>
      </top>
      <bottom style="double">
        <color theme="4"/>
      </bottom>
      <diagonal/>
    </border>
    <border>
      <left style="thin">
        <color rgb="FF0070C0"/>
      </left>
      <right style="thin">
        <color rgb="FF0070C0"/>
      </right>
      <top style="thin">
        <color rgb="FF0070C0"/>
      </top>
      <bottom style="thin">
        <color rgb="FF0070C0"/>
      </bottom>
      <diagonal/>
    </border>
    <border>
      <left/>
      <right style="thin">
        <color rgb="FF0070C0"/>
      </right>
      <top style="thin">
        <color rgb="FF0070C0"/>
      </top>
      <bottom style="thin">
        <color rgb="FF0070C0"/>
      </bottom>
      <diagonal/>
    </border>
    <border>
      <left style="thin">
        <color theme="8"/>
      </left>
      <right style="thin">
        <color theme="8"/>
      </right>
      <top style="thin">
        <color theme="8"/>
      </top>
      <bottom style="thin">
        <color theme="8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theme="8"/>
      </right>
      <top style="thin">
        <color theme="8"/>
      </top>
      <bottom style="thin">
        <color theme="8"/>
      </bottom>
      <diagonal/>
    </border>
    <border>
      <left/>
      <right style="thin">
        <color theme="1"/>
      </right>
      <top/>
      <bottom/>
      <diagonal/>
    </border>
    <border>
      <left style="thin">
        <color theme="8"/>
      </left>
      <right/>
      <top style="thin">
        <color theme="8"/>
      </top>
      <bottom style="thin">
        <color theme="8"/>
      </bottom>
      <diagonal/>
    </border>
    <border>
      <left/>
      <right/>
      <top style="thin">
        <color theme="8"/>
      </top>
      <bottom style="thin">
        <color theme="8"/>
      </bottom>
      <diagonal/>
    </border>
    <border>
      <left style="thin">
        <color theme="8"/>
      </left>
      <right style="thin">
        <color theme="8"/>
      </right>
      <top/>
      <bottom style="thin">
        <color theme="8"/>
      </bottom>
      <diagonal/>
    </border>
    <border>
      <left style="thin">
        <color auto="1"/>
      </left>
      <right/>
      <top/>
      <bottom style="thin">
        <color auto="1"/>
      </bottom>
      <diagonal/>
    </border>
  </borders>
  <cellStyleXfs count="3">
    <xf numFmtId="0" fontId="0" fillId="0" borderId="0"/>
    <xf numFmtId="9" fontId="6" fillId="0" borderId="0" applyFont="0" applyFill="0" applyBorder="0" applyAlignment="0" applyProtection="0"/>
    <xf numFmtId="0" fontId="9" fillId="0" borderId="11" applyNumberFormat="0" applyFill="0" applyAlignment="0" applyProtection="0"/>
  </cellStyleXfs>
  <cellXfs count="171">
    <xf numFmtId="0" fontId="0" fillId="0" borderId="0" xfId="0"/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3" fillId="0" borderId="0" xfId="0" applyFont="1" applyFill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Alignment="1"/>
    <xf numFmtId="0" fontId="3" fillId="0" borderId="0" xfId="0" applyFont="1" applyFill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2" fillId="0" borderId="0" xfId="0" applyFont="1" applyFill="1" applyAlignment="1">
      <alignment horizontal="center"/>
    </xf>
    <xf numFmtId="0" fontId="2" fillId="0" borderId="0" xfId="0" applyFont="1" applyFill="1" applyBorder="1"/>
    <xf numFmtId="0" fontId="3" fillId="0" borderId="0" xfId="0" applyFont="1" applyFill="1" applyBorder="1" applyAlignment="1" applyProtection="1">
      <alignment horizontal="center"/>
      <protection locked="0"/>
    </xf>
    <xf numFmtId="0" fontId="3" fillId="0" borderId="0" xfId="0" applyFont="1" applyFill="1" applyAlignment="1">
      <alignment horizontal="center"/>
    </xf>
    <xf numFmtId="0" fontId="2" fillId="0" borderId="0" xfId="0" applyFont="1" applyFill="1"/>
    <xf numFmtId="9" fontId="3" fillId="0" borderId="0" xfId="1" applyFont="1" applyFill="1"/>
    <xf numFmtId="9" fontId="3" fillId="0" borderId="0" xfId="0" applyNumberFormat="1" applyFont="1" applyFill="1"/>
    <xf numFmtId="0" fontId="2" fillId="6" borderId="1" xfId="0" applyFont="1" applyFill="1" applyBorder="1" applyAlignment="1">
      <alignment horizontal="center"/>
    </xf>
    <xf numFmtId="0" fontId="2" fillId="6" borderId="1" xfId="0" applyFont="1" applyFill="1" applyBorder="1" applyAlignment="1" applyProtection="1">
      <alignment horizontal="center"/>
      <protection locked="0"/>
    </xf>
    <xf numFmtId="0" fontId="2" fillId="6" borderId="0" xfId="0" applyFont="1" applyFill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7" borderId="1" xfId="0" applyFont="1" applyFill="1" applyBorder="1" applyAlignment="1">
      <alignment horizontal="center"/>
    </xf>
    <xf numFmtId="0" fontId="2" fillId="6" borderId="7" xfId="0" applyFont="1" applyFill="1" applyBorder="1" applyAlignment="1">
      <alignment horizontal="center"/>
    </xf>
    <xf numFmtId="0" fontId="1" fillId="0" borderId="0" xfId="0" applyFont="1" applyFill="1" applyAlignment="1">
      <alignment horizontal="center" vertical="center"/>
    </xf>
    <xf numFmtId="0" fontId="7" fillId="0" borderId="0" xfId="0" applyFont="1" applyFill="1" applyAlignment="1"/>
    <xf numFmtId="0" fontId="3" fillId="0" borderId="0" xfId="0" applyFont="1" applyFill="1" applyAlignment="1"/>
    <xf numFmtId="0" fontId="3" fillId="0" borderId="7" xfId="0" applyFont="1" applyFill="1" applyBorder="1" applyAlignment="1">
      <alignment horizontal="center"/>
    </xf>
    <xf numFmtId="0" fontId="3" fillId="0" borderId="2" xfId="0" applyFont="1" applyFill="1" applyBorder="1" applyAlignment="1">
      <alignment horizontal="center"/>
    </xf>
    <xf numFmtId="0" fontId="2" fillId="6" borderId="6" xfId="0" applyFont="1" applyFill="1" applyBorder="1" applyAlignment="1">
      <alignment horizontal="center"/>
    </xf>
    <xf numFmtId="0" fontId="2" fillId="6" borderId="10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0" fontId="3" fillId="0" borderId="0" xfId="0" applyFont="1" applyFill="1" applyProtection="1">
      <protection locked="0"/>
    </xf>
    <xf numFmtId="0" fontId="3" fillId="0" borderId="0" xfId="0" applyFont="1" applyFill="1" applyBorder="1"/>
    <xf numFmtId="0" fontId="3" fillId="0" borderId="0" xfId="0" applyFont="1" applyFill="1" applyBorder="1" applyAlignment="1"/>
    <xf numFmtId="0" fontId="3" fillId="0" borderId="0" xfId="0" applyFont="1" applyFill="1" applyBorder="1" applyProtection="1">
      <protection locked="0"/>
    </xf>
    <xf numFmtId="0" fontId="3" fillId="2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3" fillId="5" borderId="8" xfId="0" applyFont="1" applyFill="1" applyBorder="1" applyAlignment="1">
      <alignment horizontal="center"/>
    </xf>
    <xf numFmtId="0" fontId="3" fillId="5" borderId="1" xfId="0" applyFont="1" applyFill="1" applyBorder="1" applyAlignment="1">
      <alignment horizontal="center"/>
    </xf>
    <xf numFmtId="49" fontId="1" fillId="0" borderId="0" xfId="0" applyNumberFormat="1" applyFont="1" applyFill="1" applyBorder="1" applyAlignment="1">
      <alignment horizontal="center"/>
    </xf>
    <xf numFmtId="49" fontId="1" fillId="0" borderId="2" xfId="0" applyNumberFormat="1" applyFont="1" applyFill="1" applyBorder="1" applyAlignment="1">
      <alignment horizontal="center"/>
    </xf>
    <xf numFmtId="49" fontId="1" fillId="0" borderId="0" xfId="0" applyNumberFormat="1" applyFont="1" applyFill="1"/>
    <xf numFmtId="49" fontId="1" fillId="0" borderId="4" xfId="0" applyNumberFormat="1" applyFont="1" applyFill="1" applyBorder="1"/>
    <xf numFmtId="0" fontId="1" fillId="0" borderId="0" xfId="0" applyFont="1" applyFill="1" applyAlignment="1">
      <alignment horizontal="center"/>
    </xf>
    <xf numFmtId="0" fontId="3" fillId="0" borderId="10" xfId="0" applyFont="1" applyFill="1" applyBorder="1" applyAlignment="1">
      <alignment horizontal="center"/>
    </xf>
    <xf numFmtId="0" fontId="3" fillId="0" borderId="7" xfId="0" applyFont="1" applyFill="1" applyBorder="1" applyAlignment="1">
      <alignment horizontal="left"/>
    </xf>
    <xf numFmtId="49" fontId="2" fillId="7" borderId="1" xfId="0" applyNumberFormat="1" applyFont="1" applyFill="1" applyBorder="1" applyAlignment="1">
      <alignment horizontal="center"/>
    </xf>
    <xf numFmtId="49" fontId="2" fillId="6" borderId="1" xfId="0" applyNumberFormat="1" applyFont="1" applyFill="1" applyBorder="1" applyAlignment="1">
      <alignment horizontal="center"/>
    </xf>
    <xf numFmtId="49" fontId="2" fillId="6" borderId="6" xfId="0" applyNumberFormat="1" applyFont="1" applyFill="1" applyBorder="1" applyAlignment="1">
      <alignment horizontal="center"/>
    </xf>
    <xf numFmtId="49" fontId="2" fillId="6" borderId="5" xfId="0" applyNumberFormat="1" applyFont="1" applyFill="1" applyBorder="1" applyAlignment="1">
      <alignment horizontal="center"/>
    </xf>
    <xf numFmtId="49" fontId="2" fillId="6" borderId="9" xfId="0" applyNumberFormat="1" applyFont="1" applyFill="1" applyBorder="1" applyAlignment="1">
      <alignment horizontal="center"/>
    </xf>
    <xf numFmtId="0" fontId="2" fillId="6" borderId="8" xfId="0" applyFont="1" applyFill="1" applyBorder="1" applyAlignment="1">
      <alignment horizontal="center"/>
    </xf>
    <xf numFmtId="0" fontId="2" fillId="6" borderId="5" xfId="0" applyFont="1" applyFill="1" applyBorder="1" applyAlignment="1">
      <alignment horizontal="center"/>
    </xf>
    <xf numFmtId="0" fontId="2" fillId="7" borderId="8" xfId="0" applyFont="1" applyFill="1" applyBorder="1" applyAlignment="1">
      <alignment horizontal="center"/>
    </xf>
    <xf numFmtId="168" fontId="4" fillId="0" borderId="0" xfId="0" applyNumberFormat="1" applyFont="1" applyFill="1" applyAlignment="1"/>
    <xf numFmtId="14" fontId="1" fillId="0" borderId="0" xfId="0" applyNumberFormat="1" applyFont="1" applyFill="1" applyAlignment="1">
      <alignment horizontal="center"/>
    </xf>
    <xf numFmtId="165" fontId="1" fillId="0" borderId="0" xfId="0" applyNumberFormat="1" applyFont="1" applyFill="1" applyAlignment="1">
      <alignment horizontal="center"/>
    </xf>
    <xf numFmtId="0" fontId="1" fillId="0" borderId="0" xfId="0" applyNumberFormat="1" applyFont="1" applyFill="1" applyBorder="1" applyAlignment="1">
      <alignment horizontal="center"/>
    </xf>
    <xf numFmtId="164" fontId="1" fillId="0" borderId="0" xfId="0" applyNumberFormat="1" applyFont="1" applyFill="1" applyAlignment="1">
      <alignment horizontal="center"/>
    </xf>
    <xf numFmtId="167" fontId="1" fillId="0" borderId="0" xfId="0" applyNumberFormat="1" applyFont="1" applyFill="1" applyBorder="1" applyAlignment="1">
      <alignment horizontal="center"/>
    </xf>
    <xf numFmtId="164" fontId="1" fillId="0" borderId="0" xfId="0" applyNumberFormat="1" applyFont="1" applyFill="1" applyBorder="1" applyAlignment="1">
      <alignment horizontal="center"/>
    </xf>
    <xf numFmtId="0" fontId="1" fillId="0" borderId="0" xfId="0" applyFont="1" applyFill="1" applyBorder="1" applyAlignment="1"/>
    <xf numFmtId="0" fontId="2" fillId="6" borderId="1" xfId="0" applyFont="1" applyFill="1" applyBorder="1" applyAlignment="1">
      <alignment horizontal="center"/>
    </xf>
    <xf numFmtId="49" fontId="2" fillId="6" borderId="1" xfId="0" applyNumberFormat="1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49" fontId="2" fillId="0" borderId="0" xfId="0" applyNumberFormat="1" applyFont="1" applyFill="1" applyBorder="1" applyAlignment="1">
      <alignment horizontal="center" vertical="center" textRotation="90"/>
    </xf>
    <xf numFmtId="0" fontId="2" fillId="0" borderId="0" xfId="0" applyFont="1" applyFill="1" applyAlignment="1">
      <alignment horizontal="center" vertical="center" textRotation="90"/>
    </xf>
    <xf numFmtId="49" fontId="2" fillId="0" borderId="0" xfId="0" applyNumberFormat="1" applyFont="1" applyFill="1" applyBorder="1" applyAlignment="1">
      <alignment horizontal="center"/>
    </xf>
    <xf numFmtId="49" fontId="2" fillId="0" borderId="2" xfId="0" applyNumberFormat="1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 vertical="center" textRotation="90"/>
    </xf>
    <xf numFmtId="0" fontId="2" fillId="0" borderId="0" xfId="0" applyFont="1" applyFill="1" applyAlignment="1">
      <alignment textRotation="90"/>
    </xf>
    <xf numFmtId="49" fontId="2" fillId="0" borderId="0" xfId="0" applyNumberFormat="1" applyFont="1" applyFill="1"/>
    <xf numFmtId="49" fontId="2" fillId="0" borderId="0" xfId="0" applyNumberFormat="1" applyFont="1" applyFill="1" applyBorder="1"/>
    <xf numFmtId="49" fontId="2" fillId="0" borderId="0" xfId="0" applyNumberFormat="1" applyFont="1" applyFill="1" applyBorder="1" applyAlignment="1">
      <alignment horizontal="center" vertical="center"/>
    </xf>
    <xf numFmtId="49" fontId="2" fillId="0" borderId="4" xfId="0" applyNumberFormat="1" applyFont="1" applyFill="1" applyBorder="1"/>
    <xf numFmtId="0" fontId="2" fillId="6" borderId="0" xfId="0" applyFont="1" applyFill="1" applyAlignment="1">
      <alignment horizontal="center"/>
    </xf>
    <xf numFmtId="0" fontId="2" fillId="6" borderId="0" xfId="0" applyFont="1" applyFill="1" applyAlignment="1">
      <alignment horizontal="center"/>
    </xf>
    <xf numFmtId="0" fontId="2" fillId="6" borderId="1" xfId="0" applyFont="1" applyFill="1" applyBorder="1" applyAlignment="1">
      <alignment horizontal="center"/>
    </xf>
    <xf numFmtId="0" fontId="9" fillId="8" borderId="11" xfId="2" applyFill="1" applyAlignment="1">
      <alignment horizontal="center"/>
    </xf>
    <xf numFmtId="0" fontId="2" fillId="10" borderId="1" xfId="0" applyFont="1" applyFill="1" applyBorder="1" applyAlignment="1">
      <alignment horizontal="center"/>
    </xf>
    <xf numFmtId="0" fontId="8" fillId="0" borderId="0" xfId="0" applyFont="1" applyFill="1" applyAlignment="1"/>
    <xf numFmtId="0" fontId="2" fillId="6" borderId="0" xfId="0" applyFont="1" applyFill="1" applyAlignment="1">
      <alignment horizontal="center"/>
    </xf>
    <xf numFmtId="0" fontId="3" fillId="11" borderId="1" xfId="0" applyFont="1" applyFill="1" applyBorder="1" applyAlignment="1">
      <alignment horizontal="center"/>
    </xf>
    <xf numFmtId="0" fontId="3" fillId="12" borderId="0" xfId="0" applyFont="1" applyFill="1" applyAlignment="1">
      <alignment horizontal="center"/>
    </xf>
    <xf numFmtId="0" fontId="2" fillId="6" borderId="1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1" fillId="0" borderId="0" xfId="0" applyFont="1"/>
    <xf numFmtId="0" fontId="2" fillId="6" borderId="1" xfId="0" applyFont="1" applyFill="1" applyBorder="1" applyAlignment="1">
      <alignment horizontal="center" vertical="center" textRotation="90"/>
    </xf>
    <xf numFmtId="9" fontId="3" fillId="0" borderId="0" xfId="1" applyFont="1" applyFill="1" applyBorder="1"/>
    <xf numFmtId="0" fontId="9" fillId="8" borderId="12" xfId="2" applyFill="1" applyBorder="1" applyAlignment="1">
      <alignment horizontal="center"/>
    </xf>
    <xf numFmtId="0" fontId="9" fillId="8" borderId="13" xfId="2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2" fillId="0" borderId="0" xfId="0" applyFont="1" applyFill="1" applyBorder="1" applyAlignment="1"/>
    <xf numFmtId="0" fontId="2" fillId="6" borderId="1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2" fillId="6" borderId="8" xfId="0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0" fontId="11" fillId="6" borderId="1" xfId="0" applyFont="1" applyFill="1" applyBorder="1" applyAlignment="1">
      <alignment vertical="center"/>
    </xf>
    <xf numFmtId="0" fontId="2" fillId="6" borderId="1" xfId="0" applyFont="1" applyFill="1" applyBorder="1" applyAlignment="1">
      <alignment horizontal="center"/>
    </xf>
    <xf numFmtId="49" fontId="2" fillId="6" borderId="1" xfId="0" applyNumberFormat="1" applyFont="1" applyFill="1" applyBorder="1" applyAlignment="1">
      <alignment horizontal="center" vertical="center" textRotation="90"/>
    </xf>
    <xf numFmtId="49" fontId="2" fillId="6" borderId="5" xfId="0" applyNumberFormat="1" applyFont="1" applyFill="1" applyBorder="1" applyAlignment="1">
      <alignment horizontal="center" vertical="center" textRotation="90"/>
    </xf>
    <xf numFmtId="49" fontId="2" fillId="10" borderId="1" xfId="0" applyNumberFormat="1" applyFont="1" applyFill="1" applyBorder="1" applyAlignment="1">
      <alignment horizontal="center"/>
    </xf>
    <xf numFmtId="49" fontId="2" fillId="10" borderId="6" xfId="0" applyNumberFormat="1" applyFont="1" applyFill="1" applyBorder="1" applyAlignment="1">
      <alignment horizontal="center"/>
    </xf>
    <xf numFmtId="0" fontId="12" fillId="6" borderId="6" xfId="0" applyFont="1" applyFill="1" applyBorder="1" applyAlignment="1">
      <alignment horizontal="center" vertical="center"/>
    </xf>
    <xf numFmtId="0" fontId="12" fillId="6" borderId="1" xfId="0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/>
    </xf>
    <xf numFmtId="49" fontId="12" fillId="6" borderId="1" xfId="0" applyNumberFormat="1" applyFont="1" applyFill="1" applyBorder="1" applyAlignment="1">
      <alignment horizontal="center" vertical="center"/>
    </xf>
    <xf numFmtId="49" fontId="13" fillId="0" borderId="4" xfId="0" applyNumberFormat="1" applyFont="1" applyFill="1" applyBorder="1" applyAlignment="1">
      <alignment horizontal="center" vertical="center"/>
    </xf>
    <xf numFmtId="49" fontId="2" fillId="10" borderId="1" xfId="0" applyNumberFormat="1" applyFont="1" applyFill="1" applyBorder="1" applyAlignment="1">
      <alignment horizontal="center" vertical="center"/>
    </xf>
    <xf numFmtId="0" fontId="2" fillId="0" borderId="4" xfId="0" applyFont="1" applyFill="1" applyBorder="1" applyAlignment="1"/>
    <xf numFmtId="0" fontId="2" fillId="6" borderId="0" xfId="0" applyFont="1" applyFill="1" applyAlignment="1">
      <alignment horizontal="center"/>
    </xf>
    <xf numFmtId="0" fontId="1" fillId="0" borderId="0" xfId="0" applyFont="1" applyAlignment="1">
      <alignment horizontal="center"/>
    </xf>
    <xf numFmtId="0" fontId="2" fillId="6" borderId="17" xfId="0" applyFont="1" applyFill="1" applyBorder="1" applyAlignment="1">
      <alignment horizontal="center"/>
    </xf>
    <xf numFmtId="0" fontId="2" fillId="6" borderId="16" xfId="0" applyFont="1" applyFill="1" applyBorder="1" applyAlignment="1">
      <alignment horizontal="center"/>
    </xf>
    <xf numFmtId="0" fontId="2" fillId="6" borderId="20" xfId="0" applyFont="1" applyFill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21" xfId="0" applyFont="1" applyBorder="1" applyAlignment="1">
      <alignment horizontal="center"/>
    </xf>
    <xf numFmtId="0" fontId="3" fillId="0" borderId="16" xfId="0" applyFont="1" applyBorder="1" applyAlignment="1">
      <alignment horizontal="center"/>
    </xf>
    <xf numFmtId="0" fontId="3" fillId="0" borderId="20" xfId="0" applyFont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0" fontId="3" fillId="0" borderId="0" xfId="0" applyFont="1" applyFill="1" applyAlignment="1">
      <alignment horizontal="right" vertical="center"/>
    </xf>
    <xf numFmtId="0" fontId="1" fillId="0" borderId="0" xfId="0" applyFont="1" applyFill="1" applyAlignment="1">
      <alignment horizontal="center"/>
    </xf>
    <xf numFmtId="0" fontId="2" fillId="0" borderId="0" xfId="0" applyFont="1" applyFill="1" applyAlignment="1"/>
    <xf numFmtId="0" fontId="1" fillId="0" borderId="10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2" fillId="6" borderId="0" xfId="0" applyFont="1" applyFill="1" applyAlignment="1">
      <alignment horizontal="center"/>
    </xf>
    <xf numFmtId="0" fontId="1" fillId="0" borderId="6" xfId="0" applyFont="1" applyBorder="1" applyAlignment="1">
      <alignment horizontal="center"/>
    </xf>
    <xf numFmtId="0" fontId="2" fillId="6" borderId="0" xfId="0" applyFont="1" applyFill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Border="1" applyAlignment="1">
      <alignment horizontal="center"/>
    </xf>
    <xf numFmtId="0" fontId="2" fillId="6" borderId="0" xfId="0" applyFont="1" applyFill="1" applyAlignment="1">
      <alignment horizontal="center"/>
    </xf>
    <xf numFmtId="0" fontId="3" fillId="0" borderId="1" xfId="0" applyFont="1" applyBorder="1" applyAlignment="1">
      <alignment horizontal="center"/>
    </xf>
    <xf numFmtId="166" fontId="1" fillId="0" borderId="0" xfId="0" applyNumberFormat="1" applyFont="1" applyFill="1" applyBorder="1" applyAlignment="1"/>
    <xf numFmtId="0" fontId="3" fillId="9" borderId="8" xfId="0" applyFont="1" applyFill="1" applyBorder="1" applyAlignment="1">
      <alignment horizontal="center"/>
    </xf>
    <xf numFmtId="0" fontId="3" fillId="9" borderId="23" xfId="0" applyFont="1" applyFill="1" applyBorder="1" applyAlignment="1">
      <alignment horizontal="center"/>
    </xf>
    <xf numFmtId="0" fontId="1" fillId="0" borderId="0" xfId="0" applyFont="1" applyFill="1" applyBorder="1"/>
    <xf numFmtId="169" fontId="10" fillId="0" borderId="0" xfId="0" applyNumberFormat="1" applyFont="1" applyFill="1" applyBorder="1" applyAlignment="1"/>
    <xf numFmtId="168" fontId="10" fillId="0" borderId="0" xfId="0" applyNumberFormat="1" applyFont="1" applyFill="1" applyBorder="1" applyAlignment="1"/>
    <xf numFmtId="0" fontId="1" fillId="0" borderId="10" xfId="0" applyFont="1" applyBorder="1"/>
    <xf numFmtId="0" fontId="1" fillId="0" borderId="7" xfId="0" applyFont="1" applyBorder="1"/>
    <xf numFmtId="0" fontId="3" fillId="9" borderId="8" xfId="0" applyFont="1" applyFill="1" applyBorder="1" applyAlignment="1">
      <alignment horizontal="center"/>
    </xf>
    <xf numFmtId="169" fontId="9" fillId="8" borderId="11" xfId="2" applyNumberFormat="1" applyFill="1" applyAlignment="1">
      <alignment horizontal="center"/>
    </xf>
    <xf numFmtId="14" fontId="9" fillId="8" borderId="11" xfId="2" applyNumberFormat="1" applyFill="1" applyAlignment="1">
      <alignment horizontal="center"/>
    </xf>
    <xf numFmtId="0" fontId="9" fillId="8" borderId="11" xfId="2" applyFill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 vertical="center"/>
    </xf>
    <xf numFmtId="0" fontId="2" fillId="6" borderId="10" xfId="0" applyFont="1" applyFill="1" applyBorder="1" applyAlignment="1">
      <alignment horizontal="center"/>
    </xf>
    <xf numFmtId="0" fontId="2" fillId="6" borderId="7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2" borderId="10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8" fillId="6" borderId="0" xfId="0" applyFont="1" applyFill="1" applyAlignment="1">
      <alignment horizontal="center"/>
    </xf>
    <xf numFmtId="0" fontId="13" fillId="0" borderId="19" xfId="0" applyFont="1" applyBorder="1" applyAlignment="1">
      <alignment horizontal="center" vertical="center" textRotation="90"/>
    </xf>
    <xf numFmtId="0" fontId="13" fillId="0" borderId="3" xfId="0" applyFont="1" applyBorder="1" applyAlignment="1">
      <alignment horizontal="center" vertical="center" textRotation="90"/>
    </xf>
    <xf numFmtId="0" fontId="2" fillId="6" borderId="0" xfId="0" applyFont="1" applyFill="1" applyAlignment="1">
      <alignment horizontal="center"/>
    </xf>
    <xf numFmtId="0" fontId="3" fillId="0" borderId="6" xfId="0" applyFont="1" applyFill="1" applyBorder="1" applyAlignment="1" applyProtection="1">
      <alignment horizontal="center" vertical="center"/>
      <protection locked="0"/>
    </xf>
    <xf numFmtId="0" fontId="3" fillId="0" borderId="10" xfId="0" applyFont="1" applyFill="1" applyBorder="1" applyAlignment="1" applyProtection="1">
      <alignment horizontal="center" vertical="center"/>
      <protection locked="0"/>
    </xf>
    <xf numFmtId="0" fontId="3" fillId="0" borderId="7" xfId="0" applyFont="1" applyFill="1" applyBorder="1" applyAlignment="1" applyProtection="1">
      <alignment horizontal="center" vertical="center"/>
      <protection locked="0"/>
    </xf>
    <xf numFmtId="0" fontId="13" fillId="0" borderId="4" xfId="0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/>
    </xf>
    <xf numFmtId="0" fontId="3" fillId="0" borderId="1" xfId="0" applyFont="1" applyFill="1" applyBorder="1" applyAlignment="1">
      <alignment horizontal="center" vertical="center"/>
    </xf>
  </cellXfs>
  <cellStyles count="3">
    <cellStyle name="Normal" xfId="0" builtinId="0"/>
    <cellStyle name="Pourcentage" xfId="1" builtinId="5"/>
    <cellStyle name="Total" xfId="2" builtinId="25"/>
  </cellStyles>
  <dxfs count="64">
    <dxf>
      <font>
        <b/>
        <i val="0"/>
        <color rgb="FFFF0000"/>
      </font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1">
            <color theme="5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8"/>
          </stop>
          <stop position="1">
            <color theme="8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theme="8"/>
          </stop>
        </gradientFill>
      </fill>
    </dxf>
    <dxf>
      <fill>
        <gradientFill degree="90">
          <stop position="0">
            <color theme="0"/>
          </stop>
          <stop position="1">
            <color theme="5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8"/>
          </stop>
          <stop position="1">
            <color theme="8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theme="8"/>
          </stop>
        </gradientFill>
      </fill>
    </dxf>
    <dxf>
      <fill>
        <gradientFill degree="90">
          <stop position="0">
            <color theme="0"/>
          </stop>
          <stop position="1">
            <color theme="5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8"/>
          </stop>
          <stop position="1">
            <color theme="8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theme="8"/>
          </stop>
        </gradientFill>
      </fill>
    </dxf>
    <dxf>
      <fill>
        <gradientFill degree="90">
          <stop position="0">
            <color theme="0"/>
          </stop>
          <stop position="1">
            <color theme="5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8"/>
          </stop>
          <stop position="1">
            <color theme="8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theme="8"/>
          </stop>
        </gradientFill>
      </fill>
    </dxf>
    <dxf>
      <fill>
        <gradientFill degree="90">
          <stop position="0">
            <color theme="0"/>
          </stop>
          <stop position="1">
            <color theme="5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8"/>
          </stop>
          <stop position="1">
            <color theme="8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theme="8"/>
          </stop>
        </gradientFill>
      </fill>
    </dxf>
    <dxf>
      <fill>
        <gradientFill degree="90">
          <stop position="0">
            <color theme="0"/>
          </stop>
          <stop position="1">
            <color theme="5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8"/>
          </stop>
          <stop position="1">
            <color theme="8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theme="8"/>
          </stop>
        </gradientFill>
      </fill>
    </dxf>
    <dxf>
      <fill>
        <gradientFill degree="90">
          <stop position="0">
            <color theme="0"/>
          </stop>
          <stop position="1">
            <color theme="5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8"/>
          </stop>
          <stop position="1">
            <color theme="8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theme="8"/>
          </stop>
        </gradientFill>
      </fill>
    </dxf>
    <dxf>
      <fill>
        <gradientFill degree="90">
          <stop position="0">
            <color theme="0"/>
          </stop>
          <stop position="1">
            <color theme="5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8"/>
          </stop>
          <stop position="1">
            <color theme="8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theme="8"/>
          </stop>
        </gradientFill>
      </fill>
    </dxf>
    <dxf>
      <fill>
        <gradientFill degree="90">
          <stop position="0">
            <color theme="0"/>
          </stop>
          <stop position="1">
            <color theme="5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8"/>
          </stop>
          <stop position="1">
            <color theme="8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theme="5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8"/>
          </stop>
          <stop position="1">
            <color theme="8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theme="8"/>
          </stop>
        </gradientFill>
      </fill>
    </dxf>
    <dxf>
      <fill>
        <gradientFill degree="90">
          <stop position="0">
            <color theme="0"/>
          </stop>
          <stop position="1">
            <color theme="8"/>
          </stop>
        </gradientFill>
      </fill>
    </dxf>
    <dxf>
      <fill>
        <gradientFill degree="90">
          <stop position="0">
            <color theme="0"/>
          </stop>
          <stop position="1">
            <color theme="5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8"/>
          </stop>
          <stop position="1">
            <color theme="8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theme="8"/>
          </stop>
        </gradientFill>
      </fill>
    </dxf>
    <dxf>
      <fill>
        <gradientFill degree="90">
          <stop position="0">
            <color theme="0"/>
          </stop>
          <stop position="1">
            <color theme="8"/>
          </stop>
        </gradientFill>
      </fill>
    </dxf>
    <dxf>
      <fill>
        <gradientFill degree="90">
          <stop position="0">
            <color theme="0"/>
          </stop>
          <stop position="1">
            <color theme="5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8"/>
          </stop>
          <stop position="1">
            <color theme="8" tint="0.59999389629810485"/>
          </stop>
        </gradient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63500</xdr:colOff>
      <xdr:row>1</xdr:row>
      <xdr:rowOff>142875</xdr:rowOff>
    </xdr:from>
    <xdr:to>
      <xdr:col>31</xdr:col>
      <xdr:colOff>55564</xdr:colOff>
      <xdr:row>25</xdr:row>
      <xdr:rowOff>79375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445250" y="341313"/>
          <a:ext cx="7612064" cy="515937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38</xdr:col>
          <xdr:colOff>352425</xdr:colOff>
          <xdr:row>0</xdr:row>
          <xdr:rowOff>28575</xdr:rowOff>
        </xdr:from>
        <xdr:to>
          <xdr:col>38</xdr:col>
          <xdr:colOff>1066800</xdr:colOff>
          <xdr:row>0</xdr:row>
          <xdr:rowOff>285750</xdr:rowOff>
        </xdr:to>
        <xdr:sp macro="" textlink="">
          <xdr:nvSpPr>
            <xdr:cNvPr id="1026" name="ComboBox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39</xdr:col>
      <xdr:colOff>9525</xdr:colOff>
      <xdr:row>0</xdr:row>
      <xdr:rowOff>28575</xdr:rowOff>
    </xdr:from>
    <xdr:to>
      <xdr:col>40</xdr:col>
      <xdr:colOff>552450</xdr:colOff>
      <xdr:row>1</xdr:row>
      <xdr:rowOff>0</xdr:rowOff>
    </xdr:to>
    <xdr:sp macro="[0]!Feuil2.Retour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7534275" y="28575"/>
          <a:ext cx="1114425" cy="26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BE" sz="1100"/>
            <a:t>RETOUR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25</xdr:col>
      <xdr:colOff>114300</xdr:colOff>
      <xdr:row>9</xdr:row>
      <xdr:rowOff>114300</xdr:rowOff>
    </xdr:from>
    <xdr:to>
      <xdr:col>28</xdr:col>
      <xdr:colOff>342900</xdr:colOff>
      <xdr:row>13</xdr:row>
      <xdr:rowOff>104775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SpPr txBox="1"/>
      </xdr:nvSpPr>
      <xdr:spPr>
        <a:xfrm>
          <a:off x="11144250" y="1828800"/>
          <a:ext cx="3571875" cy="7905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600">
              <a:solidFill>
                <a:srgbClr val="FF0000"/>
              </a:solidFill>
            </a:rPr>
            <a:t>     </a:t>
          </a:r>
        </a:p>
        <a:p>
          <a:r>
            <a:rPr lang="fr-BE" sz="1600">
              <a:solidFill>
                <a:srgbClr val="FF0000"/>
              </a:solidFill>
            </a:rPr>
            <a:t>        COMMENT FAIRE CLUB DOMICILE </a:t>
          </a:r>
        </a:p>
      </xdr:txBody>
    </xdr:sp>
    <xdr:clientData/>
  </xdr:twoCellAnchor>
  <xdr:twoCellAnchor>
    <xdr:from>
      <xdr:col>26</xdr:col>
      <xdr:colOff>1190626</xdr:colOff>
      <xdr:row>3</xdr:row>
      <xdr:rowOff>104775</xdr:rowOff>
    </xdr:from>
    <xdr:to>
      <xdr:col>26</xdr:col>
      <xdr:colOff>1533526</xdr:colOff>
      <xdr:row>8</xdr:row>
      <xdr:rowOff>190500</xdr:rowOff>
    </xdr:to>
    <xdr:sp macro="" textlink="">
      <xdr:nvSpPr>
        <xdr:cNvPr id="3" name="Flèche : haut 2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SpPr/>
      </xdr:nvSpPr>
      <xdr:spPr>
        <a:xfrm>
          <a:off x="17564101" y="619125"/>
          <a:ext cx="342900" cy="10858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30</xdr:col>
      <xdr:colOff>209551</xdr:colOff>
      <xdr:row>9</xdr:row>
      <xdr:rowOff>95250</xdr:rowOff>
    </xdr:from>
    <xdr:to>
      <xdr:col>34</xdr:col>
      <xdr:colOff>152400</xdr:colOff>
      <xdr:row>13</xdr:row>
      <xdr:rowOff>104775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15106651" y="1809750"/>
          <a:ext cx="3667124" cy="8096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600">
              <a:solidFill>
                <a:srgbClr val="FF0000"/>
              </a:solidFill>
            </a:rPr>
            <a:t> </a:t>
          </a:r>
        </a:p>
        <a:p>
          <a:r>
            <a:rPr lang="fr-BE" sz="1600">
              <a:solidFill>
                <a:srgbClr val="FF0000"/>
              </a:solidFill>
            </a:rPr>
            <a:t>      COMMENT FAIRE CLUB EXTERIEUR</a:t>
          </a:r>
        </a:p>
      </xdr:txBody>
    </xdr:sp>
    <xdr:clientData/>
  </xdr:twoCellAnchor>
  <xdr:twoCellAnchor>
    <xdr:from>
      <xdr:col>31</xdr:col>
      <xdr:colOff>1257299</xdr:colOff>
      <xdr:row>3</xdr:row>
      <xdr:rowOff>85725</xdr:rowOff>
    </xdr:from>
    <xdr:to>
      <xdr:col>31</xdr:col>
      <xdr:colOff>1609725</xdr:colOff>
      <xdr:row>8</xdr:row>
      <xdr:rowOff>171450</xdr:rowOff>
    </xdr:to>
    <xdr:sp macro="" textlink="">
      <xdr:nvSpPr>
        <xdr:cNvPr id="5" name="Flèche : haut 4">
          <a:extLst>
            <a:ext uri="{FF2B5EF4-FFF2-40B4-BE49-F238E27FC236}">
              <a16:creationId xmlns:a16="http://schemas.microsoft.com/office/drawing/2014/main" id="{00000000-0008-0000-0600-000005000000}"/>
            </a:ext>
          </a:extLst>
        </xdr:cNvPr>
        <xdr:cNvSpPr/>
      </xdr:nvSpPr>
      <xdr:spPr>
        <a:xfrm>
          <a:off x="16535399" y="600075"/>
          <a:ext cx="352426" cy="108585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13</xdr:col>
      <xdr:colOff>95250</xdr:colOff>
      <xdr:row>0</xdr:row>
      <xdr:rowOff>133350</xdr:rowOff>
    </xdr:from>
    <xdr:to>
      <xdr:col>16</xdr:col>
      <xdr:colOff>676275</xdr:colOff>
      <xdr:row>2</xdr:row>
      <xdr:rowOff>19050</xdr:rowOff>
    </xdr:to>
    <xdr:sp macro="" textlink="">
      <xdr:nvSpPr>
        <xdr:cNvPr id="9" name="Flèche : droite 8">
          <a:extLst>
            <a:ext uri="{FF2B5EF4-FFF2-40B4-BE49-F238E27FC236}">
              <a16:creationId xmlns:a16="http://schemas.microsoft.com/office/drawing/2014/main" id="{00000000-0008-0000-0600-000009000000}"/>
            </a:ext>
          </a:extLst>
        </xdr:cNvPr>
        <xdr:cNvSpPr/>
      </xdr:nvSpPr>
      <xdr:spPr>
        <a:xfrm>
          <a:off x="5095875" y="133350"/>
          <a:ext cx="1257300" cy="2476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647700</xdr:colOff>
      <xdr:row>1</xdr:row>
      <xdr:rowOff>19050</xdr:rowOff>
    </xdr:from>
    <xdr:to>
      <xdr:col>36</xdr:col>
      <xdr:colOff>314325</xdr:colOff>
      <xdr:row>23</xdr:row>
      <xdr:rowOff>1304925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7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135475" y="219075"/>
          <a:ext cx="5000625" cy="6962775"/>
        </a:xfrm>
        <a:prstGeom prst="rect">
          <a:avLst/>
        </a:prstGeom>
      </xdr:spPr>
    </xdr:pic>
    <xdr:clientData/>
  </xdr:twoCellAnchor>
  <xdr:twoCellAnchor>
    <xdr:from>
      <xdr:col>20</xdr:col>
      <xdr:colOff>304800</xdr:colOff>
      <xdr:row>2</xdr:row>
      <xdr:rowOff>0</xdr:rowOff>
    </xdr:from>
    <xdr:to>
      <xdr:col>32</xdr:col>
      <xdr:colOff>228600</xdr:colOff>
      <xdr:row>2</xdr:row>
      <xdr:rowOff>1228725</xdr:rowOff>
    </xdr:to>
    <xdr:sp macro="" textlink="">
      <xdr:nvSpPr>
        <xdr:cNvPr id="6" name="Flèche : courbe vers le bas 5">
          <a:extLst>
            <a:ext uri="{FF2B5EF4-FFF2-40B4-BE49-F238E27FC236}">
              <a16:creationId xmlns:a16="http://schemas.microsoft.com/office/drawing/2014/main" id="{00000000-0008-0000-0700-000006000000}"/>
            </a:ext>
          </a:extLst>
        </xdr:cNvPr>
        <xdr:cNvSpPr/>
      </xdr:nvSpPr>
      <xdr:spPr>
        <a:xfrm>
          <a:off x="11401425" y="400050"/>
          <a:ext cx="7600950" cy="1228725"/>
        </a:xfrm>
        <a:prstGeom prst="curved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>
            <a:solidFill>
              <a:schemeClr val="tx1"/>
            </a:solidFill>
          </a:endParaRPr>
        </a:p>
      </xdr:txBody>
    </xdr:sp>
    <xdr:clientData/>
  </xdr:twoCellAnchor>
  <xdr:twoCellAnchor>
    <xdr:from>
      <xdr:col>30</xdr:col>
      <xdr:colOff>9525</xdr:colOff>
      <xdr:row>21</xdr:row>
      <xdr:rowOff>152400</xdr:rowOff>
    </xdr:from>
    <xdr:to>
      <xdr:col>36</xdr:col>
      <xdr:colOff>266700</xdr:colOff>
      <xdr:row>23</xdr:row>
      <xdr:rowOff>971550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700-000007000000}"/>
            </a:ext>
          </a:extLst>
        </xdr:cNvPr>
        <xdr:cNvSpPr txBox="1"/>
      </xdr:nvSpPr>
      <xdr:spPr>
        <a:xfrm>
          <a:off x="17259300" y="5629275"/>
          <a:ext cx="4829175" cy="1219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2800">
              <a:solidFill>
                <a:srgbClr val="FF0000"/>
              </a:solidFill>
            </a:rPr>
            <a:t>    </a:t>
          </a:r>
        </a:p>
        <a:p>
          <a:r>
            <a:rPr lang="fr-BE" sz="2800" baseline="0">
              <a:solidFill>
                <a:srgbClr val="FF0000"/>
              </a:solidFill>
            </a:rPr>
            <a:t>                 comment faire ?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2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2" tint="-0.89999084444715716"/>
  </sheetPr>
  <dimension ref="E4:AT34"/>
  <sheetViews>
    <sheetView showGridLines="0" showRowColHeaders="0" zoomScale="120" zoomScaleNormal="120" workbookViewId="0">
      <selection activeCell="AG5" sqref="AG5"/>
    </sheetView>
  </sheetViews>
  <sheetFormatPr baseColWidth="10" defaultColWidth="11.42578125" defaultRowHeight="15.75" x14ac:dyDescent="0.25"/>
  <cols>
    <col min="1" max="1" width="6.42578125" style="2" customWidth="1"/>
    <col min="2" max="2" width="6.28515625" style="2" customWidth="1"/>
    <col min="3" max="3" width="5.7109375" style="2" customWidth="1"/>
    <col min="4" max="4" width="0.140625" style="2" customWidth="1"/>
    <col min="5" max="5" width="4.28515625" style="2" customWidth="1"/>
    <col min="6" max="6" width="22.85546875" style="2" customWidth="1"/>
    <col min="7" max="7" width="11.42578125" style="2" customWidth="1"/>
    <col min="8" max="8" width="12.85546875" style="2" customWidth="1"/>
    <col min="9" max="10" width="11.42578125" style="2" customWidth="1"/>
    <col min="11" max="11" width="2.85546875" style="8" customWidth="1"/>
    <col min="12" max="18" width="5.7109375" style="5" customWidth="1"/>
    <col min="19" max="19" width="5.7109375" style="8" customWidth="1"/>
    <col min="20" max="26" width="5.7109375" style="5" customWidth="1"/>
    <col min="27" max="27" width="5.7109375" style="8" customWidth="1"/>
    <col min="28" max="34" width="5.7109375" style="5" customWidth="1"/>
    <col min="35" max="35" width="5.7109375" style="8" customWidth="1"/>
    <col min="36" max="42" width="5.7109375" style="5" customWidth="1"/>
    <col min="43" max="46" width="11.42578125" style="2" customWidth="1"/>
    <col min="47" max="16384" width="11.42578125" style="2"/>
  </cols>
  <sheetData>
    <row r="4" spans="5:46" x14ac:dyDescent="0.25">
      <c r="E4" s="144"/>
      <c r="F4" s="144"/>
      <c r="G4" s="144"/>
      <c r="H4" s="144"/>
      <c r="I4" s="144"/>
      <c r="J4" s="144"/>
      <c r="K4" s="64"/>
      <c r="L4" s="60"/>
      <c r="M4" s="60"/>
      <c r="N4" s="60"/>
      <c r="O4" s="60"/>
      <c r="P4" s="60"/>
      <c r="Q4" s="60"/>
      <c r="R4" s="60"/>
      <c r="S4" s="64"/>
    </row>
    <row r="5" spans="5:46" ht="18.75" x14ac:dyDescent="0.3">
      <c r="E5" s="142" t="s">
        <v>4</v>
      </c>
      <c r="F5" s="143" t="s">
        <v>33</v>
      </c>
      <c r="G5" s="149" t="s">
        <v>212</v>
      </c>
      <c r="H5" s="149"/>
      <c r="I5" s="149" t="s">
        <v>213</v>
      </c>
      <c r="J5" s="149"/>
      <c r="K5" s="64"/>
      <c r="L5" s="145"/>
      <c r="M5" s="145"/>
      <c r="N5" s="145"/>
      <c r="O5" s="146"/>
      <c r="P5" s="146"/>
      <c r="Q5" s="146"/>
      <c r="R5" s="60"/>
      <c r="S5" s="64"/>
      <c r="AM5" s="53"/>
    </row>
    <row r="6" spans="5:46" ht="16.5" thickBot="1" x14ac:dyDescent="0.3">
      <c r="E6" s="78">
        <v>1</v>
      </c>
      <c r="F6" s="89" t="s">
        <v>261</v>
      </c>
      <c r="G6" s="150">
        <v>43322</v>
      </c>
      <c r="H6" s="150"/>
      <c r="I6" s="151">
        <v>43615</v>
      </c>
      <c r="J6" s="151"/>
      <c r="K6" s="64"/>
      <c r="L6" s="60"/>
      <c r="M6" s="60"/>
      <c r="N6" s="60"/>
      <c r="O6" s="60"/>
      <c r="P6" s="60"/>
      <c r="Q6" s="60"/>
      <c r="R6" s="60"/>
      <c r="S6" s="64"/>
      <c r="AQ6" s="54"/>
      <c r="AR6" s="42"/>
      <c r="AS6" s="42"/>
      <c r="AT6" s="42"/>
    </row>
    <row r="7" spans="5:46" ht="17.25" thickTop="1" thickBot="1" x14ac:dyDescent="0.3">
      <c r="E7" s="78">
        <v>2</v>
      </c>
      <c r="F7" s="90" t="s">
        <v>262</v>
      </c>
      <c r="G7" s="150" t="s">
        <v>214</v>
      </c>
      <c r="H7" s="150"/>
      <c r="I7" s="152" t="s">
        <v>50</v>
      </c>
      <c r="J7" s="152"/>
      <c r="K7" s="64"/>
      <c r="L7" s="60"/>
      <c r="M7" s="60"/>
      <c r="N7" s="60"/>
      <c r="O7" s="141"/>
      <c r="P7" s="141"/>
      <c r="Q7" s="141"/>
      <c r="R7" s="141"/>
      <c r="S7" s="64"/>
      <c r="AQ7" s="55"/>
      <c r="AR7" s="42"/>
      <c r="AS7" s="42"/>
      <c r="AT7" s="42"/>
    </row>
    <row r="8" spans="5:46" ht="17.25" thickTop="1" thickBot="1" x14ac:dyDescent="0.3">
      <c r="E8" s="78">
        <v>3</v>
      </c>
      <c r="F8" s="90" t="s">
        <v>127</v>
      </c>
      <c r="G8" s="152" t="s">
        <v>34</v>
      </c>
      <c r="H8" s="152"/>
      <c r="I8" s="152" t="s">
        <v>51</v>
      </c>
      <c r="J8" s="152"/>
      <c r="K8" s="64"/>
      <c r="L8" s="58"/>
      <c r="M8" s="58"/>
      <c r="N8" s="58"/>
      <c r="O8" s="58"/>
      <c r="P8" s="58"/>
      <c r="Q8" s="58"/>
      <c r="R8" s="58"/>
      <c r="S8" s="64"/>
      <c r="AQ8" s="42"/>
      <c r="AR8" s="42"/>
      <c r="AS8" s="42"/>
      <c r="AT8" s="42"/>
    </row>
    <row r="9" spans="5:46" ht="17.25" thickTop="1" thickBot="1" x14ac:dyDescent="0.3">
      <c r="E9" s="78">
        <v>4</v>
      </c>
      <c r="F9" s="90" t="s">
        <v>123</v>
      </c>
      <c r="G9" s="152" t="s">
        <v>35</v>
      </c>
      <c r="H9" s="152"/>
      <c r="I9" s="152" t="s">
        <v>52</v>
      </c>
      <c r="J9" s="152"/>
      <c r="L9" s="56"/>
      <c r="M9" s="141"/>
      <c r="N9" s="141"/>
      <c r="O9" s="141"/>
      <c r="P9" s="141"/>
      <c r="Q9" s="141"/>
      <c r="R9" s="141"/>
      <c r="T9" s="56"/>
      <c r="U9" s="141"/>
      <c r="V9" s="141"/>
      <c r="W9" s="141"/>
      <c r="X9" s="141"/>
      <c r="Y9" s="141"/>
      <c r="Z9" s="141"/>
      <c r="AB9" s="56"/>
      <c r="AC9" s="141"/>
      <c r="AD9" s="141"/>
      <c r="AE9" s="141"/>
      <c r="AF9" s="141"/>
      <c r="AG9" s="141"/>
      <c r="AH9" s="141"/>
      <c r="AJ9" s="56"/>
      <c r="AK9" s="141"/>
      <c r="AL9" s="141"/>
      <c r="AM9" s="141"/>
      <c r="AN9" s="141"/>
      <c r="AO9" s="141"/>
      <c r="AP9" s="141"/>
      <c r="AQ9" s="57"/>
      <c r="AR9" s="42"/>
      <c r="AS9" s="42"/>
      <c r="AT9" s="42"/>
    </row>
    <row r="10" spans="5:46" ht="17.25" thickTop="1" thickBot="1" x14ac:dyDescent="0.3">
      <c r="E10" s="78">
        <v>5</v>
      </c>
      <c r="F10" s="90" t="s">
        <v>120</v>
      </c>
      <c r="G10" s="152" t="s">
        <v>36</v>
      </c>
      <c r="H10" s="152"/>
      <c r="I10" s="152" t="s">
        <v>53</v>
      </c>
      <c r="J10" s="152"/>
      <c r="L10" s="58"/>
      <c r="M10" s="58"/>
      <c r="N10" s="58"/>
      <c r="O10" s="58"/>
      <c r="P10" s="58"/>
      <c r="Q10" s="58"/>
      <c r="R10" s="58"/>
      <c r="T10" s="58"/>
      <c r="U10" s="58"/>
      <c r="V10" s="58"/>
      <c r="W10" s="58"/>
      <c r="X10" s="58"/>
      <c r="Y10" s="58"/>
      <c r="Z10" s="58"/>
      <c r="AB10" s="58"/>
      <c r="AC10" s="58"/>
      <c r="AD10" s="58"/>
      <c r="AE10" s="58"/>
      <c r="AF10" s="58"/>
      <c r="AG10" s="58"/>
      <c r="AH10" s="58"/>
      <c r="AJ10" s="58"/>
      <c r="AK10" s="58"/>
      <c r="AL10" s="58"/>
      <c r="AM10" s="58"/>
      <c r="AN10" s="58"/>
      <c r="AO10" s="58"/>
      <c r="AP10" s="58"/>
      <c r="AQ10" s="57"/>
      <c r="AR10" s="42"/>
      <c r="AS10" s="42"/>
      <c r="AT10" s="42"/>
    </row>
    <row r="11" spans="5:46" ht="17.25" thickTop="1" thickBot="1" x14ac:dyDescent="0.3">
      <c r="E11" s="78">
        <v>6</v>
      </c>
      <c r="F11" s="90" t="s">
        <v>116</v>
      </c>
      <c r="G11" s="152" t="s">
        <v>37</v>
      </c>
      <c r="H11" s="152"/>
      <c r="I11" s="152" t="s">
        <v>54</v>
      </c>
      <c r="J11" s="152"/>
      <c r="K11" s="8">
        <f>_xlfn.ISOWEEKNUM(R11)</f>
        <v>52</v>
      </c>
      <c r="L11" s="59"/>
      <c r="M11" s="59"/>
      <c r="N11" s="59"/>
      <c r="O11" s="59"/>
      <c r="P11" s="59"/>
      <c r="Q11" s="59"/>
      <c r="R11" s="59"/>
      <c r="T11" s="59"/>
      <c r="U11" s="59"/>
      <c r="V11" s="59"/>
      <c r="W11" s="59"/>
      <c r="X11" s="59"/>
      <c r="Y11" s="59"/>
      <c r="Z11" s="59"/>
      <c r="AB11" s="59"/>
      <c r="AC11" s="59"/>
      <c r="AD11" s="59"/>
      <c r="AE11" s="59"/>
      <c r="AF11" s="59"/>
      <c r="AG11" s="59"/>
      <c r="AH11" s="59"/>
      <c r="AJ11" s="59"/>
      <c r="AK11" s="59"/>
      <c r="AL11" s="59"/>
      <c r="AM11" s="59"/>
      <c r="AN11" s="59"/>
      <c r="AO11" s="59"/>
      <c r="AP11" s="59"/>
      <c r="AQ11" s="57"/>
      <c r="AR11" s="42"/>
      <c r="AS11" s="42"/>
      <c r="AT11" s="42"/>
    </row>
    <row r="12" spans="5:46" ht="17.25" thickTop="1" thickBot="1" x14ac:dyDescent="0.3">
      <c r="E12" s="78">
        <v>7</v>
      </c>
      <c r="F12" s="90" t="s">
        <v>119</v>
      </c>
      <c r="G12" s="152" t="s">
        <v>38</v>
      </c>
      <c r="H12" s="152"/>
      <c r="I12" s="152" t="s">
        <v>55</v>
      </c>
      <c r="J12" s="152"/>
      <c r="K12" s="8">
        <f>_xlfn.ISOWEEKNUM(L12)</f>
        <v>52</v>
      </c>
      <c r="L12" s="59"/>
      <c r="M12" s="59"/>
      <c r="N12" s="59"/>
      <c r="O12" s="59"/>
      <c r="P12" s="59"/>
      <c r="Q12" s="59"/>
      <c r="R12" s="59"/>
      <c r="T12" s="59"/>
      <c r="U12" s="59"/>
      <c r="V12" s="59"/>
      <c r="W12" s="59"/>
      <c r="X12" s="59"/>
      <c r="Y12" s="59"/>
      <c r="Z12" s="59"/>
      <c r="AB12" s="59"/>
      <c r="AC12" s="59"/>
      <c r="AD12" s="59"/>
      <c r="AE12" s="59"/>
      <c r="AF12" s="59"/>
      <c r="AG12" s="59"/>
      <c r="AH12" s="59"/>
      <c r="AJ12" s="59"/>
      <c r="AK12" s="59"/>
      <c r="AL12" s="59"/>
      <c r="AM12" s="59"/>
      <c r="AN12" s="59"/>
      <c r="AO12" s="59"/>
      <c r="AP12" s="59"/>
      <c r="AQ12" s="57"/>
      <c r="AR12" s="42"/>
      <c r="AS12" s="42"/>
      <c r="AT12" s="42"/>
    </row>
    <row r="13" spans="5:46" ht="17.25" thickTop="1" thickBot="1" x14ac:dyDescent="0.3">
      <c r="E13" s="78">
        <v>8</v>
      </c>
      <c r="F13" s="90" t="s">
        <v>117</v>
      </c>
      <c r="G13" s="152" t="s">
        <v>39</v>
      </c>
      <c r="H13" s="152"/>
      <c r="I13" s="152" t="s">
        <v>56</v>
      </c>
      <c r="J13" s="152"/>
      <c r="K13" s="8">
        <f t="shared" ref="K13:K14" si="0">_xlfn.ISOWEEKNUM(L13)</f>
        <v>52</v>
      </c>
      <c r="L13" s="59"/>
      <c r="M13" s="59"/>
      <c r="N13" s="59"/>
      <c r="O13" s="59"/>
      <c r="P13" s="59"/>
      <c r="Q13" s="59"/>
      <c r="R13" s="59"/>
      <c r="T13" s="59"/>
      <c r="U13" s="59"/>
      <c r="V13" s="59"/>
      <c r="W13" s="59"/>
      <c r="X13" s="59"/>
      <c r="Y13" s="59"/>
      <c r="Z13" s="59"/>
      <c r="AB13" s="59"/>
      <c r="AC13" s="59"/>
      <c r="AD13" s="59"/>
      <c r="AE13" s="59"/>
      <c r="AF13" s="59"/>
      <c r="AG13" s="59"/>
      <c r="AH13" s="59"/>
      <c r="AJ13" s="59"/>
      <c r="AK13" s="59"/>
      <c r="AL13" s="59"/>
      <c r="AM13" s="59"/>
      <c r="AN13" s="59"/>
      <c r="AO13" s="59"/>
      <c r="AP13" s="59"/>
      <c r="AQ13" s="57"/>
      <c r="AR13" s="42"/>
      <c r="AS13" s="42"/>
      <c r="AT13" s="42"/>
    </row>
    <row r="14" spans="5:46" ht="17.25" thickTop="1" thickBot="1" x14ac:dyDescent="0.3">
      <c r="E14" s="78">
        <v>9</v>
      </c>
      <c r="F14" s="90" t="s">
        <v>121</v>
      </c>
      <c r="G14" s="152" t="s">
        <v>40</v>
      </c>
      <c r="H14" s="152"/>
      <c r="I14" s="152" t="s">
        <v>57</v>
      </c>
      <c r="J14" s="152"/>
      <c r="K14" s="8">
        <f t="shared" si="0"/>
        <v>52</v>
      </c>
      <c r="L14" s="59"/>
      <c r="M14" s="59"/>
      <c r="N14" s="59"/>
      <c r="O14" s="59"/>
      <c r="P14" s="59"/>
      <c r="Q14" s="59"/>
      <c r="R14" s="59"/>
      <c r="T14" s="59"/>
      <c r="U14" s="59"/>
      <c r="V14" s="59"/>
      <c r="W14" s="59"/>
      <c r="X14" s="59"/>
      <c r="Y14" s="59"/>
      <c r="Z14" s="59"/>
      <c r="AB14" s="59"/>
      <c r="AC14" s="59"/>
      <c r="AD14" s="59"/>
      <c r="AE14" s="59"/>
      <c r="AF14" s="59"/>
      <c r="AG14" s="59"/>
      <c r="AH14" s="59"/>
      <c r="AJ14" s="59"/>
      <c r="AK14" s="59"/>
      <c r="AL14" s="59"/>
      <c r="AM14" s="59"/>
      <c r="AN14" s="59"/>
      <c r="AO14" s="59"/>
      <c r="AP14" s="59"/>
      <c r="AQ14" s="57"/>
      <c r="AR14" s="42"/>
      <c r="AS14" s="42"/>
      <c r="AT14" s="42"/>
    </row>
    <row r="15" spans="5:46" ht="17.25" thickTop="1" thickBot="1" x14ac:dyDescent="0.3">
      <c r="E15" s="78">
        <v>10</v>
      </c>
      <c r="F15" s="90" t="s">
        <v>129</v>
      </c>
      <c r="G15" s="152" t="s">
        <v>41</v>
      </c>
      <c r="H15" s="152"/>
      <c r="I15" s="152" t="s">
        <v>58</v>
      </c>
      <c r="J15" s="152"/>
      <c r="K15" s="8" t="str">
        <f>IF(L15="","",_xlfn.ISOWEEKNUM(L15))</f>
        <v/>
      </c>
      <c r="L15" s="59"/>
      <c r="M15" s="59"/>
      <c r="N15" s="59"/>
      <c r="O15" s="59"/>
      <c r="P15" s="59"/>
      <c r="Q15" s="59"/>
      <c r="R15" s="59"/>
      <c r="T15" s="59"/>
      <c r="U15" s="59"/>
      <c r="V15" s="59"/>
      <c r="W15" s="59"/>
      <c r="X15" s="59"/>
      <c r="Y15" s="59"/>
      <c r="Z15" s="59"/>
      <c r="AB15" s="59"/>
      <c r="AC15" s="59"/>
      <c r="AD15" s="59"/>
      <c r="AE15" s="59"/>
      <c r="AF15" s="59"/>
      <c r="AG15" s="59"/>
      <c r="AH15" s="59"/>
      <c r="AJ15" s="59"/>
      <c r="AK15" s="59"/>
      <c r="AL15" s="59"/>
      <c r="AM15" s="59"/>
      <c r="AN15" s="59"/>
      <c r="AO15" s="59"/>
      <c r="AP15" s="59"/>
      <c r="AR15" s="42"/>
      <c r="AS15" s="42"/>
      <c r="AT15" s="42"/>
    </row>
    <row r="16" spans="5:46" ht="17.25" thickTop="1" thickBot="1" x14ac:dyDescent="0.3">
      <c r="E16" s="78">
        <v>11</v>
      </c>
      <c r="F16" s="90" t="s">
        <v>130</v>
      </c>
      <c r="G16" s="152" t="s">
        <v>42</v>
      </c>
      <c r="H16" s="152"/>
      <c r="I16" s="152" t="s">
        <v>59</v>
      </c>
      <c r="J16" s="152"/>
      <c r="K16" s="8" t="str">
        <f>IF(L16="","",_xlfn.ISOWEEKNUM(L16))</f>
        <v/>
      </c>
      <c r="L16" s="59"/>
      <c r="M16" s="59"/>
      <c r="N16" s="60"/>
      <c r="O16" s="60"/>
      <c r="P16" s="60"/>
      <c r="Q16" s="60"/>
      <c r="R16" s="60"/>
      <c r="T16" s="59"/>
      <c r="U16" s="59"/>
      <c r="V16" s="60"/>
      <c r="W16" s="60"/>
      <c r="X16" s="60"/>
      <c r="Y16" s="60"/>
      <c r="Z16" s="60"/>
      <c r="AB16" s="59"/>
      <c r="AC16" s="59"/>
      <c r="AD16" s="60"/>
      <c r="AE16" s="60"/>
      <c r="AF16" s="60"/>
      <c r="AG16" s="60"/>
      <c r="AH16" s="60"/>
      <c r="AJ16" s="59"/>
      <c r="AK16" s="59"/>
      <c r="AL16" s="60"/>
      <c r="AM16" s="60"/>
      <c r="AN16" s="60"/>
      <c r="AO16" s="60"/>
      <c r="AP16" s="60"/>
      <c r="AR16" s="42"/>
      <c r="AS16" s="42"/>
      <c r="AT16" s="42"/>
    </row>
    <row r="17" spans="5:46" ht="17.25" thickTop="1" thickBot="1" x14ac:dyDescent="0.3">
      <c r="E17" s="78">
        <v>12</v>
      </c>
      <c r="F17" s="90" t="s">
        <v>126</v>
      </c>
      <c r="G17" s="152" t="s">
        <v>43</v>
      </c>
      <c r="H17" s="152"/>
      <c r="I17" s="152" t="s">
        <v>60</v>
      </c>
      <c r="J17" s="152"/>
      <c r="AR17" s="42"/>
      <c r="AS17" s="42"/>
      <c r="AT17" s="42"/>
    </row>
    <row r="18" spans="5:46" ht="17.25" thickTop="1" thickBot="1" x14ac:dyDescent="0.3">
      <c r="E18" s="78">
        <v>13</v>
      </c>
      <c r="F18" s="90" t="s">
        <v>125</v>
      </c>
      <c r="G18" s="152" t="s">
        <v>44</v>
      </c>
      <c r="H18" s="152"/>
      <c r="I18" s="152" t="s">
        <v>61</v>
      </c>
      <c r="J18" s="152"/>
      <c r="L18" s="56"/>
      <c r="M18" s="141"/>
      <c r="N18" s="141"/>
      <c r="O18" s="141"/>
      <c r="P18" s="141"/>
      <c r="Q18" s="141"/>
      <c r="R18" s="141"/>
      <c r="T18" s="56"/>
      <c r="U18" s="141"/>
      <c r="V18" s="141"/>
      <c r="W18" s="141"/>
      <c r="X18" s="141"/>
      <c r="Y18" s="141"/>
      <c r="Z18" s="141"/>
      <c r="AB18" s="56"/>
      <c r="AC18" s="141"/>
      <c r="AD18" s="141"/>
      <c r="AE18" s="141"/>
      <c r="AF18" s="141"/>
      <c r="AG18" s="141"/>
      <c r="AH18" s="141"/>
      <c r="AJ18" s="56"/>
      <c r="AK18" s="141"/>
      <c r="AL18" s="141"/>
      <c r="AM18" s="141"/>
      <c r="AN18" s="141"/>
      <c r="AO18" s="141"/>
      <c r="AP18" s="141"/>
      <c r="AR18" s="42"/>
      <c r="AS18" s="42"/>
      <c r="AT18" s="42"/>
    </row>
    <row r="19" spans="5:46" ht="17.25" thickTop="1" thickBot="1" x14ac:dyDescent="0.3">
      <c r="E19" s="78">
        <v>14</v>
      </c>
      <c r="F19" s="90" t="s">
        <v>118</v>
      </c>
      <c r="G19" s="152" t="s">
        <v>45</v>
      </c>
      <c r="H19" s="152"/>
      <c r="I19" s="152" t="s">
        <v>62</v>
      </c>
      <c r="J19" s="152"/>
      <c r="L19" s="58"/>
      <c r="M19" s="58"/>
      <c r="N19" s="58"/>
      <c r="O19" s="58"/>
      <c r="P19" s="58"/>
      <c r="Q19" s="58"/>
      <c r="R19" s="58"/>
      <c r="T19" s="58"/>
      <c r="U19" s="58"/>
      <c r="V19" s="58"/>
      <c r="W19" s="58"/>
      <c r="X19" s="58"/>
      <c r="Y19" s="58"/>
      <c r="Z19" s="58"/>
      <c r="AB19" s="58"/>
      <c r="AC19" s="58"/>
      <c r="AD19" s="58"/>
      <c r="AE19" s="58"/>
      <c r="AF19" s="58"/>
      <c r="AG19" s="58"/>
      <c r="AH19" s="58"/>
      <c r="AJ19" s="58"/>
      <c r="AK19" s="58"/>
      <c r="AL19" s="58"/>
      <c r="AM19" s="58"/>
      <c r="AN19" s="58"/>
      <c r="AO19" s="58"/>
      <c r="AP19" s="58"/>
      <c r="AT19" s="42"/>
    </row>
    <row r="20" spans="5:46" ht="17.25" thickTop="1" thickBot="1" x14ac:dyDescent="0.3">
      <c r="E20" s="78">
        <v>15</v>
      </c>
      <c r="F20" s="90" t="s">
        <v>128</v>
      </c>
      <c r="G20" s="152" t="s">
        <v>46</v>
      </c>
      <c r="H20" s="152"/>
      <c r="I20" s="152" t="s">
        <v>63</v>
      </c>
      <c r="J20" s="152"/>
      <c r="K20" s="8">
        <f>_xlfn.ISOWEEKNUM(R20)</f>
        <v>52</v>
      </c>
      <c r="L20" s="59"/>
      <c r="M20" s="59"/>
      <c r="N20" s="59"/>
      <c r="O20" s="59"/>
      <c r="P20" s="59"/>
      <c r="Q20" s="59"/>
      <c r="R20" s="59"/>
      <c r="T20" s="59"/>
      <c r="U20" s="59"/>
      <c r="V20" s="59"/>
      <c r="W20" s="59"/>
      <c r="X20" s="59"/>
      <c r="Y20" s="59"/>
      <c r="Z20" s="59"/>
      <c r="AB20" s="59"/>
      <c r="AC20" s="59"/>
      <c r="AD20" s="59"/>
      <c r="AE20" s="59"/>
      <c r="AF20" s="59"/>
      <c r="AG20" s="59"/>
      <c r="AH20" s="59"/>
      <c r="AJ20" s="59"/>
      <c r="AK20" s="59"/>
      <c r="AL20" s="59"/>
      <c r="AM20" s="59"/>
      <c r="AN20" s="59"/>
      <c r="AO20" s="59"/>
      <c r="AP20" s="59"/>
      <c r="AT20" s="42"/>
    </row>
    <row r="21" spans="5:46" ht="17.25" thickTop="1" thickBot="1" x14ac:dyDescent="0.3">
      <c r="E21" s="78">
        <v>16</v>
      </c>
      <c r="F21" s="90" t="s">
        <v>225</v>
      </c>
      <c r="G21" s="152" t="s">
        <v>47</v>
      </c>
      <c r="H21" s="152"/>
      <c r="I21" s="152" t="s">
        <v>64</v>
      </c>
      <c r="J21" s="152"/>
      <c r="K21" s="8">
        <f>_xlfn.ISOWEEKNUM(L21)</f>
        <v>52</v>
      </c>
      <c r="L21" s="59"/>
      <c r="M21" s="59"/>
      <c r="N21" s="59"/>
      <c r="O21" s="59"/>
      <c r="P21" s="59"/>
      <c r="Q21" s="59"/>
      <c r="R21" s="59"/>
      <c r="T21" s="59"/>
      <c r="U21" s="59"/>
      <c r="V21" s="59"/>
      <c r="W21" s="59"/>
      <c r="X21" s="59"/>
      <c r="Y21" s="59"/>
      <c r="Z21" s="59"/>
      <c r="AB21" s="59"/>
      <c r="AC21" s="59"/>
      <c r="AD21" s="59"/>
      <c r="AE21" s="59"/>
      <c r="AF21" s="59"/>
      <c r="AG21" s="59"/>
      <c r="AH21" s="59"/>
      <c r="AJ21" s="59"/>
      <c r="AK21" s="59"/>
      <c r="AL21" s="59"/>
      <c r="AM21" s="59"/>
      <c r="AN21" s="59"/>
      <c r="AO21" s="59"/>
      <c r="AP21" s="59"/>
      <c r="AT21" s="42"/>
    </row>
    <row r="22" spans="5:46" ht="17.25" thickTop="1" thickBot="1" x14ac:dyDescent="0.3">
      <c r="E22" s="78">
        <v>17</v>
      </c>
      <c r="F22" s="90" t="s">
        <v>122</v>
      </c>
      <c r="G22" s="152" t="s">
        <v>48</v>
      </c>
      <c r="H22" s="152"/>
      <c r="I22" s="152" t="s">
        <v>65</v>
      </c>
      <c r="J22" s="152"/>
      <c r="K22" s="8">
        <f t="shared" ref="K22:K23" si="1">_xlfn.ISOWEEKNUM(L22)</f>
        <v>52</v>
      </c>
      <c r="L22" s="59"/>
      <c r="M22" s="59"/>
      <c r="N22" s="59"/>
      <c r="O22" s="59"/>
      <c r="P22" s="59"/>
      <c r="Q22" s="59"/>
      <c r="R22" s="59"/>
      <c r="T22" s="59"/>
      <c r="U22" s="59"/>
      <c r="V22" s="59"/>
      <c r="W22" s="59"/>
      <c r="X22" s="59"/>
      <c r="Y22" s="59"/>
      <c r="Z22" s="59"/>
      <c r="AB22" s="59"/>
      <c r="AC22" s="59"/>
      <c r="AD22" s="59"/>
      <c r="AE22" s="59"/>
      <c r="AF22" s="59"/>
      <c r="AG22" s="59"/>
      <c r="AH22" s="59"/>
      <c r="AJ22" s="59"/>
      <c r="AK22" s="59"/>
      <c r="AL22" s="59"/>
      <c r="AM22" s="59"/>
      <c r="AN22" s="59"/>
      <c r="AO22" s="59"/>
      <c r="AP22" s="59"/>
      <c r="AT22" s="42"/>
    </row>
    <row r="23" spans="5:46" ht="17.25" thickTop="1" thickBot="1" x14ac:dyDescent="0.3">
      <c r="E23" s="78">
        <v>18</v>
      </c>
      <c r="F23" s="90" t="s">
        <v>124</v>
      </c>
      <c r="G23" s="152" t="s">
        <v>49</v>
      </c>
      <c r="H23" s="152"/>
      <c r="I23" s="152" t="s">
        <v>66</v>
      </c>
      <c r="J23" s="152"/>
      <c r="K23" s="8">
        <f t="shared" si="1"/>
        <v>52</v>
      </c>
      <c r="L23" s="59"/>
      <c r="M23" s="59"/>
      <c r="N23" s="59"/>
      <c r="O23" s="59"/>
      <c r="P23" s="59"/>
      <c r="Q23" s="59"/>
      <c r="R23" s="59"/>
      <c r="T23" s="59"/>
      <c r="U23" s="59"/>
      <c r="V23" s="59"/>
      <c r="W23" s="59"/>
      <c r="X23" s="59"/>
      <c r="Y23" s="59"/>
      <c r="Z23" s="59"/>
      <c r="AB23" s="59"/>
      <c r="AC23" s="59"/>
      <c r="AD23" s="59"/>
      <c r="AE23" s="59"/>
      <c r="AF23" s="59"/>
      <c r="AG23" s="59"/>
      <c r="AH23" s="59"/>
      <c r="AJ23" s="59"/>
      <c r="AK23" s="59"/>
      <c r="AL23" s="59"/>
      <c r="AM23" s="59"/>
      <c r="AN23" s="59"/>
      <c r="AO23" s="59"/>
      <c r="AP23" s="59"/>
      <c r="AT23" s="42"/>
    </row>
    <row r="24" spans="5:46" ht="16.5" thickTop="1" x14ac:dyDescent="0.25">
      <c r="E24"/>
      <c r="F24"/>
      <c r="G24"/>
      <c r="H24"/>
      <c r="I24"/>
      <c r="J24"/>
      <c r="K24" s="8" t="str">
        <f>IF(L24="","",_xlfn.ISOWEEKNUM(L24))</f>
        <v/>
      </c>
      <c r="L24" s="59"/>
      <c r="M24" s="59"/>
      <c r="N24" s="59"/>
      <c r="O24" s="59"/>
      <c r="P24" s="59"/>
      <c r="Q24" s="59"/>
      <c r="R24" s="59"/>
      <c r="T24" s="59"/>
      <c r="U24" s="59"/>
      <c r="V24" s="59"/>
      <c r="W24" s="59"/>
      <c r="X24" s="59"/>
      <c r="Y24" s="59"/>
      <c r="Z24" s="59"/>
      <c r="AB24" s="59"/>
      <c r="AC24" s="59"/>
      <c r="AD24" s="59"/>
      <c r="AE24" s="59"/>
      <c r="AF24" s="59"/>
      <c r="AG24" s="59"/>
      <c r="AH24" s="59"/>
      <c r="AJ24" s="59"/>
      <c r="AK24" s="59"/>
      <c r="AL24" s="59"/>
      <c r="AM24" s="59"/>
      <c r="AN24" s="59"/>
      <c r="AO24" s="59"/>
      <c r="AP24" s="59"/>
      <c r="AT24" s="42"/>
    </row>
    <row r="25" spans="5:46" x14ac:dyDescent="0.25">
      <c r="E25"/>
      <c r="F25"/>
      <c r="G25"/>
      <c r="H25"/>
      <c r="I25"/>
      <c r="J25"/>
      <c r="K25" s="8" t="str">
        <f>IF(L25="","",_xlfn.ISOWEEKNUM(L25))</f>
        <v/>
      </c>
      <c r="L25" s="59"/>
      <c r="M25" s="59"/>
      <c r="N25" s="60"/>
      <c r="O25" s="60"/>
      <c r="P25" s="60"/>
      <c r="Q25" s="60"/>
      <c r="R25" s="60"/>
      <c r="T25" s="59"/>
      <c r="U25" s="59"/>
      <c r="V25" s="60"/>
      <c r="W25" s="60"/>
      <c r="X25" s="60"/>
      <c r="Y25" s="60"/>
      <c r="Z25" s="60"/>
      <c r="AB25" s="59"/>
      <c r="AC25" s="59"/>
      <c r="AD25" s="60"/>
      <c r="AE25" s="60"/>
      <c r="AF25" s="60"/>
      <c r="AG25" s="60"/>
      <c r="AH25" s="60"/>
      <c r="AJ25" s="59"/>
      <c r="AK25" s="59"/>
      <c r="AL25" s="60"/>
      <c r="AM25" s="60"/>
      <c r="AN25" s="60"/>
      <c r="AO25" s="60"/>
      <c r="AP25" s="60"/>
      <c r="AT25" s="42"/>
    </row>
    <row r="26" spans="5:46" x14ac:dyDescent="0.25">
      <c r="E26"/>
      <c r="F26"/>
      <c r="G26"/>
      <c r="H26"/>
      <c r="I26"/>
      <c r="J26"/>
      <c r="AT26" s="42"/>
    </row>
    <row r="27" spans="5:46" x14ac:dyDescent="0.25">
      <c r="E27"/>
      <c r="F27"/>
      <c r="G27"/>
      <c r="H27"/>
      <c r="I27"/>
      <c r="J27"/>
      <c r="L27" s="56"/>
      <c r="M27" s="141"/>
      <c r="N27" s="141"/>
      <c r="O27" s="141"/>
      <c r="P27" s="141"/>
      <c r="Q27" s="141"/>
      <c r="R27" s="141"/>
      <c r="T27" s="56"/>
      <c r="U27" s="141"/>
      <c r="V27" s="141"/>
      <c r="W27" s="141"/>
      <c r="X27" s="141"/>
      <c r="Y27" s="141"/>
      <c r="Z27" s="141"/>
      <c r="AB27" s="56"/>
      <c r="AC27" s="141"/>
      <c r="AD27" s="141"/>
      <c r="AE27" s="141"/>
      <c r="AF27" s="141"/>
      <c r="AG27" s="141"/>
      <c r="AH27" s="141"/>
      <c r="AJ27" s="56"/>
      <c r="AK27" s="141"/>
      <c r="AL27" s="141"/>
      <c r="AM27" s="141"/>
      <c r="AN27" s="141"/>
      <c r="AO27" s="141"/>
      <c r="AP27" s="141"/>
      <c r="AT27" s="42"/>
    </row>
    <row r="28" spans="5:46" x14ac:dyDescent="0.25">
      <c r="E28"/>
      <c r="F28"/>
      <c r="G28"/>
      <c r="H28"/>
      <c r="I28"/>
      <c r="J28"/>
      <c r="L28" s="58"/>
      <c r="M28" s="58"/>
      <c r="N28" s="58"/>
      <c r="O28" s="58"/>
      <c r="P28" s="58"/>
      <c r="Q28" s="58"/>
      <c r="R28" s="58"/>
      <c r="T28" s="58"/>
      <c r="U28" s="58"/>
      <c r="V28" s="58"/>
      <c r="W28" s="58"/>
      <c r="X28" s="58"/>
      <c r="Y28" s="58"/>
      <c r="Z28" s="58"/>
      <c r="AB28" s="58"/>
      <c r="AC28" s="58"/>
      <c r="AD28" s="58"/>
      <c r="AE28" s="58"/>
      <c r="AF28" s="58"/>
      <c r="AG28" s="58"/>
      <c r="AH28" s="58"/>
      <c r="AJ28" s="58"/>
      <c r="AK28" s="58"/>
      <c r="AL28" s="58"/>
      <c r="AM28" s="58"/>
      <c r="AN28" s="58"/>
      <c r="AO28" s="58"/>
      <c r="AP28" s="58"/>
      <c r="AT28" s="42"/>
    </row>
    <row r="29" spans="5:46" x14ac:dyDescent="0.25">
      <c r="E29"/>
      <c r="F29"/>
      <c r="G29"/>
      <c r="H29"/>
      <c r="I29"/>
      <c r="J29"/>
      <c r="K29" s="8">
        <f>_xlfn.ISOWEEKNUM(R29)</f>
        <v>52</v>
      </c>
      <c r="L29" s="59"/>
      <c r="M29" s="59"/>
      <c r="N29" s="59"/>
      <c r="O29" s="59"/>
      <c r="P29" s="59"/>
      <c r="Q29" s="59"/>
      <c r="R29" s="59"/>
      <c r="T29" s="59"/>
      <c r="U29" s="59"/>
      <c r="V29" s="59"/>
      <c r="W29" s="59"/>
      <c r="X29" s="59"/>
      <c r="Y29" s="59"/>
      <c r="Z29" s="59"/>
      <c r="AB29" s="59"/>
      <c r="AC29" s="59"/>
      <c r="AD29" s="59"/>
      <c r="AE29" s="59"/>
      <c r="AF29" s="59"/>
      <c r="AG29" s="59"/>
      <c r="AH29" s="59"/>
      <c r="AJ29" s="59"/>
      <c r="AK29" s="59"/>
      <c r="AL29" s="59"/>
      <c r="AM29" s="59"/>
      <c r="AN29" s="59"/>
      <c r="AO29" s="59"/>
      <c r="AP29" s="59"/>
    </row>
    <row r="30" spans="5:46" x14ac:dyDescent="0.25">
      <c r="K30" s="8">
        <f>_xlfn.ISOWEEKNUM(L30)</f>
        <v>52</v>
      </c>
      <c r="L30" s="59"/>
      <c r="M30" s="59"/>
      <c r="N30" s="59"/>
      <c r="O30" s="59"/>
      <c r="P30" s="59"/>
      <c r="Q30" s="59"/>
      <c r="R30" s="59"/>
      <c r="T30" s="59"/>
      <c r="U30" s="59"/>
      <c r="V30" s="59"/>
      <c r="W30" s="59"/>
      <c r="X30" s="59"/>
      <c r="Y30" s="59"/>
      <c r="Z30" s="59"/>
      <c r="AB30" s="59"/>
      <c r="AC30" s="59"/>
      <c r="AD30" s="59"/>
      <c r="AE30" s="59"/>
      <c r="AF30" s="59"/>
      <c r="AG30" s="59"/>
      <c r="AH30" s="59"/>
      <c r="AJ30" s="59"/>
      <c r="AK30" s="59"/>
      <c r="AL30" s="59"/>
      <c r="AM30" s="59"/>
      <c r="AN30" s="59"/>
      <c r="AO30" s="59"/>
      <c r="AP30" s="59"/>
    </row>
    <row r="31" spans="5:46" x14ac:dyDescent="0.25">
      <c r="K31" s="8">
        <f t="shared" ref="K31:K32" si="2">_xlfn.ISOWEEKNUM(L31)</f>
        <v>52</v>
      </c>
      <c r="L31" s="59"/>
      <c r="M31" s="59"/>
      <c r="N31" s="59"/>
      <c r="O31" s="59"/>
      <c r="P31" s="59"/>
      <c r="Q31" s="59"/>
      <c r="R31" s="59"/>
      <c r="T31" s="59"/>
      <c r="U31" s="59"/>
      <c r="V31" s="59"/>
      <c r="W31" s="59"/>
      <c r="X31" s="59"/>
      <c r="Y31" s="59"/>
      <c r="Z31" s="59"/>
      <c r="AB31" s="59"/>
      <c r="AC31" s="59"/>
      <c r="AD31" s="59"/>
      <c r="AE31" s="59"/>
      <c r="AF31" s="59"/>
      <c r="AG31" s="59"/>
      <c r="AH31" s="59"/>
      <c r="AJ31" s="59"/>
      <c r="AK31" s="59"/>
      <c r="AL31" s="59"/>
      <c r="AM31" s="59"/>
      <c r="AN31" s="59"/>
      <c r="AO31" s="59"/>
      <c r="AP31" s="59"/>
    </row>
    <row r="32" spans="5:46" x14ac:dyDescent="0.25">
      <c r="K32" s="8">
        <f t="shared" si="2"/>
        <v>52</v>
      </c>
      <c r="L32" s="59"/>
      <c r="M32" s="59"/>
      <c r="N32" s="59"/>
      <c r="O32" s="59"/>
      <c r="P32" s="59"/>
      <c r="Q32" s="59"/>
      <c r="R32" s="59"/>
      <c r="T32" s="59"/>
      <c r="U32" s="59"/>
      <c r="V32" s="59"/>
      <c r="W32" s="59"/>
      <c r="X32" s="59"/>
      <c r="Y32" s="59"/>
      <c r="Z32" s="59"/>
      <c r="AB32" s="59"/>
      <c r="AC32" s="59"/>
      <c r="AD32" s="59"/>
      <c r="AE32" s="59"/>
      <c r="AF32" s="59"/>
      <c r="AG32" s="59"/>
      <c r="AH32" s="59"/>
      <c r="AJ32" s="59"/>
      <c r="AK32" s="59"/>
      <c r="AL32" s="59"/>
      <c r="AM32" s="59"/>
      <c r="AN32" s="59"/>
      <c r="AO32" s="59"/>
      <c r="AP32" s="59"/>
    </row>
    <row r="33" spans="11:42" x14ac:dyDescent="0.25">
      <c r="K33" s="8" t="str">
        <f>IF(L33="","",_xlfn.ISOWEEKNUM(L33))</f>
        <v/>
      </c>
      <c r="L33" s="59"/>
      <c r="M33" s="59"/>
      <c r="N33" s="59"/>
      <c r="O33" s="59"/>
      <c r="P33" s="59"/>
      <c r="Q33" s="59"/>
      <c r="R33" s="59"/>
      <c r="T33" s="59"/>
      <c r="U33" s="59"/>
      <c r="V33" s="59"/>
      <c r="W33" s="59"/>
      <c r="X33" s="59"/>
      <c r="Y33" s="59"/>
      <c r="Z33" s="59"/>
      <c r="AB33" s="59"/>
      <c r="AC33" s="59"/>
      <c r="AD33" s="59"/>
      <c r="AE33" s="59"/>
      <c r="AF33" s="59"/>
      <c r="AG33" s="59"/>
      <c r="AH33" s="59"/>
      <c r="AJ33" s="59"/>
      <c r="AK33" s="59"/>
      <c r="AL33" s="59"/>
      <c r="AM33" s="59"/>
      <c r="AN33" s="59"/>
      <c r="AO33" s="59"/>
      <c r="AP33" s="59"/>
    </row>
    <row r="34" spans="11:42" x14ac:dyDescent="0.25">
      <c r="K34" s="8" t="str">
        <f>IF(L34="","",_xlfn.ISOWEEKNUM(L34))</f>
        <v/>
      </c>
      <c r="L34" s="59"/>
      <c r="M34" s="59"/>
      <c r="N34" s="60"/>
      <c r="O34" s="60"/>
      <c r="P34" s="60"/>
      <c r="Q34" s="60"/>
      <c r="R34" s="60"/>
      <c r="T34" s="59"/>
      <c r="U34" s="59"/>
      <c r="V34" s="60"/>
      <c r="W34" s="60"/>
      <c r="X34" s="60"/>
      <c r="Y34" s="60"/>
      <c r="Z34" s="60"/>
      <c r="AB34" s="59"/>
      <c r="AC34" s="59"/>
      <c r="AD34" s="60"/>
      <c r="AE34" s="60"/>
      <c r="AF34" s="60"/>
      <c r="AG34" s="60"/>
      <c r="AH34" s="60"/>
      <c r="AJ34" s="59"/>
      <c r="AK34" s="59"/>
      <c r="AL34" s="60"/>
      <c r="AM34" s="60"/>
      <c r="AN34" s="60"/>
      <c r="AO34" s="60"/>
      <c r="AP34" s="60"/>
    </row>
  </sheetData>
  <sheetProtection sheet="1" objects="1" scenarios="1"/>
  <sortState ref="F6:F23">
    <sortCondition ref="F6"/>
  </sortState>
  <mergeCells count="38">
    <mergeCell ref="G23:H23"/>
    <mergeCell ref="I23:J23"/>
    <mergeCell ref="G17:H17"/>
    <mergeCell ref="I17:J17"/>
    <mergeCell ref="G18:H18"/>
    <mergeCell ref="I18:J18"/>
    <mergeCell ref="G19:H19"/>
    <mergeCell ref="I19:J19"/>
    <mergeCell ref="G20:H20"/>
    <mergeCell ref="I20:J20"/>
    <mergeCell ref="G21:H21"/>
    <mergeCell ref="I21:J21"/>
    <mergeCell ref="G22:H22"/>
    <mergeCell ref="I22:J22"/>
    <mergeCell ref="G14:H14"/>
    <mergeCell ref="I14:J14"/>
    <mergeCell ref="G15:H15"/>
    <mergeCell ref="I15:J15"/>
    <mergeCell ref="G16:H16"/>
    <mergeCell ref="I16:J16"/>
    <mergeCell ref="G11:H11"/>
    <mergeCell ref="I11:J11"/>
    <mergeCell ref="G12:H12"/>
    <mergeCell ref="I12:J12"/>
    <mergeCell ref="G13:H13"/>
    <mergeCell ref="I13:J13"/>
    <mergeCell ref="G8:H8"/>
    <mergeCell ref="I8:J8"/>
    <mergeCell ref="G9:H9"/>
    <mergeCell ref="I9:J9"/>
    <mergeCell ref="G10:H10"/>
    <mergeCell ref="I10:J10"/>
    <mergeCell ref="G5:H5"/>
    <mergeCell ref="I5:J5"/>
    <mergeCell ref="G6:H6"/>
    <mergeCell ref="I6:J6"/>
    <mergeCell ref="G7:H7"/>
    <mergeCell ref="I7:J7"/>
  </mergeCells>
  <phoneticPr fontId="5" type="noConversion"/>
  <conditionalFormatting sqref="L9:M9">
    <cfRule type="notContainsBlanks" dxfId="63" priority="112">
      <formula>LEN(TRIM(L9))&gt;0</formula>
    </cfRule>
  </conditionalFormatting>
  <conditionalFormatting sqref="L10:L16">
    <cfRule type="notContainsBlanks" dxfId="62" priority="47">
      <formula>LEN(TRIM(L10))&gt;0</formula>
    </cfRule>
  </conditionalFormatting>
  <conditionalFormatting sqref="R10:R16">
    <cfRule type="notContainsBlanks" dxfId="61" priority="46">
      <formula>LEN(TRIM(R10))&gt;0</formula>
    </cfRule>
  </conditionalFormatting>
  <conditionalFormatting sqref="M10:Q16">
    <cfRule type="notContainsBlanks" dxfId="60" priority="85">
      <formula>LEN(TRIM(M10))&gt;0</formula>
    </cfRule>
  </conditionalFormatting>
  <conditionalFormatting sqref="AC10:AG16">
    <cfRule type="notContainsBlanks" dxfId="59" priority="89">
      <formula>LEN(TRIM(AC10))&gt;0</formula>
    </cfRule>
  </conditionalFormatting>
  <conditionalFormatting sqref="T9:U9">
    <cfRule type="notContainsBlanks" dxfId="58" priority="113">
      <formula>LEN(TRIM(T9))&gt;0</formula>
    </cfRule>
  </conditionalFormatting>
  <conditionalFormatting sqref="T10:T16">
    <cfRule type="notContainsBlanks" dxfId="57" priority="43">
      <formula>LEN(TRIM(T10))&gt;0</formula>
    </cfRule>
  </conditionalFormatting>
  <conditionalFormatting sqref="Z10:Z16">
    <cfRule type="notContainsBlanks" dxfId="56" priority="42">
      <formula>LEN(TRIM(Z10))&gt;0</formula>
    </cfRule>
  </conditionalFormatting>
  <conditionalFormatting sqref="U10:Y16">
    <cfRule type="notContainsBlanks" dxfId="55" priority="88">
      <formula>LEN(TRIM(U10))&gt;0</formula>
    </cfRule>
  </conditionalFormatting>
  <conditionalFormatting sqref="AK28:AO34">
    <cfRule type="notContainsBlanks" dxfId="54" priority="98">
      <formula>LEN(TRIM(AK28))&gt;0</formula>
    </cfRule>
  </conditionalFormatting>
  <conditionalFormatting sqref="AB9:AC9">
    <cfRule type="notContainsBlanks" dxfId="53" priority="114">
      <formula>LEN(TRIM(AB9))&gt;0</formula>
    </cfRule>
  </conditionalFormatting>
  <conditionalFormatting sqref="AB10:AB16">
    <cfRule type="notContainsBlanks" dxfId="52" priority="39">
      <formula>LEN(TRIM(AB10))&gt;0</formula>
    </cfRule>
  </conditionalFormatting>
  <conditionalFormatting sqref="AH10:AH16">
    <cfRule type="notContainsBlanks" dxfId="51" priority="38">
      <formula>LEN(TRIM(AH10))&gt;0</formula>
    </cfRule>
  </conditionalFormatting>
  <conditionalFormatting sqref="AJ9:AK9">
    <cfRule type="notContainsBlanks" dxfId="50" priority="115">
      <formula>LEN(TRIM(AJ9))&gt;0</formula>
    </cfRule>
  </conditionalFormatting>
  <conditionalFormatting sqref="AJ10:AJ16">
    <cfRule type="notContainsBlanks" dxfId="49" priority="35">
      <formula>LEN(TRIM(AJ10))&gt;0</formula>
    </cfRule>
  </conditionalFormatting>
  <conditionalFormatting sqref="AP10:AP16">
    <cfRule type="notContainsBlanks" dxfId="48" priority="34">
      <formula>LEN(TRIM(AP10))&gt;0</formula>
    </cfRule>
  </conditionalFormatting>
  <conditionalFormatting sqref="AK10:AO16">
    <cfRule type="notContainsBlanks" dxfId="47" priority="90">
      <formula>LEN(TRIM(AK10))&gt;0</formula>
    </cfRule>
  </conditionalFormatting>
  <conditionalFormatting sqref="L18:M18">
    <cfRule type="notContainsBlanks" dxfId="46" priority="116">
      <formula>LEN(TRIM(L18))&gt;0</formula>
    </cfRule>
  </conditionalFormatting>
  <conditionalFormatting sqref="L19:L25">
    <cfRule type="notContainsBlanks" dxfId="45" priority="31">
      <formula>LEN(TRIM(L19))&gt;0</formula>
    </cfRule>
  </conditionalFormatting>
  <conditionalFormatting sqref="R19:R25">
    <cfRule type="notContainsBlanks" dxfId="44" priority="30">
      <formula>LEN(TRIM(R19))&gt;0</formula>
    </cfRule>
  </conditionalFormatting>
  <conditionalFormatting sqref="M19:Q25">
    <cfRule type="notContainsBlanks" dxfId="43" priority="91">
      <formula>LEN(TRIM(M19))&gt;0</formula>
    </cfRule>
  </conditionalFormatting>
  <conditionalFormatting sqref="T18:U18">
    <cfRule type="notContainsBlanks" dxfId="42" priority="117">
      <formula>LEN(TRIM(T18))&gt;0</formula>
    </cfRule>
  </conditionalFormatting>
  <conditionalFormatting sqref="T19:T25">
    <cfRule type="notContainsBlanks" dxfId="41" priority="27">
      <formula>LEN(TRIM(T19))&gt;0</formula>
    </cfRule>
  </conditionalFormatting>
  <conditionalFormatting sqref="Z19:Z25">
    <cfRule type="notContainsBlanks" dxfId="40" priority="26">
      <formula>LEN(TRIM(Z19))&gt;0</formula>
    </cfRule>
  </conditionalFormatting>
  <conditionalFormatting sqref="U19:Y25">
    <cfRule type="notContainsBlanks" dxfId="39" priority="92">
      <formula>LEN(TRIM(U19))&gt;0</formula>
    </cfRule>
  </conditionalFormatting>
  <conditionalFormatting sqref="AB18:AC18">
    <cfRule type="notContainsBlanks" dxfId="38" priority="120">
      <formula>LEN(TRIM(AB18))&gt;0</formula>
    </cfRule>
  </conditionalFormatting>
  <conditionalFormatting sqref="AB19:AB25">
    <cfRule type="notContainsBlanks" dxfId="37" priority="23">
      <formula>LEN(TRIM(AB19))&gt;0</formula>
    </cfRule>
  </conditionalFormatting>
  <conditionalFormatting sqref="AH19:AH25">
    <cfRule type="notContainsBlanks" dxfId="36" priority="22">
      <formula>LEN(TRIM(AH19))&gt;0</formula>
    </cfRule>
  </conditionalFormatting>
  <conditionalFormatting sqref="AC19:AG25">
    <cfRule type="notContainsBlanks" dxfId="35" priority="93">
      <formula>LEN(TRIM(AC19))&gt;0</formula>
    </cfRule>
  </conditionalFormatting>
  <conditionalFormatting sqref="AJ18:AK18">
    <cfRule type="notContainsBlanks" dxfId="34" priority="121">
      <formula>LEN(TRIM(AJ18))&gt;0</formula>
    </cfRule>
  </conditionalFormatting>
  <conditionalFormatting sqref="AJ19:AJ25">
    <cfRule type="notContainsBlanks" dxfId="33" priority="19">
      <formula>LEN(TRIM(AJ19))&gt;0</formula>
    </cfRule>
  </conditionalFormatting>
  <conditionalFormatting sqref="AP19:AP25">
    <cfRule type="notContainsBlanks" dxfId="32" priority="18">
      <formula>LEN(TRIM(AP19))&gt;0</formula>
    </cfRule>
  </conditionalFormatting>
  <conditionalFormatting sqref="AK19:AO25">
    <cfRule type="notContainsBlanks" dxfId="31" priority="94">
      <formula>LEN(TRIM(AK19))&gt;0</formula>
    </cfRule>
  </conditionalFormatting>
  <conditionalFormatting sqref="L27:M27">
    <cfRule type="notContainsBlanks" dxfId="30" priority="118">
      <formula>LEN(TRIM(L27))&gt;0</formula>
    </cfRule>
  </conditionalFormatting>
  <conditionalFormatting sqref="L28:L34">
    <cfRule type="notContainsBlanks" dxfId="29" priority="15">
      <formula>LEN(TRIM(L28))&gt;0</formula>
    </cfRule>
  </conditionalFormatting>
  <conditionalFormatting sqref="R28:R34">
    <cfRule type="notContainsBlanks" dxfId="28" priority="14">
      <formula>LEN(TRIM(R28))&gt;0</formula>
    </cfRule>
  </conditionalFormatting>
  <conditionalFormatting sqref="M28:Q34">
    <cfRule type="notContainsBlanks" dxfId="27" priority="95">
      <formula>LEN(TRIM(M28))&gt;0</formula>
    </cfRule>
  </conditionalFormatting>
  <conditionalFormatting sqref="T27:U27">
    <cfRule type="notContainsBlanks" dxfId="26" priority="119">
      <formula>LEN(TRIM(T27))&gt;0</formula>
    </cfRule>
  </conditionalFormatting>
  <conditionalFormatting sqref="T28:T34">
    <cfRule type="notContainsBlanks" dxfId="25" priority="11">
      <formula>LEN(TRIM(T28))&gt;0</formula>
    </cfRule>
  </conditionalFormatting>
  <conditionalFormatting sqref="Z28:Z34">
    <cfRule type="notContainsBlanks" dxfId="24" priority="10">
      <formula>LEN(TRIM(Z28))&gt;0</formula>
    </cfRule>
  </conditionalFormatting>
  <conditionalFormatting sqref="U28:Y34">
    <cfRule type="notContainsBlanks" dxfId="23" priority="96">
      <formula>LEN(TRIM(U28))&gt;0</formula>
    </cfRule>
  </conditionalFormatting>
  <conditionalFormatting sqref="AB27:AC27">
    <cfRule type="notContainsBlanks" dxfId="22" priority="122">
      <formula>LEN(TRIM(AB27))&gt;0</formula>
    </cfRule>
  </conditionalFormatting>
  <conditionalFormatting sqref="AB28:AB34">
    <cfRule type="notContainsBlanks" dxfId="21" priority="7">
      <formula>LEN(TRIM(AB28))&gt;0</formula>
    </cfRule>
  </conditionalFormatting>
  <conditionalFormatting sqref="AH28:AH34">
    <cfRule type="notContainsBlanks" dxfId="20" priority="6">
      <formula>LEN(TRIM(AH28))&gt;0</formula>
    </cfRule>
  </conditionalFormatting>
  <conditionalFormatting sqref="AC28:AG34">
    <cfRule type="notContainsBlanks" dxfId="19" priority="97">
      <formula>LEN(TRIM(AC28))&gt;0</formula>
    </cfRule>
  </conditionalFormatting>
  <conditionalFormatting sqref="AJ27:AK27">
    <cfRule type="notContainsBlanks" dxfId="18" priority="123">
      <formula>LEN(TRIM(AJ27))&gt;0</formula>
    </cfRule>
  </conditionalFormatting>
  <conditionalFormatting sqref="AJ28:AJ34">
    <cfRule type="notContainsBlanks" dxfId="17" priority="3">
      <formula>LEN(TRIM(AJ28))&gt;0</formula>
    </cfRule>
  </conditionalFormatting>
  <conditionalFormatting sqref="AP28:AP34">
    <cfRule type="notContainsBlanks" dxfId="16" priority="2">
      <formula>LEN(TRIM(AP28))&gt;0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FF0000"/>
  </sheetPr>
  <dimension ref="A1:CJ838"/>
  <sheetViews>
    <sheetView showGridLines="0" showRowColHeaders="0" zoomScaleNormal="100" workbookViewId="0">
      <pane ySplit="1" topLeftCell="A2" activePane="bottomLeft" state="frozen"/>
      <selection pane="bottomLeft" activeCell="H34" sqref="H34"/>
    </sheetView>
  </sheetViews>
  <sheetFormatPr baseColWidth="10" defaultColWidth="11.42578125" defaultRowHeight="15.75" x14ac:dyDescent="0.25"/>
  <cols>
    <col min="1" max="1" width="4.28515625" style="11" customWidth="1"/>
    <col min="2" max="2" width="4.28515625" style="11" hidden="1" customWidth="1"/>
    <col min="3" max="3" width="1.42578125" style="11" customWidth="1"/>
    <col min="4" max="4" width="4.28515625" style="11" customWidth="1"/>
    <col min="5" max="5" width="2.140625" style="11" customWidth="1"/>
    <col min="6" max="6" width="22.85546875" style="3" customWidth="1"/>
    <col min="7" max="8" width="5.7109375" style="29" customWidth="1"/>
    <col min="9" max="9" width="22.85546875" style="3" customWidth="1"/>
    <col min="10" max="10" width="2.140625" style="3" customWidth="1"/>
    <col min="11" max="11" width="4.28515625" style="11" customWidth="1"/>
    <col min="12" max="12" width="1.42578125" style="11" customWidth="1"/>
    <col min="13" max="13" width="4.28515625" style="11" hidden="1" customWidth="1"/>
    <col min="14" max="14" width="1.5703125" style="11" hidden="1" customWidth="1"/>
    <col min="15" max="16" width="4.28515625" style="11" hidden="1" customWidth="1"/>
    <col min="17" max="17" width="2.140625" style="11" hidden="1" customWidth="1"/>
    <col min="18" max="18" width="1.42578125" style="11" hidden="1" customWidth="1"/>
    <col min="19" max="19" width="39.5703125" style="11" hidden="1" customWidth="1"/>
    <col min="20" max="20" width="7.140625" style="11" hidden="1" customWidth="1"/>
    <col min="21" max="21" width="2.140625" style="11" hidden="1" customWidth="1"/>
    <col min="22" max="22" width="22.85546875" style="11" hidden="1" customWidth="1"/>
    <col min="23" max="23" width="7.140625" style="11" hidden="1" customWidth="1"/>
    <col min="24" max="24" width="2.140625" style="3" hidden="1" customWidth="1"/>
    <col min="25" max="25" width="7.28515625" style="3" hidden="1" customWidth="1"/>
    <col min="26" max="26" width="22.85546875" style="3" hidden="1" customWidth="1"/>
    <col min="27" max="34" width="7.140625" style="3" hidden="1" customWidth="1"/>
    <col min="35" max="35" width="10" style="3" hidden="1" customWidth="1"/>
    <col min="36" max="36" width="2.85546875" style="3" hidden="1" customWidth="1"/>
    <col min="37" max="37" width="5.7109375" style="3" customWidth="1"/>
    <col min="38" max="38" width="7.140625" style="3" customWidth="1"/>
    <col min="39" max="39" width="22.85546875" style="3" customWidth="1"/>
    <col min="40" max="47" width="8.5703125" style="3" customWidth="1"/>
    <col min="48" max="48" width="5.7109375" style="3" customWidth="1"/>
    <col min="49" max="49" width="22.85546875" style="11" customWidth="1"/>
    <col min="50" max="84" width="5.7109375" style="3" customWidth="1"/>
    <col min="85" max="88" width="11.42578125" style="3" customWidth="1"/>
    <col min="89" max="16384" width="11.42578125" style="3"/>
  </cols>
  <sheetData>
    <row r="1" spans="1:88" ht="23.25" customHeight="1" x14ac:dyDescent="0.25">
      <c r="A1" s="3"/>
      <c r="O1" s="81" t="s">
        <v>205</v>
      </c>
      <c r="P1" s="81" t="s">
        <v>206</v>
      </c>
      <c r="AL1" s="128"/>
      <c r="AM1" s="128"/>
    </row>
    <row r="2" spans="1:88" x14ac:dyDescent="0.25">
      <c r="A2" s="3"/>
      <c r="F2" s="155" t="s">
        <v>257</v>
      </c>
      <c r="G2" s="155"/>
      <c r="H2" s="155"/>
      <c r="I2" s="155"/>
      <c r="J2" s="6"/>
      <c r="X2" s="11"/>
      <c r="Y2" s="30"/>
      <c r="AI2" s="11"/>
      <c r="AJ2" s="11"/>
      <c r="CF2" s="31"/>
    </row>
    <row r="3" spans="1:88" x14ac:dyDescent="0.25">
      <c r="A3" s="3"/>
      <c r="B3" s="11">
        <f>IF(G3="","",IF(G3&gt;H3,3,IF(G3=H3,1,0)))</f>
        <v>1</v>
      </c>
      <c r="D3" s="17">
        <f t="shared" ref="D3:D11" si="0">IFERROR(VLOOKUP(F3,$V$4:$W$21,2,FALSE),"")</f>
        <v>6</v>
      </c>
      <c r="F3" s="77" t="s">
        <v>116</v>
      </c>
      <c r="G3" s="16">
        <v>2</v>
      </c>
      <c r="H3" s="16">
        <v>2</v>
      </c>
      <c r="I3" s="77" t="s">
        <v>125</v>
      </c>
      <c r="J3" s="6"/>
      <c r="K3" s="17">
        <f t="shared" ref="K3:K11" si="1">IFERROR(VLOOKUP(I3,$V$4:$W$21,2,FALSE),"")</f>
        <v>13</v>
      </c>
      <c r="M3" s="11">
        <f t="shared" ref="M3:M11" si="2">IF(H3="","",IF(H3&gt;G3,3,IF(H3=G3,1,0)))</f>
        <v>1</v>
      </c>
      <c r="O3" s="11" t="str">
        <f>IF(B3="","",IF(B3=1,"N",IF(B3=0,"P",IF(B3=3,"G"))))</f>
        <v>N</v>
      </c>
      <c r="P3" s="11" t="str">
        <f>IF(M3="","",IF(M3=1,"N",IF(M3=0,"P",IF(M3=3,"G"))))</f>
        <v>N</v>
      </c>
      <c r="S3" s="11" t="str">
        <f t="shared" ref="S3:S11" si="3">IF(M3&lt;&gt;"",F3&amp;I3,"")</f>
        <v>Bayern MünchenHertha BSC</v>
      </c>
      <c r="T3" s="11" t="str">
        <f t="shared" ref="T3:T11" si="4">IF(S3&lt;&gt;"",G3&amp;"-"&amp;H3,"")</f>
        <v>2-2</v>
      </c>
      <c r="Y3" s="28"/>
      <c r="Z3" s="24" t="s">
        <v>1</v>
      </c>
      <c r="AA3" s="28" t="s">
        <v>2</v>
      </c>
      <c r="AB3" s="28" t="s">
        <v>3</v>
      </c>
      <c r="AC3" s="28" t="s">
        <v>4</v>
      </c>
      <c r="AD3" s="28" t="s">
        <v>5</v>
      </c>
      <c r="AE3" s="28" t="s">
        <v>6</v>
      </c>
      <c r="AF3" s="28" t="s">
        <v>7</v>
      </c>
      <c r="AG3" s="28" t="s">
        <v>8</v>
      </c>
      <c r="AH3" s="28" t="s">
        <v>9</v>
      </c>
      <c r="AI3" s="28" t="s">
        <v>0</v>
      </c>
      <c r="AJ3" s="6"/>
      <c r="AL3" s="18" t="s">
        <v>10</v>
      </c>
      <c r="AM3" s="18" t="s">
        <v>1</v>
      </c>
      <c r="AN3" s="18" t="s">
        <v>2</v>
      </c>
      <c r="AO3" s="18" t="s">
        <v>3</v>
      </c>
      <c r="AP3" s="18" t="s">
        <v>4</v>
      </c>
      <c r="AQ3" s="18" t="s">
        <v>5</v>
      </c>
      <c r="AR3" s="18" t="s">
        <v>6</v>
      </c>
      <c r="AS3" s="18" t="s">
        <v>7</v>
      </c>
      <c r="AT3" s="18" t="s">
        <v>8</v>
      </c>
      <c r="AU3" s="18" t="s">
        <v>9</v>
      </c>
      <c r="AW3" s="92"/>
      <c r="AX3" s="115"/>
      <c r="AY3" s="115"/>
      <c r="AZ3" s="115"/>
      <c r="BA3" s="115"/>
      <c r="BB3" s="115"/>
      <c r="BC3" s="115"/>
      <c r="BD3" s="115"/>
      <c r="BE3" s="115"/>
      <c r="BF3" s="115"/>
      <c r="BG3" s="115"/>
      <c r="BH3" s="115"/>
      <c r="BI3" s="115"/>
      <c r="BJ3" s="115"/>
      <c r="BK3" s="115"/>
      <c r="BL3" s="115"/>
      <c r="BM3" s="115"/>
      <c r="BN3" s="115"/>
      <c r="BO3" s="115"/>
      <c r="BP3" s="115"/>
      <c r="BQ3" s="115"/>
      <c r="BR3" s="115"/>
      <c r="BS3" s="115"/>
      <c r="BT3" s="115"/>
      <c r="BU3" s="115"/>
      <c r="BV3" s="115"/>
      <c r="BW3" s="115"/>
      <c r="BX3" s="115"/>
      <c r="BY3" s="115"/>
      <c r="BZ3" s="115"/>
      <c r="CA3" s="115"/>
      <c r="CB3" s="115"/>
      <c r="CC3" s="115"/>
      <c r="CD3" s="115"/>
      <c r="CE3" s="115"/>
      <c r="CF3" s="6"/>
      <c r="CH3" s="11"/>
      <c r="CJ3" s="11"/>
    </row>
    <row r="4" spans="1:88" x14ac:dyDescent="0.25">
      <c r="A4" s="3"/>
      <c r="B4" s="11">
        <f t="shared" ref="B4:B66" si="5">IF(G4="","",IF(G4&gt;H4,3,IF(G4=H4,1,0)))</f>
        <v>3</v>
      </c>
      <c r="D4" s="17">
        <f t="shared" si="0"/>
        <v>8</v>
      </c>
      <c r="F4" s="77" t="s">
        <v>117</v>
      </c>
      <c r="G4" s="16">
        <v>5</v>
      </c>
      <c r="H4" s="16">
        <v>1</v>
      </c>
      <c r="I4" s="77" t="s">
        <v>129</v>
      </c>
      <c r="J4" s="6"/>
      <c r="K4" s="17">
        <f t="shared" si="1"/>
        <v>10</v>
      </c>
      <c r="M4" s="11">
        <f t="shared" si="2"/>
        <v>0</v>
      </c>
      <c r="O4" s="11" t="str">
        <f t="shared" ref="O4:O67" si="6">IF(B4="","",IF(B4=1,"N",IF(B4=0,"P",IF(B4=3,"G"))))</f>
        <v>G</v>
      </c>
      <c r="P4" s="11" t="str">
        <f t="shared" ref="P4:P67" si="7">IF(M4="","",IF(M4=1,"N",IF(M4=0,"P",IF(M4=3,"G"))))</f>
        <v>P</v>
      </c>
      <c r="S4" s="11" t="str">
        <f t="shared" si="3"/>
        <v>Borussia DortmundFC Augsburg</v>
      </c>
      <c r="T4" s="11" t="str">
        <f t="shared" si="4"/>
        <v>5-1</v>
      </c>
      <c r="V4" s="11" t="str">
        <f>CONCATENATE(Z4)</f>
        <v>1. FC Köln</v>
      </c>
      <c r="W4" s="11">
        <v>1</v>
      </c>
      <c r="Y4" s="28">
        <f>RANK(AI4,$AI$4:$AI$21,0)+COUNTIF($AI$3:AI3,AI4)</f>
        <v>14</v>
      </c>
      <c r="Z4" s="24" t="str">
        <f>CONCATENATE(EQUIPES!F6)</f>
        <v>1. FC Köln</v>
      </c>
      <c r="AA4" s="28">
        <f t="shared" ref="AA4:AA21" si="8">COUNTIFS(F:F,Z4,G:G,"&gt;=0")+COUNTIFS(I:I,Z4,H:H,"&gt;=0")</f>
        <v>3</v>
      </c>
      <c r="AB4" s="28">
        <f t="shared" ref="AB4:AB21" si="9">COUNTIFS(F:F,Z4,B:B,3)+COUNTIFS(I:I,Z4,M:M,3)</f>
        <v>1</v>
      </c>
      <c r="AC4" s="28">
        <f t="shared" ref="AC4:AC21" si="10">COUNTIFS(F:F,Z4,B:B,1)+COUNTIFS(I:I,Z4,M:M,1)</f>
        <v>0</v>
      </c>
      <c r="AD4" s="28">
        <f t="shared" ref="AD4:AD21" si="11">COUNTIFS(F:F,Z4,B:B,0)+COUNTIFS(I:I,Z4,M:M,0)</f>
        <v>2</v>
      </c>
      <c r="AE4" s="28">
        <f t="shared" ref="AE4:AE21" si="12">SUMIF(F:F,Z4,G:G)+SUMIF(I:I,Z4,H:H)</f>
        <v>4</v>
      </c>
      <c r="AF4" s="28">
        <f t="shared" ref="AF4:AF21" si="13">SUMIF(F:F,Z4,H:H)+SUMIF(I:I,Z4,G:G)</f>
        <v>6</v>
      </c>
      <c r="AG4" s="28">
        <f>+AE4-AF4</f>
        <v>-2</v>
      </c>
      <c r="AH4" s="28">
        <f>(AB4*3)+AC4</f>
        <v>3</v>
      </c>
      <c r="AI4" s="28">
        <f>SUM(AH4*1000+(AG4)/100+(AE4)/1000)</f>
        <v>2999.9839999999999</v>
      </c>
      <c r="AJ4" s="6"/>
      <c r="AL4" s="15">
        <v>1</v>
      </c>
      <c r="AM4" s="15" t="str">
        <f>VLOOKUP($AL4,$Y3:$AH21,COLUMNS($AM4:AM4)+1,FALSE)</f>
        <v>RB Leipzig</v>
      </c>
      <c r="AN4" s="15">
        <f>VLOOKUP($AL4,$Y3:$AH21,COLUMNS($AM4:AN4)+1,FALSE)</f>
        <v>3</v>
      </c>
      <c r="AO4" s="15">
        <f>VLOOKUP($AL4,$Y3:$AH21,COLUMNS($AM4:AO4)+1,FALSE)</f>
        <v>3</v>
      </c>
      <c r="AP4" s="15">
        <f>VLOOKUP($AL4,$Y3:$AH21,COLUMNS($AM4:AP4)+1,FALSE)</f>
        <v>0</v>
      </c>
      <c r="AQ4" s="15">
        <f>VLOOKUP($AL4,$Y3:$AH21,COLUMNS($AM4:AQ4)+1,FALSE)</f>
        <v>0</v>
      </c>
      <c r="AR4" s="15">
        <f>VLOOKUP($AL4,$Y3:$AH21,COLUMNS($AM4:AR4)+1,FALSE)</f>
        <v>9</v>
      </c>
      <c r="AS4" s="15">
        <f>VLOOKUP($AL4,$Y3:$AH21,COLUMNS($AM4:AS4)+1,FALSE)</f>
        <v>2</v>
      </c>
      <c r="AT4" s="15">
        <f>VLOOKUP($AL4,$Y3:$AH21,COLUMNS($AM4:AT4)+1,FALSE)</f>
        <v>7</v>
      </c>
      <c r="AU4" s="15">
        <f>VLOOKUP($AL4,$Y3:$AH21,COLUMNS($AM4:AU4)+1,FALSE)</f>
        <v>9</v>
      </c>
      <c r="AW4" s="100" t="s">
        <v>261</v>
      </c>
      <c r="AX4" s="20">
        <v>1</v>
      </c>
      <c r="AY4" s="15">
        <v>2</v>
      </c>
      <c r="AZ4" s="15">
        <v>3</v>
      </c>
      <c r="BA4" s="15">
        <v>4</v>
      </c>
      <c r="BB4" s="15">
        <v>5</v>
      </c>
      <c r="BC4" s="15">
        <v>6</v>
      </c>
      <c r="BD4" s="15">
        <v>7</v>
      </c>
      <c r="BE4" s="15">
        <v>8</v>
      </c>
      <c r="BF4" s="15">
        <v>9</v>
      </c>
      <c r="BG4" s="15">
        <v>10</v>
      </c>
      <c r="BH4" s="15">
        <v>11</v>
      </c>
      <c r="BI4" s="15">
        <v>12</v>
      </c>
      <c r="BJ4" s="15">
        <v>13</v>
      </c>
      <c r="BK4" s="15">
        <v>14</v>
      </c>
      <c r="BL4" s="15">
        <v>15</v>
      </c>
      <c r="BM4" s="15">
        <v>16</v>
      </c>
      <c r="BN4" s="15">
        <v>17</v>
      </c>
      <c r="BO4" s="15">
        <v>18</v>
      </c>
      <c r="BP4" s="15">
        <v>19</v>
      </c>
      <c r="BQ4" s="15">
        <v>20</v>
      </c>
      <c r="BR4" s="15">
        <v>21</v>
      </c>
      <c r="BS4" s="15">
        <v>22</v>
      </c>
      <c r="BT4" s="15">
        <v>23</v>
      </c>
      <c r="BU4" s="15">
        <v>24</v>
      </c>
      <c r="BV4" s="15">
        <v>25</v>
      </c>
      <c r="BW4" s="15">
        <v>26</v>
      </c>
      <c r="BX4" s="15">
        <v>27</v>
      </c>
      <c r="BY4" s="15">
        <v>28</v>
      </c>
      <c r="BZ4" s="15">
        <v>29</v>
      </c>
      <c r="CA4" s="15">
        <v>30</v>
      </c>
      <c r="CB4" s="15">
        <v>31</v>
      </c>
      <c r="CC4" s="15">
        <v>32</v>
      </c>
      <c r="CD4" s="15">
        <v>33</v>
      </c>
      <c r="CE4" s="15">
        <v>34</v>
      </c>
      <c r="CF4" s="6"/>
      <c r="CG4" s="11"/>
      <c r="CH4" s="11"/>
      <c r="CI4" s="11"/>
      <c r="CJ4" s="11"/>
    </row>
    <row r="5" spans="1:88" x14ac:dyDescent="0.25">
      <c r="A5" s="3"/>
      <c r="B5" s="11">
        <f t="shared" si="5"/>
        <v>3</v>
      </c>
      <c r="D5" s="17">
        <f t="shared" si="0"/>
        <v>5</v>
      </c>
      <c r="F5" s="77" t="s">
        <v>120</v>
      </c>
      <c r="G5" s="16">
        <v>3</v>
      </c>
      <c r="H5" s="16">
        <v>2</v>
      </c>
      <c r="I5" s="77" t="s">
        <v>225</v>
      </c>
      <c r="J5" s="6"/>
      <c r="K5" s="17">
        <f t="shared" si="1"/>
        <v>16</v>
      </c>
      <c r="M5" s="11">
        <f t="shared" si="2"/>
        <v>0</v>
      </c>
      <c r="O5" s="11" t="str">
        <f t="shared" si="6"/>
        <v>G</v>
      </c>
      <c r="P5" s="11" t="str">
        <f t="shared" si="7"/>
        <v>P</v>
      </c>
      <c r="S5" s="11" t="str">
        <f t="shared" si="3"/>
        <v>Bayer LeverkusenSC Paderborn 07</v>
      </c>
      <c r="T5" s="11" t="str">
        <f t="shared" si="4"/>
        <v>3-2</v>
      </c>
      <c r="V5" s="11" t="str">
        <f t="shared" ref="V5:V21" si="14">CONCATENATE(Z5)</f>
        <v>1. FC Union Berlin</v>
      </c>
      <c r="W5" s="11">
        <v>2</v>
      </c>
      <c r="Y5" s="28">
        <f>RANK(AI5,$AI$4:$AI$21,0)+COUNTIF($AI$3:AI4,AI5)</f>
        <v>11</v>
      </c>
      <c r="Z5" s="24" t="str">
        <f>CONCATENATE(EQUIPES!F7)</f>
        <v>1. FC Union Berlin</v>
      </c>
      <c r="AA5" s="28">
        <f t="shared" si="8"/>
        <v>3</v>
      </c>
      <c r="AB5" s="28">
        <f t="shared" si="9"/>
        <v>1</v>
      </c>
      <c r="AC5" s="28">
        <f t="shared" si="10"/>
        <v>1</v>
      </c>
      <c r="AD5" s="28">
        <f t="shared" si="11"/>
        <v>1</v>
      </c>
      <c r="AE5" s="28">
        <f t="shared" si="12"/>
        <v>4</v>
      </c>
      <c r="AF5" s="28">
        <f t="shared" si="13"/>
        <v>6</v>
      </c>
      <c r="AG5" s="28">
        <f t="shared" ref="AG5:AG21" si="15">+AE5-AF5</f>
        <v>-2</v>
      </c>
      <c r="AH5" s="28">
        <f t="shared" ref="AH5:AH21" si="16">(AB5*3)+AC5</f>
        <v>4</v>
      </c>
      <c r="AI5" s="28">
        <f t="shared" ref="AI5:AI21" si="17">SUM(AH5*1000+(AG5)/100+(AE5)/1000)</f>
        <v>3999.9839999999999</v>
      </c>
      <c r="AJ5" s="6"/>
      <c r="AL5" s="15">
        <v>2</v>
      </c>
      <c r="AM5" s="15" t="str">
        <f>VLOOKUP($AL5,$Y3:$AH21,COLUMNS($AM5:AM5)+1,FALSE)</f>
        <v>Bayern München</v>
      </c>
      <c r="AN5" s="15">
        <f>VLOOKUP($AL5,$Y3:$AH21,COLUMNS($AM5:AN5)+1,FALSE)</f>
        <v>3</v>
      </c>
      <c r="AO5" s="15">
        <f>VLOOKUP($AL5,$Y3:$AH21,COLUMNS($AM5:AO5)+1,FALSE)</f>
        <v>2</v>
      </c>
      <c r="AP5" s="15">
        <f>VLOOKUP($AL5,$Y3:$AH21,COLUMNS($AM5:AP5)+1,FALSE)</f>
        <v>1</v>
      </c>
      <c r="AQ5" s="15">
        <f>VLOOKUP($AL5,$Y3:$AH21,COLUMNS($AM5:AQ5)+1,FALSE)</f>
        <v>0</v>
      </c>
      <c r="AR5" s="15">
        <f>VLOOKUP($AL5,$Y3:$AH21,COLUMNS($AM5:AR5)+1,FALSE)</f>
        <v>11</v>
      </c>
      <c r="AS5" s="15">
        <f>VLOOKUP($AL5,$Y3:$AH21,COLUMNS($AM5:AS5)+1,FALSE)</f>
        <v>3</v>
      </c>
      <c r="AT5" s="15">
        <f>VLOOKUP($AL5,$Y3:$AH21,COLUMNS($AM5:AT5)+1,FALSE)</f>
        <v>8</v>
      </c>
      <c r="AU5" s="15">
        <f>VLOOKUP($AL5,$Y3:$AH21,COLUMNS($AM5:AU5)+1,FALSE)</f>
        <v>7</v>
      </c>
      <c r="AW5" s="36" t="s">
        <v>211</v>
      </c>
      <c r="AX5" s="37">
        <f>IFERROR(VLOOKUP(AW4,V4:W21,2,FALSE),"")</f>
        <v>1</v>
      </c>
      <c r="AY5" s="37">
        <f>IFERROR(VLOOKUP(AW4,V24:W41,2,FALSE),"")</f>
        <v>13</v>
      </c>
      <c r="AZ5" s="37">
        <f>IFERROR(VLOOKUP(AW4,V44:W61,2,FALSE),"")</f>
        <v>17</v>
      </c>
      <c r="BA5" s="37">
        <f>IFERROR(VLOOKUP(AW4,V64:W81,2,FALSE),"")</f>
        <v>14</v>
      </c>
      <c r="BB5" s="37">
        <f>IFERROR(VLOOKUP(AW4,V84:W101,2,FALSE),"")</f>
        <v>13</v>
      </c>
      <c r="BC5" s="37">
        <f>IFERROR(VLOOKUP(AW4,V104:W121,2,FALSE),"")</f>
        <v>14</v>
      </c>
      <c r="BD5" s="37">
        <f>IFERROR(VLOOKUP(AW4,V124:W141,2,FALSE),"")</f>
        <v>14</v>
      </c>
      <c r="BE5" s="37">
        <f>IFERROR(VLOOKUP(AW4,V144:W161,2,FALSE),"")</f>
        <v>14</v>
      </c>
      <c r="BF5" s="37">
        <f>IFERROR(VLOOKUP(AW4,V164:W181,2,FALSE),"")</f>
        <v>14</v>
      </c>
      <c r="BG5" s="37">
        <f>IFERROR(VLOOKUP(AW4,V184:W201,2,FALSE),"")</f>
        <v>14</v>
      </c>
      <c r="BH5" s="37">
        <f>IFERROR(VLOOKUP(AW4,V204:W221,2,FALSE),"")</f>
        <v>14</v>
      </c>
      <c r="BI5" s="37">
        <f>IFERROR(VLOOKUP(AW4,V224:W241,2,FALSE),"")</f>
        <v>14</v>
      </c>
      <c r="BJ5" s="37">
        <f>IFERROR(VLOOKUP(AW4,V244:W261,2,FALSE),"")</f>
        <v>14</v>
      </c>
      <c r="BK5" s="37">
        <f>IFERROR(VLOOKUP(AW4,V264:W281,2,FALSE),"")</f>
        <v>14</v>
      </c>
      <c r="BL5" s="37">
        <f>IFERROR(VLOOKUP(AW4,V284:W301,2,FALSE),"")</f>
        <v>14</v>
      </c>
      <c r="BM5" s="37">
        <f>IFERROR(VLOOKUP(AW4,V304:W321,2,FALSE),"")</f>
        <v>14</v>
      </c>
      <c r="BN5" s="37">
        <f>IFERROR(VLOOKUP(AW4,V324:W341,2,FALSE),"")</f>
        <v>14</v>
      </c>
      <c r="BO5" s="37">
        <f>IFERROR(VLOOKUP(AW4,V344:W361,2,FALSE),"")</f>
        <v>14</v>
      </c>
      <c r="BP5" s="37">
        <f>IFERROR(VLOOKUP(AW4,V364:W381,2,FALSE),"")</f>
        <v>14</v>
      </c>
      <c r="BQ5" s="37">
        <f>IFERROR(VLOOKUP(AW4,V384:W401,2,FALSE),"")</f>
        <v>14</v>
      </c>
      <c r="BR5" s="37">
        <f>IFERROR(VLOOKUP(AW4,V404:W421,2,FALSE),"")</f>
        <v>14</v>
      </c>
      <c r="BS5" s="37">
        <f>IFERROR(VLOOKUP(AW4,V424:W441,2,FALSE),"")</f>
        <v>14</v>
      </c>
      <c r="BT5" s="37">
        <f>IFERROR(VLOOKUP(AW4,V444:W461,2,FALSE),"")</f>
        <v>14</v>
      </c>
      <c r="BU5" s="37">
        <f>IFERROR(VLOOKUP(AW4,V464:W481,2,FALSE),"")</f>
        <v>14</v>
      </c>
      <c r="BV5" s="37">
        <f>IFERROR(VLOOKUP(AW4,V484:W501,2,FALSE),"")</f>
        <v>14</v>
      </c>
      <c r="BW5" s="37">
        <f>IFERROR(VLOOKUP(AW4,V504:W521,2,FALSE),"")</f>
        <v>14</v>
      </c>
      <c r="BX5" s="37">
        <f>IFERROR(VLOOKUP(AW4,V524:W541,2,FALSE),"")</f>
        <v>14</v>
      </c>
      <c r="BY5" s="37">
        <f>IFERROR(VLOOKUP(AW4,V544:W561,2,FALSE),"")</f>
        <v>14</v>
      </c>
      <c r="BZ5" s="37">
        <f>IFERROR(VLOOKUP(AW4,V564:W581,2,FALSE),"")</f>
        <v>14</v>
      </c>
      <c r="CA5" s="37">
        <f>IFERROR(VLOOKUP(AW4,V584:W601,2,FALSE),"")</f>
        <v>14</v>
      </c>
      <c r="CB5" s="37">
        <f>IFERROR(VLOOKUP(AW4,V604:W621,2,FALSE),"")</f>
        <v>14</v>
      </c>
      <c r="CC5" s="37">
        <f>IFERROR(VLOOKUP(AW4,V624:W641,2,FALSE),"")</f>
        <v>14</v>
      </c>
      <c r="CD5" s="37">
        <f>IFERROR(VLOOKUP(AW4,V644:W661,2,FALSE),"")</f>
        <v>14</v>
      </c>
      <c r="CE5" s="37">
        <f>IFERROR(VLOOKUP(AW4,V664:W681,2,FALSE),"")</f>
        <v>14</v>
      </c>
      <c r="CF5" s="6"/>
      <c r="CG5" s="11"/>
      <c r="CH5" s="11"/>
      <c r="CI5" s="11"/>
      <c r="CJ5" s="11"/>
    </row>
    <row r="6" spans="1:88" x14ac:dyDescent="0.25">
      <c r="A6" s="3"/>
      <c r="B6" s="11">
        <f t="shared" si="5"/>
        <v>3</v>
      </c>
      <c r="D6" s="17">
        <f t="shared" si="0"/>
        <v>17</v>
      </c>
      <c r="F6" s="77" t="s">
        <v>122</v>
      </c>
      <c r="G6" s="16">
        <v>2</v>
      </c>
      <c r="H6" s="16">
        <v>1</v>
      </c>
      <c r="I6" s="77" t="s">
        <v>261</v>
      </c>
      <c r="J6" s="6"/>
      <c r="K6" s="17">
        <f t="shared" si="1"/>
        <v>1</v>
      </c>
      <c r="M6" s="11">
        <f t="shared" si="2"/>
        <v>0</v>
      </c>
      <c r="O6" s="11" t="str">
        <f t="shared" si="6"/>
        <v>G</v>
      </c>
      <c r="P6" s="11" t="str">
        <f t="shared" si="7"/>
        <v>P</v>
      </c>
      <c r="S6" s="11" t="str">
        <f t="shared" si="3"/>
        <v>VfL Wolfsburg1. FC Köln</v>
      </c>
      <c r="T6" s="11" t="str">
        <f t="shared" si="4"/>
        <v>2-1</v>
      </c>
      <c r="V6" s="11" t="str">
        <f t="shared" si="14"/>
        <v>1. FSV Mainz 05</v>
      </c>
      <c r="W6" s="11">
        <v>3</v>
      </c>
      <c r="Y6" s="28">
        <f>RANK(AI6,$AI$4:$AI$21,0)+COUNTIF($AI$3:AI5,AI6)</f>
        <v>18</v>
      </c>
      <c r="Z6" s="24" t="str">
        <f>CONCATENATE(EQUIPES!F8)</f>
        <v>1. FSV Mainz 05</v>
      </c>
      <c r="AA6" s="28">
        <f t="shared" si="8"/>
        <v>3</v>
      </c>
      <c r="AB6" s="28">
        <f t="shared" si="9"/>
        <v>0</v>
      </c>
      <c r="AC6" s="28">
        <f t="shared" si="10"/>
        <v>0</v>
      </c>
      <c r="AD6" s="28">
        <f t="shared" si="11"/>
        <v>3</v>
      </c>
      <c r="AE6" s="28">
        <f t="shared" si="12"/>
        <v>2</v>
      </c>
      <c r="AF6" s="28">
        <f t="shared" si="13"/>
        <v>12</v>
      </c>
      <c r="AG6" s="28">
        <f t="shared" si="15"/>
        <v>-10</v>
      </c>
      <c r="AH6" s="28">
        <f t="shared" si="16"/>
        <v>0</v>
      </c>
      <c r="AI6" s="28">
        <f t="shared" si="17"/>
        <v>-9.8000000000000004E-2</v>
      </c>
      <c r="AJ6" s="6"/>
      <c r="AL6" s="15">
        <v>3</v>
      </c>
      <c r="AM6" s="15" t="str">
        <f>VLOOKUP($AL6,$Y3:$AH21,COLUMNS($AM6:AM6)+1,FALSE)</f>
        <v>VfL Wolfsburg</v>
      </c>
      <c r="AN6" s="15">
        <f>VLOOKUP($AL6,$Y3:$AH21,COLUMNS($AM6:AN6)+1,FALSE)</f>
        <v>3</v>
      </c>
      <c r="AO6" s="15">
        <f>VLOOKUP($AL6,$Y3:$AH21,COLUMNS($AM6:AO6)+1,FALSE)</f>
        <v>2</v>
      </c>
      <c r="AP6" s="15">
        <f>VLOOKUP($AL6,$Y3:$AH21,COLUMNS($AM6:AP6)+1,FALSE)</f>
        <v>1</v>
      </c>
      <c r="AQ6" s="15">
        <f>VLOOKUP($AL6,$Y3:$AH21,COLUMNS($AM6:AQ6)+1,FALSE)</f>
        <v>0</v>
      </c>
      <c r="AR6" s="15">
        <f>VLOOKUP($AL6,$Y3:$AH21,COLUMNS($AM6:AR6)+1,FALSE)</f>
        <v>6</v>
      </c>
      <c r="AS6" s="15">
        <f>VLOOKUP($AL6,$Y3:$AH21,COLUMNS($AM6:AS6)+1,FALSE)</f>
        <v>2</v>
      </c>
      <c r="AT6" s="15">
        <f>VLOOKUP($AL6,$Y3:$AH21,COLUMNS($AM6:AT6)+1,FALSE)</f>
        <v>4</v>
      </c>
      <c r="AU6" s="15">
        <f>VLOOKUP($AL6,$Y3:$AH21,COLUMNS($AM6:AU6)+1,FALSE)</f>
        <v>7</v>
      </c>
      <c r="AW6" s="15" t="s">
        <v>207</v>
      </c>
      <c r="AX6" s="28" t="str">
        <f>IF(AX9="",AX10,AX9)</f>
        <v>P</v>
      </c>
      <c r="AY6" s="28" t="str">
        <f t="shared" ref="AY6:CE6" si="18">IF(AY9="",AY10,AY9)</f>
        <v>P</v>
      </c>
      <c r="AZ6" s="28" t="str">
        <f t="shared" si="18"/>
        <v>G</v>
      </c>
      <c r="BA6" s="28" t="str">
        <f t="shared" si="18"/>
        <v/>
      </c>
      <c r="BB6" s="28" t="str">
        <f t="shared" si="18"/>
        <v/>
      </c>
      <c r="BC6" s="28" t="str">
        <f t="shared" si="18"/>
        <v/>
      </c>
      <c r="BD6" s="28" t="str">
        <f t="shared" si="18"/>
        <v/>
      </c>
      <c r="BE6" s="28" t="str">
        <f t="shared" si="18"/>
        <v/>
      </c>
      <c r="BF6" s="28" t="str">
        <f t="shared" si="18"/>
        <v/>
      </c>
      <c r="BG6" s="28" t="str">
        <f t="shared" si="18"/>
        <v/>
      </c>
      <c r="BH6" s="28" t="str">
        <f t="shared" si="18"/>
        <v/>
      </c>
      <c r="BI6" s="28" t="str">
        <f t="shared" si="18"/>
        <v/>
      </c>
      <c r="BJ6" s="28" t="str">
        <f t="shared" si="18"/>
        <v/>
      </c>
      <c r="BK6" s="28" t="str">
        <f t="shared" si="18"/>
        <v/>
      </c>
      <c r="BL6" s="28" t="str">
        <f t="shared" si="18"/>
        <v/>
      </c>
      <c r="BM6" s="28" t="str">
        <f t="shared" si="18"/>
        <v/>
      </c>
      <c r="BN6" s="28" t="str">
        <f t="shared" si="18"/>
        <v/>
      </c>
      <c r="BO6" s="28" t="str">
        <f t="shared" si="18"/>
        <v/>
      </c>
      <c r="BP6" s="28" t="str">
        <f t="shared" si="18"/>
        <v/>
      </c>
      <c r="BQ6" s="28" t="str">
        <f t="shared" si="18"/>
        <v/>
      </c>
      <c r="BR6" s="28" t="str">
        <f t="shared" si="18"/>
        <v/>
      </c>
      <c r="BS6" s="28" t="str">
        <f t="shared" si="18"/>
        <v/>
      </c>
      <c r="BT6" s="28" t="str">
        <f t="shared" si="18"/>
        <v/>
      </c>
      <c r="BU6" s="28" t="str">
        <f t="shared" si="18"/>
        <v/>
      </c>
      <c r="BV6" s="28" t="str">
        <f t="shared" si="18"/>
        <v/>
      </c>
      <c r="BW6" s="28" t="str">
        <f t="shared" si="18"/>
        <v/>
      </c>
      <c r="BX6" s="28" t="str">
        <f t="shared" si="18"/>
        <v/>
      </c>
      <c r="BY6" s="28" t="str">
        <f t="shared" si="18"/>
        <v/>
      </c>
      <c r="BZ6" s="28" t="str">
        <f t="shared" si="18"/>
        <v/>
      </c>
      <c r="CA6" s="28" t="str">
        <f t="shared" si="18"/>
        <v/>
      </c>
      <c r="CB6" s="28" t="str">
        <f t="shared" si="18"/>
        <v/>
      </c>
      <c r="CC6" s="28" t="str">
        <f t="shared" si="18"/>
        <v/>
      </c>
      <c r="CD6" s="28" t="str">
        <f t="shared" si="18"/>
        <v/>
      </c>
      <c r="CE6" s="28" t="str">
        <f t="shared" si="18"/>
        <v/>
      </c>
      <c r="CF6" s="6"/>
      <c r="CG6" s="11"/>
      <c r="CH6" s="11"/>
      <c r="CI6" s="11"/>
      <c r="CJ6" s="11"/>
    </row>
    <row r="7" spans="1:88" x14ac:dyDescent="0.25">
      <c r="A7" s="3"/>
      <c r="B7" s="11">
        <f t="shared" si="5"/>
        <v>0</v>
      </c>
      <c r="D7" s="17">
        <f t="shared" si="0"/>
        <v>18</v>
      </c>
      <c r="F7" s="77" t="s">
        <v>124</v>
      </c>
      <c r="G7" s="16">
        <v>1</v>
      </c>
      <c r="H7" s="16">
        <v>3</v>
      </c>
      <c r="I7" s="77" t="s">
        <v>126</v>
      </c>
      <c r="J7" s="6"/>
      <c r="K7" s="17">
        <f t="shared" si="1"/>
        <v>12</v>
      </c>
      <c r="M7" s="11">
        <f t="shared" si="2"/>
        <v>3</v>
      </c>
      <c r="O7" s="11" t="str">
        <f t="shared" si="6"/>
        <v>P</v>
      </c>
      <c r="P7" s="11" t="str">
        <f t="shared" si="7"/>
        <v>G</v>
      </c>
      <c r="S7" s="11" t="str">
        <f t="shared" si="3"/>
        <v>Werder BremenFortuna Düsseldorf</v>
      </c>
      <c r="T7" s="11" t="str">
        <f t="shared" si="4"/>
        <v>1-3</v>
      </c>
      <c r="V7" s="11" t="str">
        <f t="shared" si="14"/>
        <v>1899 Hoffenheim</v>
      </c>
      <c r="W7" s="11">
        <v>4</v>
      </c>
      <c r="Y7" s="28">
        <f>RANK(AI7,$AI$4:$AI$21,0)+COUNTIF($AI$3:AI6,AI7)</f>
        <v>9</v>
      </c>
      <c r="Z7" s="24" t="str">
        <f>CONCATENATE(EQUIPES!F9)</f>
        <v>1899 Hoffenheim</v>
      </c>
      <c r="AA7" s="28">
        <f t="shared" si="8"/>
        <v>3</v>
      </c>
      <c r="AB7" s="28">
        <f t="shared" si="9"/>
        <v>1</v>
      </c>
      <c r="AC7" s="28">
        <f t="shared" si="10"/>
        <v>1</v>
      </c>
      <c r="AD7" s="28">
        <f t="shared" si="11"/>
        <v>1</v>
      </c>
      <c r="AE7" s="28">
        <f t="shared" si="12"/>
        <v>3</v>
      </c>
      <c r="AF7" s="28">
        <f t="shared" si="13"/>
        <v>3</v>
      </c>
      <c r="AG7" s="28">
        <f t="shared" si="15"/>
        <v>0</v>
      </c>
      <c r="AH7" s="28">
        <f t="shared" si="16"/>
        <v>4</v>
      </c>
      <c r="AI7" s="28">
        <f t="shared" si="17"/>
        <v>4000.0030000000002</v>
      </c>
      <c r="AJ7" s="6"/>
      <c r="AL7" s="15">
        <v>4</v>
      </c>
      <c r="AM7" s="15" t="str">
        <f>VLOOKUP($AL7,$Y3:$AH21,COLUMNS($AM7:AM7)+1,FALSE)</f>
        <v>Bayer Leverkusen</v>
      </c>
      <c r="AN7" s="15">
        <f>VLOOKUP($AL7,$Y3:$AH21,COLUMNS($AM7:AN7)+1,FALSE)</f>
        <v>3</v>
      </c>
      <c r="AO7" s="15">
        <f>VLOOKUP($AL7,$Y3:$AH21,COLUMNS($AM7:AO7)+1,FALSE)</f>
        <v>2</v>
      </c>
      <c r="AP7" s="15">
        <f>VLOOKUP($AL7,$Y3:$AH21,COLUMNS($AM7:AP7)+1,FALSE)</f>
        <v>1</v>
      </c>
      <c r="AQ7" s="15">
        <f>VLOOKUP($AL7,$Y3:$AH21,COLUMNS($AM7:AQ7)+1,FALSE)</f>
        <v>0</v>
      </c>
      <c r="AR7" s="15">
        <f>VLOOKUP($AL7,$Y3:$AH21,COLUMNS($AM7:AR7)+1,FALSE)</f>
        <v>6</v>
      </c>
      <c r="AS7" s="15">
        <f>VLOOKUP($AL7,$Y3:$AH21,COLUMNS($AM7:AS7)+1,FALSE)</f>
        <v>3</v>
      </c>
      <c r="AT7" s="15">
        <f>VLOOKUP($AL7,$Y3:$AH21,COLUMNS($AM7:AT7)+1,FALSE)</f>
        <v>3</v>
      </c>
      <c r="AU7" s="15">
        <f>VLOOKUP($AL7,$Y3:$AH21,COLUMNS($AM7:AU7)+1,FALSE)</f>
        <v>7</v>
      </c>
      <c r="CF7" s="6"/>
      <c r="CG7" s="11"/>
      <c r="CH7" s="11"/>
      <c r="CI7" s="11"/>
      <c r="CJ7" s="11"/>
    </row>
    <row r="8" spans="1:88" x14ac:dyDescent="0.25">
      <c r="A8" s="3"/>
      <c r="B8" s="11">
        <f t="shared" si="5"/>
        <v>3</v>
      </c>
      <c r="D8" s="17">
        <f t="shared" si="0"/>
        <v>15</v>
      </c>
      <c r="F8" s="77" t="s">
        <v>128</v>
      </c>
      <c r="G8" s="16">
        <v>3</v>
      </c>
      <c r="H8" s="16">
        <v>0</v>
      </c>
      <c r="I8" s="77" t="s">
        <v>127</v>
      </c>
      <c r="J8" s="6"/>
      <c r="K8" s="17">
        <f t="shared" si="1"/>
        <v>3</v>
      </c>
      <c r="M8" s="11">
        <f t="shared" si="2"/>
        <v>0</v>
      </c>
      <c r="O8" s="11" t="str">
        <f t="shared" si="6"/>
        <v>G</v>
      </c>
      <c r="P8" s="11" t="str">
        <f t="shared" si="7"/>
        <v>P</v>
      </c>
      <c r="S8" s="11" t="str">
        <f t="shared" si="3"/>
        <v>SC Freiburg1. FSV Mainz 05</v>
      </c>
      <c r="T8" s="11" t="str">
        <f t="shared" si="4"/>
        <v>3-0</v>
      </c>
      <c r="V8" s="11" t="str">
        <f t="shared" si="14"/>
        <v>Bayer Leverkusen</v>
      </c>
      <c r="W8" s="11">
        <v>5</v>
      </c>
      <c r="Y8" s="28">
        <f>RANK(AI8,$AI$4:$AI$21,0)+COUNTIF($AI$3:AI7,AI8)</f>
        <v>4</v>
      </c>
      <c r="Z8" s="24" t="str">
        <f>CONCATENATE(EQUIPES!F10)</f>
        <v>Bayer Leverkusen</v>
      </c>
      <c r="AA8" s="28">
        <f t="shared" si="8"/>
        <v>3</v>
      </c>
      <c r="AB8" s="28">
        <f t="shared" si="9"/>
        <v>2</v>
      </c>
      <c r="AC8" s="28">
        <f t="shared" si="10"/>
        <v>1</v>
      </c>
      <c r="AD8" s="28">
        <f t="shared" si="11"/>
        <v>0</v>
      </c>
      <c r="AE8" s="28">
        <f t="shared" si="12"/>
        <v>6</v>
      </c>
      <c r="AF8" s="28">
        <f t="shared" si="13"/>
        <v>3</v>
      </c>
      <c r="AG8" s="28">
        <f t="shared" si="15"/>
        <v>3</v>
      </c>
      <c r="AH8" s="28">
        <f t="shared" si="16"/>
        <v>7</v>
      </c>
      <c r="AI8" s="28">
        <f t="shared" si="17"/>
        <v>7000.0360000000001</v>
      </c>
      <c r="AJ8" s="6"/>
      <c r="AL8" s="15">
        <v>5</v>
      </c>
      <c r="AM8" s="15" t="str">
        <f>VLOOKUP($AL8,$Y3:$AH21,COLUMNS($AM8:AM8)+1,FALSE)</f>
        <v>Borussia Dortmund</v>
      </c>
      <c r="AN8" s="15">
        <f>VLOOKUP($AL8,$Y3:$AH21,COLUMNS($AM8:AN8)+1,FALSE)</f>
        <v>3</v>
      </c>
      <c r="AO8" s="15">
        <f>VLOOKUP($AL8,$Y3:$AH21,COLUMNS($AM8:AO8)+1,FALSE)</f>
        <v>2</v>
      </c>
      <c r="AP8" s="15">
        <f>VLOOKUP($AL8,$Y3:$AH21,COLUMNS($AM8:AP8)+1,FALSE)</f>
        <v>0</v>
      </c>
      <c r="AQ8" s="15">
        <f>VLOOKUP($AL8,$Y3:$AH21,COLUMNS($AM8:AQ8)+1,FALSE)</f>
        <v>1</v>
      </c>
      <c r="AR8" s="15">
        <f>VLOOKUP($AL8,$Y3:$AH21,COLUMNS($AM8:AR8)+1,FALSE)</f>
        <v>9</v>
      </c>
      <c r="AS8" s="15">
        <f>VLOOKUP($AL8,$Y3:$AH21,COLUMNS($AM8:AS8)+1,FALSE)</f>
        <v>5</v>
      </c>
      <c r="AT8" s="15">
        <f>VLOOKUP($AL8,$Y3:$AH21,COLUMNS($AM8:AT8)+1,FALSE)</f>
        <v>4</v>
      </c>
      <c r="AU8" s="15">
        <f>VLOOKUP($AL8,$Y3:$AH21,COLUMNS($AM8:AU8)+1,FALSE)</f>
        <v>6</v>
      </c>
      <c r="AX8" s="15">
        <v>1</v>
      </c>
      <c r="AY8" s="15">
        <v>2</v>
      </c>
      <c r="AZ8" s="15">
        <v>3</v>
      </c>
      <c r="BA8" s="15">
        <v>4</v>
      </c>
      <c r="BB8" s="15">
        <v>5</v>
      </c>
      <c r="BC8" s="15">
        <v>6</v>
      </c>
      <c r="BD8" s="15">
        <v>7</v>
      </c>
      <c r="BE8" s="15">
        <v>8</v>
      </c>
      <c r="BF8" s="15">
        <v>9</v>
      </c>
      <c r="BG8" s="15">
        <v>10</v>
      </c>
      <c r="BH8" s="15">
        <v>11</v>
      </c>
      <c r="BI8" s="15">
        <v>12</v>
      </c>
      <c r="BJ8" s="15">
        <v>13</v>
      </c>
      <c r="BK8" s="15">
        <v>14</v>
      </c>
      <c r="BL8" s="15">
        <v>15</v>
      </c>
      <c r="BM8" s="15">
        <v>16</v>
      </c>
      <c r="BN8" s="15">
        <v>17</v>
      </c>
      <c r="BO8" s="15">
        <v>18</v>
      </c>
      <c r="BP8" s="15">
        <v>19</v>
      </c>
      <c r="BQ8" s="15">
        <v>20</v>
      </c>
      <c r="BR8" s="15">
        <v>21</v>
      </c>
      <c r="BS8" s="15">
        <v>22</v>
      </c>
      <c r="BT8" s="15">
        <v>23</v>
      </c>
      <c r="BU8" s="15">
        <v>24</v>
      </c>
      <c r="BV8" s="15">
        <v>25</v>
      </c>
      <c r="BW8" s="15">
        <v>26</v>
      </c>
      <c r="BX8" s="15">
        <v>27</v>
      </c>
      <c r="BY8" s="15">
        <v>28</v>
      </c>
      <c r="BZ8" s="15">
        <v>29</v>
      </c>
      <c r="CA8" s="15">
        <v>30</v>
      </c>
      <c r="CB8" s="15">
        <v>31</v>
      </c>
      <c r="CC8" s="15">
        <v>32</v>
      </c>
      <c r="CD8" s="15">
        <v>33</v>
      </c>
      <c r="CE8" s="15">
        <v>34</v>
      </c>
      <c r="CF8" s="6"/>
      <c r="CG8" s="11"/>
      <c r="CH8" s="11"/>
      <c r="CI8" s="11"/>
      <c r="CJ8" s="11"/>
    </row>
    <row r="9" spans="1:88" x14ac:dyDescent="0.25">
      <c r="A9" s="3"/>
      <c r="B9" s="11">
        <f t="shared" si="5"/>
        <v>1</v>
      </c>
      <c r="D9" s="17">
        <f t="shared" si="0"/>
        <v>7</v>
      </c>
      <c r="F9" s="77" t="s">
        <v>119</v>
      </c>
      <c r="G9" s="16">
        <v>0</v>
      </c>
      <c r="H9" s="16">
        <v>0</v>
      </c>
      <c r="I9" s="77" t="s">
        <v>130</v>
      </c>
      <c r="J9" s="6"/>
      <c r="K9" s="17">
        <f t="shared" si="1"/>
        <v>11</v>
      </c>
      <c r="M9" s="11">
        <f t="shared" si="2"/>
        <v>1</v>
      </c>
      <c r="O9" s="11" t="str">
        <f t="shared" si="6"/>
        <v>N</v>
      </c>
      <c r="P9" s="11" t="str">
        <f t="shared" si="7"/>
        <v>N</v>
      </c>
      <c r="S9" s="11" t="str">
        <f t="shared" si="3"/>
        <v>Bor. MönchengladbachFC Schalke 04</v>
      </c>
      <c r="T9" s="11" t="str">
        <f t="shared" si="4"/>
        <v>0-0</v>
      </c>
      <c r="V9" s="11" t="str">
        <f t="shared" si="14"/>
        <v>Bayern München</v>
      </c>
      <c r="W9" s="11">
        <v>6</v>
      </c>
      <c r="Y9" s="28">
        <f>RANK(AI9,$AI$4:$AI$21,0)+COUNTIF($AI$3:AI8,AI9)</f>
        <v>2</v>
      </c>
      <c r="Z9" s="24" t="str">
        <f>CONCATENATE(EQUIPES!F11)</f>
        <v>Bayern München</v>
      </c>
      <c r="AA9" s="28">
        <f t="shared" si="8"/>
        <v>3</v>
      </c>
      <c r="AB9" s="28">
        <f t="shared" si="9"/>
        <v>2</v>
      </c>
      <c r="AC9" s="28">
        <f t="shared" si="10"/>
        <v>1</v>
      </c>
      <c r="AD9" s="28">
        <f t="shared" si="11"/>
        <v>0</v>
      </c>
      <c r="AE9" s="28">
        <f t="shared" si="12"/>
        <v>11</v>
      </c>
      <c r="AF9" s="28">
        <f t="shared" si="13"/>
        <v>3</v>
      </c>
      <c r="AG9" s="28">
        <f t="shared" si="15"/>
        <v>8</v>
      </c>
      <c r="AH9" s="28">
        <f t="shared" si="16"/>
        <v>7</v>
      </c>
      <c r="AI9" s="28">
        <f t="shared" si="17"/>
        <v>7000.0910000000003</v>
      </c>
      <c r="AJ9" s="6"/>
      <c r="AL9" s="15">
        <v>6</v>
      </c>
      <c r="AM9" s="15" t="str">
        <f>VLOOKUP($AL9,$Y3:$AH21,COLUMNS($AM9:AM9)+1,FALSE)</f>
        <v>SC Freiburg</v>
      </c>
      <c r="AN9" s="15">
        <f>VLOOKUP($AL9,$Y3:$AH21,COLUMNS($AM9:AN9)+1,FALSE)</f>
        <v>3</v>
      </c>
      <c r="AO9" s="15">
        <f>VLOOKUP($AL9,$Y3:$AH21,COLUMNS($AM9:AO9)+1,FALSE)</f>
        <v>2</v>
      </c>
      <c r="AP9" s="15">
        <f>VLOOKUP($AL9,$Y3:$AH21,COLUMNS($AM9:AP9)+1,FALSE)</f>
        <v>0</v>
      </c>
      <c r="AQ9" s="15">
        <f>VLOOKUP($AL9,$Y3:$AH21,COLUMNS($AM9:AQ9)+1,FALSE)</f>
        <v>1</v>
      </c>
      <c r="AR9" s="15">
        <f>VLOOKUP($AL9,$Y3:$AH21,COLUMNS($AM9:AR9)+1,FALSE)</f>
        <v>7</v>
      </c>
      <c r="AS9" s="15">
        <f>VLOOKUP($AL9,$Y3:$AH21,COLUMNS($AM9:AS9)+1,FALSE)</f>
        <v>3</v>
      </c>
      <c r="AT9" s="15">
        <f>VLOOKUP($AL9,$Y3:$AH21,COLUMNS($AM9:AT9)+1,FALSE)</f>
        <v>4</v>
      </c>
      <c r="AU9" s="15">
        <f>VLOOKUP($AL9,$Y3:$AH21,COLUMNS($AM9:AU9)+1,FALSE)</f>
        <v>6</v>
      </c>
      <c r="AW9" s="15" t="s">
        <v>208</v>
      </c>
      <c r="AX9" s="28" t="str">
        <f>IFERROR(VLOOKUP(AW4,F3:F11:O3:O11,10,0),"")</f>
        <v/>
      </c>
      <c r="AY9" s="28" t="str">
        <f>IFERROR(VLOOKUP(AW4,F14:F22:O14:O22,10,0),"")</f>
        <v>P</v>
      </c>
      <c r="AZ9" s="28" t="str">
        <f>IFERROR(VLOOKUP(AW4,F25:F33:O25:O33,10,0),"")</f>
        <v/>
      </c>
      <c r="BA9" s="28" t="str">
        <f>IFERROR(VLOOKUP(AW4,F36:F44:O36:O44,10,0),"")</f>
        <v/>
      </c>
      <c r="BB9" s="28" t="str">
        <f>IFERROR(VLOOKUP(AW4,F47:F55:O47:O55,10,0),"")</f>
        <v/>
      </c>
      <c r="BC9" s="28" t="str">
        <f>IFERROR(VLOOKUP(AW4,F58:F66:O58:O66,10,0),"")</f>
        <v/>
      </c>
      <c r="BD9" s="28" t="str">
        <f>IFERROR(VLOOKUP(AW4,F69:F77:O69:O77,10,0),"")</f>
        <v/>
      </c>
      <c r="BE9" s="28" t="str">
        <f>IFERROR(VLOOKUP(AW4,F80:F88:O80:O88,10,0),"")</f>
        <v/>
      </c>
      <c r="BF9" s="28" t="str">
        <f>IFERROR(VLOOKUP(AW4,F91:F99:O91:O99,10,0),"")</f>
        <v/>
      </c>
      <c r="BG9" s="28" t="str">
        <f>IFERROR(VLOOKUP(AW4,F102:F110:O102:O110,10,0),"")</f>
        <v/>
      </c>
      <c r="BH9" s="28" t="str">
        <f>IFERROR(VLOOKUP(AW4,F113:F121:O113:O121,10,0),"")</f>
        <v/>
      </c>
      <c r="BI9" s="28" t="str">
        <f>IFERROR(VLOOKUP(AW4,F124:F132:O124:O132,10,0),"")</f>
        <v/>
      </c>
      <c r="BJ9" s="28" t="str">
        <f>IFERROR(VLOOKUP(AW4,F135:F143:O135:O143,10,0),"")</f>
        <v/>
      </c>
      <c r="BK9" s="28" t="str">
        <f>IFERROR(VLOOKUP(AW4,F146:F154:O146:O154,10,0),"")</f>
        <v/>
      </c>
      <c r="BL9" s="28" t="str">
        <f>IFERROR(VLOOKUP(AW4,F157:F165:O157:O165,10,0),"")</f>
        <v/>
      </c>
      <c r="BM9" s="28" t="str">
        <f>IFERROR(VLOOKUP(AW4,F168:F176:O168:O176,10,0),"")</f>
        <v/>
      </c>
      <c r="BN9" s="28" t="str">
        <f>IFERROR(VLOOKUP(AW4,F179:F187:O179:O187,10,0),"")</f>
        <v/>
      </c>
      <c r="BO9" s="28" t="str">
        <f>IFERROR(VLOOKUP(AW4,F190:F198:O190:O198,10,0),"")</f>
        <v/>
      </c>
      <c r="BP9" s="28" t="str">
        <f>IFERROR(VLOOKUP(AW4,F201:F209:O201:O209,10,0),"")</f>
        <v/>
      </c>
      <c r="BQ9" s="28" t="str">
        <f>IFERROR(VLOOKUP(AW4,F212:F220:O212:O220,10,0),"")</f>
        <v/>
      </c>
      <c r="BR9" s="28" t="str">
        <f>IFERROR(VLOOKUP(AW4,F223:F231:O223:O231,10,0),"")</f>
        <v/>
      </c>
      <c r="BS9" s="28" t="str">
        <f>IFERROR(VLOOKUP(AW4,F234:F242:O234:O242,10,0),"")</f>
        <v/>
      </c>
      <c r="BT9" s="28" t="str">
        <f>IFERROR(VLOOKUP(AW4,F245:F253:O245:O253,10,0),"")</f>
        <v/>
      </c>
      <c r="BU9" s="28" t="str">
        <f>IFERROR(VLOOKUP(AW4,F256:F264:O256:O264,10,0),"")</f>
        <v/>
      </c>
      <c r="BV9" s="28" t="str">
        <f>IFERROR(VLOOKUP(AW4,F267:F275:O267:O275,10,0),"")</f>
        <v/>
      </c>
      <c r="BW9" s="28" t="str">
        <f>IFERROR(VLOOKUP(AW4,F278:F286:O278:O286,10,0),"")</f>
        <v/>
      </c>
      <c r="BX9" s="28" t="str">
        <f>IFERROR(VLOOKUP(AW4,F289:F297:O289:O297,10,0),"")</f>
        <v/>
      </c>
      <c r="BY9" s="28" t="str">
        <f>IFERROR(VLOOKUP(AW4,F300:F308:O300:O308,10,0),"")</f>
        <v/>
      </c>
      <c r="BZ9" s="28" t="str">
        <f>IFERROR(VLOOKUP(AW4,F311:F319:O311:O319,10,0),"")</f>
        <v/>
      </c>
      <c r="CA9" s="28" t="str">
        <f>IFERROR(VLOOKUP(AW4,F322:F330:O322:O330,10,0),"")</f>
        <v/>
      </c>
      <c r="CB9" s="28" t="str">
        <f>IFERROR(VLOOKUP(AW4,F333:F341:O333:O341,10,0),"")</f>
        <v/>
      </c>
      <c r="CC9" s="28" t="str">
        <f>IFERROR(VLOOKUP(AW4,F344:F352:O344:O352,10,0),"")</f>
        <v/>
      </c>
      <c r="CD9" s="28" t="str">
        <f>IFERROR(VLOOKUP(AW4,F355:F363:O355:O363,10,0),"")</f>
        <v/>
      </c>
      <c r="CE9" s="28" t="str">
        <f>IFERROR(VLOOKUP(AW4,F366:F374:O366:O374,10,0),"")</f>
        <v/>
      </c>
      <c r="CF9" s="6"/>
      <c r="CG9" s="11"/>
      <c r="CH9" s="11"/>
      <c r="CI9" s="11"/>
      <c r="CJ9" s="11"/>
    </row>
    <row r="10" spans="1:88" x14ac:dyDescent="0.25">
      <c r="A10" s="3"/>
      <c r="B10" s="11">
        <f t="shared" si="5"/>
        <v>3</v>
      </c>
      <c r="D10" s="17">
        <f t="shared" si="0"/>
        <v>9</v>
      </c>
      <c r="F10" s="77" t="s">
        <v>121</v>
      </c>
      <c r="G10" s="16">
        <v>1</v>
      </c>
      <c r="H10" s="16">
        <v>0</v>
      </c>
      <c r="I10" s="77" t="s">
        <v>123</v>
      </c>
      <c r="J10" s="6"/>
      <c r="K10" s="17">
        <f t="shared" si="1"/>
        <v>4</v>
      </c>
      <c r="M10" s="11">
        <f t="shared" si="2"/>
        <v>0</v>
      </c>
      <c r="O10" s="11" t="str">
        <f t="shared" si="6"/>
        <v>G</v>
      </c>
      <c r="P10" s="11" t="str">
        <f t="shared" si="7"/>
        <v>P</v>
      </c>
      <c r="S10" s="11" t="str">
        <f t="shared" si="3"/>
        <v>Eintracht Frankfurt1899 Hoffenheim</v>
      </c>
      <c r="T10" s="11" t="str">
        <f t="shared" si="4"/>
        <v>1-0</v>
      </c>
      <c r="V10" s="11" t="str">
        <f t="shared" si="14"/>
        <v>Bor. Mönchengladbach</v>
      </c>
      <c r="W10" s="11">
        <v>7</v>
      </c>
      <c r="Y10" s="28">
        <f>RANK(AI10,$AI$4:$AI$21,0)+COUNTIF($AI$3:AI9,AI10)</f>
        <v>8</v>
      </c>
      <c r="Z10" s="24" t="str">
        <f>CONCATENATE(EQUIPES!F12)</f>
        <v>Bor. Mönchengladbach</v>
      </c>
      <c r="AA10" s="28">
        <f t="shared" si="8"/>
        <v>3</v>
      </c>
      <c r="AB10" s="28">
        <f t="shared" si="9"/>
        <v>1</v>
      </c>
      <c r="AC10" s="28">
        <f t="shared" si="10"/>
        <v>1</v>
      </c>
      <c r="AD10" s="28">
        <f t="shared" si="11"/>
        <v>1</v>
      </c>
      <c r="AE10" s="28">
        <f t="shared" si="12"/>
        <v>4</v>
      </c>
      <c r="AF10" s="28">
        <f t="shared" si="13"/>
        <v>4</v>
      </c>
      <c r="AG10" s="28">
        <f t="shared" si="15"/>
        <v>0</v>
      </c>
      <c r="AH10" s="28">
        <f t="shared" si="16"/>
        <v>4</v>
      </c>
      <c r="AI10" s="28">
        <f t="shared" si="17"/>
        <v>4000.0039999999999</v>
      </c>
      <c r="AJ10" s="6"/>
      <c r="AL10" s="15">
        <v>7</v>
      </c>
      <c r="AM10" s="15" t="str">
        <f>VLOOKUP($AL10,$Y3:$AH21,COLUMNS($AM10:AM10)+1,FALSE)</f>
        <v>Eintracht Frankfurt</v>
      </c>
      <c r="AN10" s="15">
        <f>VLOOKUP($AL10,$Y3:$AH21,COLUMNS($AM10:AN10)+1,FALSE)</f>
        <v>3</v>
      </c>
      <c r="AO10" s="15">
        <f>VLOOKUP($AL10,$Y3:$AH21,COLUMNS($AM10:AO10)+1,FALSE)</f>
        <v>2</v>
      </c>
      <c r="AP10" s="15">
        <f>VLOOKUP($AL10,$Y3:$AH21,COLUMNS($AM10:AP10)+1,FALSE)</f>
        <v>0</v>
      </c>
      <c r="AQ10" s="15">
        <f>VLOOKUP($AL10,$Y3:$AH21,COLUMNS($AM10:AQ10)+1,FALSE)</f>
        <v>1</v>
      </c>
      <c r="AR10" s="15">
        <f>VLOOKUP($AL10,$Y3:$AH21,COLUMNS($AM10:AR10)+1,FALSE)</f>
        <v>4</v>
      </c>
      <c r="AS10" s="15">
        <f>VLOOKUP($AL10,$Y3:$AH21,COLUMNS($AM10:AS10)+1,FALSE)</f>
        <v>3</v>
      </c>
      <c r="AT10" s="15">
        <f>VLOOKUP($AL10,$Y3:$AH21,COLUMNS($AM10:AT10)+1,FALSE)</f>
        <v>1</v>
      </c>
      <c r="AU10" s="15">
        <f>VLOOKUP($AL10,$Y3:$AH21,COLUMNS($AM10:AU10)+1,FALSE)</f>
        <v>6</v>
      </c>
      <c r="AW10" s="15" t="s">
        <v>209</v>
      </c>
      <c r="AX10" s="28" t="str">
        <f>IFERROR(VLOOKUP(AW4,I3:I11:P3:P11,8,0),"")</f>
        <v>P</v>
      </c>
      <c r="AY10" s="28" t="str">
        <f>IFERROR(VLOOKUP(AW4,I14:I22:P14:P22,8,0),"")</f>
        <v/>
      </c>
      <c r="AZ10" s="28" t="str">
        <f>IFERROR(VLOOKUP(AW4,I25:I33:P25:P33,8,0),"")</f>
        <v>G</v>
      </c>
      <c r="BA10" s="28" t="str">
        <f>IFERROR(VLOOKUP(AW4,I36:I44:P36:P44,8,0),"")</f>
        <v/>
      </c>
      <c r="BB10" s="28" t="str">
        <f>IFERROR(VLOOKUP(AW4,I47:I55:P47:P55,8,0),"")</f>
        <v/>
      </c>
      <c r="BC10" s="28" t="str">
        <f>IFERROR(VLOOKUP(AW4,I58:I66:P58:P66,8,0),"")</f>
        <v/>
      </c>
      <c r="BD10" s="28" t="str">
        <f>IFERROR(VLOOKUP(AW4,I69:I77:P69:P77,8,0),"")</f>
        <v/>
      </c>
      <c r="BE10" s="28" t="str">
        <f>IFERROR(VLOOKUP(AW4,I80:I88:P80:P88,8,0),"")</f>
        <v/>
      </c>
      <c r="BF10" s="28" t="str">
        <f>IFERROR(VLOOKUP(AW4,I91:I99:P91:P99,8,0),"")</f>
        <v/>
      </c>
      <c r="BG10" s="28" t="str">
        <f>IFERROR(VLOOKUP(AW4,I102:I110:P102:P110,8,0),"")</f>
        <v/>
      </c>
      <c r="BH10" s="28" t="str">
        <f>IFERROR(VLOOKUP(AW4,I113:I121:P113:P121,8,0),"")</f>
        <v/>
      </c>
      <c r="BI10" s="28" t="str">
        <f>IFERROR(VLOOKUP(AW4,I124:I132:P124:P132,8,0),"")</f>
        <v/>
      </c>
      <c r="BJ10" s="28" t="str">
        <f>IFERROR(VLOOKUP(AW4,I135:I143:P135:P143,8,0),"")</f>
        <v/>
      </c>
      <c r="BK10" s="28" t="str">
        <f>IFERROR(VLOOKUP(AW4,I146:I154:P146:P154,8,0),"")</f>
        <v/>
      </c>
      <c r="BL10" s="28" t="str">
        <f>IFERROR(VLOOKUP(AW4,I157:I165:P157:P165,8,0),"")</f>
        <v/>
      </c>
      <c r="BM10" s="28" t="str">
        <f>IFERROR(VLOOKUP(AW4,I168:I176:P168:P176,8,0),"")</f>
        <v/>
      </c>
      <c r="BN10" s="28" t="str">
        <f>IFERROR(VLOOKUP(AW4,I179:I187:P179:P187,8,0),"")</f>
        <v/>
      </c>
      <c r="BO10" s="28" t="str">
        <f>IFERROR(VLOOKUP(AW4,I190:I198:P190:P198,8,0),"")</f>
        <v/>
      </c>
      <c r="BP10" s="28" t="str">
        <f>IFERROR(VLOOKUP(AW4,I201:I209:P201:P209,8,0),"")</f>
        <v/>
      </c>
      <c r="BQ10" s="28" t="str">
        <f>IFERROR(VLOOKUP(AW4,I212:I220:P212:P220,8,0),"")</f>
        <v/>
      </c>
      <c r="BR10" s="28" t="str">
        <f>IFERROR(VLOOKUP(AW4,I223:I231:P223:P231,8,0),"")</f>
        <v/>
      </c>
      <c r="BS10" s="28" t="str">
        <f>IFERROR(VLOOKUP(AW4,I234:I242:P234:P242,8,0),"")</f>
        <v/>
      </c>
      <c r="BT10" s="28" t="str">
        <f>IFERROR(VLOOKUP(AW4,I245:I253:P245:P253,8,0),"")</f>
        <v/>
      </c>
      <c r="BU10" s="28" t="str">
        <f>IFERROR(VLOOKUP(AW4,I256:I264:P256:P264,8,0),"")</f>
        <v/>
      </c>
      <c r="BV10" s="28" t="str">
        <f>IFERROR(VLOOKUP(AW4,I267:I275:P267:P275,8,0),"")</f>
        <v/>
      </c>
      <c r="BW10" s="28" t="str">
        <f>IFERROR(VLOOKUP(AW4,I278:I286:P278:P286,8,0),"")</f>
        <v/>
      </c>
      <c r="BX10" s="28" t="str">
        <f>IFERROR(VLOOKUP(AW4,I289:I297:P289:P297,8,0),"")</f>
        <v/>
      </c>
      <c r="BY10" s="28" t="str">
        <f>IFERROR(VLOOKUP(AW4,I300:I308:P300:P308,8,0),"")</f>
        <v/>
      </c>
      <c r="BZ10" s="28" t="str">
        <f>IFERROR(VLOOKUP(AW4,I311:I319:P311:P319,8,0),"")</f>
        <v/>
      </c>
      <c r="CA10" s="28" t="str">
        <f>IFERROR(VLOOKUP(AW4,I322:I330:P322:P330,8,0),"")</f>
        <v/>
      </c>
      <c r="CB10" s="28" t="str">
        <f>IFERROR(VLOOKUP(AW4,I333:I341:P333:P341,8,0),"")</f>
        <v/>
      </c>
      <c r="CC10" s="28" t="str">
        <f>IFERROR(VLOOKUP(AW4,I344:I352:P344:P352,8,0),"")</f>
        <v/>
      </c>
      <c r="CD10" s="28" t="str">
        <f>IFERROR(VLOOKUP(AW4,I355:I363:P355:P363,8,0),"")</f>
        <v/>
      </c>
      <c r="CE10" s="28" t="str">
        <f>IFERROR(VLOOKUP(AW4,I366:I374:P366:P374,8,0),"")</f>
        <v/>
      </c>
      <c r="CF10" s="6"/>
      <c r="CG10" s="11"/>
      <c r="CH10" s="11"/>
      <c r="CI10" s="11"/>
      <c r="CJ10" s="11"/>
    </row>
    <row r="11" spans="1:88" x14ac:dyDescent="0.25">
      <c r="A11" s="3"/>
      <c r="B11" s="11">
        <f t="shared" si="5"/>
        <v>0</v>
      </c>
      <c r="D11" s="17">
        <f t="shared" si="0"/>
        <v>2</v>
      </c>
      <c r="F11" s="77" t="s">
        <v>262</v>
      </c>
      <c r="G11" s="16">
        <v>0</v>
      </c>
      <c r="H11" s="16">
        <v>4</v>
      </c>
      <c r="I11" s="77" t="s">
        <v>118</v>
      </c>
      <c r="J11" s="6"/>
      <c r="K11" s="17">
        <f t="shared" si="1"/>
        <v>14</v>
      </c>
      <c r="M11" s="11">
        <f t="shared" si="2"/>
        <v>3</v>
      </c>
      <c r="O11" s="11" t="str">
        <f t="shared" si="6"/>
        <v>P</v>
      </c>
      <c r="P11" s="11" t="str">
        <f t="shared" si="7"/>
        <v>G</v>
      </c>
      <c r="S11" s="11" t="str">
        <f t="shared" si="3"/>
        <v>1. FC Union BerlinRB Leipzig</v>
      </c>
      <c r="T11" s="11" t="str">
        <f t="shared" si="4"/>
        <v>0-4</v>
      </c>
      <c r="V11" s="11" t="str">
        <f t="shared" si="14"/>
        <v>Borussia Dortmund</v>
      </c>
      <c r="W11" s="11">
        <v>8</v>
      </c>
      <c r="Y11" s="28">
        <f>RANK(AI11,$AI$4:$AI$21,0)+COUNTIF($AI$3:AI10,AI11)</f>
        <v>5</v>
      </c>
      <c r="Z11" s="24" t="str">
        <f>CONCATENATE(EQUIPES!F13)</f>
        <v>Borussia Dortmund</v>
      </c>
      <c r="AA11" s="28">
        <f t="shared" si="8"/>
        <v>3</v>
      </c>
      <c r="AB11" s="28">
        <f t="shared" si="9"/>
        <v>2</v>
      </c>
      <c r="AC11" s="28">
        <f t="shared" si="10"/>
        <v>0</v>
      </c>
      <c r="AD11" s="28">
        <f t="shared" si="11"/>
        <v>1</v>
      </c>
      <c r="AE11" s="28">
        <f t="shared" si="12"/>
        <v>9</v>
      </c>
      <c r="AF11" s="28">
        <f t="shared" si="13"/>
        <v>5</v>
      </c>
      <c r="AG11" s="28">
        <f t="shared" si="15"/>
        <v>4</v>
      </c>
      <c r="AH11" s="28">
        <f t="shared" si="16"/>
        <v>6</v>
      </c>
      <c r="AI11" s="28">
        <f t="shared" si="17"/>
        <v>6000.049</v>
      </c>
      <c r="AJ11" s="6"/>
      <c r="AL11" s="15">
        <v>8</v>
      </c>
      <c r="AM11" s="15" t="str">
        <f>VLOOKUP($AL11,$Y3:$AH21,COLUMNS($AM11:AM11)+1,FALSE)</f>
        <v>Bor. Mönchengladbach</v>
      </c>
      <c r="AN11" s="15">
        <f>VLOOKUP($AL11,$Y3:$AH21,COLUMNS($AM11:AN11)+1,FALSE)</f>
        <v>3</v>
      </c>
      <c r="AO11" s="15">
        <f>VLOOKUP($AL11,$Y3:$AH21,COLUMNS($AM11:AO11)+1,FALSE)</f>
        <v>1</v>
      </c>
      <c r="AP11" s="15">
        <f>VLOOKUP($AL11,$Y3:$AH21,COLUMNS($AM11:AP11)+1,FALSE)</f>
        <v>1</v>
      </c>
      <c r="AQ11" s="15">
        <f>VLOOKUP($AL11,$Y3:$AH21,COLUMNS($AM11:AQ11)+1,FALSE)</f>
        <v>1</v>
      </c>
      <c r="AR11" s="15">
        <f>VLOOKUP($AL11,$Y3:$AH21,COLUMNS($AM11:AR11)+1,FALSE)</f>
        <v>4</v>
      </c>
      <c r="AS11" s="15">
        <f>VLOOKUP($AL11,$Y3:$AH21,COLUMNS($AM11:AS11)+1,FALSE)</f>
        <v>4</v>
      </c>
      <c r="AT11" s="15">
        <f>VLOOKUP($AL11,$Y3:$AH21,COLUMNS($AM11:AT11)+1,FALSE)</f>
        <v>0</v>
      </c>
      <c r="AU11" s="15">
        <f>VLOOKUP($AL11,$Y3:$AH21,COLUMNS($AM11:AU11)+1,FALSE)</f>
        <v>4</v>
      </c>
      <c r="CF11" s="6"/>
      <c r="CG11" s="11"/>
      <c r="CH11" s="11"/>
      <c r="CI11" s="11"/>
      <c r="CJ11" s="11"/>
    </row>
    <row r="12" spans="1:88" x14ac:dyDescent="0.25">
      <c r="A12" s="3"/>
      <c r="F12" s="6"/>
      <c r="G12" s="10"/>
      <c r="H12" s="10"/>
      <c r="I12" s="6"/>
      <c r="J12" s="6"/>
      <c r="O12" s="11" t="str">
        <f t="shared" si="6"/>
        <v/>
      </c>
      <c r="P12" s="11" t="str">
        <f t="shared" si="7"/>
        <v/>
      </c>
      <c r="V12" s="11" t="str">
        <f t="shared" si="14"/>
        <v>Eintracht Frankfurt</v>
      </c>
      <c r="W12" s="11">
        <v>9</v>
      </c>
      <c r="Y12" s="28">
        <f>RANK(AI12,$AI$4:$AI$21,0)+COUNTIF($AI$3:AI11,AI12)</f>
        <v>7</v>
      </c>
      <c r="Z12" s="24" t="str">
        <f>CONCATENATE(EQUIPES!F14)</f>
        <v>Eintracht Frankfurt</v>
      </c>
      <c r="AA12" s="28">
        <f t="shared" si="8"/>
        <v>3</v>
      </c>
      <c r="AB12" s="28">
        <f t="shared" si="9"/>
        <v>2</v>
      </c>
      <c r="AC12" s="28">
        <f t="shared" si="10"/>
        <v>0</v>
      </c>
      <c r="AD12" s="28">
        <f t="shared" si="11"/>
        <v>1</v>
      </c>
      <c r="AE12" s="28">
        <f t="shared" si="12"/>
        <v>4</v>
      </c>
      <c r="AF12" s="28">
        <f t="shared" si="13"/>
        <v>3</v>
      </c>
      <c r="AG12" s="28">
        <f t="shared" si="15"/>
        <v>1</v>
      </c>
      <c r="AH12" s="28">
        <f t="shared" si="16"/>
        <v>6</v>
      </c>
      <c r="AI12" s="28">
        <f t="shared" si="17"/>
        <v>6000.0140000000001</v>
      </c>
      <c r="AJ12" s="6"/>
      <c r="AL12" s="15">
        <v>9</v>
      </c>
      <c r="AM12" s="15" t="str">
        <f>VLOOKUP($AL12,$Y3:$AH21,COLUMNS($AM12:AM12)+1,FALSE)</f>
        <v>1899 Hoffenheim</v>
      </c>
      <c r="AN12" s="15">
        <f>VLOOKUP($AL12,$Y3:$AH21,COLUMNS($AM12:AN12)+1,FALSE)</f>
        <v>3</v>
      </c>
      <c r="AO12" s="15">
        <f>VLOOKUP($AL12,$Y3:$AH21,COLUMNS($AM12:AO12)+1,FALSE)</f>
        <v>1</v>
      </c>
      <c r="AP12" s="15">
        <f>VLOOKUP($AL12,$Y3:$AH21,COLUMNS($AM12:AP12)+1,FALSE)</f>
        <v>1</v>
      </c>
      <c r="AQ12" s="15">
        <f>VLOOKUP($AL12,$Y3:$AH21,COLUMNS($AM12:AQ12)+1,FALSE)</f>
        <v>1</v>
      </c>
      <c r="AR12" s="15">
        <f>VLOOKUP($AL12,$Y3:$AH21,COLUMNS($AM12:AR12)+1,FALSE)</f>
        <v>3</v>
      </c>
      <c r="AS12" s="15">
        <f>VLOOKUP($AL12,$Y3:$AH21,COLUMNS($AM12:AS12)+1,FALSE)</f>
        <v>3</v>
      </c>
      <c r="AT12" s="15">
        <f>VLOOKUP($AL12,$Y3:$AH21,COLUMNS($AM12:AT12)+1,FALSE)</f>
        <v>0</v>
      </c>
      <c r="AU12" s="15">
        <f>VLOOKUP($AL12,$Y3:$AH21,COLUMNS($AM12:AU12)+1,FALSE)</f>
        <v>4</v>
      </c>
      <c r="CF12" s="6"/>
      <c r="CG12" s="11"/>
      <c r="CH12" s="11"/>
      <c r="CI12" s="11"/>
      <c r="CJ12" s="11"/>
    </row>
    <row r="13" spans="1:88" x14ac:dyDescent="0.25">
      <c r="A13" s="3"/>
      <c r="B13" s="11" t="str">
        <f t="shared" si="5"/>
        <v/>
      </c>
      <c r="D13" s="23" t="s">
        <v>94</v>
      </c>
      <c r="E13" s="23"/>
      <c r="F13" s="154" t="s">
        <v>256</v>
      </c>
      <c r="G13" s="154"/>
      <c r="H13" s="154"/>
      <c r="I13" s="154"/>
      <c r="J13" s="11"/>
      <c r="M13" s="11" t="str">
        <f t="shared" ref="M13:M22" si="19">IF(H13="","",IF(H13&gt;G13,3,IF(H13=G13,1,0)))</f>
        <v/>
      </c>
      <c r="O13" s="11" t="str">
        <f t="shared" si="6"/>
        <v/>
      </c>
      <c r="P13" s="11" t="str">
        <f t="shared" si="7"/>
        <v/>
      </c>
      <c r="V13" s="11" t="str">
        <f t="shared" si="14"/>
        <v>FC Augsburg</v>
      </c>
      <c r="W13" s="11">
        <v>10</v>
      </c>
      <c r="Y13" s="28">
        <f>RANK(AI13,$AI$4:$AI$21,0)+COUNTIF($AI$3:AI12,AI13)</f>
        <v>16</v>
      </c>
      <c r="Z13" s="24" t="str">
        <f>CONCATENATE(EQUIPES!F15)</f>
        <v>FC Augsburg</v>
      </c>
      <c r="AA13" s="28">
        <f t="shared" si="8"/>
        <v>3</v>
      </c>
      <c r="AB13" s="28">
        <f t="shared" si="9"/>
        <v>0</v>
      </c>
      <c r="AC13" s="28">
        <f t="shared" si="10"/>
        <v>1</v>
      </c>
      <c r="AD13" s="28">
        <f t="shared" si="11"/>
        <v>2</v>
      </c>
      <c r="AE13" s="28">
        <f t="shared" si="12"/>
        <v>4</v>
      </c>
      <c r="AF13" s="28">
        <f t="shared" si="13"/>
        <v>9</v>
      </c>
      <c r="AG13" s="28">
        <f t="shared" si="15"/>
        <v>-5</v>
      </c>
      <c r="AH13" s="28">
        <f t="shared" si="16"/>
        <v>1</v>
      </c>
      <c r="AI13" s="28">
        <f t="shared" si="17"/>
        <v>999.95400000000006</v>
      </c>
      <c r="AJ13" s="6"/>
      <c r="AL13" s="15">
        <v>10</v>
      </c>
      <c r="AM13" s="15" t="str">
        <f>VLOOKUP($AL13,$Y3:$AH21,COLUMNS($AM13:AM13)+1,FALSE)</f>
        <v>FC Schalke 04</v>
      </c>
      <c r="AN13" s="15">
        <f>VLOOKUP($AL13,$Y3:$AH21,COLUMNS($AM13:AN13)+1,FALSE)</f>
        <v>3</v>
      </c>
      <c r="AO13" s="15">
        <f>VLOOKUP($AL13,$Y3:$AH21,COLUMNS($AM13:AO13)+1,FALSE)</f>
        <v>1</v>
      </c>
      <c r="AP13" s="15">
        <f>VLOOKUP($AL13,$Y3:$AH21,COLUMNS($AM13:AP13)+1,FALSE)</f>
        <v>1</v>
      </c>
      <c r="AQ13" s="15">
        <f>VLOOKUP($AL13,$Y3:$AH21,COLUMNS($AM13:AQ13)+1,FALSE)</f>
        <v>1</v>
      </c>
      <c r="AR13" s="15">
        <f>VLOOKUP($AL13,$Y3:$AH21,COLUMNS($AM13:AR13)+1,FALSE)</f>
        <v>3</v>
      </c>
      <c r="AS13" s="15">
        <f>VLOOKUP($AL13,$Y3:$AH21,COLUMNS($AM13:AS13)+1,FALSE)</f>
        <v>3</v>
      </c>
      <c r="AT13" s="15">
        <f>VLOOKUP($AL13,$Y3:$AH21,COLUMNS($AM13:AT13)+1,FALSE)</f>
        <v>0</v>
      </c>
      <c r="AU13" s="15">
        <f>VLOOKUP($AL13,$Y3:$AH21,COLUMNS($AM13:AU13)+1,FALSE)</f>
        <v>4</v>
      </c>
      <c r="AW13" s="126" t="s">
        <v>210</v>
      </c>
      <c r="AX13" s="34" t="s">
        <v>3</v>
      </c>
      <c r="AY13" s="35" t="s">
        <v>4</v>
      </c>
      <c r="AZ13" s="33" t="s">
        <v>5</v>
      </c>
      <c r="CC13" s="6"/>
      <c r="CD13" s="11"/>
      <c r="CE13" s="11"/>
      <c r="CF13" s="11"/>
      <c r="CG13" s="11"/>
    </row>
    <row r="14" spans="1:88" x14ac:dyDescent="0.25">
      <c r="A14" s="3"/>
      <c r="B14" s="11">
        <f t="shared" si="5"/>
        <v>0</v>
      </c>
      <c r="D14" s="17">
        <f t="shared" ref="D14:D22" si="20">IFERROR(VLOOKUP(F14,$V$24:$W$41,2,FALSE),"")</f>
        <v>13</v>
      </c>
      <c r="F14" s="77" t="s">
        <v>261</v>
      </c>
      <c r="G14" s="16">
        <v>1</v>
      </c>
      <c r="H14" s="16">
        <v>3</v>
      </c>
      <c r="I14" s="77" t="s">
        <v>117</v>
      </c>
      <c r="J14" s="6"/>
      <c r="K14" s="17">
        <f t="shared" ref="K14:K22" si="21">IFERROR(VLOOKUP(I14,$V$24:$W$41,2,FALSE),"")</f>
        <v>1</v>
      </c>
      <c r="M14" s="11">
        <f t="shared" si="19"/>
        <v>3</v>
      </c>
      <c r="O14" s="11" t="str">
        <f t="shared" si="6"/>
        <v>P</v>
      </c>
      <c r="P14" s="11" t="str">
        <f t="shared" si="7"/>
        <v>G</v>
      </c>
      <c r="S14" s="11" t="str">
        <f t="shared" ref="S14:S22" si="22">IF(M14&lt;&gt;"",F14&amp;I14,"")</f>
        <v>1. FC KölnBorussia Dortmund</v>
      </c>
      <c r="T14" s="11" t="str">
        <f t="shared" ref="T14:T22" si="23">IF(S14&lt;&gt;"",G14&amp;"-"&amp;H14,"")</f>
        <v>1-3</v>
      </c>
      <c r="V14" s="11" t="str">
        <f t="shared" si="14"/>
        <v>FC Schalke 04</v>
      </c>
      <c r="W14" s="11">
        <v>11</v>
      </c>
      <c r="Y14" s="28">
        <f>RANK(AI14,$AI$4:$AI$21,0)+COUNTIF($AI$3:AI13,AI14)</f>
        <v>10</v>
      </c>
      <c r="Z14" s="24" t="str">
        <f>CONCATENATE(EQUIPES!F16)</f>
        <v>FC Schalke 04</v>
      </c>
      <c r="AA14" s="28">
        <f t="shared" si="8"/>
        <v>3</v>
      </c>
      <c r="AB14" s="28">
        <f t="shared" si="9"/>
        <v>1</v>
      </c>
      <c r="AC14" s="28">
        <f t="shared" si="10"/>
        <v>1</v>
      </c>
      <c r="AD14" s="28">
        <f t="shared" si="11"/>
        <v>1</v>
      </c>
      <c r="AE14" s="28">
        <f t="shared" si="12"/>
        <v>3</v>
      </c>
      <c r="AF14" s="28">
        <f t="shared" si="13"/>
        <v>3</v>
      </c>
      <c r="AG14" s="28">
        <f t="shared" si="15"/>
        <v>0</v>
      </c>
      <c r="AH14" s="28">
        <f t="shared" si="16"/>
        <v>4</v>
      </c>
      <c r="AI14" s="28">
        <f t="shared" si="17"/>
        <v>4000.0030000000002</v>
      </c>
      <c r="AJ14" s="6"/>
      <c r="AL14" s="15">
        <v>11</v>
      </c>
      <c r="AM14" s="15" t="str">
        <f>VLOOKUP($AL14,$Y3:$AH21,COLUMNS($AM14:AM14)+1,FALSE)</f>
        <v>1. FC Union Berlin</v>
      </c>
      <c r="AN14" s="15">
        <f>VLOOKUP($AL14,$Y3:$AH21,COLUMNS($AM14:AN14)+1,FALSE)</f>
        <v>3</v>
      </c>
      <c r="AO14" s="15">
        <f>VLOOKUP($AL14,$Y3:$AH21,COLUMNS($AM14:AO14)+1,FALSE)</f>
        <v>1</v>
      </c>
      <c r="AP14" s="15">
        <f>VLOOKUP($AL14,$Y3:$AH21,COLUMNS($AM14:AP14)+1,FALSE)</f>
        <v>1</v>
      </c>
      <c r="AQ14" s="15">
        <f>VLOOKUP($AL14,$Y3:$AH21,COLUMNS($AM14:AQ14)+1,FALSE)</f>
        <v>1</v>
      </c>
      <c r="AR14" s="15">
        <f>VLOOKUP($AL14,$Y3:$AH21,COLUMNS($AM14:AR14)+1,FALSE)</f>
        <v>4</v>
      </c>
      <c r="AS14" s="15">
        <f>VLOOKUP($AL14,$Y3:$AH21,COLUMNS($AM14:AS14)+1,FALSE)</f>
        <v>6</v>
      </c>
      <c r="AT14" s="15">
        <f>VLOOKUP($AL14,$Y3:$AH21,COLUMNS($AM14:AT14)+1,FALSE)</f>
        <v>-2</v>
      </c>
      <c r="AU14" s="15">
        <f>VLOOKUP($AL14,$Y3:$AH21,COLUMNS($AM14:AU14)+1,FALSE)</f>
        <v>4</v>
      </c>
      <c r="AW14" s="127" t="s">
        <v>208</v>
      </c>
      <c r="AX14" s="34">
        <f>COUNTIF($AX9:$CE9,"G")</f>
        <v>0</v>
      </c>
      <c r="AY14" s="35">
        <f>COUNTIF($AX9:$CE9,"N")</f>
        <v>0</v>
      </c>
      <c r="AZ14" s="33">
        <f>COUNTIF($AX9:$CE9,"P")</f>
        <v>1</v>
      </c>
      <c r="CC14" s="6"/>
      <c r="CD14" s="11"/>
      <c r="CE14" s="11"/>
      <c r="CF14" s="11"/>
      <c r="CG14" s="11"/>
    </row>
    <row r="15" spans="1:88" x14ac:dyDescent="0.25">
      <c r="A15" s="3"/>
      <c r="B15" s="11">
        <f t="shared" si="5"/>
        <v>3</v>
      </c>
      <c r="D15" s="17">
        <f t="shared" si="20"/>
        <v>14</v>
      </c>
      <c r="F15" s="77" t="s">
        <v>123</v>
      </c>
      <c r="G15" s="16">
        <v>3</v>
      </c>
      <c r="H15" s="16">
        <v>2</v>
      </c>
      <c r="I15" s="77" t="s">
        <v>124</v>
      </c>
      <c r="J15" s="6"/>
      <c r="K15" s="17">
        <f t="shared" si="21"/>
        <v>15</v>
      </c>
      <c r="M15" s="11">
        <f t="shared" si="19"/>
        <v>0</v>
      </c>
      <c r="O15" s="11" t="str">
        <f t="shared" si="6"/>
        <v>G</v>
      </c>
      <c r="P15" s="11" t="str">
        <f t="shared" si="7"/>
        <v>P</v>
      </c>
      <c r="S15" s="11" t="str">
        <f t="shared" si="22"/>
        <v>1899 HoffenheimWerder Bremen</v>
      </c>
      <c r="T15" s="11" t="str">
        <f t="shared" si="23"/>
        <v>3-2</v>
      </c>
      <c r="V15" s="11" t="str">
        <f t="shared" si="14"/>
        <v>Fortuna Düsseldorf</v>
      </c>
      <c r="W15" s="11">
        <v>12</v>
      </c>
      <c r="Y15" s="28">
        <f>RANK(AI15,$AI$4:$AI$21,0)+COUNTIF($AI$3:AI14,AI15)</f>
        <v>12</v>
      </c>
      <c r="Z15" s="24" t="str">
        <f>CONCATENATE(EQUIPES!F17)</f>
        <v>Fortuna Düsseldorf</v>
      </c>
      <c r="AA15" s="28">
        <f t="shared" si="8"/>
        <v>3</v>
      </c>
      <c r="AB15" s="28">
        <f t="shared" si="9"/>
        <v>1</v>
      </c>
      <c r="AC15" s="28">
        <f t="shared" si="10"/>
        <v>0</v>
      </c>
      <c r="AD15" s="28">
        <f t="shared" si="11"/>
        <v>2</v>
      </c>
      <c r="AE15" s="28">
        <f t="shared" si="12"/>
        <v>5</v>
      </c>
      <c r="AF15" s="28">
        <f t="shared" si="13"/>
        <v>6</v>
      </c>
      <c r="AG15" s="28">
        <f t="shared" si="15"/>
        <v>-1</v>
      </c>
      <c r="AH15" s="28">
        <f t="shared" si="16"/>
        <v>3</v>
      </c>
      <c r="AI15" s="28">
        <f t="shared" si="17"/>
        <v>2999.9949999999999</v>
      </c>
      <c r="AJ15" s="6"/>
      <c r="AL15" s="15">
        <v>12</v>
      </c>
      <c r="AM15" s="15" t="str">
        <f>VLOOKUP($AL15,$Y3:$AH21,COLUMNS($AM15:AM15)+1,FALSE)</f>
        <v>Fortuna Düsseldorf</v>
      </c>
      <c r="AN15" s="15">
        <f>VLOOKUP($AL15,$Y3:$AH21,COLUMNS($AM15:AN15)+1,FALSE)</f>
        <v>3</v>
      </c>
      <c r="AO15" s="15">
        <f>VLOOKUP($AL15,$Y3:$AH21,COLUMNS($AM15:AO15)+1,FALSE)</f>
        <v>1</v>
      </c>
      <c r="AP15" s="15">
        <f>VLOOKUP($AL15,$Y3:$AH21,COLUMNS($AM15:AP15)+1,FALSE)</f>
        <v>0</v>
      </c>
      <c r="AQ15" s="15">
        <f>VLOOKUP($AL15,$Y3:$AH21,COLUMNS($AM15:AQ15)+1,FALSE)</f>
        <v>2</v>
      </c>
      <c r="AR15" s="15">
        <f>VLOOKUP($AL15,$Y3:$AH21,COLUMNS($AM15:AR15)+1,FALSE)</f>
        <v>5</v>
      </c>
      <c r="AS15" s="15">
        <f>VLOOKUP($AL15,$Y3:$AH21,COLUMNS($AM15:AS15)+1,FALSE)</f>
        <v>6</v>
      </c>
      <c r="AT15" s="15">
        <f>VLOOKUP($AL15,$Y3:$AH21,COLUMNS($AM15:AT15)+1,FALSE)</f>
        <v>-1</v>
      </c>
      <c r="AU15" s="15">
        <f>VLOOKUP($AL15,$Y3:$AH21,COLUMNS($AM15:AU15)+1,FALSE)</f>
        <v>3</v>
      </c>
      <c r="AW15" s="127" t="s">
        <v>209</v>
      </c>
      <c r="AX15" s="34">
        <f>COUNTIF($AX10:$CE10,"G")</f>
        <v>1</v>
      </c>
      <c r="AY15" s="35">
        <f>COUNTIF($AX10:$CE10,"N")</f>
        <v>0</v>
      </c>
      <c r="AZ15" s="33">
        <f>COUNTIF($AX10:$CE10,"P")</f>
        <v>1</v>
      </c>
      <c r="CC15" s="6"/>
      <c r="CD15" s="11"/>
      <c r="CE15" s="11"/>
      <c r="CF15" s="11"/>
      <c r="CG15" s="11"/>
    </row>
    <row r="16" spans="1:88" x14ac:dyDescent="0.25">
      <c r="A16" s="3"/>
      <c r="B16" s="11">
        <f t="shared" si="5"/>
        <v>0</v>
      </c>
      <c r="D16" s="17">
        <f t="shared" si="20"/>
        <v>4</v>
      </c>
      <c r="F16" s="77" t="s">
        <v>126</v>
      </c>
      <c r="G16" s="16">
        <v>1</v>
      </c>
      <c r="H16" s="16">
        <v>3</v>
      </c>
      <c r="I16" s="77" t="s">
        <v>120</v>
      </c>
      <c r="J16" s="6"/>
      <c r="K16" s="17">
        <f t="shared" si="21"/>
        <v>5</v>
      </c>
      <c r="M16" s="11">
        <f t="shared" si="19"/>
        <v>3</v>
      </c>
      <c r="O16" s="11" t="str">
        <f t="shared" si="6"/>
        <v>P</v>
      </c>
      <c r="P16" s="11" t="str">
        <f t="shared" si="7"/>
        <v>G</v>
      </c>
      <c r="S16" s="11" t="str">
        <f t="shared" si="22"/>
        <v>Fortuna DüsseldorfBayer Leverkusen</v>
      </c>
      <c r="T16" s="11" t="str">
        <f t="shared" si="23"/>
        <v>1-3</v>
      </c>
      <c r="V16" s="11" t="str">
        <f t="shared" si="14"/>
        <v>Hertha BSC</v>
      </c>
      <c r="W16" s="11">
        <v>13</v>
      </c>
      <c r="Y16" s="28">
        <f>RANK(AI16,$AI$4:$AI$21,0)+COUNTIF($AI$3:AI15,AI16)</f>
        <v>17</v>
      </c>
      <c r="Z16" s="24" t="str">
        <f>CONCATENATE(EQUIPES!F18)</f>
        <v>Hertha BSC</v>
      </c>
      <c r="AA16" s="28">
        <f t="shared" si="8"/>
        <v>3</v>
      </c>
      <c r="AB16" s="28">
        <f t="shared" si="9"/>
        <v>0</v>
      </c>
      <c r="AC16" s="28">
        <f t="shared" si="10"/>
        <v>1</v>
      </c>
      <c r="AD16" s="28">
        <f t="shared" si="11"/>
        <v>2</v>
      </c>
      <c r="AE16" s="28">
        <f t="shared" si="12"/>
        <v>2</v>
      </c>
      <c r="AF16" s="28">
        <f t="shared" si="13"/>
        <v>8</v>
      </c>
      <c r="AG16" s="28">
        <f t="shared" si="15"/>
        <v>-6</v>
      </c>
      <c r="AH16" s="28">
        <f t="shared" si="16"/>
        <v>1</v>
      </c>
      <c r="AI16" s="28">
        <f t="shared" si="17"/>
        <v>999.94200000000001</v>
      </c>
      <c r="AJ16" s="6"/>
      <c r="AL16" s="15">
        <v>13</v>
      </c>
      <c r="AM16" s="15" t="str">
        <f>VLOOKUP($AL16,$Y3:$AH21,COLUMNS($AM16:AM16)+1,FALSE)</f>
        <v>Werder Bremen</v>
      </c>
      <c r="AN16" s="15">
        <f>VLOOKUP($AL16,$Y3:$AH21,COLUMNS($AM16:AN16)+1,FALSE)</f>
        <v>3</v>
      </c>
      <c r="AO16" s="15">
        <f>VLOOKUP($AL16,$Y3:$AH21,COLUMNS($AM16:AO16)+1,FALSE)</f>
        <v>1</v>
      </c>
      <c r="AP16" s="15">
        <f>VLOOKUP($AL16,$Y3:$AH21,COLUMNS($AM16:AP16)+1,FALSE)</f>
        <v>0</v>
      </c>
      <c r="AQ16" s="15">
        <f>VLOOKUP($AL16,$Y3:$AH21,COLUMNS($AM16:AQ16)+1,FALSE)</f>
        <v>2</v>
      </c>
      <c r="AR16" s="15">
        <f>VLOOKUP($AL16,$Y3:$AH21,COLUMNS($AM16:AR16)+1,FALSE)</f>
        <v>6</v>
      </c>
      <c r="AS16" s="15">
        <f>VLOOKUP($AL16,$Y3:$AH21,COLUMNS($AM16:AS16)+1,FALSE)</f>
        <v>8</v>
      </c>
      <c r="AT16" s="15">
        <f>VLOOKUP($AL16,$Y3:$AH21,COLUMNS($AM16:AT16)+1,FALSE)</f>
        <v>-2</v>
      </c>
      <c r="AU16" s="15">
        <f>VLOOKUP($AL16,$Y3:$AH21,COLUMNS($AM16:AU16)+1,FALSE)</f>
        <v>3</v>
      </c>
      <c r="AW16" s="127" t="s">
        <v>207</v>
      </c>
      <c r="AX16" s="34">
        <f>COUNTIF($AX6:$CE6,"G")</f>
        <v>1</v>
      </c>
      <c r="AY16" s="35">
        <f>COUNTIF($AX6:$CE6,"N")</f>
        <v>0</v>
      </c>
      <c r="AZ16" s="33">
        <f>COUNTIF($AX6:$CE6,"P")</f>
        <v>2</v>
      </c>
      <c r="CC16" s="6"/>
      <c r="CD16" s="11"/>
      <c r="CE16" s="11"/>
      <c r="CF16" s="11"/>
      <c r="CG16" s="11"/>
    </row>
    <row r="17" spans="1:88" x14ac:dyDescent="0.25">
      <c r="A17" s="3"/>
      <c r="B17" s="11">
        <f t="shared" si="5"/>
        <v>0</v>
      </c>
      <c r="D17" s="17">
        <f t="shared" si="20"/>
        <v>16</v>
      </c>
      <c r="F17" s="77" t="s">
        <v>127</v>
      </c>
      <c r="G17" s="16">
        <v>1</v>
      </c>
      <c r="H17" s="16">
        <v>3</v>
      </c>
      <c r="I17" s="77" t="s">
        <v>119</v>
      </c>
      <c r="J17" s="6"/>
      <c r="K17" s="17">
        <f t="shared" si="21"/>
        <v>10</v>
      </c>
      <c r="M17" s="11">
        <f t="shared" si="19"/>
        <v>3</v>
      </c>
      <c r="O17" s="11" t="str">
        <f t="shared" si="6"/>
        <v>P</v>
      </c>
      <c r="P17" s="11" t="str">
        <f t="shared" si="7"/>
        <v>G</v>
      </c>
      <c r="S17" s="11" t="str">
        <f t="shared" si="22"/>
        <v>1. FSV Mainz 05Bor. Mönchengladbach</v>
      </c>
      <c r="T17" s="11" t="str">
        <f t="shared" si="23"/>
        <v>1-3</v>
      </c>
      <c r="V17" s="11" t="str">
        <f t="shared" si="14"/>
        <v>RB Leipzig</v>
      </c>
      <c r="W17" s="11">
        <v>14</v>
      </c>
      <c r="Y17" s="28">
        <f>RANK(AI17,$AI$4:$AI$21,0)+COUNTIF($AI$3:AI16,AI17)</f>
        <v>1</v>
      </c>
      <c r="Z17" s="24" t="str">
        <f>CONCATENATE(EQUIPES!F19)</f>
        <v>RB Leipzig</v>
      </c>
      <c r="AA17" s="28">
        <f t="shared" si="8"/>
        <v>3</v>
      </c>
      <c r="AB17" s="28">
        <f t="shared" si="9"/>
        <v>3</v>
      </c>
      <c r="AC17" s="28">
        <f t="shared" si="10"/>
        <v>0</v>
      </c>
      <c r="AD17" s="28">
        <f t="shared" si="11"/>
        <v>0</v>
      </c>
      <c r="AE17" s="28">
        <f t="shared" si="12"/>
        <v>9</v>
      </c>
      <c r="AF17" s="28">
        <f t="shared" si="13"/>
        <v>2</v>
      </c>
      <c r="AG17" s="28">
        <f t="shared" si="15"/>
        <v>7</v>
      </c>
      <c r="AH17" s="28">
        <f t="shared" si="16"/>
        <v>9</v>
      </c>
      <c r="AI17" s="28">
        <f t="shared" si="17"/>
        <v>9000.0789999999997</v>
      </c>
      <c r="AJ17" s="6"/>
      <c r="AL17" s="15">
        <v>14</v>
      </c>
      <c r="AM17" s="15" t="str">
        <f>VLOOKUP($AL17,$Y3:$AH21,COLUMNS($AM17:AM17)+1,FALSE)</f>
        <v>1. FC Köln</v>
      </c>
      <c r="AN17" s="15">
        <f>VLOOKUP($AL17,$Y3:$AH21,COLUMNS($AM17:AN17)+1,FALSE)</f>
        <v>3</v>
      </c>
      <c r="AO17" s="15">
        <f>VLOOKUP($AL17,$Y3:$AH21,COLUMNS($AM17:AO17)+1,FALSE)</f>
        <v>1</v>
      </c>
      <c r="AP17" s="15">
        <f>VLOOKUP($AL17,$Y3:$AH21,COLUMNS($AM17:AP17)+1,FALSE)</f>
        <v>0</v>
      </c>
      <c r="AQ17" s="15">
        <f>VLOOKUP($AL17,$Y3:$AH21,COLUMNS($AM17:AQ17)+1,FALSE)</f>
        <v>2</v>
      </c>
      <c r="AR17" s="15">
        <f>VLOOKUP($AL17,$Y3:$AH21,COLUMNS($AM17:AR17)+1,FALSE)</f>
        <v>4</v>
      </c>
      <c r="AS17" s="15">
        <f>VLOOKUP($AL17,$Y3:$AH21,COLUMNS($AM17:AS17)+1,FALSE)</f>
        <v>6</v>
      </c>
      <c r="AT17" s="15">
        <f>VLOOKUP($AL17,$Y3:$AH21,COLUMNS($AM17:AT17)+1,FALSE)</f>
        <v>-2</v>
      </c>
      <c r="AU17" s="15">
        <f>VLOOKUP($AL17,$Y3:$AH21,COLUMNS($AM17:AU17)+1,FALSE)</f>
        <v>3</v>
      </c>
      <c r="BA17" s="13"/>
      <c r="BB17" s="13"/>
      <c r="BC17" s="13"/>
      <c r="CF17" s="6"/>
      <c r="CG17" s="11"/>
      <c r="CH17" s="11"/>
      <c r="CI17" s="11"/>
      <c r="CJ17" s="11"/>
    </row>
    <row r="18" spans="1:88" x14ac:dyDescent="0.25">
      <c r="A18" s="3"/>
      <c r="B18" s="11">
        <f t="shared" si="5"/>
        <v>1</v>
      </c>
      <c r="D18" s="17">
        <f t="shared" si="20"/>
        <v>17</v>
      </c>
      <c r="F18" s="77" t="s">
        <v>129</v>
      </c>
      <c r="G18" s="16">
        <v>1</v>
      </c>
      <c r="H18" s="16">
        <v>1</v>
      </c>
      <c r="I18" s="77" t="s">
        <v>262</v>
      </c>
      <c r="J18" s="6"/>
      <c r="K18" s="17">
        <f t="shared" si="21"/>
        <v>18</v>
      </c>
      <c r="M18" s="11">
        <f t="shared" si="19"/>
        <v>1</v>
      </c>
      <c r="O18" s="11" t="str">
        <f t="shared" si="6"/>
        <v>N</v>
      </c>
      <c r="P18" s="11" t="str">
        <f t="shared" si="7"/>
        <v>N</v>
      </c>
      <c r="S18" s="11" t="str">
        <f t="shared" si="22"/>
        <v>FC Augsburg1. FC Union Berlin</v>
      </c>
      <c r="T18" s="11" t="str">
        <f t="shared" si="23"/>
        <v>1-1</v>
      </c>
      <c r="V18" s="11" t="str">
        <f t="shared" si="14"/>
        <v>SC Freiburg</v>
      </c>
      <c r="W18" s="11">
        <v>15</v>
      </c>
      <c r="Y18" s="28">
        <f>RANK(AI18,$AI$4:$AI$21,0)+COUNTIF($AI$3:AI17,AI18)</f>
        <v>6</v>
      </c>
      <c r="Z18" s="24" t="str">
        <f>CONCATENATE(EQUIPES!F20)</f>
        <v>SC Freiburg</v>
      </c>
      <c r="AA18" s="28">
        <f t="shared" si="8"/>
        <v>3</v>
      </c>
      <c r="AB18" s="28">
        <f t="shared" si="9"/>
        <v>2</v>
      </c>
      <c r="AC18" s="28">
        <f t="shared" si="10"/>
        <v>0</v>
      </c>
      <c r="AD18" s="28">
        <f t="shared" si="11"/>
        <v>1</v>
      </c>
      <c r="AE18" s="28">
        <f t="shared" si="12"/>
        <v>7</v>
      </c>
      <c r="AF18" s="28">
        <f t="shared" si="13"/>
        <v>3</v>
      </c>
      <c r="AG18" s="28">
        <f t="shared" si="15"/>
        <v>4</v>
      </c>
      <c r="AH18" s="28">
        <f t="shared" si="16"/>
        <v>6</v>
      </c>
      <c r="AI18" s="28">
        <f t="shared" si="17"/>
        <v>6000.0469999999996</v>
      </c>
      <c r="AJ18" s="6"/>
      <c r="AL18" s="15">
        <v>15</v>
      </c>
      <c r="AM18" s="15" t="str">
        <f>VLOOKUP($AL18,$Y3:$AH21,COLUMNS($AM18:AM18)+1,FALSE)</f>
        <v>SC Paderborn 07</v>
      </c>
      <c r="AN18" s="15">
        <f>VLOOKUP($AL18,$Y3:$AH21,COLUMNS($AM18:AN18)+1,FALSE)</f>
        <v>3</v>
      </c>
      <c r="AO18" s="15">
        <f>VLOOKUP($AL18,$Y3:$AH21,COLUMNS($AM18:AO18)+1,FALSE)</f>
        <v>0</v>
      </c>
      <c r="AP18" s="15">
        <f>VLOOKUP($AL18,$Y3:$AH21,COLUMNS($AM18:AP18)+1,FALSE)</f>
        <v>1</v>
      </c>
      <c r="AQ18" s="15">
        <f>VLOOKUP($AL18,$Y3:$AH21,COLUMNS($AM18:AQ18)+1,FALSE)</f>
        <v>2</v>
      </c>
      <c r="AR18" s="15">
        <f>VLOOKUP($AL18,$Y3:$AH21,COLUMNS($AM18:AR18)+1,FALSE)</f>
        <v>4</v>
      </c>
      <c r="AS18" s="15">
        <f>VLOOKUP($AL18,$Y3:$AH21,COLUMNS($AM18:AS18)+1,FALSE)</f>
        <v>7</v>
      </c>
      <c r="AT18" s="15">
        <f>VLOOKUP($AL18,$Y3:$AH21,COLUMNS($AM18:AT18)+1,FALSE)</f>
        <v>-3</v>
      </c>
      <c r="AU18" s="15">
        <f>VLOOKUP($AL18,$Y3:$AH21,COLUMNS($AM18:AU18)+1,FALSE)</f>
        <v>1</v>
      </c>
      <c r="BA18" s="13"/>
      <c r="BB18" s="13"/>
      <c r="BC18" s="13"/>
      <c r="CF18" s="6"/>
      <c r="CG18" s="11"/>
      <c r="CH18" s="11"/>
      <c r="CI18" s="11"/>
      <c r="CJ18" s="11"/>
    </row>
    <row r="19" spans="1:88" x14ac:dyDescent="0.25">
      <c r="A19" s="3"/>
      <c r="B19" s="11">
        <f t="shared" si="5"/>
        <v>0</v>
      </c>
      <c r="D19" s="17">
        <f t="shared" si="20"/>
        <v>12</v>
      </c>
      <c r="F19" s="77" t="s">
        <v>225</v>
      </c>
      <c r="G19" s="16">
        <v>1</v>
      </c>
      <c r="H19" s="16">
        <v>3</v>
      </c>
      <c r="I19" s="77" t="s">
        <v>128</v>
      </c>
      <c r="J19" s="6"/>
      <c r="K19" s="17">
        <f t="shared" si="21"/>
        <v>3</v>
      </c>
      <c r="M19" s="11">
        <f t="shared" si="19"/>
        <v>3</v>
      </c>
      <c r="O19" s="11" t="str">
        <f t="shared" si="6"/>
        <v>P</v>
      </c>
      <c r="P19" s="11" t="str">
        <f t="shared" si="7"/>
        <v>G</v>
      </c>
      <c r="S19" s="11" t="str">
        <f t="shared" si="22"/>
        <v>SC Paderborn 07SC Freiburg</v>
      </c>
      <c r="T19" s="11" t="str">
        <f t="shared" si="23"/>
        <v>1-3</v>
      </c>
      <c r="V19" s="11" t="str">
        <f t="shared" si="14"/>
        <v>SC Paderborn 07</v>
      </c>
      <c r="W19" s="11">
        <v>16</v>
      </c>
      <c r="Y19" s="28">
        <f>RANK(AI19,$AI$4:$AI$21,0)+COUNTIF($AI$3:AI18,AI19)</f>
        <v>15</v>
      </c>
      <c r="Z19" s="24" t="str">
        <f>CONCATENATE(EQUIPES!F21)</f>
        <v>SC Paderborn 07</v>
      </c>
      <c r="AA19" s="28">
        <f t="shared" si="8"/>
        <v>3</v>
      </c>
      <c r="AB19" s="28">
        <f t="shared" si="9"/>
        <v>0</v>
      </c>
      <c r="AC19" s="28">
        <f t="shared" si="10"/>
        <v>1</v>
      </c>
      <c r="AD19" s="28">
        <f t="shared" si="11"/>
        <v>2</v>
      </c>
      <c r="AE19" s="28">
        <f t="shared" si="12"/>
        <v>4</v>
      </c>
      <c r="AF19" s="28">
        <f t="shared" si="13"/>
        <v>7</v>
      </c>
      <c r="AG19" s="28">
        <f t="shared" si="15"/>
        <v>-3</v>
      </c>
      <c r="AH19" s="28">
        <f t="shared" si="16"/>
        <v>1</v>
      </c>
      <c r="AI19" s="28">
        <f t="shared" si="17"/>
        <v>999.97400000000005</v>
      </c>
      <c r="AJ19" s="6"/>
      <c r="AL19" s="15">
        <v>16</v>
      </c>
      <c r="AM19" s="15" t="str">
        <f>VLOOKUP($AL19,$Y3:$AH21,COLUMNS($AM19:AM19)+1,FALSE)</f>
        <v>FC Augsburg</v>
      </c>
      <c r="AN19" s="15">
        <f>VLOOKUP($AL19,$Y3:$AH21,COLUMNS($AM19:AN19)+1,FALSE)</f>
        <v>3</v>
      </c>
      <c r="AO19" s="15">
        <f>VLOOKUP($AL19,$Y3:$AH21,COLUMNS($AM19:AO19)+1,FALSE)</f>
        <v>0</v>
      </c>
      <c r="AP19" s="15">
        <f>VLOOKUP($AL19,$Y3:$AH21,COLUMNS($AM19:AP19)+1,FALSE)</f>
        <v>1</v>
      </c>
      <c r="AQ19" s="15">
        <f>VLOOKUP($AL19,$Y3:$AH21,COLUMNS($AM19:AQ19)+1,FALSE)</f>
        <v>2</v>
      </c>
      <c r="AR19" s="15">
        <f>VLOOKUP($AL19,$Y3:$AH21,COLUMNS($AM19:AR19)+1,FALSE)</f>
        <v>4</v>
      </c>
      <c r="AS19" s="15">
        <f>VLOOKUP($AL19,$Y3:$AH21,COLUMNS($AM19:AS19)+1,FALSE)</f>
        <v>9</v>
      </c>
      <c r="AT19" s="15">
        <f>VLOOKUP($AL19,$Y3:$AH21,COLUMNS($AM19:AT19)+1,FALSE)</f>
        <v>-5</v>
      </c>
      <c r="AU19" s="15">
        <f>VLOOKUP($AL19,$Y3:$AH21,COLUMNS($AM19:AU19)+1,FALSE)</f>
        <v>1</v>
      </c>
      <c r="BA19" s="14"/>
      <c r="BB19" s="14"/>
      <c r="BC19" s="14"/>
      <c r="CF19" s="6"/>
      <c r="CG19" s="11"/>
      <c r="CH19" s="11"/>
      <c r="CI19" s="11"/>
      <c r="CJ19" s="11"/>
    </row>
    <row r="20" spans="1:88" x14ac:dyDescent="0.25">
      <c r="A20" s="3"/>
      <c r="B20" s="11">
        <f t="shared" si="5"/>
        <v>0</v>
      </c>
      <c r="D20" s="17">
        <f t="shared" si="20"/>
        <v>11</v>
      </c>
      <c r="F20" s="77" t="s">
        <v>130</v>
      </c>
      <c r="G20" s="16">
        <v>0</v>
      </c>
      <c r="H20" s="16">
        <v>3</v>
      </c>
      <c r="I20" s="77" t="s">
        <v>116</v>
      </c>
      <c r="J20" s="6"/>
      <c r="K20" s="17">
        <f t="shared" si="21"/>
        <v>8</v>
      </c>
      <c r="M20" s="11">
        <f t="shared" si="19"/>
        <v>3</v>
      </c>
      <c r="O20" s="11" t="str">
        <f t="shared" si="6"/>
        <v>P</v>
      </c>
      <c r="P20" s="11" t="str">
        <f t="shared" si="7"/>
        <v>G</v>
      </c>
      <c r="S20" s="11" t="str">
        <f t="shared" si="22"/>
        <v>FC Schalke 04Bayern München</v>
      </c>
      <c r="T20" s="11" t="str">
        <f t="shared" si="23"/>
        <v>0-3</v>
      </c>
      <c r="V20" s="11" t="str">
        <f t="shared" si="14"/>
        <v>VfL Wolfsburg</v>
      </c>
      <c r="W20" s="11">
        <v>17</v>
      </c>
      <c r="Y20" s="28">
        <f>RANK(AI20,$AI$4:$AI$21,0)+COUNTIF($AI$3:AI19,AI20)</f>
        <v>3</v>
      </c>
      <c r="Z20" s="24" t="str">
        <f>CONCATENATE(EQUIPES!F22)</f>
        <v>VfL Wolfsburg</v>
      </c>
      <c r="AA20" s="28">
        <f t="shared" si="8"/>
        <v>3</v>
      </c>
      <c r="AB20" s="28">
        <f t="shared" si="9"/>
        <v>2</v>
      </c>
      <c r="AC20" s="28">
        <f t="shared" si="10"/>
        <v>1</v>
      </c>
      <c r="AD20" s="28">
        <f t="shared" si="11"/>
        <v>0</v>
      </c>
      <c r="AE20" s="28">
        <f t="shared" si="12"/>
        <v>6</v>
      </c>
      <c r="AF20" s="28">
        <f t="shared" si="13"/>
        <v>2</v>
      </c>
      <c r="AG20" s="28">
        <f t="shared" si="15"/>
        <v>4</v>
      </c>
      <c r="AH20" s="28">
        <f t="shared" si="16"/>
        <v>7</v>
      </c>
      <c r="AI20" s="28">
        <f t="shared" si="17"/>
        <v>7000.0460000000003</v>
      </c>
      <c r="AJ20" s="6"/>
      <c r="AL20" s="15">
        <v>17</v>
      </c>
      <c r="AM20" s="15" t="str">
        <f>VLOOKUP($AL20,$Y3:$AH21,COLUMNS($AM20:AM20)+1,FALSE)</f>
        <v>Hertha BSC</v>
      </c>
      <c r="AN20" s="15">
        <f>VLOOKUP($AL20,$Y3:$AH21,COLUMNS($AM20:AN20)+1,FALSE)</f>
        <v>3</v>
      </c>
      <c r="AO20" s="15">
        <f>VLOOKUP($AL20,$Y3:$AH21,COLUMNS($AM20:AO20)+1,FALSE)</f>
        <v>0</v>
      </c>
      <c r="AP20" s="15">
        <f>VLOOKUP($AL20,$Y3:$AH21,COLUMNS($AM20:AP20)+1,FALSE)</f>
        <v>1</v>
      </c>
      <c r="AQ20" s="15">
        <f>VLOOKUP($AL20,$Y3:$AH21,COLUMNS($AM20:AQ20)+1,FALSE)</f>
        <v>2</v>
      </c>
      <c r="AR20" s="15">
        <f>VLOOKUP($AL20,$Y3:$AH21,COLUMNS($AM20:AR20)+1,FALSE)</f>
        <v>2</v>
      </c>
      <c r="AS20" s="15">
        <f>VLOOKUP($AL20,$Y3:$AH21,COLUMNS($AM20:AS20)+1,FALSE)</f>
        <v>8</v>
      </c>
      <c r="AT20" s="15">
        <f>VLOOKUP($AL20,$Y3:$AH21,COLUMNS($AM20:AT20)+1,FALSE)</f>
        <v>-6</v>
      </c>
      <c r="AU20" s="15">
        <f>VLOOKUP($AL20,$Y3:$AH21,COLUMNS($AM20:AU20)+1,FALSE)</f>
        <v>1</v>
      </c>
      <c r="CF20" s="6"/>
      <c r="CG20" s="11"/>
      <c r="CH20" s="11"/>
      <c r="CI20" s="11"/>
      <c r="CJ20" s="11"/>
    </row>
    <row r="21" spans="1:88" x14ac:dyDescent="0.25">
      <c r="A21" s="3"/>
      <c r="B21" s="11">
        <f t="shared" si="5"/>
        <v>3</v>
      </c>
      <c r="D21" s="17">
        <f t="shared" si="20"/>
        <v>2</v>
      </c>
      <c r="F21" s="77" t="s">
        <v>118</v>
      </c>
      <c r="G21" s="16">
        <v>2</v>
      </c>
      <c r="H21" s="16">
        <v>1</v>
      </c>
      <c r="I21" s="77" t="s">
        <v>121</v>
      </c>
      <c r="J21" s="6"/>
      <c r="K21" s="17">
        <f t="shared" si="21"/>
        <v>7</v>
      </c>
      <c r="M21" s="11">
        <f t="shared" si="19"/>
        <v>0</v>
      </c>
      <c r="O21" s="11" t="str">
        <f t="shared" si="6"/>
        <v>G</v>
      </c>
      <c r="P21" s="11" t="str">
        <f t="shared" si="7"/>
        <v>P</v>
      </c>
      <c r="S21" s="11" t="str">
        <f t="shared" si="22"/>
        <v>RB LeipzigEintracht Frankfurt</v>
      </c>
      <c r="T21" s="11" t="str">
        <f t="shared" si="23"/>
        <v>2-1</v>
      </c>
      <c r="V21" s="11" t="str">
        <f t="shared" si="14"/>
        <v>Werder Bremen</v>
      </c>
      <c r="W21" s="11">
        <v>18</v>
      </c>
      <c r="Y21" s="28">
        <f>RANK(AI21,$AI$4:$AI$21,0)+COUNTIF($AI$3:AI20,AI21)</f>
        <v>13</v>
      </c>
      <c r="Z21" s="24" t="str">
        <f>CONCATENATE(EQUIPES!F23)</f>
        <v>Werder Bremen</v>
      </c>
      <c r="AA21" s="28">
        <f t="shared" si="8"/>
        <v>3</v>
      </c>
      <c r="AB21" s="28">
        <f t="shared" si="9"/>
        <v>1</v>
      </c>
      <c r="AC21" s="28">
        <f t="shared" si="10"/>
        <v>0</v>
      </c>
      <c r="AD21" s="28">
        <f t="shared" si="11"/>
        <v>2</v>
      </c>
      <c r="AE21" s="28">
        <f t="shared" si="12"/>
        <v>6</v>
      </c>
      <c r="AF21" s="28">
        <f t="shared" si="13"/>
        <v>8</v>
      </c>
      <c r="AG21" s="28">
        <f t="shared" si="15"/>
        <v>-2</v>
      </c>
      <c r="AH21" s="28">
        <f t="shared" si="16"/>
        <v>3</v>
      </c>
      <c r="AI21" s="28">
        <f t="shared" si="17"/>
        <v>2999.9859999999999</v>
      </c>
      <c r="AJ21" s="6"/>
      <c r="AL21" s="15">
        <v>18</v>
      </c>
      <c r="AM21" s="15" t="str">
        <f>VLOOKUP($AL21,$Y3:$AH21,COLUMNS($AM21:AM21)+1,FALSE)</f>
        <v>1. FSV Mainz 05</v>
      </c>
      <c r="AN21" s="15">
        <f>VLOOKUP($AL21,$Y3:$AH21,COLUMNS($AM21:AN21)+1,FALSE)</f>
        <v>3</v>
      </c>
      <c r="AO21" s="15">
        <f>VLOOKUP($AL21,$Y3:$AH21,COLUMNS($AM21:AO21)+1,FALSE)</f>
        <v>0</v>
      </c>
      <c r="AP21" s="15">
        <f>VLOOKUP($AL21,$Y3:$AH21,COLUMNS($AM21:AP21)+1,FALSE)</f>
        <v>0</v>
      </c>
      <c r="AQ21" s="15">
        <f>VLOOKUP($AL21,$Y3:$AH21,COLUMNS($AM21:AQ21)+1,FALSE)</f>
        <v>3</v>
      </c>
      <c r="AR21" s="15">
        <f>VLOOKUP($AL21,$Y3:$AH21,COLUMNS($AM21:AR21)+1,FALSE)</f>
        <v>2</v>
      </c>
      <c r="AS21" s="15">
        <f>VLOOKUP($AL21,$Y3:$AH21,COLUMNS($AM21:AS21)+1,FALSE)</f>
        <v>12</v>
      </c>
      <c r="AT21" s="15">
        <f>VLOOKUP($AL21,$Y3:$AH21,COLUMNS($AM21:AT21)+1,FALSE)</f>
        <v>-10</v>
      </c>
      <c r="AU21" s="15">
        <f>VLOOKUP($AL21,$Y3:$AH21,COLUMNS($AM21:AU21)+1,FALSE)</f>
        <v>0</v>
      </c>
      <c r="AW21" s="64"/>
      <c r="AX21" s="64"/>
      <c r="AY21" s="64"/>
      <c r="AZ21" s="64"/>
      <c r="BA21" s="64"/>
      <c r="BB21" s="64"/>
      <c r="BC21" s="64"/>
      <c r="BD21" s="64"/>
      <c r="BE21" s="64"/>
      <c r="BF21" s="64"/>
      <c r="BG21" s="64"/>
      <c r="BH21" s="64"/>
      <c r="BI21" s="64"/>
      <c r="BJ21" s="64"/>
      <c r="BK21" s="64"/>
      <c r="BL21" s="64"/>
      <c r="BM21" s="64"/>
      <c r="BN21" s="64"/>
      <c r="BO21" s="64"/>
      <c r="BP21" s="64"/>
      <c r="BQ21" s="64"/>
      <c r="BR21" s="64"/>
      <c r="BS21" s="64"/>
      <c r="BT21" s="64"/>
      <c r="BU21" s="64"/>
      <c r="BV21" s="64"/>
      <c r="BW21" s="64"/>
      <c r="BX21" s="64"/>
      <c r="BY21" s="64"/>
      <c r="BZ21" s="64"/>
      <c r="CA21" s="64"/>
      <c r="CB21" s="64"/>
      <c r="CC21" s="64"/>
      <c r="CD21" s="64"/>
      <c r="CE21" s="64"/>
      <c r="CF21" s="6"/>
      <c r="CG21" s="11"/>
      <c r="CH21" s="11"/>
      <c r="CI21" s="11"/>
      <c r="CJ21" s="11"/>
    </row>
    <row r="22" spans="1:88" x14ac:dyDescent="0.25">
      <c r="A22" s="3"/>
      <c r="B22" s="11">
        <f t="shared" si="5"/>
        <v>0</v>
      </c>
      <c r="D22" s="17">
        <f t="shared" si="20"/>
        <v>9</v>
      </c>
      <c r="F22" s="77" t="s">
        <v>125</v>
      </c>
      <c r="G22" s="16">
        <v>0</v>
      </c>
      <c r="H22" s="16">
        <v>3</v>
      </c>
      <c r="I22" s="77" t="s">
        <v>122</v>
      </c>
      <c r="J22" s="6"/>
      <c r="K22" s="17">
        <f t="shared" si="21"/>
        <v>6</v>
      </c>
      <c r="M22" s="11">
        <f t="shared" si="19"/>
        <v>3</v>
      </c>
      <c r="O22" s="11" t="str">
        <f t="shared" si="6"/>
        <v>P</v>
      </c>
      <c r="P22" s="11" t="str">
        <f t="shared" si="7"/>
        <v>G</v>
      </c>
      <c r="S22" s="11" t="str">
        <f t="shared" si="22"/>
        <v>Hertha BSCVfL Wolfsburg</v>
      </c>
      <c r="T22" s="11" t="str">
        <f t="shared" si="23"/>
        <v>0-3</v>
      </c>
      <c r="AH22" s="11"/>
      <c r="AJ22" s="6"/>
      <c r="AL22" s="25"/>
      <c r="AM22" s="25"/>
      <c r="AN22" s="25"/>
      <c r="AO22" s="25"/>
      <c r="AP22" s="25"/>
      <c r="AQ22" s="25"/>
      <c r="AR22" s="25"/>
      <c r="AS22" s="25"/>
      <c r="AT22" s="25"/>
      <c r="AU22" s="25"/>
      <c r="AW22" s="85"/>
      <c r="AX22" s="85"/>
      <c r="AY22" s="85"/>
      <c r="AZ22" s="85"/>
      <c r="BA22" s="85"/>
      <c r="BB22" s="85"/>
      <c r="BC22" s="85"/>
      <c r="BD22" s="85"/>
      <c r="BE22" s="85"/>
      <c r="BF22" s="85"/>
      <c r="BG22" s="85"/>
      <c r="BH22" s="85"/>
      <c r="BI22" s="85"/>
      <c r="BJ22" s="85"/>
      <c r="BK22" s="85"/>
      <c r="BL22" s="85"/>
      <c r="BM22" s="85"/>
      <c r="BN22" s="85"/>
      <c r="BO22" s="85"/>
      <c r="BP22" s="85"/>
      <c r="BQ22" s="85"/>
      <c r="BR22" s="85"/>
      <c r="BS22" s="85"/>
      <c r="BT22" s="85"/>
      <c r="BU22" s="85"/>
      <c r="BV22" s="85"/>
      <c r="BW22" s="85"/>
      <c r="BX22" s="85"/>
      <c r="BY22" s="85"/>
      <c r="BZ22" s="85"/>
      <c r="CA22" s="85"/>
      <c r="CB22" s="85"/>
      <c r="CC22" s="85"/>
      <c r="CD22" s="85"/>
      <c r="CE22" s="85"/>
      <c r="CF22" s="6"/>
      <c r="CG22" s="11"/>
      <c r="CH22" s="11"/>
      <c r="CI22" s="11"/>
      <c r="CJ22" s="11"/>
    </row>
    <row r="23" spans="1:88" x14ac:dyDescent="0.25">
      <c r="A23" s="3"/>
      <c r="F23" s="6"/>
      <c r="G23" s="10"/>
      <c r="H23" s="10"/>
      <c r="I23" s="6"/>
      <c r="J23" s="6"/>
      <c r="O23" s="11" t="str">
        <f t="shared" si="6"/>
        <v/>
      </c>
      <c r="P23" s="11" t="str">
        <f t="shared" si="7"/>
        <v/>
      </c>
      <c r="W23" s="83">
        <v>1</v>
      </c>
      <c r="Y23" s="82"/>
      <c r="Z23" s="82" t="s">
        <v>1</v>
      </c>
      <c r="AA23" s="82" t="s">
        <v>2</v>
      </c>
      <c r="AB23" s="82" t="s">
        <v>3</v>
      </c>
      <c r="AC23" s="82" t="s">
        <v>4</v>
      </c>
      <c r="AD23" s="82" t="s">
        <v>5</v>
      </c>
      <c r="AE23" s="82" t="s">
        <v>6</v>
      </c>
      <c r="AF23" s="82" t="s">
        <v>7</v>
      </c>
      <c r="AG23" s="82" t="s">
        <v>8</v>
      </c>
      <c r="AH23" s="82" t="s">
        <v>9</v>
      </c>
      <c r="AI23" s="82" t="s">
        <v>0</v>
      </c>
      <c r="AJ23" s="6"/>
      <c r="AL23" s="6"/>
      <c r="AM23" s="6"/>
      <c r="AN23" s="6"/>
      <c r="AO23" s="6"/>
      <c r="AP23" s="6"/>
      <c r="AQ23" s="6"/>
      <c r="AR23" s="6"/>
      <c r="AS23" s="6"/>
      <c r="AT23" s="6"/>
      <c r="AU23" s="6"/>
      <c r="AW23" s="64"/>
      <c r="AX23" s="85"/>
      <c r="AY23" s="85"/>
      <c r="AZ23" s="85"/>
      <c r="BA23" s="85"/>
      <c r="BB23" s="85"/>
      <c r="BC23" s="85"/>
      <c r="BD23" s="85"/>
      <c r="BE23" s="85"/>
      <c r="BF23" s="85"/>
      <c r="BG23" s="85"/>
      <c r="BH23" s="85"/>
      <c r="BI23" s="85"/>
      <c r="BJ23" s="91"/>
      <c r="BK23" s="85"/>
      <c r="BL23" s="85"/>
      <c r="BM23" s="85"/>
      <c r="BN23" s="85"/>
      <c r="BO23" s="85"/>
      <c r="BP23" s="85"/>
      <c r="BQ23" s="85"/>
      <c r="BR23" s="85"/>
      <c r="BS23" s="85"/>
      <c r="BT23" s="85"/>
      <c r="BU23" s="85"/>
      <c r="BV23" s="85"/>
      <c r="BW23" s="85"/>
      <c r="BX23" s="85"/>
      <c r="BY23" s="85"/>
      <c r="BZ23" s="85"/>
      <c r="CA23" s="85"/>
      <c r="CB23" s="85"/>
      <c r="CC23" s="85"/>
      <c r="CD23" s="85"/>
      <c r="CE23" s="85"/>
      <c r="CF23" s="6"/>
      <c r="CG23" s="11"/>
      <c r="CH23" s="11"/>
      <c r="CI23" s="11"/>
      <c r="CJ23" s="11"/>
    </row>
    <row r="24" spans="1:88" x14ac:dyDescent="0.25">
      <c r="A24" s="3"/>
      <c r="B24" s="11" t="str">
        <f t="shared" si="5"/>
        <v/>
      </c>
      <c r="F24" s="155" t="s">
        <v>253</v>
      </c>
      <c r="G24" s="155"/>
      <c r="H24" s="155"/>
      <c r="I24" s="155"/>
      <c r="J24" s="6"/>
      <c r="M24" s="11" t="str">
        <f t="shared" ref="M24:M33" si="24">IF(H24="","",IF(H24&gt;G24,3,IF(H24=G24,1,0)))</f>
        <v/>
      </c>
      <c r="O24" s="11" t="str">
        <f t="shared" si="6"/>
        <v/>
      </c>
      <c r="P24" s="11" t="str">
        <f t="shared" si="7"/>
        <v/>
      </c>
      <c r="V24" s="11" t="str">
        <f>CONCATENATE(Z24)</f>
        <v>1. FC Köln</v>
      </c>
      <c r="W24" s="11">
        <f t="shared" ref="W24:W41" si="25">Y24</f>
        <v>13</v>
      </c>
      <c r="Y24" s="82">
        <f>RANK(AI24,$AI$24:$AI$41,0)+COUNTIF($AI$23:AI23,AI24)</f>
        <v>13</v>
      </c>
      <c r="Z24" s="82" t="str">
        <f t="shared" ref="Z24:Z41" si="26">CONCATENATE(Z4)</f>
        <v>1. FC Köln</v>
      </c>
      <c r="AA24" s="82">
        <f>COUNTIFS(F3:F11,Z24,G3:G11,"&gt;=0")+COUNTIFS(I3:I11,Z24,H3:H11,"&gt;=0")</f>
        <v>1</v>
      </c>
      <c r="AB24" s="82">
        <f>COUNTIFS(F3:F11,Z24,B3:B11,3)+COUNTIFS(I3:I11,Z24,M3:M11,3)</f>
        <v>0</v>
      </c>
      <c r="AC24" s="82">
        <f>COUNTIFS(F3:F11,Z24,B3:B11,1)+COUNTIFS(I3:I11,Z24,M3:M11,1)</f>
        <v>0</v>
      </c>
      <c r="AD24" s="82">
        <f>COUNTIFS(F3:F11,Z24,B3:B11,0)+COUNTIFS(I3:I11,Z24,M3:M11,0)</f>
        <v>1</v>
      </c>
      <c r="AE24" s="82">
        <f>SUMIF(F3:F11,Z24,G3:G11)+SUMIF(I3:I11,Z24,H3:H11)</f>
        <v>1</v>
      </c>
      <c r="AF24" s="82">
        <f>SUMIF(F3:F11,Z24,H3:H11)+SUMIF(I3:I11,Z24,G3:G11)</f>
        <v>2</v>
      </c>
      <c r="AG24" s="82">
        <f>+AE24-AF24</f>
        <v>-1</v>
      </c>
      <c r="AH24" s="82">
        <f>(AB24*3)+AC24</f>
        <v>0</v>
      </c>
      <c r="AI24" s="82">
        <f>SUM(AH24*1000+(AG24)/100+(AE24)/1000)</f>
        <v>-9.0000000000000011E-3</v>
      </c>
      <c r="AW24" s="85"/>
      <c r="AX24" s="30"/>
      <c r="AY24" s="30"/>
      <c r="AZ24" s="30"/>
      <c r="BA24" s="30"/>
      <c r="BB24" s="30"/>
      <c r="BC24" s="30"/>
      <c r="BD24" s="30"/>
      <c r="BE24" s="30"/>
      <c r="BF24" s="30"/>
      <c r="BG24" s="30"/>
      <c r="BH24" s="30"/>
      <c r="BI24" s="30"/>
      <c r="BJ24" s="30"/>
      <c r="BK24" s="30"/>
      <c r="BL24" s="30"/>
      <c r="BM24" s="30"/>
      <c r="BN24" s="30"/>
      <c r="BO24" s="30"/>
      <c r="BP24" s="30"/>
      <c r="BQ24" s="30"/>
      <c r="BR24" s="30"/>
      <c r="BS24" s="30"/>
      <c r="BT24" s="30"/>
      <c r="BU24" s="30"/>
      <c r="BV24" s="30"/>
      <c r="BW24" s="30"/>
      <c r="BX24" s="30"/>
      <c r="BY24" s="30"/>
      <c r="BZ24" s="30"/>
      <c r="CA24" s="30"/>
      <c r="CB24" s="30"/>
      <c r="CC24" s="30"/>
      <c r="CD24" s="30"/>
      <c r="CE24" s="30"/>
    </row>
    <row r="25" spans="1:88" x14ac:dyDescent="0.25">
      <c r="A25" s="3"/>
      <c r="B25" s="11">
        <f t="shared" si="5"/>
        <v>0</v>
      </c>
      <c r="D25" s="17">
        <f t="shared" ref="D25:D33" si="27">IFERROR(VLOOKUP(F25,$V$44:$W$61,2,FALSE),"")</f>
        <v>7</v>
      </c>
      <c r="F25" s="77" t="s">
        <v>119</v>
      </c>
      <c r="G25" s="16">
        <v>1</v>
      </c>
      <c r="H25" s="16">
        <v>3</v>
      </c>
      <c r="I25" s="77" t="s">
        <v>118</v>
      </c>
      <c r="J25" s="6"/>
      <c r="K25" s="17">
        <f t="shared" ref="K25:K33" si="28">IFERROR(VLOOKUP(I25,$V$44:$W$61,2,FALSE),"")</f>
        <v>2</v>
      </c>
      <c r="M25" s="11">
        <f t="shared" si="24"/>
        <v>3</v>
      </c>
      <c r="O25" s="11" t="str">
        <f t="shared" si="6"/>
        <v>P</v>
      </c>
      <c r="P25" s="11" t="str">
        <f t="shared" si="7"/>
        <v>G</v>
      </c>
      <c r="S25" s="11" t="str">
        <f t="shared" ref="S25:S33" si="29">IF(M25&lt;&gt;"",F25&amp;I25,"")</f>
        <v>Bor. MönchengladbachRB Leipzig</v>
      </c>
      <c r="T25" s="11" t="str">
        <f t="shared" ref="T25:T33" si="30">IF(S25&lt;&gt;"",G25&amp;"-"&amp;H25,"")</f>
        <v>1-3</v>
      </c>
      <c r="V25" s="11" t="str">
        <f t="shared" ref="V25:V41" si="31">CONCATENATE(Z25)</f>
        <v>1. FC Union Berlin</v>
      </c>
      <c r="W25" s="11">
        <f t="shared" si="25"/>
        <v>18</v>
      </c>
      <c r="Y25" s="82">
        <f>RANK(AI25,$AI$24:$AI$41,0)+COUNTIF($AI$23:AI24,AI25)</f>
        <v>18</v>
      </c>
      <c r="Z25" s="82" t="str">
        <f t="shared" si="26"/>
        <v>1. FC Union Berlin</v>
      </c>
      <c r="AA25" s="82">
        <f>COUNTIFS(F3:F11,Z25,G3:G11,"&gt;=0")+COUNTIFS(I3:I11,Z25,H3:H11,"&gt;=0")</f>
        <v>1</v>
      </c>
      <c r="AB25" s="82">
        <f>COUNTIFS(F3:F11,Z25,B3:B11,3)+COUNTIFS(I3:I11,Z25,M3:M11,3)</f>
        <v>0</v>
      </c>
      <c r="AC25" s="82">
        <f>COUNTIFS(F3:F11,Z25,B3:B11,1)+COUNTIFS(I3:I11,Z25,M3:M11,1)</f>
        <v>0</v>
      </c>
      <c r="AD25" s="82">
        <f>COUNTIFS(F3:F11,Z25,B3:B11,0)+COUNTIFS(I3:I11,Z25,M3:M11,0)</f>
        <v>1</v>
      </c>
      <c r="AE25" s="82">
        <f>SUMIF(F3:F11,Z25,G3:G11)+SUMIF(I3:I11,Z25,H3:H11)</f>
        <v>0</v>
      </c>
      <c r="AF25" s="82">
        <f>SUMIF(F3:F11,Z25,H3:H11)+SUMIF(I3:I11,Z25,G3:G11)</f>
        <v>4</v>
      </c>
      <c r="AG25" s="82">
        <f>+AE25-AF25</f>
        <v>-4</v>
      </c>
      <c r="AH25" s="82">
        <f>(AB25*3)+AC25</f>
        <v>0</v>
      </c>
      <c r="AI25" s="82">
        <f t="shared" ref="AI25:AI41" si="32">SUM(AH25*1000+(AG25)/100+(AE25)/1000)</f>
        <v>-0.04</v>
      </c>
      <c r="AJ25" s="11"/>
      <c r="AW25" s="64"/>
      <c r="AX25" s="64"/>
      <c r="AY25" s="64"/>
      <c r="AZ25" s="64"/>
      <c r="BA25" s="64"/>
      <c r="BB25" s="64"/>
      <c r="BC25" s="64"/>
      <c r="BD25" s="64"/>
      <c r="BE25" s="64"/>
      <c r="BF25" s="64"/>
      <c r="BG25" s="64"/>
      <c r="BH25" s="64"/>
      <c r="BI25" s="64"/>
      <c r="BJ25" s="64"/>
      <c r="BK25" s="64"/>
      <c r="BL25" s="64"/>
      <c r="BM25" s="64"/>
      <c r="BN25" s="64"/>
      <c r="BO25" s="64"/>
      <c r="BP25" s="64"/>
      <c r="BQ25" s="64"/>
      <c r="BR25" s="64"/>
      <c r="BS25" s="64"/>
      <c r="BT25" s="64"/>
      <c r="BU25" s="64"/>
      <c r="BV25" s="64"/>
      <c r="BW25" s="64"/>
      <c r="BX25" s="64"/>
      <c r="BY25" s="64"/>
      <c r="BZ25" s="64"/>
      <c r="CA25" s="64"/>
      <c r="CB25" s="64"/>
      <c r="CC25" s="64"/>
      <c r="CD25" s="64"/>
      <c r="CE25" s="64"/>
      <c r="CF25" s="6"/>
    </row>
    <row r="26" spans="1:88" x14ac:dyDescent="0.25">
      <c r="A26" s="3"/>
      <c r="B26" s="11">
        <f t="shared" si="5"/>
        <v>3</v>
      </c>
      <c r="D26" s="17">
        <f t="shared" si="27"/>
        <v>6</v>
      </c>
      <c r="F26" s="77" t="s">
        <v>116</v>
      </c>
      <c r="G26" s="16">
        <v>6</v>
      </c>
      <c r="H26" s="16">
        <v>1</v>
      </c>
      <c r="I26" s="77" t="s">
        <v>127</v>
      </c>
      <c r="J26" s="6"/>
      <c r="K26" s="17">
        <f t="shared" si="28"/>
        <v>18</v>
      </c>
      <c r="M26" s="11">
        <f t="shared" si="24"/>
        <v>0</v>
      </c>
      <c r="O26" s="11" t="str">
        <f t="shared" si="6"/>
        <v>G</v>
      </c>
      <c r="P26" s="11" t="str">
        <f t="shared" si="7"/>
        <v>P</v>
      </c>
      <c r="S26" s="11" t="str">
        <f t="shared" si="29"/>
        <v>Bayern München1. FSV Mainz 05</v>
      </c>
      <c r="T26" s="11" t="str">
        <f t="shared" si="30"/>
        <v>6-1</v>
      </c>
      <c r="V26" s="11" t="str">
        <f t="shared" si="31"/>
        <v>1. FSV Mainz 05</v>
      </c>
      <c r="W26" s="11">
        <f t="shared" si="25"/>
        <v>16</v>
      </c>
      <c r="Y26" s="82">
        <f>RANK(AI26,$AI$24:$AI$41,0)+COUNTIF($AI$23:AI25,AI26)</f>
        <v>16</v>
      </c>
      <c r="Z26" s="82" t="str">
        <f t="shared" si="26"/>
        <v>1. FSV Mainz 05</v>
      </c>
      <c r="AA26" s="82">
        <f>COUNTIFS(F3:F11,Z26,G3:G11,"&gt;=0")+COUNTIFS(I3:I11,Z26,H3:H11,"&gt;=0")</f>
        <v>1</v>
      </c>
      <c r="AB26" s="82">
        <f>COUNTIFS(F3:F11,Z26,B3:B11,3)+COUNTIFS(I3:I11,Z26,M3:M11,3)</f>
        <v>0</v>
      </c>
      <c r="AC26" s="82">
        <f>COUNTIFS(F3:F11,Z26,B3:B11,1)+COUNTIFS(I3:I11,Z26,M3:M11,1)</f>
        <v>0</v>
      </c>
      <c r="AD26" s="82">
        <f>COUNTIFS(F3:F11,Z26,B3:B11,0)+COUNTIFS(I3:I11,Z26,M3:M11,0)</f>
        <v>1</v>
      </c>
      <c r="AE26" s="82">
        <f>SUMIF(F3:F11,Z26,G3:G11)+SUMIF(I3:I11,Z26,H3:H11)</f>
        <v>0</v>
      </c>
      <c r="AF26" s="82">
        <f>SUMIF(F3:F11,Z26,H3:H11)+SUMIF(I3:I11,Z26,G3:G11)</f>
        <v>3</v>
      </c>
      <c r="AG26" s="82">
        <f>+AE26-AF26</f>
        <v>-3</v>
      </c>
      <c r="AH26" s="82">
        <f>(AB26*3)+AC26</f>
        <v>0</v>
      </c>
      <c r="AI26" s="82">
        <f t="shared" si="32"/>
        <v>-0.03</v>
      </c>
      <c r="AJ26" s="11"/>
      <c r="AW26" s="64"/>
      <c r="AX26" s="85"/>
      <c r="AY26" s="85"/>
      <c r="AZ26" s="85"/>
      <c r="BA26" s="85"/>
      <c r="BB26" s="85"/>
      <c r="BC26" s="85"/>
      <c r="BD26" s="85"/>
      <c r="BE26" s="85"/>
      <c r="BF26" s="85"/>
      <c r="BG26" s="85"/>
      <c r="BH26" s="85"/>
      <c r="BI26" s="85"/>
      <c r="BJ26" s="85"/>
      <c r="BK26" s="85"/>
      <c r="BL26" s="85"/>
      <c r="BM26" s="85"/>
      <c r="BN26" s="85"/>
      <c r="BO26" s="85"/>
      <c r="BP26" s="85"/>
      <c r="BQ26" s="85"/>
      <c r="BR26" s="85"/>
      <c r="BS26" s="85"/>
      <c r="BT26" s="85"/>
      <c r="BU26" s="85"/>
      <c r="BV26" s="85"/>
      <c r="BW26" s="85"/>
      <c r="BX26" s="85"/>
      <c r="BY26" s="85"/>
      <c r="BZ26" s="85"/>
      <c r="CA26" s="85"/>
      <c r="CB26" s="85"/>
      <c r="CC26" s="85"/>
      <c r="CD26" s="85"/>
      <c r="CE26" s="85"/>
      <c r="CF26" s="6"/>
    </row>
    <row r="27" spans="1:88" x14ac:dyDescent="0.25">
      <c r="A27" s="3"/>
      <c r="B27" s="11">
        <f t="shared" si="5"/>
        <v>1</v>
      </c>
      <c r="D27" s="17">
        <f t="shared" si="27"/>
        <v>5</v>
      </c>
      <c r="F27" s="77" t="s">
        <v>120</v>
      </c>
      <c r="G27" s="16">
        <v>0</v>
      </c>
      <c r="H27" s="16">
        <v>0</v>
      </c>
      <c r="I27" s="77" t="s">
        <v>123</v>
      </c>
      <c r="J27" s="6"/>
      <c r="K27" s="17">
        <f t="shared" si="28"/>
        <v>9</v>
      </c>
      <c r="M27" s="11">
        <f t="shared" si="24"/>
        <v>1</v>
      </c>
      <c r="O27" s="11" t="str">
        <f t="shared" si="6"/>
        <v>N</v>
      </c>
      <c r="P27" s="11" t="str">
        <f t="shared" si="7"/>
        <v>N</v>
      </c>
      <c r="S27" s="11" t="str">
        <f t="shared" si="29"/>
        <v>Bayer Leverkusen1899 Hoffenheim</v>
      </c>
      <c r="T27" s="11" t="str">
        <f t="shared" si="30"/>
        <v>0-0</v>
      </c>
      <c r="V27" s="11" t="str">
        <f t="shared" si="31"/>
        <v>1899 Hoffenheim</v>
      </c>
      <c r="W27" s="11">
        <f t="shared" si="25"/>
        <v>14</v>
      </c>
      <c r="Y27" s="82">
        <f>RANK(AI27,$AI$24:$AI$41,0)+COUNTIF($AI$23:AI26,AI27)</f>
        <v>14</v>
      </c>
      <c r="Z27" s="82" t="str">
        <f t="shared" si="26"/>
        <v>1899 Hoffenheim</v>
      </c>
      <c r="AA27" s="82">
        <f>COUNTIFS(F3:F11,Z27,G3:G11,"&gt;=0")+COUNTIFS(I3:I11,Z27,H3:H11,"&gt;=0")</f>
        <v>1</v>
      </c>
      <c r="AB27" s="82">
        <f>COUNTIFS(F3:F11,Z27,B3:B11,3)+COUNTIFS(I3:I11,Z27,M3:M11,3)</f>
        <v>0</v>
      </c>
      <c r="AC27" s="82">
        <f>COUNTIFS(F3:F11,Z27,B3:B11,1)+COUNTIFS(I3:I11,Z27,M3:M11,1)</f>
        <v>0</v>
      </c>
      <c r="AD27" s="82">
        <f>COUNTIFS(F3:F11,Z27,B3:B11,0)+COUNTIFS(I3:I11,Z27,M3:M11,0)</f>
        <v>1</v>
      </c>
      <c r="AE27" s="82">
        <f>SUMIF(F3:F11,Z27,G3:G11)+SUMIF(I3:I11,Z27,H3:H11)</f>
        <v>0</v>
      </c>
      <c r="AF27" s="82">
        <f>SUMIF(F3:F11,Z27,H3:H11)+SUMIF(I3:I11,Z27,G3:G11)</f>
        <v>1</v>
      </c>
      <c r="AG27" s="82">
        <f>+AE27-AF27</f>
        <v>-1</v>
      </c>
      <c r="AH27" s="82">
        <f>(AB27*3)+AC27</f>
        <v>0</v>
      </c>
      <c r="AI27" s="82">
        <f t="shared" si="32"/>
        <v>-0.01</v>
      </c>
      <c r="AJ27" s="11"/>
      <c r="AW27" s="64"/>
      <c r="AX27" s="85"/>
      <c r="AY27" s="85"/>
      <c r="AZ27" s="85"/>
      <c r="BA27" s="85"/>
      <c r="BB27" s="85"/>
      <c r="BC27" s="85"/>
      <c r="BD27" s="85"/>
      <c r="BE27" s="85"/>
      <c r="BF27" s="85"/>
      <c r="BG27" s="85"/>
      <c r="BH27" s="85"/>
      <c r="BI27" s="85"/>
      <c r="BJ27" s="85"/>
      <c r="BK27" s="85"/>
      <c r="BL27" s="85"/>
      <c r="BM27" s="85"/>
      <c r="BN27" s="85"/>
      <c r="BO27" s="85"/>
      <c r="BP27" s="85"/>
      <c r="BQ27" s="85"/>
      <c r="BR27" s="85"/>
      <c r="BS27" s="85"/>
      <c r="BT27" s="85"/>
      <c r="BU27" s="85"/>
      <c r="BV27" s="85"/>
      <c r="BW27" s="85"/>
      <c r="BX27" s="85"/>
      <c r="BY27" s="85"/>
      <c r="BZ27" s="85"/>
      <c r="CA27" s="85"/>
      <c r="CB27" s="85"/>
      <c r="CC27" s="85"/>
      <c r="CD27" s="85"/>
      <c r="CE27" s="85"/>
    </row>
    <row r="28" spans="1:88" x14ac:dyDescent="0.25">
      <c r="A28" s="3"/>
      <c r="B28" s="11">
        <f t="shared" si="5"/>
        <v>1</v>
      </c>
      <c r="D28" s="17">
        <f t="shared" si="27"/>
        <v>4</v>
      </c>
      <c r="F28" s="77" t="s">
        <v>122</v>
      </c>
      <c r="G28" s="16">
        <v>1</v>
      </c>
      <c r="H28" s="16">
        <v>1</v>
      </c>
      <c r="I28" s="77" t="s">
        <v>225</v>
      </c>
      <c r="J28" s="6"/>
      <c r="K28" s="17">
        <f t="shared" si="28"/>
        <v>15</v>
      </c>
      <c r="M28" s="11">
        <f t="shared" si="24"/>
        <v>1</v>
      </c>
      <c r="O28" s="11" t="str">
        <f t="shared" si="6"/>
        <v>N</v>
      </c>
      <c r="P28" s="11" t="str">
        <f t="shared" si="7"/>
        <v>N</v>
      </c>
      <c r="S28" s="11" t="str">
        <f t="shared" si="29"/>
        <v>VfL WolfsburgSC Paderborn 07</v>
      </c>
      <c r="T28" s="11" t="str">
        <f t="shared" si="30"/>
        <v>1-1</v>
      </c>
      <c r="V28" s="11" t="str">
        <f t="shared" si="31"/>
        <v>Bayer Leverkusen</v>
      </c>
      <c r="W28" s="11">
        <f t="shared" si="25"/>
        <v>5</v>
      </c>
      <c r="Y28" s="82">
        <f>RANK(AI28,$AI$24:$AI$41,0)+COUNTIF($AI$23:AI27,AI28)</f>
        <v>5</v>
      </c>
      <c r="Z28" s="82" t="str">
        <f t="shared" si="26"/>
        <v>Bayer Leverkusen</v>
      </c>
      <c r="AA28" s="82">
        <f>COUNTIFS(F3:F11,Z28,G3:G11,"&gt;=0")+COUNTIFS(I3:I11,Z28,H3:H11,"&gt;=0")</f>
        <v>1</v>
      </c>
      <c r="AB28" s="82">
        <f>COUNTIFS(F3:F11,Z28,B3:B11,3)+COUNTIFS(I3:I11,Z28,M3:M11,3)</f>
        <v>1</v>
      </c>
      <c r="AC28" s="82">
        <f>COUNTIFS(F3:F11,Z28,B3:B11,1)+COUNTIFS(I3:I11,Z28,M3:M11,1)</f>
        <v>0</v>
      </c>
      <c r="AD28" s="82">
        <f>COUNTIFS(F3:F11,Z28,B3:B11,0)+COUNTIFS(I3:I11,Z28,M3:M11,0)</f>
        <v>0</v>
      </c>
      <c r="AE28" s="82">
        <f>SUMIF(F3:F11,Z28,G3:G11)+SUMIF(I3:I11,Z28,H3:H11)</f>
        <v>3</v>
      </c>
      <c r="AF28" s="82">
        <f>SUMIF(F3:F11,Z28,H3:H11)+SUMIF(I3:I11,Z28,G3:G11)</f>
        <v>2</v>
      </c>
      <c r="AG28" s="82">
        <f t="shared" ref="AG28:AG41" si="33">+AE28-AF28</f>
        <v>1</v>
      </c>
      <c r="AH28" s="82">
        <f>(AB28*3)+AC28</f>
        <v>3</v>
      </c>
      <c r="AI28" s="82">
        <f t="shared" si="32"/>
        <v>3000.0130000000004</v>
      </c>
      <c r="AJ28" s="11"/>
      <c r="AW28" s="85"/>
      <c r="AX28" s="30"/>
      <c r="AY28" s="30"/>
      <c r="AZ28" s="30"/>
      <c r="BA28" s="30"/>
      <c r="BB28" s="30"/>
      <c r="BC28" s="30"/>
      <c r="BD28" s="30"/>
      <c r="BE28" s="30"/>
      <c r="BF28" s="30"/>
      <c r="BG28" s="30"/>
      <c r="BH28" s="30"/>
      <c r="BI28" s="30"/>
      <c r="BJ28" s="30"/>
      <c r="BK28" s="30"/>
      <c r="BL28" s="30"/>
      <c r="BM28" s="30"/>
      <c r="BN28" s="30"/>
      <c r="BO28" s="30"/>
      <c r="BP28" s="30"/>
      <c r="BQ28" s="30"/>
      <c r="BR28" s="30"/>
      <c r="BS28" s="30"/>
      <c r="BT28" s="30"/>
      <c r="BU28" s="30"/>
      <c r="BV28" s="30"/>
      <c r="BW28" s="30"/>
      <c r="BX28" s="30"/>
      <c r="BY28" s="30"/>
      <c r="BZ28" s="30"/>
      <c r="CA28" s="30"/>
      <c r="CB28" s="30"/>
      <c r="CC28" s="30"/>
      <c r="CD28" s="30"/>
      <c r="CE28" s="30"/>
    </row>
    <row r="29" spans="1:88" x14ac:dyDescent="0.25">
      <c r="A29" s="3"/>
      <c r="B29" s="11">
        <f t="shared" si="5"/>
        <v>0</v>
      </c>
      <c r="D29" s="17">
        <f t="shared" si="27"/>
        <v>3</v>
      </c>
      <c r="F29" s="77" t="s">
        <v>128</v>
      </c>
      <c r="G29" s="16">
        <v>1</v>
      </c>
      <c r="H29" s="16">
        <v>2</v>
      </c>
      <c r="I29" s="77" t="s">
        <v>261</v>
      </c>
      <c r="J29" s="6"/>
      <c r="K29" s="17">
        <f t="shared" si="28"/>
        <v>17</v>
      </c>
      <c r="M29" s="11">
        <f t="shared" si="24"/>
        <v>3</v>
      </c>
      <c r="O29" s="11" t="str">
        <f t="shared" si="6"/>
        <v>P</v>
      </c>
      <c r="P29" s="11" t="str">
        <f t="shared" si="7"/>
        <v>G</v>
      </c>
      <c r="S29" s="11" t="str">
        <f t="shared" si="29"/>
        <v>SC Freiburg1. FC Köln</v>
      </c>
      <c r="T29" s="11" t="str">
        <f t="shared" si="30"/>
        <v>1-2</v>
      </c>
      <c r="V29" s="11" t="str">
        <f t="shared" si="31"/>
        <v>Bayern München</v>
      </c>
      <c r="W29" s="11">
        <f t="shared" si="25"/>
        <v>8</v>
      </c>
      <c r="Y29" s="82">
        <f>RANK(AI29,$AI$24:$AI$41,0)+COUNTIF($AI$23:AI28,AI29)</f>
        <v>8</v>
      </c>
      <c r="Z29" s="82" t="str">
        <f t="shared" si="26"/>
        <v>Bayern München</v>
      </c>
      <c r="AA29" s="82">
        <f>COUNTIFS(F3:F11,Z29,G3:G11,"&gt;=0")+COUNTIFS(I3:I11,Z29,H3:H11,"&gt;=0")</f>
        <v>1</v>
      </c>
      <c r="AB29" s="82">
        <f>COUNTIFS(F3:F11,Z29,B3:B11,3)+COUNTIFS(I3:I11,Z29,M3:M11,3)</f>
        <v>0</v>
      </c>
      <c r="AC29" s="82">
        <f>COUNTIFS(F3:F11,Z29,B3:B11,1)+COUNTIFS(I3:I11,Z29,M3:M11,1)</f>
        <v>1</v>
      </c>
      <c r="AD29" s="82">
        <f>COUNTIFS(F3:F11,Z29,B3:B11,0)+COUNTIFS(I3:I11,Z29,M3:M11,0)</f>
        <v>0</v>
      </c>
      <c r="AE29" s="82">
        <f>SUMIF(F3:F11,Z29,G3:G11)+SUMIF(I3:I11,Z29,H3:H11)</f>
        <v>2</v>
      </c>
      <c r="AF29" s="82">
        <f>SUMIF(F3:F11,Z29,H3:H11)+SUMIF(I3:I11,Z29,G3:G11)</f>
        <v>2</v>
      </c>
      <c r="AG29" s="82">
        <f t="shared" si="33"/>
        <v>0</v>
      </c>
      <c r="AH29" s="82">
        <f t="shared" ref="AH29:AH41" si="34">(AB29*3)+AC29</f>
        <v>1</v>
      </c>
      <c r="AI29" s="82">
        <f t="shared" si="32"/>
        <v>1000.002</v>
      </c>
      <c r="AJ29" s="11"/>
      <c r="AW29" s="85"/>
      <c r="AX29" s="30"/>
      <c r="AY29" s="30"/>
      <c r="AZ29" s="30"/>
      <c r="BA29" s="30"/>
      <c r="BB29" s="30"/>
      <c r="BC29" s="30"/>
      <c r="BD29" s="30"/>
      <c r="BE29" s="30"/>
      <c r="BF29" s="30"/>
      <c r="BG29" s="30"/>
      <c r="BH29" s="30"/>
      <c r="BI29" s="30"/>
      <c r="BJ29" s="30"/>
      <c r="BK29" s="30"/>
      <c r="BL29" s="30"/>
      <c r="BM29" s="30"/>
      <c r="BN29" s="30"/>
      <c r="BO29" s="30"/>
      <c r="BP29" s="30"/>
      <c r="BQ29" s="30"/>
      <c r="BR29" s="30"/>
      <c r="BS29" s="30"/>
      <c r="BT29" s="30"/>
      <c r="BU29" s="30"/>
      <c r="BV29" s="30"/>
      <c r="BW29" s="30"/>
      <c r="BX29" s="30"/>
      <c r="BY29" s="30"/>
      <c r="BZ29" s="30"/>
      <c r="CA29" s="30"/>
      <c r="CB29" s="30"/>
      <c r="CC29" s="30"/>
      <c r="CD29" s="30"/>
      <c r="CE29" s="30"/>
    </row>
    <row r="30" spans="1:88" x14ac:dyDescent="0.25">
      <c r="A30" s="3"/>
      <c r="B30" s="11">
        <f t="shared" si="5"/>
        <v>3</v>
      </c>
      <c r="D30" s="17">
        <f t="shared" si="27"/>
        <v>12</v>
      </c>
      <c r="F30" s="77" t="s">
        <v>130</v>
      </c>
      <c r="G30" s="16">
        <v>3</v>
      </c>
      <c r="H30" s="16">
        <v>0</v>
      </c>
      <c r="I30" s="77" t="s">
        <v>125</v>
      </c>
      <c r="J30" s="6"/>
      <c r="K30" s="17">
        <f t="shared" si="28"/>
        <v>11</v>
      </c>
      <c r="M30" s="11">
        <f t="shared" si="24"/>
        <v>0</v>
      </c>
      <c r="O30" s="11" t="str">
        <f t="shared" si="6"/>
        <v>G</v>
      </c>
      <c r="P30" s="11" t="str">
        <f t="shared" si="7"/>
        <v>P</v>
      </c>
      <c r="S30" s="11" t="str">
        <f t="shared" si="29"/>
        <v>FC Schalke 04Hertha BSC</v>
      </c>
      <c r="T30" s="11" t="str">
        <f t="shared" si="30"/>
        <v>3-0</v>
      </c>
      <c r="V30" s="11" t="str">
        <f t="shared" si="31"/>
        <v>Bor. Mönchengladbach</v>
      </c>
      <c r="W30" s="11">
        <f t="shared" si="25"/>
        <v>10</v>
      </c>
      <c r="Y30" s="82">
        <f>RANK(AI30,$AI$24:$AI$41,0)+COUNTIF($AI$23:AI29,AI30)</f>
        <v>10</v>
      </c>
      <c r="Z30" s="82" t="str">
        <f t="shared" si="26"/>
        <v>Bor. Mönchengladbach</v>
      </c>
      <c r="AA30" s="82">
        <f>COUNTIFS(F3:F11,Z30,G3:G11,"&gt;=0")+COUNTIFS(I3:I11,Z30,H3:H11,"&gt;=0")</f>
        <v>1</v>
      </c>
      <c r="AB30" s="82">
        <f>COUNTIFS(F3:F11,Z30,B3:B11,3)+COUNTIFS(I3:I11,Z30,M3:M11,3)</f>
        <v>0</v>
      </c>
      <c r="AC30" s="82">
        <f>COUNTIFS(F3:F11,Z30,B3:B11,1)+COUNTIFS(I3:I11,Z30,M3:M11,1)</f>
        <v>1</v>
      </c>
      <c r="AD30" s="82">
        <f>COUNTIFS(F3:F11,Z30,B3:B11,0)+COUNTIFS(I3:I11,Z30,M3:M11,0)</f>
        <v>0</v>
      </c>
      <c r="AE30" s="82">
        <f>SUMIF(F3:F11,Z30,G3:G11)+SUMIF(I3:I11,Z30,H3:H11)</f>
        <v>0</v>
      </c>
      <c r="AF30" s="82">
        <f>SUMIF(F3:F11,Z30,H3:H11)+SUMIF(I3:I11,Z30,G3:G11)</f>
        <v>0</v>
      </c>
      <c r="AG30" s="82">
        <f t="shared" si="33"/>
        <v>0</v>
      </c>
      <c r="AH30" s="82">
        <f t="shared" si="34"/>
        <v>1</v>
      </c>
      <c r="AI30" s="82">
        <f t="shared" si="32"/>
        <v>1000</v>
      </c>
      <c r="AJ30" s="11"/>
      <c r="AW30" s="85"/>
      <c r="AX30" s="92"/>
      <c r="AY30" s="92"/>
      <c r="AZ30" s="92"/>
      <c r="BA30" s="85"/>
      <c r="BB30" s="85"/>
      <c r="BC30" s="85"/>
      <c r="BD30" s="30"/>
      <c r="BE30" s="30"/>
      <c r="BF30" s="30"/>
      <c r="BG30" s="30"/>
      <c r="BH30" s="30"/>
      <c r="BI30" s="30"/>
      <c r="BJ30" s="30"/>
      <c r="BK30" s="30"/>
      <c r="BL30" s="30"/>
      <c r="BM30" s="30"/>
      <c r="BN30" s="30"/>
      <c r="BO30" s="30"/>
      <c r="BP30" s="30"/>
      <c r="BQ30" s="30"/>
      <c r="BR30" s="30"/>
      <c r="BS30" s="30"/>
      <c r="BT30" s="30"/>
      <c r="BU30" s="30"/>
      <c r="BV30" s="30"/>
      <c r="BW30" s="30"/>
      <c r="BX30" s="30"/>
      <c r="BY30" s="30"/>
      <c r="BZ30" s="30"/>
      <c r="CA30" s="30"/>
      <c r="CB30" s="30"/>
      <c r="CC30" s="30"/>
      <c r="CD30" s="30"/>
      <c r="CE30" s="30"/>
    </row>
    <row r="31" spans="1:88" x14ac:dyDescent="0.25">
      <c r="A31" s="3"/>
      <c r="B31" s="11">
        <f t="shared" si="5"/>
        <v>3</v>
      </c>
      <c r="D31" s="17">
        <f t="shared" si="27"/>
        <v>14</v>
      </c>
      <c r="F31" s="77" t="s">
        <v>262</v>
      </c>
      <c r="G31" s="16">
        <v>3</v>
      </c>
      <c r="H31" s="16">
        <v>1</v>
      </c>
      <c r="I31" s="77" t="s">
        <v>117</v>
      </c>
      <c r="J31" s="6"/>
      <c r="K31" s="17">
        <f t="shared" si="28"/>
        <v>1</v>
      </c>
      <c r="M31" s="11">
        <f t="shared" si="24"/>
        <v>0</v>
      </c>
      <c r="O31" s="11" t="str">
        <f t="shared" si="6"/>
        <v>G</v>
      </c>
      <c r="P31" s="11" t="str">
        <f t="shared" si="7"/>
        <v>P</v>
      </c>
      <c r="S31" s="11" t="str">
        <f t="shared" si="29"/>
        <v>1. FC Union BerlinBorussia Dortmund</v>
      </c>
      <c r="T31" s="11" t="str">
        <f t="shared" si="30"/>
        <v>3-1</v>
      </c>
      <c r="V31" s="11" t="str">
        <f t="shared" si="31"/>
        <v>Borussia Dortmund</v>
      </c>
      <c r="W31" s="11">
        <f t="shared" si="25"/>
        <v>1</v>
      </c>
      <c r="Y31" s="82">
        <f>RANK(AI31,$AI$24:$AI$41,0)+COUNTIF($AI$23:AI30,AI31)</f>
        <v>1</v>
      </c>
      <c r="Z31" s="82" t="str">
        <f t="shared" si="26"/>
        <v>Borussia Dortmund</v>
      </c>
      <c r="AA31" s="82">
        <f>COUNTIFS(F3:F11,Z31,G3:G11,"&gt;=0")+COUNTIFS(I3:I11,Z31,H3:H11,"&gt;=0")</f>
        <v>1</v>
      </c>
      <c r="AB31" s="82">
        <f>COUNTIFS(F3:F11,Z31,B3:B11,3)+COUNTIFS(I3:I11,Z31,M3:M11,3)</f>
        <v>1</v>
      </c>
      <c r="AC31" s="82">
        <f>COUNTIFS(F3:F11,Z31,B3:B11,1)+COUNTIFS(I3:I11,Z31,M3:M11,1)</f>
        <v>0</v>
      </c>
      <c r="AD31" s="82">
        <f>COUNTIFS(F3:F11,Z31,B3:B11,0)+COUNTIFS(I3:I11,Z31,M3:M11,0)</f>
        <v>0</v>
      </c>
      <c r="AE31" s="82">
        <f>SUMIF(F3:F11,Z31,G3:G11)+SUMIF(I3:I11,Z31,H3:H11)</f>
        <v>5</v>
      </c>
      <c r="AF31" s="82">
        <f>SUMIF(F3:F11,Z31,H3:H11)+SUMIF(I3:I11,Z31,G3:G11)</f>
        <v>1</v>
      </c>
      <c r="AG31" s="82">
        <f t="shared" si="33"/>
        <v>4</v>
      </c>
      <c r="AH31" s="82">
        <f t="shared" si="34"/>
        <v>3</v>
      </c>
      <c r="AI31" s="82">
        <f t="shared" si="32"/>
        <v>3000.0450000000001</v>
      </c>
      <c r="AJ31" s="11"/>
      <c r="AW31" s="85"/>
      <c r="AX31" s="92"/>
      <c r="AY31" s="92"/>
      <c r="AZ31" s="92"/>
      <c r="BA31" s="85"/>
      <c r="BB31" s="85"/>
      <c r="BC31" s="85"/>
      <c r="BD31" s="30"/>
      <c r="BE31" s="30"/>
      <c r="BF31" s="30"/>
      <c r="BG31" s="30"/>
      <c r="BH31" s="30"/>
      <c r="BI31" s="30"/>
      <c r="BJ31" s="30"/>
      <c r="BK31" s="30"/>
      <c r="BL31" s="30"/>
      <c r="BM31" s="30"/>
      <c r="BN31" s="30"/>
      <c r="BO31" s="30"/>
      <c r="BP31" s="30"/>
      <c r="BQ31" s="30"/>
      <c r="BR31" s="30"/>
      <c r="BS31" s="30"/>
      <c r="BT31" s="30"/>
      <c r="BU31" s="30"/>
      <c r="BV31" s="30"/>
      <c r="BW31" s="30"/>
      <c r="BX31" s="30"/>
      <c r="BY31" s="30"/>
      <c r="BZ31" s="30"/>
      <c r="CA31" s="30"/>
      <c r="CB31" s="30"/>
      <c r="CC31" s="30"/>
      <c r="CD31" s="30"/>
      <c r="CE31" s="30"/>
    </row>
    <row r="32" spans="1:88" x14ac:dyDescent="0.25">
      <c r="A32" s="3"/>
      <c r="B32" s="11">
        <f t="shared" si="5"/>
        <v>3</v>
      </c>
      <c r="D32" s="17">
        <f t="shared" si="27"/>
        <v>16</v>
      </c>
      <c r="F32" s="77" t="s">
        <v>124</v>
      </c>
      <c r="G32" s="16">
        <v>3</v>
      </c>
      <c r="H32" s="16">
        <v>2</v>
      </c>
      <c r="I32" s="77" t="s">
        <v>129</v>
      </c>
      <c r="J32" s="6"/>
      <c r="K32" s="17">
        <f t="shared" si="28"/>
        <v>13</v>
      </c>
      <c r="M32" s="11">
        <f t="shared" si="24"/>
        <v>0</v>
      </c>
      <c r="O32" s="11" t="str">
        <f t="shared" si="6"/>
        <v>G</v>
      </c>
      <c r="P32" s="11" t="str">
        <f t="shared" si="7"/>
        <v>P</v>
      </c>
      <c r="S32" s="11" t="str">
        <f t="shared" si="29"/>
        <v>Werder BremenFC Augsburg</v>
      </c>
      <c r="T32" s="11" t="str">
        <f t="shared" si="30"/>
        <v>3-2</v>
      </c>
      <c r="V32" s="11" t="str">
        <f t="shared" si="31"/>
        <v>Eintracht Frankfurt</v>
      </c>
      <c r="W32" s="11">
        <f t="shared" si="25"/>
        <v>7</v>
      </c>
      <c r="Y32" s="82">
        <f>RANK(AI32,$AI$24:$AI$41,0)+COUNTIF($AI$23:AI31,AI32)</f>
        <v>7</v>
      </c>
      <c r="Z32" s="82" t="str">
        <f t="shared" si="26"/>
        <v>Eintracht Frankfurt</v>
      </c>
      <c r="AA32" s="82">
        <f>COUNTIFS(F3:F11,Z32,G3:G11,"&gt;=0")+COUNTIFS(I3:I11,Z32,H3:H11,"&gt;=0")</f>
        <v>1</v>
      </c>
      <c r="AB32" s="82">
        <f>COUNTIFS(F3:F11,Z32,B3:B11,3)+COUNTIFS(I3:I11,Z32,M3:M11,3)</f>
        <v>1</v>
      </c>
      <c r="AC32" s="82">
        <f>COUNTIFS(F3:F11,Z32,B3:B11,1)+COUNTIFS(I3:I11,Z32,M3:M11,1)</f>
        <v>0</v>
      </c>
      <c r="AD32" s="82">
        <f>COUNTIFS(F3:F11,Z32,B3:B11,0)+COUNTIFS(I3:I11,Z32,M3:M11,0)</f>
        <v>0</v>
      </c>
      <c r="AE32" s="82">
        <f>SUMIF(F3:F11,Z32,G3:G11)+SUMIF(I3:I11,Z32,H3:H11)</f>
        <v>1</v>
      </c>
      <c r="AF32" s="82">
        <f>SUMIF(F3:F11,Z32,H3:H11)+SUMIF(I3:I11,Z32,G3:G11)</f>
        <v>0</v>
      </c>
      <c r="AG32" s="82">
        <f t="shared" si="33"/>
        <v>1</v>
      </c>
      <c r="AH32" s="82">
        <f t="shared" si="34"/>
        <v>3</v>
      </c>
      <c r="AI32" s="82">
        <f t="shared" si="32"/>
        <v>3000.0110000000004</v>
      </c>
      <c r="AJ32" s="11"/>
      <c r="AW32" s="85"/>
      <c r="AX32" s="92"/>
      <c r="AY32" s="92"/>
      <c r="AZ32" s="92"/>
      <c r="BA32" s="85"/>
      <c r="BB32" s="85"/>
      <c r="BC32" s="85"/>
      <c r="BD32" s="30"/>
      <c r="BE32" s="30"/>
      <c r="BF32" s="30"/>
      <c r="BG32" s="30"/>
      <c r="BH32" s="30"/>
      <c r="BI32" s="30"/>
      <c r="BJ32" s="30"/>
      <c r="BK32" s="30"/>
      <c r="BL32" s="30"/>
      <c r="BM32" s="30"/>
      <c r="BN32" s="30"/>
      <c r="BO32" s="30"/>
      <c r="BP32" s="30"/>
      <c r="BQ32" s="30"/>
      <c r="BR32" s="30"/>
      <c r="BS32" s="30"/>
      <c r="BT32" s="30"/>
      <c r="BU32" s="30"/>
      <c r="BV32" s="30"/>
      <c r="BW32" s="30"/>
      <c r="BX32" s="30"/>
      <c r="BY32" s="30"/>
      <c r="BZ32" s="30"/>
      <c r="CA32" s="30"/>
      <c r="CB32" s="30"/>
      <c r="CC32" s="30"/>
      <c r="CD32" s="30"/>
      <c r="CE32" s="30"/>
    </row>
    <row r="33" spans="1:83" x14ac:dyDescent="0.25">
      <c r="A33" s="3"/>
      <c r="B33" s="11">
        <f t="shared" si="5"/>
        <v>3</v>
      </c>
      <c r="D33" s="17">
        <f t="shared" si="27"/>
        <v>10</v>
      </c>
      <c r="F33" s="77" t="s">
        <v>121</v>
      </c>
      <c r="G33" s="16">
        <v>2</v>
      </c>
      <c r="H33" s="16">
        <v>1</v>
      </c>
      <c r="I33" s="77" t="s">
        <v>126</v>
      </c>
      <c r="J33" s="6"/>
      <c r="K33" s="17">
        <f t="shared" si="28"/>
        <v>8</v>
      </c>
      <c r="M33" s="11">
        <f t="shared" si="24"/>
        <v>0</v>
      </c>
      <c r="O33" s="11" t="str">
        <f t="shared" si="6"/>
        <v>G</v>
      </c>
      <c r="P33" s="11" t="str">
        <f t="shared" si="7"/>
        <v>P</v>
      </c>
      <c r="S33" s="11" t="str">
        <f t="shared" si="29"/>
        <v>Eintracht FrankfurtFortuna Düsseldorf</v>
      </c>
      <c r="T33" s="11" t="str">
        <f t="shared" si="30"/>
        <v>2-1</v>
      </c>
      <c r="V33" s="11" t="str">
        <f t="shared" si="31"/>
        <v>FC Augsburg</v>
      </c>
      <c r="W33" s="11">
        <f t="shared" si="25"/>
        <v>17</v>
      </c>
      <c r="Y33" s="82">
        <f>RANK(AI33,$AI$24:$AI$41,0)+COUNTIF($AI$23:AI32,AI33)</f>
        <v>17</v>
      </c>
      <c r="Z33" s="82" t="str">
        <f t="shared" si="26"/>
        <v>FC Augsburg</v>
      </c>
      <c r="AA33" s="82">
        <f>COUNTIFS(F3:F11,Z33,G3:G11,"&gt;=0")+COUNTIFS(I3:I11,Z33,H3:H11,"&gt;=0")</f>
        <v>1</v>
      </c>
      <c r="AB33" s="82">
        <f>COUNTIFS(F3:F11,Z33,B3:B11,3)+COUNTIFS(I3:I11,Z33,M3:M11,3)</f>
        <v>0</v>
      </c>
      <c r="AC33" s="82">
        <f>COUNTIFS(F3:F11,Z33,B3:B11,1)+COUNTIFS(I3:I11,Z33,M3:M11,1)</f>
        <v>0</v>
      </c>
      <c r="AD33" s="82">
        <f>COUNTIFS(F3:F11,Z33,B3:B11,0)+COUNTIFS(I3:I11,Z33,M3:M11,0)</f>
        <v>1</v>
      </c>
      <c r="AE33" s="82">
        <f>SUMIF(F3:F11,Z33,G3:G11)+SUMIF(I3:I11,Z33,H3:H11)</f>
        <v>1</v>
      </c>
      <c r="AF33" s="82">
        <f>SUMIF(F3:F11,Z33,H3:H11)+SUMIF(I3:I11,Z33,G3:G11)</f>
        <v>5</v>
      </c>
      <c r="AG33" s="82">
        <f t="shared" si="33"/>
        <v>-4</v>
      </c>
      <c r="AH33" s="82">
        <f t="shared" si="34"/>
        <v>0</v>
      </c>
      <c r="AI33" s="82">
        <f t="shared" si="32"/>
        <v>-3.9E-2</v>
      </c>
      <c r="AJ33" s="11"/>
      <c r="AW33" s="85"/>
      <c r="AX33" s="92"/>
      <c r="AY33" s="92"/>
      <c r="AZ33" s="92"/>
      <c r="BA33" s="85"/>
      <c r="BB33" s="85"/>
      <c r="BC33" s="85"/>
      <c r="BD33" s="30"/>
      <c r="BE33" s="30"/>
      <c r="BF33" s="30"/>
      <c r="BG33" s="30"/>
      <c r="BH33" s="30"/>
      <c r="BI33" s="30"/>
      <c r="BJ33" s="30"/>
      <c r="BK33" s="30"/>
      <c r="BL33" s="30"/>
      <c r="BM33" s="30"/>
      <c r="BN33" s="30"/>
      <c r="BO33" s="30"/>
      <c r="BP33" s="30"/>
      <c r="BQ33" s="30"/>
      <c r="BR33" s="30"/>
      <c r="BS33" s="30"/>
      <c r="BT33" s="30"/>
      <c r="BU33" s="30"/>
      <c r="BV33" s="30"/>
      <c r="BW33" s="30"/>
      <c r="BX33" s="30"/>
      <c r="BY33" s="30"/>
      <c r="BZ33" s="30"/>
      <c r="CA33" s="30"/>
      <c r="CB33" s="30"/>
      <c r="CC33" s="30"/>
      <c r="CD33" s="30"/>
      <c r="CE33" s="30"/>
    </row>
    <row r="34" spans="1:83" x14ac:dyDescent="0.25">
      <c r="A34" s="3"/>
      <c r="F34" s="6"/>
      <c r="G34" s="10"/>
      <c r="H34" s="10"/>
      <c r="I34" s="6"/>
      <c r="J34" s="6"/>
      <c r="O34" s="11" t="str">
        <f t="shared" si="6"/>
        <v/>
      </c>
      <c r="P34" s="11" t="str">
        <f t="shared" si="7"/>
        <v/>
      </c>
      <c r="V34" s="11" t="str">
        <f t="shared" si="31"/>
        <v>FC Schalke 04</v>
      </c>
      <c r="W34" s="11">
        <f t="shared" si="25"/>
        <v>11</v>
      </c>
      <c r="Y34" s="82">
        <f>RANK(AI34,$AI$24:$AI$41,0)+COUNTIF($AI$23:AI33,AI34)</f>
        <v>11</v>
      </c>
      <c r="Z34" s="82" t="str">
        <f t="shared" si="26"/>
        <v>FC Schalke 04</v>
      </c>
      <c r="AA34" s="82">
        <f>COUNTIFS(F3:F11,Z34,G3:G11,"&gt;=0")+COUNTIFS(I3:I11,Z34,H3:H11,"&gt;=0")</f>
        <v>1</v>
      </c>
      <c r="AB34" s="82">
        <f>COUNTIFS(F3:F11,Z34,B3:B11,3)+COUNTIFS(I3:I11,Z34,M3:M11,3)</f>
        <v>0</v>
      </c>
      <c r="AC34" s="82">
        <f>COUNTIFS(F3:F11,Z34,B3:B11,1)+COUNTIFS(I3:I11,Z34,M3:M11,1)</f>
        <v>1</v>
      </c>
      <c r="AD34" s="82">
        <f>COUNTIFS(F3:F11,Z34,B3:B11,0)+COUNTIFS(I3:I11,Z34,M3:M11,0)</f>
        <v>0</v>
      </c>
      <c r="AE34" s="82">
        <f>SUMIF(F3:F11,Z34,G3:G11)+SUMIF(I3:I11,Z34,H3:H11)</f>
        <v>0</v>
      </c>
      <c r="AF34" s="82">
        <f>SUMIF(F3:F11,Z34,H3:H11)+SUMIF(I3:I11,Z34,G3:G11)</f>
        <v>0</v>
      </c>
      <c r="AG34" s="82">
        <f t="shared" si="33"/>
        <v>0</v>
      </c>
      <c r="AH34" s="82">
        <f t="shared" si="34"/>
        <v>1</v>
      </c>
      <c r="AI34" s="82">
        <f t="shared" si="32"/>
        <v>1000</v>
      </c>
      <c r="AJ34" s="11"/>
      <c r="AW34" s="85"/>
      <c r="AX34" s="30"/>
      <c r="AY34" s="30"/>
      <c r="AZ34" s="30"/>
      <c r="BA34" s="88"/>
      <c r="BB34" s="88"/>
      <c r="BC34" s="88"/>
      <c r="BD34" s="30"/>
      <c r="BE34" s="30"/>
      <c r="BF34" s="30"/>
      <c r="BG34" s="30"/>
      <c r="BH34" s="30"/>
      <c r="BI34" s="30"/>
      <c r="BJ34" s="30"/>
      <c r="BK34" s="30"/>
      <c r="BL34" s="30"/>
      <c r="BM34" s="30"/>
      <c r="BN34" s="30"/>
      <c r="BO34" s="30"/>
      <c r="BP34" s="30"/>
      <c r="BQ34" s="30"/>
      <c r="BR34" s="30"/>
      <c r="BS34" s="30"/>
      <c r="BT34" s="30"/>
      <c r="BU34" s="30"/>
      <c r="BV34" s="30"/>
      <c r="BW34" s="30"/>
      <c r="BX34" s="30"/>
      <c r="BY34" s="30"/>
      <c r="BZ34" s="30"/>
      <c r="CA34" s="30"/>
      <c r="CB34" s="30"/>
      <c r="CC34" s="30"/>
      <c r="CD34" s="30"/>
      <c r="CE34" s="30"/>
    </row>
    <row r="35" spans="1:83" x14ac:dyDescent="0.25">
      <c r="A35" s="3"/>
      <c r="B35" s="11" t="str">
        <f t="shared" si="5"/>
        <v/>
      </c>
      <c r="F35" s="155" t="s">
        <v>252</v>
      </c>
      <c r="G35" s="155"/>
      <c r="H35" s="155"/>
      <c r="I35" s="155"/>
      <c r="J35" s="6"/>
      <c r="M35" s="11" t="str">
        <f t="shared" ref="M35:M44" si="35">IF(H35="","",IF(H35&gt;G35,3,IF(H35=G35,1,0)))</f>
        <v/>
      </c>
      <c r="O35" s="11" t="str">
        <f t="shared" si="6"/>
        <v/>
      </c>
      <c r="P35" s="11" t="str">
        <f t="shared" si="7"/>
        <v/>
      </c>
      <c r="V35" s="11" t="str">
        <f t="shared" si="31"/>
        <v>Fortuna Düsseldorf</v>
      </c>
      <c r="W35" s="11">
        <f t="shared" si="25"/>
        <v>4</v>
      </c>
      <c r="Y35" s="82">
        <f>RANK(AI35,$AI$24:$AI$41,0)+COUNTIF($AI$23:AI34,AI35)</f>
        <v>4</v>
      </c>
      <c r="Z35" s="82" t="str">
        <f t="shared" si="26"/>
        <v>Fortuna Düsseldorf</v>
      </c>
      <c r="AA35" s="82">
        <f>COUNTIFS(F3:F11,Z35,G3:G11,"&gt;=0")+COUNTIFS(I3:I11,Z35,H3:H11,"&gt;=0")</f>
        <v>1</v>
      </c>
      <c r="AB35" s="82">
        <f>COUNTIFS(F3:F11,Z35,B3:B11,3)+COUNTIFS(I3:I11,Z35,M3:M11,3)</f>
        <v>1</v>
      </c>
      <c r="AC35" s="82">
        <f>COUNTIFS(F3:F11,Z35,B3:B11,1)+COUNTIFS(I3:I11,Z35,M3:M11,1)</f>
        <v>0</v>
      </c>
      <c r="AD35" s="82">
        <f>COUNTIFS(F3:F11,Z35,B3:B11,0)+COUNTIFS(I3:I11,Z35,M3:M11,0)</f>
        <v>0</v>
      </c>
      <c r="AE35" s="82">
        <f>SUMIF(F3:F11,Z35,G3:G11)+SUMIF(I3:I11,Z35,H3:H11)</f>
        <v>3</v>
      </c>
      <c r="AF35" s="82">
        <f>SUMIF(F3:F11,Z35,H3:H11)+SUMIF(I3:I11,Z35,G3:G11)</f>
        <v>1</v>
      </c>
      <c r="AG35" s="82">
        <f t="shared" si="33"/>
        <v>2</v>
      </c>
      <c r="AH35" s="82">
        <f t="shared" si="34"/>
        <v>3</v>
      </c>
      <c r="AI35" s="82">
        <f t="shared" si="32"/>
        <v>3000.0230000000001</v>
      </c>
      <c r="AJ35" s="11"/>
      <c r="BA35" s="13"/>
      <c r="BB35" s="13"/>
      <c r="BC35" s="13"/>
    </row>
    <row r="36" spans="1:83" x14ac:dyDescent="0.25">
      <c r="A36" s="3"/>
      <c r="B36" s="11" t="str">
        <f t="shared" si="5"/>
        <v/>
      </c>
      <c r="D36" s="17">
        <f t="shared" ref="D36:D44" si="36">IFERROR(VLOOKUP(F36,$V$64:$W$81,2,FALSE),"")</f>
        <v>12</v>
      </c>
      <c r="F36" s="77" t="s">
        <v>126</v>
      </c>
      <c r="G36" s="16"/>
      <c r="H36" s="16"/>
      <c r="I36" s="77" t="s">
        <v>122</v>
      </c>
      <c r="J36" s="6"/>
      <c r="K36" s="17">
        <f t="shared" ref="K36:K44" si="37">IFERROR(VLOOKUP(I36,$V$64:$W$81,2,FALSE),"")</f>
        <v>3</v>
      </c>
      <c r="M36" s="11" t="str">
        <f t="shared" si="35"/>
        <v/>
      </c>
      <c r="O36" s="11" t="str">
        <f t="shared" si="6"/>
        <v/>
      </c>
      <c r="P36" s="11" t="str">
        <f t="shared" si="7"/>
        <v/>
      </c>
      <c r="S36" s="11" t="str">
        <f t="shared" ref="S36:S44" si="38">IF(M36&lt;&gt;"",F36&amp;I36,"")</f>
        <v/>
      </c>
      <c r="T36" s="11" t="str">
        <f t="shared" ref="T36:T44" si="39">IF(S36&lt;&gt;"",G36&amp;"-"&amp;H36,"")</f>
        <v/>
      </c>
      <c r="V36" s="11" t="str">
        <f t="shared" si="31"/>
        <v>Hertha BSC</v>
      </c>
      <c r="W36" s="11">
        <f t="shared" si="25"/>
        <v>9</v>
      </c>
      <c r="Y36" s="82">
        <f>RANK(AI36,$AI$24:$AI$41,0)+COUNTIF($AI$23:AI35,AI36)</f>
        <v>9</v>
      </c>
      <c r="Z36" s="82" t="str">
        <f t="shared" si="26"/>
        <v>Hertha BSC</v>
      </c>
      <c r="AA36" s="82">
        <f>COUNTIFS(F3:F11,Z36,G3:G11,"&gt;=0")+COUNTIFS(I3:I11,Z36,H3:H11,"&gt;=0")</f>
        <v>1</v>
      </c>
      <c r="AB36" s="82">
        <f>COUNTIFS(F3:F11,Z36,B3:B11,3)+COUNTIFS(I3:I11,Z36,M3:M11,3)</f>
        <v>0</v>
      </c>
      <c r="AC36" s="82">
        <f>COUNTIFS(F3:F11,Z36,B3:B11,1)+COUNTIFS(I3:I11,Z36,M3:M11,1)</f>
        <v>1</v>
      </c>
      <c r="AD36" s="82">
        <f>COUNTIFS(F3:F11,Z36,D3:D11,0)+COUNTIFS(I3:I11,Z36,M3:M11,0)</f>
        <v>0</v>
      </c>
      <c r="AE36" s="82">
        <f>SUMIF(F3:F11,Z36,G3:G11)+SUMIF(I3:I11,Z36,H3:H11)</f>
        <v>2</v>
      </c>
      <c r="AF36" s="82">
        <f>SUMIF(F3:F11,Z36,H3:H11)+SUMIF(I3:I11,Z36,G3:G11)</f>
        <v>2</v>
      </c>
      <c r="AG36" s="82">
        <f t="shared" si="33"/>
        <v>0</v>
      </c>
      <c r="AH36" s="82">
        <f t="shared" si="34"/>
        <v>1</v>
      </c>
      <c r="AI36" s="82">
        <f t="shared" si="32"/>
        <v>1000.002</v>
      </c>
      <c r="AJ36" s="11"/>
      <c r="BA36" s="14"/>
      <c r="BB36" s="14"/>
      <c r="BC36" s="14"/>
    </row>
    <row r="37" spans="1:83" x14ac:dyDescent="0.25">
      <c r="A37" s="3"/>
      <c r="B37" s="11" t="str">
        <f t="shared" si="5"/>
        <v/>
      </c>
      <c r="D37" s="17">
        <f t="shared" si="36"/>
        <v>5</v>
      </c>
      <c r="F37" s="77" t="s">
        <v>117</v>
      </c>
      <c r="G37" s="16"/>
      <c r="H37" s="16"/>
      <c r="I37" s="77" t="s">
        <v>120</v>
      </c>
      <c r="J37" s="6"/>
      <c r="K37" s="17">
        <f t="shared" si="37"/>
        <v>4</v>
      </c>
      <c r="M37" s="11" t="str">
        <f t="shared" si="35"/>
        <v/>
      </c>
      <c r="O37" s="11" t="str">
        <f t="shared" si="6"/>
        <v/>
      </c>
      <c r="P37" s="11" t="str">
        <f t="shared" si="7"/>
        <v/>
      </c>
      <c r="S37" s="11" t="str">
        <f t="shared" si="38"/>
        <v/>
      </c>
      <c r="T37" s="11" t="str">
        <f t="shared" si="39"/>
        <v/>
      </c>
      <c r="V37" s="11" t="str">
        <f t="shared" si="31"/>
        <v>RB Leipzig</v>
      </c>
      <c r="W37" s="11">
        <f t="shared" si="25"/>
        <v>2</v>
      </c>
      <c r="Y37" s="82">
        <f>RANK(AI37,$AI$24:$AI$41,0)+COUNTIF($AI$23:AI36,AI37)</f>
        <v>2</v>
      </c>
      <c r="Z37" s="82" t="str">
        <f t="shared" si="26"/>
        <v>RB Leipzig</v>
      </c>
      <c r="AA37" s="82">
        <f>COUNTIFS(F3:F11,Z37,G3:G11,"&gt;=0")+COUNTIFS(I3:I11,Z37,H3:H11,"&gt;=0")</f>
        <v>1</v>
      </c>
      <c r="AB37" s="82">
        <f>COUNTIFS(F3:F11,Z37,B3:B11,3)+COUNTIFS(I3:I11,Z37,M3:M11,3)</f>
        <v>1</v>
      </c>
      <c r="AC37" s="82">
        <f>COUNTIFS(F3:F11,Z37,B3:B11,1)+COUNTIFS(I3:I11,Z37,M3:M11,1)</f>
        <v>0</v>
      </c>
      <c r="AD37" s="82">
        <f>COUNTIFS(F3:F11,Z37,B3:B11,0)+COUNTIFS(I3:I11,Z37,M3:M11,0)</f>
        <v>0</v>
      </c>
      <c r="AE37" s="82">
        <f>SUMIF(F3:F11,Z37,G3:G11)+SUMIF(I3:I11,Z37,H3:H11)</f>
        <v>4</v>
      </c>
      <c r="AF37" s="82">
        <f>SUMIF(F3:F11,Z37,H3:H11)+SUMIF(I3:I11,Z37,G3:G11)</f>
        <v>0</v>
      </c>
      <c r="AG37" s="82">
        <f t="shared" si="33"/>
        <v>4</v>
      </c>
      <c r="AH37" s="82">
        <f t="shared" si="34"/>
        <v>3</v>
      </c>
      <c r="AI37" s="82">
        <f t="shared" si="32"/>
        <v>3000.0439999999999</v>
      </c>
      <c r="AJ37" s="11"/>
    </row>
    <row r="38" spans="1:83" x14ac:dyDescent="0.25">
      <c r="A38" s="3"/>
      <c r="B38" s="11" t="str">
        <f t="shared" si="5"/>
        <v/>
      </c>
      <c r="D38" s="17">
        <f t="shared" si="36"/>
        <v>18</v>
      </c>
      <c r="F38" s="77" t="s">
        <v>127</v>
      </c>
      <c r="G38" s="16"/>
      <c r="H38" s="16"/>
      <c r="I38" s="77" t="s">
        <v>125</v>
      </c>
      <c r="J38" s="6"/>
      <c r="K38" s="17">
        <f t="shared" si="37"/>
        <v>17</v>
      </c>
      <c r="M38" s="11" t="str">
        <f t="shared" si="35"/>
        <v/>
      </c>
      <c r="O38" s="11" t="str">
        <f t="shared" si="6"/>
        <v/>
      </c>
      <c r="P38" s="11" t="str">
        <f t="shared" si="7"/>
        <v/>
      </c>
      <c r="S38" s="11" t="str">
        <f t="shared" si="38"/>
        <v/>
      </c>
      <c r="T38" s="11" t="str">
        <f t="shared" si="39"/>
        <v/>
      </c>
      <c r="V38" s="11" t="str">
        <f t="shared" si="31"/>
        <v>SC Freiburg</v>
      </c>
      <c r="W38" s="11">
        <f t="shared" si="25"/>
        <v>3</v>
      </c>
      <c r="Y38" s="82">
        <f>RANK(AI38,$AI$24:$AI$41,0)+COUNTIF($AI$23:AI37,AI38)</f>
        <v>3</v>
      </c>
      <c r="Z38" s="82" t="str">
        <f t="shared" si="26"/>
        <v>SC Freiburg</v>
      </c>
      <c r="AA38" s="82">
        <f>COUNTIFS(F3:F11,Z38,G3:G11,"&gt;=0")+COUNTIFS(I3:I11,Z38,H3:H11,"&gt;=0")</f>
        <v>1</v>
      </c>
      <c r="AB38" s="82">
        <f>COUNTIFS(F3:F11,Z38,B3:B11,3)+COUNTIFS(I3:I11,Z38,M3:M11,3)</f>
        <v>1</v>
      </c>
      <c r="AC38" s="82">
        <f>COUNTIFS(F3:F11,Z38,B3:B11,1)+COUNTIFS(I3:I11,Z38,M3:M11,1)</f>
        <v>0</v>
      </c>
      <c r="AD38" s="82">
        <f>COUNTIFS(F3:F11,Z38,B3:B11,0)+COUNTIFS(I3:I11,Z38,M3:M11,0)</f>
        <v>0</v>
      </c>
      <c r="AE38" s="82">
        <f>SUMIF(F3:F11,Z38,G3:G11)+SUMIF(I3:I11,Z38,H3:H11)</f>
        <v>3</v>
      </c>
      <c r="AF38" s="82">
        <f>SUMIF(F3:F11,Z38,H3:H11)+SUMIF(I3:I11,Z38,G3:G11)</f>
        <v>0</v>
      </c>
      <c r="AG38" s="82">
        <f t="shared" si="33"/>
        <v>3</v>
      </c>
      <c r="AH38" s="82">
        <f t="shared" si="34"/>
        <v>3</v>
      </c>
      <c r="AI38" s="82">
        <f t="shared" si="32"/>
        <v>3000.0330000000004</v>
      </c>
      <c r="AJ38" s="11"/>
    </row>
    <row r="39" spans="1:83" x14ac:dyDescent="0.25">
      <c r="A39" s="3"/>
      <c r="B39" s="11" t="str">
        <f t="shared" si="5"/>
        <v/>
      </c>
      <c r="D39" s="17">
        <f t="shared" si="36"/>
        <v>16</v>
      </c>
      <c r="F39" s="77" t="s">
        <v>129</v>
      </c>
      <c r="G39" s="16"/>
      <c r="H39" s="16"/>
      <c r="I39" s="77" t="s">
        <v>121</v>
      </c>
      <c r="J39" s="6"/>
      <c r="K39" s="17">
        <f t="shared" si="37"/>
        <v>7</v>
      </c>
      <c r="M39" s="11" t="str">
        <f t="shared" si="35"/>
        <v/>
      </c>
      <c r="O39" s="11" t="str">
        <f t="shared" si="6"/>
        <v/>
      </c>
      <c r="P39" s="11" t="str">
        <f t="shared" si="7"/>
        <v/>
      </c>
      <c r="S39" s="11" t="str">
        <f t="shared" si="38"/>
        <v/>
      </c>
      <c r="T39" s="11" t="str">
        <f t="shared" si="39"/>
        <v/>
      </c>
      <c r="V39" s="11" t="str">
        <f t="shared" si="31"/>
        <v>SC Paderborn 07</v>
      </c>
      <c r="W39" s="11">
        <f t="shared" si="25"/>
        <v>12</v>
      </c>
      <c r="Y39" s="82">
        <f>RANK(AI39,$AI$24:$AI$41,0)+COUNTIF($AI$23:AI38,AI39)</f>
        <v>12</v>
      </c>
      <c r="Z39" s="82" t="str">
        <f t="shared" si="26"/>
        <v>SC Paderborn 07</v>
      </c>
      <c r="AA39" s="82">
        <f>COUNTIFS(F3:F11,Z39,G3:G11,"&gt;=0")+COUNTIFS(I3:I11,Z39,H3:H11,"&gt;=0")</f>
        <v>1</v>
      </c>
      <c r="AB39" s="82">
        <f>COUNTIFS(F3:F11,Z39,B3:B11,3)+COUNTIFS(I3:I11,Z39,M3:M11,3)</f>
        <v>0</v>
      </c>
      <c r="AC39" s="82">
        <f>COUNTIFS(F3:F11,Z39,B3:B11,1)+COUNTIFS(I3:I11,Z39,M3:M11,1)</f>
        <v>0</v>
      </c>
      <c r="AD39" s="82">
        <f>COUNTIFS(F3:F11,Z39,B3:B11,0)+COUNTIFS(I3:I11,Z39,M3:M11,0)</f>
        <v>1</v>
      </c>
      <c r="AE39" s="82">
        <f>SUMIF(F3:F11,Z39,G3:G11)+SUMIF(I3:I11,Z39,H3:H11)</f>
        <v>2</v>
      </c>
      <c r="AF39" s="82">
        <f>SUMIF(F3:F11,Z39,H3:H11)+SUMIF(I3:I11,Z39,G3:G11)</f>
        <v>3</v>
      </c>
      <c r="AG39" s="82">
        <f t="shared" si="33"/>
        <v>-1</v>
      </c>
      <c r="AH39" s="82">
        <f t="shared" si="34"/>
        <v>0</v>
      </c>
      <c r="AI39" s="82">
        <f t="shared" si="32"/>
        <v>-8.0000000000000002E-3</v>
      </c>
      <c r="AJ39" s="11"/>
    </row>
    <row r="40" spans="1:83" x14ac:dyDescent="0.25">
      <c r="A40" s="3"/>
      <c r="B40" s="11" t="str">
        <f t="shared" si="5"/>
        <v/>
      </c>
      <c r="D40" s="17">
        <f t="shared" si="36"/>
        <v>14</v>
      </c>
      <c r="F40" s="77" t="s">
        <v>261</v>
      </c>
      <c r="G40" s="16"/>
      <c r="H40" s="16"/>
      <c r="I40" s="77" t="s">
        <v>119</v>
      </c>
      <c r="J40" s="6"/>
      <c r="K40" s="17">
        <f t="shared" si="37"/>
        <v>8</v>
      </c>
      <c r="M40" s="11" t="str">
        <f t="shared" si="35"/>
        <v/>
      </c>
      <c r="O40" s="11" t="str">
        <f t="shared" si="6"/>
        <v/>
      </c>
      <c r="P40" s="11" t="str">
        <f t="shared" si="7"/>
        <v/>
      </c>
      <c r="S40" s="11" t="str">
        <f t="shared" si="38"/>
        <v/>
      </c>
      <c r="T40" s="11" t="str">
        <f t="shared" si="39"/>
        <v/>
      </c>
      <c r="V40" s="11" t="str">
        <f t="shared" si="31"/>
        <v>VfL Wolfsburg</v>
      </c>
      <c r="W40" s="11">
        <f t="shared" si="25"/>
        <v>6</v>
      </c>
      <c r="Y40" s="82">
        <f>RANK(AI40,$AI$24:$AI$41,0)+COUNTIF($AI$23:AI39,AI40)</f>
        <v>6</v>
      </c>
      <c r="Z40" s="82" t="str">
        <f t="shared" si="26"/>
        <v>VfL Wolfsburg</v>
      </c>
      <c r="AA40" s="82">
        <f>COUNTIFS(F3:F11,Z40,G3:G11,"&gt;=0")+COUNTIFS(I3:I11,Z40,H3:H11,"&gt;=0")</f>
        <v>1</v>
      </c>
      <c r="AB40" s="82">
        <f>COUNTIFS(F3:F11,Z40,B3:B11,3)+COUNTIFS(I3:I11,Z40,M3:M11,3)</f>
        <v>1</v>
      </c>
      <c r="AC40" s="82">
        <f>COUNTIFS(F3:F11,Z40,B3:B11,1)+COUNTIFS(I3:I11,Z40,M3:M11,1)</f>
        <v>0</v>
      </c>
      <c r="AD40" s="82">
        <f>COUNTIFS(F3:F11,Z40,B3:B11,0)+COUNTIFS(I3:I11,Z40,M3:M11,0)</f>
        <v>0</v>
      </c>
      <c r="AE40" s="82">
        <f>SUMIF(F3:F11,Z40,G3:G11)+SUMIF(I3:I11,Z40,H3:H11)</f>
        <v>2</v>
      </c>
      <c r="AF40" s="82">
        <f>SUMIF(F3:F11,Z40,H3:H11)+SUMIF(I3:I11,Z40,G3:G11)</f>
        <v>1</v>
      </c>
      <c r="AG40" s="82">
        <f t="shared" si="33"/>
        <v>1</v>
      </c>
      <c r="AH40" s="82">
        <f t="shared" si="34"/>
        <v>3</v>
      </c>
      <c r="AI40" s="82">
        <f t="shared" si="32"/>
        <v>3000.0120000000002</v>
      </c>
      <c r="AJ40" s="11"/>
    </row>
    <row r="41" spans="1:83" x14ac:dyDescent="0.25">
      <c r="A41" s="3"/>
      <c r="B41" s="11" t="str">
        <f t="shared" si="5"/>
        <v/>
      </c>
      <c r="D41" s="17">
        <f t="shared" si="36"/>
        <v>11</v>
      </c>
      <c r="F41" s="77" t="s">
        <v>262</v>
      </c>
      <c r="G41" s="16"/>
      <c r="H41" s="16"/>
      <c r="I41" s="77" t="s">
        <v>124</v>
      </c>
      <c r="J41" s="6"/>
      <c r="K41" s="17">
        <f t="shared" si="37"/>
        <v>13</v>
      </c>
      <c r="M41" s="11" t="str">
        <f t="shared" si="35"/>
        <v/>
      </c>
      <c r="O41" s="11" t="str">
        <f t="shared" si="6"/>
        <v/>
      </c>
      <c r="P41" s="11" t="str">
        <f t="shared" si="7"/>
        <v/>
      </c>
      <c r="S41" s="11" t="str">
        <f t="shared" si="38"/>
        <v/>
      </c>
      <c r="T41" s="11" t="str">
        <f t="shared" si="39"/>
        <v/>
      </c>
      <c r="V41" s="11" t="str">
        <f t="shared" si="31"/>
        <v>Werder Bremen</v>
      </c>
      <c r="W41" s="11">
        <f t="shared" si="25"/>
        <v>15</v>
      </c>
      <c r="Y41" s="82">
        <f>RANK(AI41,$AI$24:$AI$41,0)+COUNTIF($AI$23:AI40,AI41)</f>
        <v>15</v>
      </c>
      <c r="Z41" s="82" t="str">
        <f t="shared" si="26"/>
        <v>Werder Bremen</v>
      </c>
      <c r="AA41" s="82">
        <f>COUNTIFS(F3:F11,Z41,G3:G11,"&gt;=0")+COUNTIFS(I3:I11,Z41,H3:H11,"&gt;=0")</f>
        <v>1</v>
      </c>
      <c r="AB41" s="82">
        <f>COUNTIFS(F3:F11,Z41,B3:B11,3)+COUNTIFS(I3:I11,Z41,M3:M11,3)</f>
        <v>0</v>
      </c>
      <c r="AC41" s="82">
        <f>COUNTIFS(F3:F11,Z41,B3:B11,1)+COUNTIFS(I3:I11,Z41,M3:M11,1)</f>
        <v>0</v>
      </c>
      <c r="AD41" s="82">
        <f>COUNTIFS(F3:F11,Z41,B3:B11,0)+COUNTIFS(I3:I11,Z41,M3:M11,0)</f>
        <v>1</v>
      </c>
      <c r="AE41" s="82">
        <f>SUMIF(F3:F11,Z41,G3:G11)+SUMIF(I3:I11,Z41,H3:H11)</f>
        <v>1</v>
      </c>
      <c r="AF41" s="82">
        <f>SUMIF(F3:F11,Z41,H3:H11)+SUMIF(I3:I11,Z41,G3:G11)</f>
        <v>3</v>
      </c>
      <c r="AG41" s="82">
        <f t="shared" si="33"/>
        <v>-2</v>
      </c>
      <c r="AH41" s="82">
        <f t="shared" si="34"/>
        <v>0</v>
      </c>
      <c r="AI41" s="82">
        <f t="shared" si="32"/>
        <v>-1.9E-2</v>
      </c>
      <c r="AJ41" s="11"/>
    </row>
    <row r="42" spans="1:83" x14ac:dyDescent="0.25">
      <c r="A42" s="3"/>
      <c r="B42" s="11" t="str">
        <f t="shared" si="5"/>
        <v/>
      </c>
      <c r="D42" s="17">
        <f t="shared" si="36"/>
        <v>1</v>
      </c>
      <c r="F42" s="77" t="s">
        <v>118</v>
      </c>
      <c r="G42" s="16"/>
      <c r="H42" s="16"/>
      <c r="I42" s="77" t="s">
        <v>116</v>
      </c>
      <c r="J42" s="6"/>
      <c r="K42" s="17">
        <f t="shared" si="37"/>
        <v>2</v>
      </c>
      <c r="M42" s="11" t="str">
        <f t="shared" si="35"/>
        <v/>
      </c>
      <c r="O42" s="11" t="str">
        <f t="shared" si="6"/>
        <v/>
      </c>
      <c r="P42" s="11" t="str">
        <f t="shared" si="7"/>
        <v/>
      </c>
      <c r="S42" s="11" t="str">
        <f t="shared" si="38"/>
        <v/>
      </c>
      <c r="T42" s="11" t="str">
        <f t="shared" si="39"/>
        <v/>
      </c>
      <c r="AJ42" s="11"/>
    </row>
    <row r="43" spans="1:83" x14ac:dyDescent="0.25">
      <c r="A43" s="3"/>
      <c r="B43" s="11" t="str">
        <f t="shared" si="5"/>
        <v/>
      </c>
      <c r="D43" s="17">
        <f t="shared" si="36"/>
        <v>9</v>
      </c>
      <c r="F43" s="77" t="s">
        <v>123</v>
      </c>
      <c r="G43" s="16"/>
      <c r="H43" s="16"/>
      <c r="I43" s="77" t="s">
        <v>128</v>
      </c>
      <c r="J43" s="6"/>
      <c r="K43" s="17">
        <f t="shared" si="37"/>
        <v>6</v>
      </c>
      <c r="M43" s="11" t="str">
        <f t="shared" si="35"/>
        <v/>
      </c>
      <c r="O43" s="11" t="str">
        <f t="shared" si="6"/>
        <v/>
      </c>
      <c r="P43" s="11" t="str">
        <f t="shared" si="7"/>
        <v/>
      </c>
      <c r="S43" s="11" t="str">
        <f t="shared" si="38"/>
        <v/>
      </c>
      <c r="T43" s="11" t="str">
        <f t="shared" si="39"/>
        <v/>
      </c>
      <c r="W43" s="83">
        <v>2</v>
      </c>
      <c r="Y43" s="82"/>
      <c r="Z43" s="82" t="s">
        <v>1</v>
      </c>
      <c r="AA43" s="82" t="s">
        <v>2</v>
      </c>
      <c r="AB43" s="82" t="s">
        <v>3</v>
      </c>
      <c r="AC43" s="82" t="s">
        <v>4</v>
      </c>
      <c r="AD43" s="82" t="s">
        <v>5</v>
      </c>
      <c r="AE43" s="82" t="s">
        <v>6</v>
      </c>
      <c r="AF43" s="82" t="s">
        <v>7</v>
      </c>
      <c r="AG43" s="82" t="s">
        <v>8</v>
      </c>
      <c r="AH43" s="82" t="s">
        <v>9</v>
      </c>
      <c r="AI43" s="82" t="s">
        <v>0</v>
      </c>
      <c r="AJ43" s="11"/>
    </row>
    <row r="44" spans="1:83" x14ac:dyDescent="0.25">
      <c r="A44" s="3"/>
      <c r="B44" s="11" t="str">
        <f t="shared" si="5"/>
        <v/>
      </c>
      <c r="D44" s="17">
        <f t="shared" si="36"/>
        <v>15</v>
      </c>
      <c r="F44" s="77" t="s">
        <v>225</v>
      </c>
      <c r="G44" s="16"/>
      <c r="H44" s="16"/>
      <c r="I44" s="77" t="s">
        <v>130</v>
      </c>
      <c r="J44" s="6"/>
      <c r="K44" s="17">
        <f t="shared" si="37"/>
        <v>10</v>
      </c>
      <c r="M44" s="11" t="str">
        <f t="shared" si="35"/>
        <v/>
      </c>
      <c r="O44" s="11" t="str">
        <f t="shared" si="6"/>
        <v/>
      </c>
      <c r="P44" s="11" t="str">
        <f t="shared" si="7"/>
        <v/>
      </c>
      <c r="S44" s="11" t="str">
        <f t="shared" si="38"/>
        <v/>
      </c>
      <c r="T44" s="11" t="str">
        <f t="shared" si="39"/>
        <v/>
      </c>
      <c r="V44" s="11" t="str">
        <f>CONCATENATE(Z44)</f>
        <v>1. FC Köln</v>
      </c>
      <c r="W44" s="11">
        <f t="shared" ref="W44:W61" si="40">Y44</f>
        <v>17</v>
      </c>
      <c r="Y44" s="82">
        <f>RANK(AI44,$AI$44:$AI$61,0)+COUNTIF($AI$43:AI43,AI44)</f>
        <v>17</v>
      </c>
      <c r="Z44" s="82" t="str">
        <f t="shared" ref="Z44:Z61" si="41">CONCATENATE(Z4)</f>
        <v>1. FC Köln</v>
      </c>
      <c r="AA44" s="82">
        <f>COUNTIFS(F3:F22,Z44,G3:G22,"&gt;=0")+COUNTIFS(I3:I22,Z44,H3:H22,"&gt;=0")</f>
        <v>2</v>
      </c>
      <c r="AB44" s="82">
        <f>COUNTIFS(F3:F22,Z44,B3:B22,3)+COUNTIFS(I3:I22,Z44,M3:M22,3)</f>
        <v>0</v>
      </c>
      <c r="AC44" s="82">
        <f>COUNTIFS(F3:F22,Z44,B3:B22,1)+COUNTIFS(I3:I22,Z44,M3:M22,1)</f>
        <v>0</v>
      </c>
      <c r="AD44" s="82">
        <f>COUNTIFS(F3:F22,Z44,B3:B22,0)+COUNTIFS(I3:I22,Z44,M3:M22,0)</f>
        <v>2</v>
      </c>
      <c r="AE44" s="82">
        <f>SUMIF(F3:F22,Z44,G3:G22)+SUMIF(I3:I22,Z44,H3:H22)</f>
        <v>2</v>
      </c>
      <c r="AF44" s="82">
        <f>SUMIF(F3:F22,Z44,H3:H22)+SUMIF(I3:I22,Z44,G3:G22)</f>
        <v>5</v>
      </c>
      <c r="AG44" s="82">
        <f>+AE44-AF44</f>
        <v>-3</v>
      </c>
      <c r="AH44" s="82">
        <f>(AB44*3)+AC44</f>
        <v>0</v>
      </c>
      <c r="AI44" s="82">
        <f>SUM(AH44*1000+(AG44)/100+(AE44)/1000)</f>
        <v>-2.7999999999999997E-2</v>
      </c>
      <c r="AJ44" s="11"/>
    </row>
    <row r="45" spans="1:83" x14ac:dyDescent="0.25">
      <c r="A45" s="3"/>
      <c r="F45" s="6"/>
      <c r="G45" s="10"/>
      <c r="H45" s="10"/>
      <c r="I45" s="6"/>
      <c r="J45" s="6"/>
      <c r="O45" s="11" t="str">
        <f t="shared" si="6"/>
        <v/>
      </c>
      <c r="P45" s="11" t="str">
        <f t="shared" si="7"/>
        <v/>
      </c>
      <c r="V45" s="11" t="str">
        <f t="shared" ref="V45:V61" si="42">CONCATENATE(Z45)</f>
        <v>1. FC Union Berlin</v>
      </c>
      <c r="W45" s="11">
        <f t="shared" si="40"/>
        <v>14</v>
      </c>
      <c r="Y45" s="82">
        <f>RANK(AI45,$AI$44:$AI$61,0)+COUNTIF($AI$43:AI44,AI45)</f>
        <v>14</v>
      </c>
      <c r="Z45" s="82" t="str">
        <f t="shared" si="41"/>
        <v>1. FC Union Berlin</v>
      </c>
      <c r="AA45" s="82">
        <f>COUNTIFS(F3:F22,Z45,G3:G22,"&gt;=0")+COUNTIFS(I3:I22,Z45,H3:H22,"&gt;=0")</f>
        <v>2</v>
      </c>
      <c r="AB45" s="82">
        <f>COUNTIFS(F3:F22,Z45,B3:B22,3)+COUNTIFS(I3:I22,Z45,M3:M22,3)</f>
        <v>0</v>
      </c>
      <c r="AC45" s="82">
        <f>COUNTIFS(F3:F22,Z45,B3:B22,1)+COUNTIFS(I3:I22,Z45,M3:M22,1)</f>
        <v>1</v>
      </c>
      <c r="AD45" s="82">
        <f>COUNTIFS(F3:F22,Z45,B3:B22,0)+COUNTIFS(I3:I22,Z45,M3:M22,0)</f>
        <v>1</v>
      </c>
      <c r="AE45" s="82">
        <f>SUMIF(F3:F22,Z45,G3:G22)+SUMIF(I3:I22,Z45,H3:H22)</f>
        <v>1</v>
      </c>
      <c r="AF45" s="82">
        <f>SUMIF(F3:F22,Z45,H3:H22)+SUMIF(I3:I22,Z45,G3:G22)</f>
        <v>5</v>
      </c>
      <c r="AG45" s="82">
        <f>+AE45-AF45</f>
        <v>-4</v>
      </c>
      <c r="AH45" s="82">
        <f>(AB45*3)+AC45</f>
        <v>1</v>
      </c>
      <c r="AI45" s="82">
        <f t="shared" ref="AI45:AI61" si="43">SUM(AH45*1000+(AG45)/100+(AE45)/1000)</f>
        <v>999.96100000000001</v>
      </c>
      <c r="AJ45" s="11"/>
    </row>
    <row r="46" spans="1:83" x14ac:dyDescent="0.25">
      <c r="A46" s="3"/>
      <c r="B46" s="11" t="str">
        <f t="shared" si="5"/>
        <v/>
      </c>
      <c r="F46" s="154" t="s">
        <v>251</v>
      </c>
      <c r="G46" s="154"/>
      <c r="H46" s="154"/>
      <c r="I46" s="154"/>
      <c r="J46" s="6"/>
      <c r="M46" s="11" t="str">
        <f t="shared" ref="M46:M55" si="44">IF(H46="","",IF(H46&gt;G46,3,IF(H46=G46,1,0)))</f>
        <v/>
      </c>
      <c r="O46" s="11" t="str">
        <f t="shared" si="6"/>
        <v/>
      </c>
      <c r="P46" s="11" t="str">
        <f t="shared" si="7"/>
        <v/>
      </c>
      <c r="V46" s="11" t="str">
        <f t="shared" si="42"/>
        <v>1. FSV Mainz 05</v>
      </c>
      <c r="W46" s="11">
        <f t="shared" si="40"/>
        <v>18</v>
      </c>
      <c r="Y46" s="82">
        <f>RANK(AI46,$AI$44:$AI$61,0)+COUNTIF($AI$43:AI45,AI46)</f>
        <v>18</v>
      </c>
      <c r="Z46" s="82" t="str">
        <f t="shared" si="41"/>
        <v>1. FSV Mainz 05</v>
      </c>
      <c r="AA46" s="82">
        <f>COUNTIFS(F3:F22,Z46,G3:G22,"&gt;=0")+COUNTIFS(I3:I22,Z46,H3:H22,"&gt;=0")</f>
        <v>2</v>
      </c>
      <c r="AB46" s="82">
        <f>COUNTIFS(F3:F22,Z46,B3:B22,3)+COUNTIFS(I3:I22,Z46,M3:M22,3)</f>
        <v>0</v>
      </c>
      <c r="AC46" s="82">
        <f>COUNTIFS(F3:F22,Z46,B3:B22,1)+COUNTIFS(I3:I22,Z46,M3:M22,1)</f>
        <v>0</v>
      </c>
      <c r="AD46" s="82">
        <f>COUNTIFS(F3:F22,Z46,B3:B22,0)+COUNTIFS(I3:I22,Z46,M3:M22,0)</f>
        <v>2</v>
      </c>
      <c r="AE46" s="82">
        <f>SUMIF(F3:F22,Z46,G3:G22)+SUMIF(I3:I22,Z46,H3:H22)</f>
        <v>1</v>
      </c>
      <c r="AF46" s="82">
        <f>SUMIF(F3:F22,Z46,H3:H22)+SUMIF(I3:I22,Z46,G3:G22)</f>
        <v>6</v>
      </c>
      <c r="AG46" s="82">
        <f>+AE46-AF46</f>
        <v>-5</v>
      </c>
      <c r="AH46" s="82">
        <f>(AB46*3)+AC46</f>
        <v>0</v>
      </c>
      <c r="AI46" s="82">
        <f t="shared" si="43"/>
        <v>-4.9000000000000002E-2</v>
      </c>
      <c r="AL46" s="11"/>
      <c r="AM46" s="11"/>
      <c r="AN46" s="11"/>
      <c r="AO46" s="11"/>
      <c r="AP46" s="11"/>
      <c r="AQ46" s="11"/>
      <c r="AR46" s="11"/>
      <c r="AS46" s="11"/>
      <c r="AT46" s="11"/>
      <c r="AU46" s="11"/>
      <c r="AW46" s="3"/>
    </row>
    <row r="47" spans="1:83" x14ac:dyDescent="0.25">
      <c r="A47" s="3"/>
      <c r="B47" s="11" t="str">
        <f t="shared" si="5"/>
        <v/>
      </c>
      <c r="D47" s="17">
        <f t="shared" ref="D47:D55" si="45">IFERROR(VLOOKUP(F47,$V$84:$W$101,2,FALSE),"")</f>
        <v>9</v>
      </c>
      <c r="F47" s="77" t="s">
        <v>130</v>
      </c>
      <c r="G47" s="16"/>
      <c r="H47" s="16"/>
      <c r="I47" s="77" t="s">
        <v>127</v>
      </c>
      <c r="J47" s="6"/>
      <c r="K47" s="17">
        <f t="shared" ref="K47:K55" si="46">IFERROR(VLOOKUP(I47,$V$84:$W$101,2,FALSE),"")</f>
        <v>18</v>
      </c>
      <c r="M47" s="11" t="str">
        <f t="shared" si="44"/>
        <v/>
      </c>
      <c r="O47" s="11" t="str">
        <f t="shared" si="6"/>
        <v/>
      </c>
      <c r="P47" s="11" t="str">
        <f t="shared" si="7"/>
        <v/>
      </c>
      <c r="S47" s="11" t="str">
        <f t="shared" ref="S47:S55" si="47">IF(M47&lt;&gt;"",F47&amp;I47,"")</f>
        <v/>
      </c>
      <c r="T47" s="11" t="str">
        <f t="shared" ref="T47:T55" si="48">IF(S47&lt;&gt;"",G47&amp;"-"&amp;H47,"")</f>
        <v/>
      </c>
      <c r="V47" s="11" t="str">
        <f t="shared" si="42"/>
        <v>1899 Hoffenheim</v>
      </c>
      <c r="W47" s="11">
        <f t="shared" si="40"/>
        <v>9</v>
      </c>
      <c r="Y47" s="82">
        <f>RANK(AI47,$AI$44:$AI$61,0)+COUNTIF($AI$43:AI46,AI47)</f>
        <v>9</v>
      </c>
      <c r="Z47" s="82" t="str">
        <f t="shared" si="41"/>
        <v>1899 Hoffenheim</v>
      </c>
      <c r="AA47" s="82">
        <f>COUNTIFS(F3:F22,Z47,G3:G22,"&gt;=0")+COUNTIFS(I3:I22,Z47,H3:H22,"&gt;=0")</f>
        <v>2</v>
      </c>
      <c r="AB47" s="82">
        <f>COUNTIFS(F3:F22,Z47,B3:B22,3)+COUNTIFS(I3:I22,Z47,M3:M22,3)</f>
        <v>1</v>
      </c>
      <c r="AC47" s="82">
        <f>COUNTIFS(F3:F22,Z47,B3:B22,1)+COUNTIFS(I3:I22,Z47,M3:M22,1)</f>
        <v>0</v>
      </c>
      <c r="AD47" s="82">
        <f>COUNTIFS(F3:F22,Z47,B3:B22,0)+COUNTIFS(I3:I22,Z47,M3:M22,0)</f>
        <v>1</v>
      </c>
      <c r="AE47" s="82">
        <f>SUMIF(F3:F22,Z47,G3:G22)+SUMIF(I3:I22,Z47,H3:H22)</f>
        <v>3</v>
      </c>
      <c r="AF47" s="82">
        <f>SUMIF(F3:F22,Z47,H3:H22)+SUMIF(I3:I22,Z47,G3:G22)</f>
        <v>3</v>
      </c>
      <c r="AG47" s="82">
        <f t="shared" ref="AG47:AG61" si="49">+AE47-AF47</f>
        <v>0</v>
      </c>
      <c r="AH47" s="82">
        <f>(AB47*3)+AC47</f>
        <v>3</v>
      </c>
      <c r="AI47" s="82">
        <f t="shared" si="43"/>
        <v>3000.0030000000002</v>
      </c>
      <c r="AJ47" s="11"/>
      <c r="AL47" s="11"/>
      <c r="AM47" s="11"/>
      <c r="AN47" s="11"/>
      <c r="AO47" s="11"/>
      <c r="AP47" s="11"/>
      <c r="AQ47" s="11"/>
      <c r="AR47" s="11"/>
      <c r="AS47" s="11"/>
      <c r="AT47" s="11"/>
      <c r="AU47" s="11"/>
      <c r="AW47" s="3"/>
    </row>
    <row r="48" spans="1:83" x14ac:dyDescent="0.25">
      <c r="A48" s="3"/>
      <c r="B48" s="11" t="str">
        <f t="shared" si="5"/>
        <v/>
      </c>
      <c r="D48" s="17">
        <f t="shared" si="45"/>
        <v>2</v>
      </c>
      <c r="F48" s="77" t="s">
        <v>116</v>
      </c>
      <c r="G48" s="16"/>
      <c r="H48" s="16"/>
      <c r="I48" s="77" t="s">
        <v>261</v>
      </c>
      <c r="J48" s="6"/>
      <c r="K48" s="17">
        <f t="shared" si="46"/>
        <v>13</v>
      </c>
      <c r="M48" s="11" t="str">
        <f t="shared" si="44"/>
        <v/>
      </c>
      <c r="O48" s="11" t="str">
        <f t="shared" si="6"/>
        <v/>
      </c>
      <c r="P48" s="11" t="str">
        <f t="shared" si="7"/>
        <v/>
      </c>
      <c r="S48" s="11" t="str">
        <f t="shared" si="47"/>
        <v/>
      </c>
      <c r="T48" s="11" t="str">
        <f t="shared" si="48"/>
        <v/>
      </c>
      <c r="V48" s="11" t="str">
        <f t="shared" si="42"/>
        <v>Bayer Leverkusen</v>
      </c>
      <c r="W48" s="11">
        <f t="shared" si="40"/>
        <v>5</v>
      </c>
      <c r="Y48" s="82">
        <f>RANK(AI48,$AI$44:$AI$61,0)+COUNTIF($AI$43:AI47,AI48)</f>
        <v>5</v>
      </c>
      <c r="Z48" s="82" t="str">
        <f t="shared" si="41"/>
        <v>Bayer Leverkusen</v>
      </c>
      <c r="AA48" s="82">
        <f>COUNTIFS(F3:F22,Z48,G3:G22,"&gt;=0")+COUNTIFS(I3:I22,Z48,H3:H22,"&gt;=0")</f>
        <v>2</v>
      </c>
      <c r="AB48" s="82">
        <f>COUNTIFS(F3:F22,Z48,B3:B22,3)+COUNTIFS(I3:I22,Z48,M3:M22,3)</f>
        <v>2</v>
      </c>
      <c r="AC48" s="82">
        <f>COUNTIFS(F3:F22,Z48,B3:B22,1)+COUNTIFS(I3:I22,Z48,M3:M22,1)</f>
        <v>0</v>
      </c>
      <c r="AD48" s="82">
        <f>COUNTIFS(F3:F22,Z48,B3:B22,0)+COUNTIFS(I3:I22,Z48,M3:M22,0)</f>
        <v>0</v>
      </c>
      <c r="AE48" s="82">
        <f>SUMIF(F3:F22,Z48,G3:G22)+SUMIF(I3:I22,Z48,H3:H22)</f>
        <v>6</v>
      </c>
      <c r="AF48" s="82">
        <f>SUMIF(F3:F22,Z48,H3:H22)+SUMIF(I3:I22,Z48,G3:G22)</f>
        <v>3</v>
      </c>
      <c r="AG48" s="82">
        <f t="shared" si="49"/>
        <v>3</v>
      </c>
      <c r="AH48" s="82">
        <f>(AB48*3)+AC48</f>
        <v>6</v>
      </c>
      <c r="AI48" s="82">
        <f t="shared" si="43"/>
        <v>6000.0360000000001</v>
      </c>
      <c r="AJ48" s="11"/>
      <c r="AL48" s="11"/>
      <c r="AM48" s="11"/>
      <c r="AN48" s="11"/>
      <c r="AO48" s="11"/>
      <c r="AP48" s="11"/>
      <c r="AQ48" s="11"/>
      <c r="AR48" s="11"/>
      <c r="AS48" s="11"/>
      <c r="AT48" s="11"/>
      <c r="AU48" s="11"/>
      <c r="AW48" s="3"/>
    </row>
    <row r="49" spans="1:49" x14ac:dyDescent="0.25">
      <c r="A49" s="3"/>
      <c r="B49" s="11" t="str">
        <f t="shared" si="5"/>
        <v/>
      </c>
      <c r="D49" s="17">
        <f t="shared" si="45"/>
        <v>4</v>
      </c>
      <c r="F49" s="77" t="s">
        <v>120</v>
      </c>
      <c r="G49" s="16"/>
      <c r="H49" s="16"/>
      <c r="I49" s="77" t="s">
        <v>262</v>
      </c>
      <c r="J49" s="6"/>
      <c r="K49" s="17">
        <f t="shared" si="46"/>
        <v>10</v>
      </c>
      <c r="M49" s="11" t="str">
        <f t="shared" si="44"/>
        <v/>
      </c>
      <c r="O49" s="11" t="str">
        <f t="shared" si="6"/>
        <v/>
      </c>
      <c r="P49" s="11" t="str">
        <f t="shared" si="7"/>
        <v/>
      </c>
      <c r="S49" s="11" t="str">
        <f t="shared" si="47"/>
        <v/>
      </c>
      <c r="T49" s="11" t="str">
        <f t="shared" si="48"/>
        <v/>
      </c>
      <c r="V49" s="11" t="str">
        <f t="shared" si="42"/>
        <v>Bayern München</v>
      </c>
      <c r="W49" s="11">
        <f t="shared" si="40"/>
        <v>6</v>
      </c>
      <c r="Y49" s="82">
        <f>RANK(AI49,$AI$44:$AI$61,0)+COUNTIF($AI$43:AI48,AI49)</f>
        <v>6</v>
      </c>
      <c r="Z49" s="82" t="str">
        <f t="shared" si="41"/>
        <v>Bayern München</v>
      </c>
      <c r="AA49" s="82">
        <f>COUNTIFS(F3:F22,Z49,G3:G22,"&gt;=0")+COUNTIFS(I3:I22,Z49,H3:H22,"&gt;=0")</f>
        <v>2</v>
      </c>
      <c r="AB49" s="82">
        <f>COUNTIFS(F3:F22,Z49,B3:B22,3)+COUNTIFS(I3:I22,Z49,M3:M22,3)</f>
        <v>1</v>
      </c>
      <c r="AC49" s="82">
        <f>COUNTIFS(F3:F22,Z49,B3:B22,1)+COUNTIFS(I3:I22,Z49,M3:M22,1)</f>
        <v>1</v>
      </c>
      <c r="AD49" s="82">
        <f>COUNTIFS(F3:F22,Z49,B3:B22,0)+COUNTIFS(I3:I22,Z49,M3:M22,0)</f>
        <v>0</v>
      </c>
      <c r="AE49" s="82">
        <f>SUMIF(F3:F22,Z49,G3:G22)+SUMIF(I3:I22,Z49,H3:H22)</f>
        <v>5</v>
      </c>
      <c r="AF49" s="82">
        <f>SUMIF(F3:F22,Z49,H3:H22)+SUMIF(I3:I22,Z49,G3:G22)</f>
        <v>2</v>
      </c>
      <c r="AG49" s="82">
        <f t="shared" si="49"/>
        <v>3</v>
      </c>
      <c r="AH49" s="82">
        <f t="shared" ref="AH49:AH61" si="50">(AB49*3)+AC49</f>
        <v>4</v>
      </c>
      <c r="AI49" s="82">
        <f t="shared" si="43"/>
        <v>4000.0350000000003</v>
      </c>
      <c r="AJ49" s="11"/>
      <c r="AL49" s="11"/>
      <c r="AM49" s="11"/>
      <c r="AN49" s="11"/>
      <c r="AO49" s="11"/>
      <c r="AP49" s="11"/>
      <c r="AQ49" s="11"/>
      <c r="AR49" s="11"/>
      <c r="AS49" s="11"/>
      <c r="AT49" s="11"/>
      <c r="AU49" s="11"/>
      <c r="AW49" s="3"/>
    </row>
    <row r="50" spans="1:49" x14ac:dyDescent="0.25">
      <c r="A50" s="3"/>
      <c r="B50" s="11" t="str">
        <f t="shared" si="5"/>
        <v/>
      </c>
      <c r="D50" s="17">
        <f t="shared" si="45"/>
        <v>17</v>
      </c>
      <c r="F50" s="77" t="s">
        <v>125</v>
      </c>
      <c r="G50" s="16"/>
      <c r="H50" s="16"/>
      <c r="I50" s="77" t="s">
        <v>225</v>
      </c>
      <c r="J50" s="6"/>
      <c r="K50" s="17">
        <f t="shared" si="46"/>
        <v>15</v>
      </c>
      <c r="M50" s="11" t="str">
        <f t="shared" si="44"/>
        <v/>
      </c>
      <c r="O50" s="11" t="str">
        <f t="shared" si="6"/>
        <v/>
      </c>
      <c r="P50" s="11" t="str">
        <f t="shared" si="7"/>
        <v/>
      </c>
      <c r="S50" s="11" t="str">
        <f t="shared" si="47"/>
        <v/>
      </c>
      <c r="T50" s="11" t="str">
        <f t="shared" si="48"/>
        <v/>
      </c>
      <c r="V50" s="11" t="str">
        <f t="shared" si="42"/>
        <v>Bor. Mönchengladbach</v>
      </c>
      <c r="W50" s="11">
        <f t="shared" si="40"/>
        <v>7</v>
      </c>
      <c r="Y50" s="82">
        <f>RANK(AI50,$AI$44:$AI$61,0)+COUNTIF($AI$43:AI49,AI50)</f>
        <v>7</v>
      </c>
      <c r="Z50" s="82" t="str">
        <f t="shared" si="41"/>
        <v>Bor. Mönchengladbach</v>
      </c>
      <c r="AA50" s="82">
        <f>COUNTIFS(F3:F22,Z50,G3:G22,"&gt;=0")+COUNTIFS(I3:I22,Z50,H3:H22,"&gt;=0")</f>
        <v>2</v>
      </c>
      <c r="AB50" s="82">
        <f>COUNTIFS(F3:F22,Z50,B3:B22,3)+COUNTIFS(I3:I22,Z50,M3:M22,3)</f>
        <v>1</v>
      </c>
      <c r="AC50" s="82">
        <f>COUNTIFS(F3:F22,Z50,B3:B22,1)+COUNTIFS(I3:I22,Z50,M3:M22,1)</f>
        <v>1</v>
      </c>
      <c r="AD50" s="82">
        <f>COUNTIFS(F3:F22,Z50,B3:B22,0)+COUNTIFS(I3:I22,Z50,M3:M22,0)</f>
        <v>0</v>
      </c>
      <c r="AE50" s="82">
        <f>SUMIF(F3:F22,Z50,G3:G22)+SUMIF(I3:I22,Z50,H3:H22)</f>
        <v>3</v>
      </c>
      <c r="AF50" s="82">
        <f>SUMIF(F3:F22,Z50,H3:H22)+SUMIF(I3:I22,Z50,G3:G22)</f>
        <v>1</v>
      </c>
      <c r="AG50" s="82">
        <f t="shared" si="49"/>
        <v>2</v>
      </c>
      <c r="AH50" s="82">
        <f t="shared" si="50"/>
        <v>4</v>
      </c>
      <c r="AI50" s="82">
        <f t="shared" si="43"/>
        <v>4000.0230000000001</v>
      </c>
      <c r="AJ50" s="11"/>
      <c r="AL50" s="11"/>
      <c r="AM50" s="11"/>
      <c r="AN50" s="11"/>
      <c r="AO50" s="11"/>
      <c r="AP50" s="11"/>
      <c r="AQ50" s="11"/>
      <c r="AR50" s="11"/>
      <c r="AS50" s="11"/>
      <c r="AT50" s="11"/>
      <c r="AU50" s="11"/>
      <c r="AW50" s="3"/>
    </row>
    <row r="51" spans="1:49" x14ac:dyDescent="0.25">
      <c r="A51" s="3"/>
      <c r="B51" s="11" t="str">
        <f t="shared" si="5"/>
        <v/>
      </c>
      <c r="D51" s="17">
        <f t="shared" si="45"/>
        <v>6</v>
      </c>
      <c r="F51" s="77" t="s">
        <v>128</v>
      </c>
      <c r="G51" s="16"/>
      <c r="H51" s="16"/>
      <c r="I51" s="77" t="s">
        <v>129</v>
      </c>
      <c r="J51" s="6"/>
      <c r="K51" s="17">
        <f t="shared" si="46"/>
        <v>16</v>
      </c>
      <c r="M51" s="11" t="str">
        <f t="shared" si="44"/>
        <v/>
      </c>
      <c r="O51" s="11" t="str">
        <f t="shared" si="6"/>
        <v/>
      </c>
      <c r="P51" s="11" t="str">
        <f t="shared" si="7"/>
        <v/>
      </c>
      <c r="S51" s="11" t="str">
        <f t="shared" si="47"/>
        <v/>
      </c>
      <c r="T51" s="11" t="str">
        <f t="shared" si="48"/>
        <v/>
      </c>
      <c r="V51" s="11" t="str">
        <f t="shared" si="42"/>
        <v>Borussia Dortmund</v>
      </c>
      <c r="W51" s="11">
        <f t="shared" si="40"/>
        <v>1</v>
      </c>
      <c r="Y51" s="82">
        <f>RANK(AI51,$AI$44:$AI$61,0)+COUNTIF($AI$43:AI50,AI51)</f>
        <v>1</v>
      </c>
      <c r="Z51" s="82" t="str">
        <f t="shared" si="41"/>
        <v>Borussia Dortmund</v>
      </c>
      <c r="AA51" s="82">
        <f>COUNTIFS(F3:F22,Z51,G3:G22,"&gt;=0")+COUNTIFS(I3:I22,Z51,H3:H22,"&gt;=0")</f>
        <v>2</v>
      </c>
      <c r="AB51" s="82">
        <f>COUNTIFS(F3:F22,Z51,B3:B22,3)+COUNTIFS(I3:I22,Z51,M3:M22,3)</f>
        <v>2</v>
      </c>
      <c r="AC51" s="82">
        <f>COUNTIFS(F3:F22,Z51,B3:B22,1)+COUNTIFS(I3:I22,Z51,M3:M22,1)</f>
        <v>0</v>
      </c>
      <c r="AD51" s="82">
        <f>COUNTIFS(F3:F22,Z51,B3:B22,0)+COUNTIFS(I3:I22,Z51,M3:M22,0)</f>
        <v>0</v>
      </c>
      <c r="AE51" s="82">
        <f>SUMIF(F3:F22,Z51,G3:G22)+SUMIF(I3:I22,Z51,H3:H22)</f>
        <v>8</v>
      </c>
      <c r="AF51" s="82">
        <f>SUMIF(F3:F22,Z51,H3:H22)+SUMIF(I3:I22,Z51,G3:G22)</f>
        <v>2</v>
      </c>
      <c r="AG51" s="82">
        <f t="shared" si="49"/>
        <v>6</v>
      </c>
      <c r="AH51" s="82">
        <f t="shared" si="50"/>
        <v>6</v>
      </c>
      <c r="AI51" s="82">
        <f t="shared" si="43"/>
        <v>6000.0680000000002</v>
      </c>
      <c r="AJ51" s="11"/>
      <c r="AL51" s="11"/>
      <c r="AM51" s="11"/>
      <c r="AN51" s="11"/>
      <c r="AO51" s="11"/>
      <c r="AP51" s="11"/>
      <c r="AQ51" s="11"/>
      <c r="AR51" s="11"/>
      <c r="AS51" s="11"/>
      <c r="AT51" s="11"/>
      <c r="AU51" s="11"/>
      <c r="AW51" s="3"/>
    </row>
    <row r="52" spans="1:49" x14ac:dyDescent="0.25">
      <c r="A52" s="3"/>
      <c r="B52" s="11" t="str">
        <f t="shared" si="5"/>
        <v/>
      </c>
      <c r="D52" s="17">
        <f t="shared" si="45"/>
        <v>12</v>
      </c>
      <c r="F52" s="77" t="s">
        <v>124</v>
      </c>
      <c r="G52" s="16"/>
      <c r="H52" s="16"/>
      <c r="I52" s="77" t="s">
        <v>118</v>
      </c>
      <c r="J52" s="6"/>
      <c r="K52" s="17">
        <f t="shared" si="46"/>
        <v>1</v>
      </c>
      <c r="M52" s="11" t="str">
        <f t="shared" si="44"/>
        <v/>
      </c>
      <c r="O52" s="11" t="str">
        <f t="shared" si="6"/>
        <v/>
      </c>
      <c r="P52" s="11" t="str">
        <f t="shared" si="7"/>
        <v/>
      </c>
      <c r="S52" s="11" t="str">
        <f t="shared" si="47"/>
        <v/>
      </c>
      <c r="T52" s="11" t="str">
        <f t="shared" si="48"/>
        <v/>
      </c>
      <c r="V52" s="11" t="str">
        <f t="shared" si="42"/>
        <v>Eintracht Frankfurt</v>
      </c>
      <c r="W52" s="11">
        <f t="shared" si="40"/>
        <v>10</v>
      </c>
      <c r="Y52" s="82">
        <f>RANK(AI52,$AI$44:$AI$61,0)+COUNTIF($AI$43:AI51,AI52)</f>
        <v>10</v>
      </c>
      <c r="Z52" s="82" t="str">
        <f t="shared" si="41"/>
        <v>Eintracht Frankfurt</v>
      </c>
      <c r="AA52" s="82">
        <f>COUNTIFS(F3:F22,Z52,G3:G22,"&gt;=0")+COUNTIFS(I3:I22,Z52,H3:H22,"&gt;=0")</f>
        <v>2</v>
      </c>
      <c r="AB52" s="82">
        <f>COUNTIFS(F3:F22,Z52,B3:B22,3)+COUNTIFS(I3:I22,Z52,M3:M22,3)</f>
        <v>1</v>
      </c>
      <c r="AC52" s="82">
        <f>COUNTIFS(F3:F22,Z52,B3:B22,1)+COUNTIFS(I3:I22,Z52,M3:M22,1)</f>
        <v>0</v>
      </c>
      <c r="AD52" s="82">
        <f>COUNTIFS(F3:F22,Z52,B3:B22,0)+COUNTIFS(I3:I22,Z52,M3:M22,0)</f>
        <v>1</v>
      </c>
      <c r="AE52" s="82">
        <f>SUMIF(F3:F22,Z52,G3:G22)+SUMIF(I3:I22,Z52,H3:H22)</f>
        <v>2</v>
      </c>
      <c r="AF52" s="82">
        <f>SUMIF(F3:F22,Z52,H3:H22)+SUMIF(I3:I22,Z52,G3:G22)</f>
        <v>2</v>
      </c>
      <c r="AG52" s="82">
        <f t="shared" si="49"/>
        <v>0</v>
      </c>
      <c r="AH52" s="82">
        <f t="shared" si="50"/>
        <v>3</v>
      </c>
      <c r="AI52" s="82">
        <f t="shared" si="43"/>
        <v>3000.002</v>
      </c>
      <c r="AJ52" s="11"/>
      <c r="AL52" s="11"/>
      <c r="AM52" s="11"/>
      <c r="AN52" s="11"/>
      <c r="AO52" s="11"/>
      <c r="AP52" s="11"/>
      <c r="AQ52" s="11"/>
      <c r="AR52" s="11"/>
      <c r="AS52" s="11"/>
      <c r="AT52" s="11"/>
      <c r="AU52" s="11"/>
      <c r="AW52" s="3"/>
    </row>
    <row r="53" spans="1:49" x14ac:dyDescent="0.25">
      <c r="A53" s="3"/>
      <c r="B53" s="11" t="str">
        <f t="shared" si="5"/>
        <v/>
      </c>
      <c r="D53" s="17">
        <f t="shared" si="45"/>
        <v>8</v>
      </c>
      <c r="F53" s="77" t="s">
        <v>119</v>
      </c>
      <c r="G53" s="16"/>
      <c r="H53" s="16"/>
      <c r="I53" s="77" t="s">
        <v>126</v>
      </c>
      <c r="J53" s="6"/>
      <c r="K53" s="17">
        <f t="shared" si="46"/>
        <v>11</v>
      </c>
      <c r="M53" s="11" t="str">
        <f t="shared" si="44"/>
        <v/>
      </c>
      <c r="O53" s="11" t="str">
        <f t="shared" si="6"/>
        <v/>
      </c>
      <c r="P53" s="11" t="str">
        <f t="shared" si="7"/>
        <v/>
      </c>
      <c r="S53" s="11" t="str">
        <f t="shared" si="47"/>
        <v/>
      </c>
      <c r="T53" s="11" t="str">
        <f t="shared" si="48"/>
        <v/>
      </c>
      <c r="V53" s="11" t="str">
        <f t="shared" si="42"/>
        <v>FC Augsburg</v>
      </c>
      <c r="W53" s="11">
        <f t="shared" si="40"/>
        <v>13</v>
      </c>
      <c r="Y53" s="82">
        <f>RANK(AI53,$AI$44:$AI$61,0)+COUNTIF($AI$43:AI52,AI53)</f>
        <v>13</v>
      </c>
      <c r="Z53" s="82" t="str">
        <f t="shared" si="41"/>
        <v>FC Augsburg</v>
      </c>
      <c r="AA53" s="82">
        <f>COUNTIFS(F3:F22,Z53,G3:G22,"&gt;=0")+COUNTIFS(I3:I22,Z53,H3:H22,"&gt;=0")</f>
        <v>2</v>
      </c>
      <c r="AB53" s="82">
        <f>COUNTIFS(F3:F22,Z53,B3:B22,3)+COUNTIFS(I3:I22,Z53,M3:M22,3)</f>
        <v>0</v>
      </c>
      <c r="AC53" s="82">
        <f>COUNTIFS(F3:F22,Z53,B3:B22,1)+COUNTIFS(I3:I22,Z53,M3:M22,1)</f>
        <v>1</v>
      </c>
      <c r="AD53" s="82">
        <f>COUNTIFS(F3:F22,Z53,B3:B22,0)+COUNTIFS(I3:I22,Z53,M3:M22,0)</f>
        <v>1</v>
      </c>
      <c r="AE53" s="82">
        <f>SUMIF(F3:F22,Z53,G3:G22)+SUMIF(I3:I22,Z53,H3:H22)</f>
        <v>2</v>
      </c>
      <c r="AF53" s="82">
        <f>SUMIF(F3:F22,Z53,H3:H22)+SUMIF(I3:I22,Z53,G3:G22)</f>
        <v>6</v>
      </c>
      <c r="AG53" s="82">
        <f t="shared" si="49"/>
        <v>-4</v>
      </c>
      <c r="AH53" s="82">
        <f t="shared" si="50"/>
        <v>1</v>
      </c>
      <c r="AI53" s="82">
        <f t="shared" si="43"/>
        <v>999.96199999999999</v>
      </c>
      <c r="AJ53" s="11"/>
      <c r="AL53" s="11"/>
      <c r="AM53" s="11"/>
      <c r="AN53" s="11"/>
      <c r="AO53" s="11"/>
      <c r="AP53" s="11"/>
      <c r="AQ53" s="11"/>
      <c r="AR53" s="11"/>
      <c r="AS53" s="11"/>
      <c r="AT53" s="11"/>
      <c r="AU53" s="11"/>
      <c r="AW53" s="3"/>
    </row>
    <row r="54" spans="1:49" x14ac:dyDescent="0.25">
      <c r="A54" s="3"/>
      <c r="B54" s="11" t="str">
        <f t="shared" si="5"/>
        <v/>
      </c>
      <c r="D54" s="17">
        <f t="shared" si="45"/>
        <v>7</v>
      </c>
      <c r="F54" s="77" t="s">
        <v>121</v>
      </c>
      <c r="G54" s="16"/>
      <c r="H54" s="16"/>
      <c r="I54" s="77" t="s">
        <v>117</v>
      </c>
      <c r="J54" s="6"/>
      <c r="K54" s="17">
        <f t="shared" si="46"/>
        <v>5</v>
      </c>
      <c r="M54" s="11" t="str">
        <f t="shared" si="44"/>
        <v/>
      </c>
      <c r="O54" s="11" t="str">
        <f t="shared" si="6"/>
        <v/>
      </c>
      <c r="P54" s="11" t="str">
        <f t="shared" si="7"/>
        <v/>
      </c>
      <c r="S54" s="11" t="str">
        <f t="shared" si="47"/>
        <v/>
      </c>
      <c r="T54" s="11" t="str">
        <f t="shared" si="48"/>
        <v/>
      </c>
      <c r="V54" s="11" t="str">
        <f t="shared" si="42"/>
        <v>FC Schalke 04</v>
      </c>
      <c r="W54" s="11">
        <f t="shared" si="40"/>
        <v>12</v>
      </c>
      <c r="Y54" s="82">
        <f>RANK(AI54,$AI$44:$AI$61,0)+COUNTIF($AI$43:AI53,AI54)</f>
        <v>12</v>
      </c>
      <c r="Z54" s="82" t="str">
        <f t="shared" si="41"/>
        <v>FC Schalke 04</v>
      </c>
      <c r="AA54" s="82">
        <f>COUNTIFS(F3:F22,Z54,G3:G22,"&gt;=0")+COUNTIFS(I3:I22,Z54,H3:H22,"&gt;=0")</f>
        <v>2</v>
      </c>
      <c r="AB54" s="82">
        <f>COUNTIFS(F3:F22,Z54,B3:B22,3)+COUNTIFS(I3:I22,Z54,M3:M22,3)</f>
        <v>0</v>
      </c>
      <c r="AC54" s="82">
        <f>COUNTIFS(F3:F22,Z54,B3:B22,1)+COUNTIFS(I3:I22,Z54,M3:M22,1)</f>
        <v>1</v>
      </c>
      <c r="AD54" s="82">
        <f>COUNTIFS(F3:F22,Z54,B3:B22,0)+COUNTIFS(I3:I22,Z54,M3:M22,0)</f>
        <v>1</v>
      </c>
      <c r="AE54" s="82">
        <f>SUMIF(F3:F22,Z54,G3:G22)+SUMIF(I3:I22,Z54,H3:H22)</f>
        <v>0</v>
      </c>
      <c r="AF54" s="82">
        <f>SUMIF(F3:F22,Z54,H3:H22)+SUMIF(I3:I22,Z54,G3:G22)</f>
        <v>3</v>
      </c>
      <c r="AG54" s="82">
        <f t="shared" si="49"/>
        <v>-3</v>
      </c>
      <c r="AH54" s="82">
        <f t="shared" si="50"/>
        <v>1</v>
      </c>
      <c r="AI54" s="82">
        <f t="shared" si="43"/>
        <v>999.97</v>
      </c>
      <c r="AJ54" s="11"/>
      <c r="AL54" s="11"/>
      <c r="AM54" s="11"/>
      <c r="AN54" s="11"/>
      <c r="AO54" s="11"/>
      <c r="AP54" s="11"/>
      <c r="AQ54" s="11"/>
      <c r="AR54" s="11"/>
      <c r="AS54" s="11"/>
      <c r="AT54" s="11"/>
      <c r="AU54" s="11"/>
      <c r="AW54" s="3"/>
    </row>
    <row r="55" spans="1:49" x14ac:dyDescent="0.25">
      <c r="A55" s="3"/>
      <c r="B55" s="11" t="str">
        <f t="shared" si="5"/>
        <v/>
      </c>
      <c r="D55" s="17">
        <f t="shared" si="45"/>
        <v>3</v>
      </c>
      <c r="F55" s="77" t="s">
        <v>122</v>
      </c>
      <c r="G55" s="16"/>
      <c r="H55" s="16"/>
      <c r="I55" s="77" t="s">
        <v>123</v>
      </c>
      <c r="J55" s="6"/>
      <c r="K55" s="17">
        <f t="shared" si="46"/>
        <v>14</v>
      </c>
      <c r="M55" s="11" t="str">
        <f t="shared" si="44"/>
        <v/>
      </c>
      <c r="O55" s="11" t="str">
        <f t="shared" si="6"/>
        <v/>
      </c>
      <c r="P55" s="11" t="str">
        <f t="shared" si="7"/>
        <v/>
      </c>
      <c r="S55" s="11" t="str">
        <f t="shared" si="47"/>
        <v/>
      </c>
      <c r="T55" s="11" t="str">
        <f t="shared" si="48"/>
        <v/>
      </c>
      <c r="V55" s="11" t="str">
        <f t="shared" si="42"/>
        <v>Fortuna Düsseldorf</v>
      </c>
      <c r="W55" s="11">
        <f t="shared" si="40"/>
        <v>8</v>
      </c>
      <c r="Y55" s="82">
        <f>RANK(AI55,$AI$44:$AI$61,0)+COUNTIF($AI$43:AI54,AI55)</f>
        <v>8</v>
      </c>
      <c r="Z55" s="82" t="str">
        <f t="shared" si="41"/>
        <v>Fortuna Düsseldorf</v>
      </c>
      <c r="AA55" s="82">
        <f>COUNTIFS(F3:F22,Z55,G3:G22,"&gt;=0")+COUNTIFS(I3:I22,Z55,H3:H22,"&gt;=0")</f>
        <v>2</v>
      </c>
      <c r="AB55" s="82">
        <f>COUNTIFS(F3:F22,Z55,B3:B22,3)+COUNTIFS(I3:I22,Z55,M3:M22,3)</f>
        <v>1</v>
      </c>
      <c r="AC55" s="82">
        <f>COUNTIFS(F3:F22,Z55,B3:B22,1)+COUNTIFS(I3:I22,Z55,M3:M22,1)</f>
        <v>0</v>
      </c>
      <c r="AD55" s="82">
        <f>COUNTIFS(F3:F22,Z55,B3:B22,0)+COUNTIFS(I3:I22,Z55,M3:M22,0)</f>
        <v>1</v>
      </c>
      <c r="AE55" s="82">
        <f>SUMIF(F3:F22,Z55,G3:G22)+SUMIF(I3:I22,Z55,H3:H22)</f>
        <v>4</v>
      </c>
      <c r="AF55" s="82">
        <f>SUMIF(F3:F22,Z55,H3:H22)+SUMIF(I3:I22,Z55,G3:G22)</f>
        <v>4</v>
      </c>
      <c r="AG55" s="82">
        <f t="shared" si="49"/>
        <v>0</v>
      </c>
      <c r="AH55" s="82">
        <f t="shared" si="50"/>
        <v>3</v>
      </c>
      <c r="AI55" s="82">
        <f t="shared" si="43"/>
        <v>3000.0039999999999</v>
      </c>
      <c r="AJ55" s="11"/>
      <c r="AL55" s="11"/>
      <c r="AM55" s="11"/>
      <c r="AN55" s="11"/>
      <c r="AO55" s="11"/>
      <c r="AP55" s="11"/>
      <c r="AQ55" s="11"/>
      <c r="AR55" s="11"/>
      <c r="AS55" s="11"/>
      <c r="AT55" s="11"/>
      <c r="AU55" s="11"/>
      <c r="AW55" s="3"/>
    </row>
    <row r="56" spans="1:49" x14ac:dyDescent="0.25">
      <c r="A56" s="3"/>
      <c r="F56" s="6"/>
      <c r="G56" s="10"/>
      <c r="H56" s="10"/>
      <c r="I56" s="6"/>
      <c r="J56" s="6"/>
      <c r="O56" s="11" t="str">
        <f t="shared" si="6"/>
        <v/>
      </c>
      <c r="P56" s="11" t="str">
        <f t="shared" si="7"/>
        <v/>
      </c>
      <c r="V56" s="11" t="str">
        <f t="shared" si="42"/>
        <v>Hertha BSC</v>
      </c>
      <c r="W56" s="11">
        <f t="shared" si="40"/>
        <v>11</v>
      </c>
      <c r="Y56" s="82">
        <f>RANK(AI56,$AI$44:$AI$61,0)+COUNTIF($AI$43:AI55,AI56)</f>
        <v>11</v>
      </c>
      <c r="Z56" s="82" t="str">
        <f t="shared" si="41"/>
        <v>Hertha BSC</v>
      </c>
      <c r="AA56" s="82">
        <f>COUNTIFS(F3:F22,Z56,G3:G22,"&gt;=0")+COUNTIFS(I3:I22,Z56,H3:H22,"&gt;=0")</f>
        <v>2</v>
      </c>
      <c r="AB56" s="82">
        <f>COUNTIFS(F3:F22,Z56,B3:B22,3)+COUNTIFS(I3:I22,Z56,M3:M22,3)</f>
        <v>0</v>
      </c>
      <c r="AC56" s="82">
        <f>COUNTIFS(F3:F22,Z56,B3:B22,1)+COUNTIFS(I3:I22,Z56,M3:M22,1)</f>
        <v>1</v>
      </c>
      <c r="AD56" s="82">
        <f>COUNTIFS(F3:F22,Z56,B3:B22,0)+COUNTIFS(I3:I22,Z56,M3:M22,0)</f>
        <v>1</v>
      </c>
      <c r="AE56" s="82">
        <f>SUMIF(F3:F22,Z56,G3:G22)+SUMIF(I3:I22,Z56,H3:H22)</f>
        <v>2</v>
      </c>
      <c r="AF56" s="82">
        <f>SUMIF(F3:F22,Z56,H3:H22)+SUMIF(I3:I22,Z56,G3:G22)</f>
        <v>5</v>
      </c>
      <c r="AG56" s="82">
        <f t="shared" si="49"/>
        <v>-3</v>
      </c>
      <c r="AH56" s="82">
        <f t="shared" si="50"/>
        <v>1</v>
      </c>
      <c r="AI56" s="82">
        <f t="shared" si="43"/>
        <v>999.97199999999998</v>
      </c>
      <c r="AJ56" s="11"/>
      <c r="AL56" s="11"/>
      <c r="AM56" s="11"/>
      <c r="AN56" s="11"/>
      <c r="AO56" s="11"/>
      <c r="AP56" s="11"/>
      <c r="AQ56" s="11"/>
      <c r="AR56" s="11"/>
      <c r="AS56" s="11"/>
      <c r="AT56" s="11"/>
      <c r="AU56" s="11"/>
      <c r="AW56" s="3"/>
    </row>
    <row r="57" spans="1:49" x14ac:dyDescent="0.25">
      <c r="A57" s="3"/>
      <c r="B57" s="11" t="str">
        <f t="shared" si="5"/>
        <v/>
      </c>
      <c r="F57" s="154" t="s">
        <v>258</v>
      </c>
      <c r="G57" s="154"/>
      <c r="H57" s="154"/>
      <c r="I57" s="154"/>
      <c r="J57" s="6"/>
      <c r="M57" s="11" t="str">
        <f t="shared" ref="M57:M66" si="51">IF(H57="","",IF(H57&gt;G57,3,IF(H57=G57,1,0)))</f>
        <v/>
      </c>
      <c r="O57" s="11" t="str">
        <f t="shared" si="6"/>
        <v/>
      </c>
      <c r="P57" s="11" t="str">
        <f t="shared" si="7"/>
        <v/>
      </c>
      <c r="V57" s="11" t="str">
        <f t="shared" si="42"/>
        <v>RB Leipzig</v>
      </c>
      <c r="W57" s="11">
        <f t="shared" si="40"/>
        <v>2</v>
      </c>
      <c r="Y57" s="82">
        <f>RANK(AI57,$AI$44:$AI$61,0)+COUNTIF($AI$43:AI56,AI57)</f>
        <v>2</v>
      </c>
      <c r="Z57" s="82" t="str">
        <f t="shared" si="41"/>
        <v>RB Leipzig</v>
      </c>
      <c r="AA57" s="82">
        <f>COUNTIFS(F3:F22,Z57,G3:G22,"&gt;=0")+COUNTIFS(I3:I22,Z57,H3:H22,"&gt;=0")</f>
        <v>2</v>
      </c>
      <c r="AB57" s="82">
        <f>COUNTIFS(F3:F22,Z57,B3:B22,3)+COUNTIFS(I3:I22,Z57,M3:M22,3)</f>
        <v>2</v>
      </c>
      <c r="AC57" s="82">
        <f>COUNTIFS(F3:F22,Z57,B3:B22,1)+COUNTIFS(I3:I22,Z57,M3:M22,1)</f>
        <v>0</v>
      </c>
      <c r="AD57" s="82">
        <f>COUNTIFS(F3:F22,Z57,B3:B22,0)+COUNTIFS(I3:I22,Z57,M3:M22,0)</f>
        <v>0</v>
      </c>
      <c r="AE57" s="82">
        <f>SUMIF(F3:F22,Z57,G3:G22)+SUMIF(I3:I22,Z57,H3:H22)</f>
        <v>6</v>
      </c>
      <c r="AF57" s="82">
        <f>SUMIF(F3:F22,Z57,H3:H22)+SUMIF(I3:I22,Z57,G3:G22)</f>
        <v>1</v>
      </c>
      <c r="AG57" s="82">
        <f t="shared" si="49"/>
        <v>5</v>
      </c>
      <c r="AH57" s="82">
        <f t="shared" si="50"/>
        <v>6</v>
      </c>
      <c r="AI57" s="82">
        <f t="shared" si="43"/>
        <v>6000.0560000000005</v>
      </c>
      <c r="AJ57" s="11"/>
      <c r="AL57" s="11"/>
      <c r="AM57" s="11"/>
      <c r="AN57" s="11"/>
      <c r="AO57" s="11"/>
      <c r="AP57" s="11"/>
      <c r="AQ57" s="11"/>
      <c r="AR57" s="11"/>
      <c r="AS57" s="11"/>
      <c r="AT57" s="11"/>
      <c r="AU57" s="11"/>
      <c r="AW57" s="3"/>
    </row>
    <row r="58" spans="1:49" x14ac:dyDescent="0.25">
      <c r="A58" s="3"/>
      <c r="B58" s="11" t="str">
        <f t="shared" si="5"/>
        <v/>
      </c>
      <c r="D58" s="17">
        <f t="shared" ref="D58:D66" si="52">IFERROR(VLOOKUP(F58,$V$104:$W$121,2,FALSE),"")</f>
        <v>11</v>
      </c>
      <c r="F58" s="77" t="s">
        <v>262</v>
      </c>
      <c r="G58" s="16"/>
      <c r="H58" s="16"/>
      <c r="I58" s="77" t="s">
        <v>121</v>
      </c>
      <c r="J58" s="6"/>
      <c r="K58" s="17">
        <f t="shared" ref="K58:K66" si="53">IFERROR(VLOOKUP(I58,$V$104:$W$121,2,FALSE),"")</f>
        <v>7</v>
      </c>
      <c r="M58" s="11" t="str">
        <f t="shared" si="51"/>
        <v/>
      </c>
      <c r="O58" s="11" t="str">
        <f t="shared" si="6"/>
        <v/>
      </c>
      <c r="P58" s="11" t="str">
        <f t="shared" si="7"/>
        <v/>
      </c>
      <c r="S58" s="11" t="str">
        <f t="shared" ref="S58:S66" si="54">IF(M58&lt;&gt;"",F58&amp;I58,"")</f>
        <v/>
      </c>
      <c r="T58" s="11" t="str">
        <f t="shared" ref="T58:T66" si="55">IF(S58&lt;&gt;"",G58&amp;"-"&amp;H58,"")</f>
        <v/>
      </c>
      <c r="V58" s="11" t="str">
        <f t="shared" si="42"/>
        <v>SC Freiburg</v>
      </c>
      <c r="W58" s="11">
        <f t="shared" si="40"/>
        <v>3</v>
      </c>
      <c r="Y58" s="82">
        <f>RANK(AI58,$AI$44:$AI$61,0)+COUNTIF($AI$43:AI57,AI58)</f>
        <v>3</v>
      </c>
      <c r="Z58" s="82" t="str">
        <f t="shared" si="41"/>
        <v>SC Freiburg</v>
      </c>
      <c r="AA58" s="82">
        <f>COUNTIFS(F3:F22,Z58,G3:G22,"&gt;=0")+COUNTIFS(I3:I22,Z58,H3:H22,"&gt;=0")</f>
        <v>2</v>
      </c>
      <c r="AB58" s="82">
        <f>COUNTIFS(F3:F22,Z58,B3:B22,3)+COUNTIFS(I3:I22,Z58,M3:M22,3)</f>
        <v>2</v>
      </c>
      <c r="AC58" s="82">
        <f>COUNTIFS(F3:F22,Z58,B3:B22,1)+COUNTIFS(I3:I22,Z58,M3:M22,1)</f>
        <v>0</v>
      </c>
      <c r="AD58" s="82">
        <f>COUNTIFS(F3:F22,Z58,B3:B22,0)+COUNTIFS(I3:I22,Z58,M3:M22,0)</f>
        <v>0</v>
      </c>
      <c r="AE58" s="82">
        <f>SUMIF(F3:F22,Z58,G3:G22)+SUMIF(I3:I22,Z58,H3:H22)</f>
        <v>6</v>
      </c>
      <c r="AF58" s="82">
        <f>SUMIF(F3:F22,Z58,H3:H22)+SUMIF(I3:I22,Z58,G3:G22)</f>
        <v>1</v>
      </c>
      <c r="AG58" s="82">
        <f t="shared" si="49"/>
        <v>5</v>
      </c>
      <c r="AH58" s="82">
        <f t="shared" si="50"/>
        <v>6</v>
      </c>
      <c r="AI58" s="82">
        <f t="shared" si="43"/>
        <v>6000.0560000000005</v>
      </c>
      <c r="AJ58" s="11"/>
      <c r="AL58" s="11"/>
      <c r="AM58" s="11"/>
      <c r="AN58" s="11"/>
      <c r="AO58" s="11"/>
      <c r="AP58" s="11"/>
      <c r="AQ58" s="11"/>
      <c r="AR58" s="11"/>
      <c r="AS58" s="11"/>
      <c r="AT58" s="11"/>
      <c r="AU58" s="11"/>
      <c r="AW58" s="3"/>
    </row>
    <row r="59" spans="1:49" x14ac:dyDescent="0.25">
      <c r="A59" s="3"/>
      <c r="B59" s="11" t="str">
        <f t="shared" si="5"/>
        <v/>
      </c>
      <c r="D59" s="17">
        <f t="shared" si="52"/>
        <v>1</v>
      </c>
      <c r="F59" s="77" t="s">
        <v>118</v>
      </c>
      <c r="G59" s="16"/>
      <c r="H59" s="16"/>
      <c r="I59" s="77" t="s">
        <v>130</v>
      </c>
      <c r="J59" s="6"/>
      <c r="K59" s="17">
        <f t="shared" si="53"/>
        <v>10</v>
      </c>
      <c r="M59" s="11" t="str">
        <f t="shared" si="51"/>
        <v/>
      </c>
      <c r="O59" s="11" t="str">
        <f t="shared" si="6"/>
        <v/>
      </c>
      <c r="P59" s="11" t="str">
        <f t="shared" si="7"/>
        <v/>
      </c>
      <c r="S59" s="11" t="str">
        <f t="shared" si="54"/>
        <v/>
      </c>
      <c r="T59" s="11" t="str">
        <f t="shared" si="55"/>
        <v/>
      </c>
      <c r="V59" s="11" t="str">
        <f t="shared" si="42"/>
        <v>SC Paderborn 07</v>
      </c>
      <c r="W59" s="11">
        <f t="shared" si="40"/>
        <v>15</v>
      </c>
      <c r="Y59" s="82">
        <f>RANK(AI59,$AI$44:$AI$61,0)+COUNTIF($AI$43:AI58,AI59)</f>
        <v>15</v>
      </c>
      <c r="Z59" s="82" t="str">
        <f t="shared" si="41"/>
        <v>SC Paderborn 07</v>
      </c>
      <c r="AA59" s="82">
        <f>COUNTIFS(F3:F22,Z59,G3:G22,"&gt;=0")+COUNTIFS(I3:I22,Z59,H3:H22,"&gt;=0")</f>
        <v>2</v>
      </c>
      <c r="AB59" s="82">
        <f>COUNTIFS(F3:F22,Z59,B3:B22,3)+COUNTIFS(I3:I22,Z59,M3:M22,3)</f>
        <v>0</v>
      </c>
      <c r="AC59" s="82">
        <f>COUNTIFS(F3:F22,Z59,B3:B22,1)+COUNTIFS(I3:I22,Z59,M3:M22,1)</f>
        <v>0</v>
      </c>
      <c r="AD59" s="82">
        <f>COUNTIFS(F3:F22,Z59,B3:B22,0)+COUNTIFS(I3:I22,Z59,M3:M22,0)</f>
        <v>2</v>
      </c>
      <c r="AE59" s="82">
        <f>SUMIF(F3:F22,Z59,G3:G22)+SUMIF(I3:I22,Z59,H3:H22)</f>
        <v>3</v>
      </c>
      <c r="AF59" s="82">
        <f>SUMIF(F3:F22,Z59,H3:H22)+SUMIF(I3:I22,Z59,G3:G22)</f>
        <v>6</v>
      </c>
      <c r="AG59" s="82">
        <f t="shared" si="49"/>
        <v>-3</v>
      </c>
      <c r="AH59" s="82">
        <f t="shared" si="50"/>
        <v>0</v>
      </c>
      <c r="AI59" s="82">
        <f t="shared" si="43"/>
        <v>-2.7E-2</v>
      </c>
      <c r="AJ59" s="11"/>
      <c r="AL59" s="11"/>
      <c r="AM59" s="11"/>
      <c r="AN59" s="11"/>
      <c r="AO59" s="11"/>
      <c r="AP59" s="11"/>
      <c r="AQ59" s="11"/>
      <c r="AR59" s="11"/>
      <c r="AS59" s="11"/>
      <c r="AT59" s="11"/>
      <c r="AU59" s="11"/>
      <c r="AW59" s="3"/>
    </row>
    <row r="60" spans="1:49" x14ac:dyDescent="0.25">
      <c r="A60" s="3"/>
      <c r="B60" s="11" t="str">
        <f t="shared" si="5"/>
        <v/>
      </c>
      <c r="D60" s="17">
        <f t="shared" si="52"/>
        <v>9</v>
      </c>
      <c r="F60" s="77" t="s">
        <v>123</v>
      </c>
      <c r="G60" s="16"/>
      <c r="H60" s="16"/>
      <c r="I60" s="77" t="s">
        <v>119</v>
      </c>
      <c r="J60" s="6"/>
      <c r="K60" s="17">
        <f t="shared" si="53"/>
        <v>8</v>
      </c>
      <c r="M60" s="11" t="str">
        <f t="shared" si="51"/>
        <v/>
      </c>
      <c r="O60" s="11" t="str">
        <f t="shared" si="6"/>
        <v/>
      </c>
      <c r="P60" s="11" t="str">
        <f t="shared" si="7"/>
        <v/>
      </c>
      <c r="S60" s="11" t="str">
        <f t="shared" si="54"/>
        <v/>
      </c>
      <c r="T60" s="11" t="str">
        <f t="shared" si="55"/>
        <v/>
      </c>
      <c r="V60" s="11" t="str">
        <f t="shared" si="42"/>
        <v>VfL Wolfsburg</v>
      </c>
      <c r="W60" s="11">
        <f t="shared" si="40"/>
        <v>4</v>
      </c>
      <c r="Y60" s="82">
        <f>RANK(AI60,$AI$44:$AI$61,0)+COUNTIF($AI$43:AI59,AI60)</f>
        <v>4</v>
      </c>
      <c r="Z60" s="82" t="str">
        <f t="shared" si="41"/>
        <v>VfL Wolfsburg</v>
      </c>
      <c r="AA60" s="82">
        <f>COUNTIFS(F3:F22,Z60,G3:G22,"&gt;=0")+COUNTIFS(I3:I22,Z60,H3:H22,"&gt;=0")</f>
        <v>2</v>
      </c>
      <c r="AB60" s="82">
        <f>COUNTIFS(F3:F22,Z60,B3:B22,3)+COUNTIFS(I3:I22,Z60,M3:M22,3)</f>
        <v>2</v>
      </c>
      <c r="AC60" s="82">
        <f>COUNTIFS(F3:F22,Z60,B3:B22,1)+COUNTIFS(I3:I22,Z60,M3:M22,1)</f>
        <v>0</v>
      </c>
      <c r="AD60" s="82">
        <f>COUNTIFS(F3:F22,Z60,B3:B22,0)+COUNTIFS(I3:I22,Z60,M3:M22,0)</f>
        <v>0</v>
      </c>
      <c r="AE60" s="82">
        <f>SUMIF(F3:F22,Z60,G3:G22)+SUMIF(I3:I22,Z60,H3:H22)</f>
        <v>5</v>
      </c>
      <c r="AF60" s="82">
        <f>SUMIF(F3:F22,Z60,H3:H22)+SUMIF(I3:I22,Z60,G3:G22)</f>
        <v>1</v>
      </c>
      <c r="AG60" s="82">
        <f t="shared" si="49"/>
        <v>4</v>
      </c>
      <c r="AH60" s="82">
        <f t="shared" si="50"/>
        <v>6</v>
      </c>
      <c r="AI60" s="82">
        <f t="shared" si="43"/>
        <v>6000.0450000000001</v>
      </c>
      <c r="AJ60" s="11"/>
      <c r="AL60" s="11"/>
      <c r="AM60" s="11"/>
      <c r="AN60" s="11"/>
      <c r="AO60" s="11"/>
      <c r="AP60" s="11"/>
      <c r="AQ60" s="11"/>
      <c r="AR60" s="11"/>
      <c r="AS60" s="11"/>
      <c r="AT60" s="11"/>
      <c r="AU60" s="11"/>
      <c r="AW60" s="3"/>
    </row>
    <row r="61" spans="1:49" x14ac:dyDescent="0.25">
      <c r="A61" s="3"/>
      <c r="B61" s="11" t="str">
        <f t="shared" si="5"/>
        <v/>
      </c>
      <c r="D61" s="17">
        <f t="shared" si="52"/>
        <v>18</v>
      </c>
      <c r="F61" s="77" t="s">
        <v>127</v>
      </c>
      <c r="G61" s="16"/>
      <c r="H61" s="16"/>
      <c r="I61" s="77" t="s">
        <v>122</v>
      </c>
      <c r="J61" s="6"/>
      <c r="K61" s="17">
        <f t="shared" si="53"/>
        <v>3</v>
      </c>
      <c r="M61" s="11" t="str">
        <f t="shared" si="51"/>
        <v/>
      </c>
      <c r="O61" s="11" t="str">
        <f t="shared" si="6"/>
        <v/>
      </c>
      <c r="P61" s="11" t="str">
        <f t="shared" si="7"/>
        <v/>
      </c>
      <c r="S61" s="11" t="str">
        <f t="shared" si="54"/>
        <v/>
      </c>
      <c r="T61" s="11" t="str">
        <f t="shared" si="55"/>
        <v/>
      </c>
      <c r="V61" s="11" t="str">
        <f t="shared" si="42"/>
        <v>Werder Bremen</v>
      </c>
      <c r="W61" s="11">
        <f t="shared" si="40"/>
        <v>16</v>
      </c>
      <c r="Y61" s="82">
        <f>RANK(AI61,$AI$44:$AI$61,0)+COUNTIF($AI$43:AI60,AI61)</f>
        <v>16</v>
      </c>
      <c r="Z61" s="82" t="str">
        <f t="shared" si="41"/>
        <v>Werder Bremen</v>
      </c>
      <c r="AA61" s="82">
        <f>COUNTIFS(F3:F22,Z61,G3:G22,"&gt;=0")+COUNTIFS(I3:I22,Z61,H3:H22,"&gt;=0")</f>
        <v>2</v>
      </c>
      <c r="AB61" s="82">
        <f>COUNTIFS(F3:F22,Z61,B3:B22,3)+COUNTIFS(I3:I22,Z61,M3:M22,3)</f>
        <v>0</v>
      </c>
      <c r="AC61" s="82">
        <f>COUNTIFS(F3:F22,Z61,B3:B22,1)+COUNTIFS(I3:I22,Z61,M3:M22,1)</f>
        <v>0</v>
      </c>
      <c r="AD61" s="82">
        <f>COUNTIFS(F3:F22,Z61,B3:B22,0)+COUNTIFS(I3:I22,Z61,M3:M22,0)</f>
        <v>2</v>
      </c>
      <c r="AE61" s="82">
        <f>SUMIF(F3:F22,Z61,G3:G22)+SUMIF(I3:I22,Z61,H3:H22)</f>
        <v>3</v>
      </c>
      <c r="AF61" s="82">
        <f>SUMIF(F3:F22,Z61,H3:H22)+SUMIF(I3:I22,Z61,G3:G22)</f>
        <v>6</v>
      </c>
      <c r="AG61" s="82">
        <f t="shared" si="49"/>
        <v>-3</v>
      </c>
      <c r="AH61" s="82">
        <f t="shared" si="50"/>
        <v>0</v>
      </c>
      <c r="AI61" s="82">
        <f t="shared" si="43"/>
        <v>-2.7E-2</v>
      </c>
      <c r="AJ61" s="11"/>
      <c r="AL61" s="11"/>
      <c r="AM61" s="11"/>
      <c r="AN61" s="11"/>
      <c r="AO61" s="11"/>
      <c r="AP61" s="11"/>
      <c r="AQ61" s="11"/>
      <c r="AR61" s="11"/>
      <c r="AS61" s="11"/>
      <c r="AT61" s="11"/>
      <c r="AU61" s="11"/>
      <c r="AW61" s="3"/>
    </row>
    <row r="62" spans="1:49" x14ac:dyDescent="0.25">
      <c r="A62" s="3"/>
      <c r="B62" s="11" t="str">
        <f t="shared" si="5"/>
        <v/>
      </c>
      <c r="D62" s="17">
        <f t="shared" si="52"/>
        <v>16</v>
      </c>
      <c r="F62" s="77" t="s">
        <v>129</v>
      </c>
      <c r="G62" s="16"/>
      <c r="H62" s="16"/>
      <c r="I62" s="77" t="s">
        <v>120</v>
      </c>
      <c r="J62" s="6"/>
      <c r="K62" s="17">
        <f t="shared" si="53"/>
        <v>4</v>
      </c>
      <c r="M62" s="11" t="str">
        <f t="shared" si="51"/>
        <v/>
      </c>
      <c r="O62" s="11" t="str">
        <f t="shared" si="6"/>
        <v/>
      </c>
      <c r="P62" s="11" t="str">
        <f t="shared" si="7"/>
        <v/>
      </c>
      <c r="S62" s="11" t="str">
        <f t="shared" si="54"/>
        <v/>
      </c>
      <c r="T62" s="11" t="str">
        <f t="shared" si="55"/>
        <v/>
      </c>
      <c r="AJ62" s="11"/>
      <c r="AL62" s="11"/>
      <c r="AM62" s="11"/>
      <c r="AN62" s="11"/>
      <c r="AO62" s="11"/>
      <c r="AP62" s="11"/>
      <c r="AQ62" s="11"/>
      <c r="AR62" s="11"/>
      <c r="AS62" s="11"/>
      <c r="AT62" s="11"/>
      <c r="AU62" s="11"/>
      <c r="AW62" s="3"/>
    </row>
    <row r="63" spans="1:49" x14ac:dyDescent="0.25">
      <c r="A63" s="3"/>
      <c r="B63" s="11" t="str">
        <f t="shared" si="5"/>
        <v/>
      </c>
      <c r="D63" s="17">
        <f t="shared" si="52"/>
        <v>15</v>
      </c>
      <c r="F63" s="77" t="s">
        <v>225</v>
      </c>
      <c r="G63" s="16"/>
      <c r="H63" s="16"/>
      <c r="I63" s="77" t="s">
        <v>116</v>
      </c>
      <c r="J63" s="6"/>
      <c r="K63" s="17">
        <f t="shared" si="53"/>
        <v>2</v>
      </c>
      <c r="M63" s="11" t="str">
        <f t="shared" si="51"/>
        <v/>
      </c>
      <c r="O63" s="11" t="str">
        <f t="shared" si="6"/>
        <v/>
      </c>
      <c r="P63" s="11" t="str">
        <f t="shared" si="7"/>
        <v/>
      </c>
      <c r="S63" s="11" t="str">
        <f t="shared" si="54"/>
        <v/>
      </c>
      <c r="T63" s="11" t="str">
        <f t="shared" si="55"/>
        <v/>
      </c>
      <c r="W63" s="83">
        <v>3</v>
      </c>
      <c r="Y63" s="82"/>
      <c r="Z63" s="82" t="s">
        <v>1</v>
      </c>
      <c r="AA63" s="82" t="s">
        <v>2</v>
      </c>
      <c r="AB63" s="82" t="s">
        <v>3</v>
      </c>
      <c r="AC63" s="82" t="s">
        <v>4</v>
      </c>
      <c r="AD63" s="82" t="s">
        <v>5</v>
      </c>
      <c r="AE63" s="82" t="s">
        <v>6</v>
      </c>
      <c r="AF63" s="82" t="s">
        <v>7</v>
      </c>
      <c r="AG63" s="82" t="s">
        <v>8</v>
      </c>
      <c r="AH63" s="82" t="s">
        <v>9</v>
      </c>
      <c r="AI63" s="82" t="s">
        <v>0</v>
      </c>
      <c r="AJ63" s="11"/>
      <c r="AL63" s="11"/>
      <c r="AM63" s="11"/>
      <c r="AN63" s="11"/>
      <c r="AO63" s="11"/>
      <c r="AP63" s="11"/>
      <c r="AQ63" s="11"/>
      <c r="AR63" s="11"/>
      <c r="AS63" s="11"/>
      <c r="AT63" s="11"/>
      <c r="AU63" s="11"/>
      <c r="AW63" s="3"/>
    </row>
    <row r="64" spans="1:49" x14ac:dyDescent="0.25">
      <c r="A64" s="3"/>
      <c r="B64" s="11" t="str">
        <f t="shared" si="5"/>
        <v/>
      </c>
      <c r="D64" s="17">
        <f t="shared" si="52"/>
        <v>5</v>
      </c>
      <c r="F64" s="77" t="s">
        <v>117</v>
      </c>
      <c r="G64" s="16"/>
      <c r="H64" s="16"/>
      <c r="I64" s="77" t="s">
        <v>124</v>
      </c>
      <c r="J64" s="6"/>
      <c r="K64" s="17">
        <f t="shared" si="53"/>
        <v>13</v>
      </c>
      <c r="M64" s="11" t="str">
        <f t="shared" si="51"/>
        <v/>
      </c>
      <c r="O64" s="11" t="str">
        <f t="shared" si="6"/>
        <v/>
      </c>
      <c r="P64" s="11" t="str">
        <f t="shared" si="7"/>
        <v/>
      </c>
      <c r="S64" s="11" t="str">
        <f t="shared" si="54"/>
        <v/>
      </c>
      <c r="T64" s="11" t="str">
        <f t="shared" si="55"/>
        <v/>
      </c>
      <c r="V64" s="11" t="str">
        <f>CONCATENATE(Z64)</f>
        <v>1. FC Köln</v>
      </c>
      <c r="W64" s="11">
        <f t="shared" ref="W64:W81" si="56">Y64</f>
        <v>14</v>
      </c>
      <c r="Y64" s="82">
        <f>RANK(AI64,$AI$64:$AI$81,0)+COUNTIF($AI$63:AI63,AI64)</f>
        <v>14</v>
      </c>
      <c r="Z64" s="82" t="str">
        <f t="shared" ref="Z64:Z81" si="57">CONCATENATE(Z4)</f>
        <v>1. FC Köln</v>
      </c>
      <c r="AA64" s="82">
        <f>COUNTIFS(F3:F33,Z64,G3:G33,"&gt;=0")+COUNTIFS(I3:I33,Z64,H3:H33,"&gt;=0")</f>
        <v>3</v>
      </c>
      <c r="AB64" s="82">
        <f>COUNTIFS(F3:F33,Z64,B3:B33,3)+COUNTIFS(I3:I33,Z64,M3:M33,3)</f>
        <v>1</v>
      </c>
      <c r="AC64" s="82">
        <f>COUNTIFS(F3:F33,Z64,B3:B33,1)+COUNTIFS(I3:I33,Z64,M3:M33,1)</f>
        <v>0</v>
      </c>
      <c r="AD64" s="82">
        <f>COUNTIFS(F3:F33,Z64,B3:B33,0)+COUNTIFS(I3:I33,Z64,M3:M33,0)</f>
        <v>2</v>
      </c>
      <c r="AE64" s="82">
        <f>SUMIF(F3:F33,Z64,G3:G33)+SUMIF(I3:I33,Z64,H3:H33)</f>
        <v>4</v>
      </c>
      <c r="AF64" s="82">
        <f>SUMIF(F3:F33,Z64,H3:H33)+SUMIF(I3:I33,Z64,G3:G33)</f>
        <v>6</v>
      </c>
      <c r="AG64" s="82">
        <f>+AE64-AF64</f>
        <v>-2</v>
      </c>
      <c r="AH64" s="82">
        <f>(AB64*3)+AC64</f>
        <v>3</v>
      </c>
      <c r="AI64" s="82">
        <f>SUM(AH64*1000+(AG64)/100+(AE64)/1000)</f>
        <v>2999.9839999999999</v>
      </c>
      <c r="AJ64" s="11"/>
      <c r="AL64" s="11"/>
      <c r="AM64" s="11"/>
      <c r="AN64" s="11"/>
      <c r="AO64" s="11"/>
      <c r="AP64" s="11"/>
      <c r="AQ64" s="11"/>
      <c r="AR64" s="11"/>
      <c r="AS64" s="11"/>
      <c r="AT64" s="11"/>
      <c r="AU64" s="11"/>
      <c r="AW64" s="3"/>
    </row>
    <row r="65" spans="1:49" x14ac:dyDescent="0.25">
      <c r="A65" s="3"/>
      <c r="B65" s="11" t="str">
        <f t="shared" si="5"/>
        <v/>
      </c>
      <c r="D65" s="17">
        <f t="shared" si="52"/>
        <v>12</v>
      </c>
      <c r="F65" s="77" t="s">
        <v>126</v>
      </c>
      <c r="G65" s="16"/>
      <c r="H65" s="16"/>
      <c r="I65" s="77" t="s">
        <v>128</v>
      </c>
      <c r="J65" s="6"/>
      <c r="K65" s="17">
        <f t="shared" si="53"/>
        <v>6</v>
      </c>
      <c r="M65" s="11" t="str">
        <f t="shared" si="51"/>
        <v/>
      </c>
      <c r="O65" s="11" t="str">
        <f t="shared" si="6"/>
        <v/>
      </c>
      <c r="P65" s="11" t="str">
        <f t="shared" si="7"/>
        <v/>
      </c>
      <c r="S65" s="11" t="str">
        <f t="shared" si="54"/>
        <v/>
      </c>
      <c r="T65" s="11" t="str">
        <f t="shared" si="55"/>
        <v/>
      </c>
      <c r="V65" s="11" t="str">
        <f t="shared" ref="V65:V81" si="58">CONCATENATE(Z65)</f>
        <v>1. FC Union Berlin</v>
      </c>
      <c r="W65" s="11">
        <f t="shared" si="56"/>
        <v>11</v>
      </c>
      <c r="Y65" s="82">
        <f>RANK(AI65,$AI$64:$AI$81,0)+COUNTIF($AI$63:AI64,AI65)</f>
        <v>11</v>
      </c>
      <c r="Z65" s="82" t="str">
        <f t="shared" si="57"/>
        <v>1. FC Union Berlin</v>
      </c>
      <c r="AA65" s="82">
        <f>COUNTIFS(F3:F33,Z65,G3:G33,"&gt;=0")+COUNTIFS(I3:I33,Z65,H3:H33,"&gt;=0")</f>
        <v>3</v>
      </c>
      <c r="AB65" s="82">
        <f>COUNTIFS(F3:F33,Z65,B3:B33,3)+COUNTIFS(I3:I33,Z65,M3:M33,3)</f>
        <v>1</v>
      </c>
      <c r="AC65" s="82">
        <f>COUNTIFS(F3:F33,Z65,B3:B33,1)+COUNTIFS(I3:I33,Z65,M3:M33,1)</f>
        <v>1</v>
      </c>
      <c r="AD65" s="82">
        <f>COUNTIFS(F3:F33,Z65,B3:B33,0)+COUNTIFS(I3:I33,Z65,M3:M33,0)</f>
        <v>1</v>
      </c>
      <c r="AE65" s="82">
        <f>SUMIF(F3:F33,Z65,G3:G33)+SUMIF(I3:I33,Z65,H3:H33)</f>
        <v>4</v>
      </c>
      <c r="AF65" s="82">
        <f>SUMIF(F3:F33,Z65,H3:H33)+SUMIF(I3:I33,Z65,G3:G33)</f>
        <v>6</v>
      </c>
      <c r="AG65" s="82">
        <f>+AE65-AF65</f>
        <v>-2</v>
      </c>
      <c r="AH65" s="82">
        <f>(AB65*3)+AC65</f>
        <v>4</v>
      </c>
      <c r="AI65" s="82">
        <f t="shared" ref="AI65:AI81" si="59">SUM(AH65*1000+(AG65)/100+(AE65)/1000)</f>
        <v>3999.9839999999999</v>
      </c>
      <c r="AJ65" s="11"/>
      <c r="AM65" s="6"/>
      <c r="AN65" s="6"/>
      <c r="AO65" s="6"/>
      <c r="AW65" s="3"/>
    </row>
    <row r="66" spans="1:49" x14ac:dyDescent="0.25">
      <c r="A66" s="3"/>
      <c r="B66" s="11" t="str">
        <f t="shared" si="5"/>
        <v/>
      </c>
      <c r="D66" s="17">
        <f t="shared" si="52"/>
        <v>14</v>
      </c>
      <c r="F66" s="77" t="s">
        <v>261</v>
      </c>
      <c r="G66" s="16"/>
      <c r="H66" s="16"/>
      <c r="I66" s="77" t="s">
        <v>125</v>
      </c>
      <c r="J66" s="6"/>
      <c r="K66" s="17">
        <f t="shared" si="53"/>
        <v>17</v>
      </c>
      <c r="M66" s="11" t="str">
        <f t="shared" si="51"/>
        <v/>
      </c>
      <c r="O66" s="11" t="str">
        <f t="shared" si="6"/>
        <v/>
      </c>
      <c r="P66" s="11" t="str">
        <f t="shared" si="7"/>
        <v/>
      </c>
      <c r="S66" s="11" t="str">
        <f t="shared" si="54"/>
        <v/>
      </c>
      <c r="T66" s="11" t="str">
        <f t="shared" si="55"/>
        <v/>
      </c>
      <c r="V66" s="11" t="str">
        <f t="shared" si="58"/>
        <v>1. FSV Mainz 05</v>
      </c>
      <c r="W66" s="11">
        <f t="shared" si="56"/>
        <v>18</v>
      </c>
      <c r="Y66" s="82">
        <f>RANK(AI66,$AI$64:$AI$81,0)+COUNTIF($AI$63:AI65,AI66)</f>
        <v>18</v>
      </c>
      <c r="Z66" s="82" t="str">
        <f t="shared" si="57"/>
        <v>1. FSV Mainz 05</v>
      </c>
      <c r="AA66" s="82">
        <f>COUNTIFS(F3:F33,Z66,G3:G33,"&gt;=0")+COUNTIFS(I3:I33,Z66,H3:H33,"&gt;=0")</f>
        <v>3</v>
      </c>
      <c r="AB66" s="82">
        <f>COUNTIFS(F3:F33,Z66,B3:B33,3)+COUNTIFS(I3:I33,Z66,M3:M33,3)</f>
        <v>0</v>
      </c>
      <c r="AC66" s="82">
        <f>COUNTIFS(F3:F33,Z66,B3:B33,1)+COUNTIFS(I3:I33,Z66,M3:M33,1)</f>
        <v>0</v>
      </c>
      <c r="AD66" s="82">
        <f>COUNTIFS(F3:F33,Z66,B3:B33,0)+COUNTIFS(I3:I33,Z66,M3:M33,0)</f>
        <v>3</v>
      </c>
      <c r="AE66" s="82">
        <f>SUMIF(F3:F33,Z66,G3:G33)+SUMIF(I3:I33,Z66,H3:H33)</f>
        <v>2</v>
      </c>
      <c r="AF66" s="82">
        <f>SUMIF(F3:F33,Z66,H3:H33)+SUMIF(I3:I33,Z66,G3:G33)</f>
        <v>12</v>
      </c>
      <c r="AG66" s="82">
        <f>+AE66-AF66</f>
        <v>-10</v>
      </c>
      <c r="AH66" s="82">
        <f>(AB66*3)+AC66</f>
        <v>0</v>
      </c>
      <c r="AI66" s="82">
        <f t="shared" si="59"/>
        <v>-9.8000000000000004E-2</v>
      </c>
      <c r="AJ66" s="11"/>
      <c r="AM66" s="6"/>
      <c r="AN66" s="6"/>
      <c r="AO66" s="6"/>
      <c r="AW66" s="3"/>
    </row>
    <row r="67" spans="1:49" x14ac:dyDescent="0.25">
      <c r="A67" s="3"/>
      <c r="F67" s="6"/>
      <c r="G67" s="10"/>
      <c r="H67" s="10"/>
      <c r="I67" s="6"/>
      <c r="J67" s="6"/>
      <c r="O67" s="11" t="str">
        <f t="shared" si="6"/>
        <v/>
      </c>
      <c r="P67" s="11" t="str">
        <f t="shared" si="7"/>
        <v/>
      </c>
      <c r="V67" s="11" t="str">
        <f t="shared" si="58"/>
        <v>1899 Hoffenheim</v>
      </c>
      <c r="W67" s="11">
        <f t="shared" si="56"/>
        <v>9</v>
      </c>
      <c r="Y67" s="82">
        <f>RANK(AI67,$AI$64:$AI$81,0)+COUNTIF($AI$63:AI66,AI67)</f>
        <v>9</v>
      </c>
      <c r="Z67" s="82" t="str">
        <f t="shared" si="57"/>
        <v>1899 Hoffenheim</v>
      </c>
      <c r="AA67" s="82">
        <f>COUNTIFS(F3:F33,Z67,G3:G33,"&gt;=0")+COUNTIFS(I3:I33,Z67,H3:H33,"&gt;=0")</f>
        <v>3</v>
      </c>
      <c r="AB67" s="82">
        <f>COUNTIFS(F3:F33,Z67,B3:B33,3)+COUNTIFS(I3:I33,Z67,M3:M33,3)</f>
        <v>1</v>
      </c>
      <c r="AC67" s="82">
        <f>COUNTIFS(F3:F33,Z67,B3:B33,1)+COUNTIFS(I3:I33,Z67,M3:M33,1)</f>
        <v>1</v>
      </c>
      <c r="AD67" s="82">
        <f>COUNTIFS(F3:F33,Z67,B3:B33,0)+COUNTIFS(I3:I33,Z67,M3:M33,0)</f>
        <v>1</v>
      </c>
      <c r="AE67" s="82">
        <f>SUMIF(F3:F33,Z67,G3:G33)+SUMIF(I3:I33,Z67,H3:H33)</f>
        <v>3</v>
      </c>
      <c r="AF67" s="82">
        <f>SUMIF(F3:F33,Z67,H3:H33)+SUMIF(I3:I33,Z67,G3:G33)</f>
        <v>3</v>
      </c>
      <c r="AG67" s="82">
        <f t="shared" ref="AG67:AG81" si="60">+AE67-AF67</f>
        <v>0</v>
      </c>
      <c r="AH67" s="82">
        <f>(AB67*3)+AC67</f>
        <v>4</v>
      </c>
      <c r="AI67" s="82">
        <f t="shared" si="59"/>
        <v>4000.0030000000002</v>
      </c>
      <c r="AJ67" s="11"/>
      <c r="AM67" s="6"/>
      <c r="AN67" s="6"/>
      <c r="AO67" s="6"/>
      <c r="AW67" s="3"/>
    </row>
    <row r="68" spans="1:49" x14ac:dyDescent="0.25">
      <c r="A68" s="3"/>
      <c r="B68" s="11" t="str">
        <f t="shared" ref="B68:B130" si="61">IF(G68="","",IF(G68&gt;H68,3,IF(G68=H68,1,0)))</f>
        <v/>
      </c>
      <c r="F68" s="154" t="s">
        <v>255</v>
      </c>
      <c r="G68" s="154"/>
      <c r="H68" s="154"/>
      <c r="I68" s="154"/>
      <c r="J68" s="6"/>
      <c r="M68" s="11" t="str">
        <f t="shared" ref="M68:M77" si="62">IF(H68="","",IF(H68&gt;G68,3,IF(H68=G68,1,0)))</f>
        <v/>
      </c>
      <c r="O68" s="11" t="str">
        <f t="shared" ref="O68:O131" si="63">IF(B68="","",IF(B68=1,"N",IF(B68=0,"P",IF(B68=3,"G"))))</f>
        <v/>
      </c>
      <c r="P68" s="11" t="str">
        <f t="shared" ref="P68:P131" si="64">IF(M68="","",IF(M68=1,"N",IF(M68=0,"P",IF(M68=3,"G"))))</f>
        <v/>
      </c>
      <c r="V68" s="11" t="str">
        <f t="shared" si="58"/>
        <v>Bayer Leverkusen</v>
      </c>
      <c r="W68" s="11">
        <f t="shared" si="56"/>
        <v>4</v>
      </c>
      <c r="Y68" s="82">
        <f>RANK(AI68,$AI$64:$AI$81,0)+COUNTIF($AI$63:AI67,AI68)</f>
        <v>4</v>
      </c>
      <c r="Z68" s="82" t="str">
        <f t="shared" si="57"/>
        <v>Bayer Leverkusen</v>
      </c>
      <c r="AA68" s="82">
        <f>COUNTIFS(F3:F33,Z68,G3:G33,"&gt;=0")+COUNTIFS(I3:I33,Z68,H3:H33,"&gt;=0")</f>
        <v>3</v>
      </c>
      <c r="AB68" s="82">
        <f>COUNTIFS(F3:F33,Z68,B3:B33,3)+COUNTIFS(I3:I33,Z68,M3:M33,3)</f>
        <v>2</v>
      </c>
      <c r="AC68" s="82">
        <f>COUNTIFS(F3:F33,Z68,B3:B33,1)+COUNTIFS(I3:I33,Z68,M3:M33,1)</f>
        <v>1</v>
      </c>
      <c r="AD68" s="82">
        <f>COUNTIFS(F3:F33,Z68,B3:B33,0)+COUNTIFS(I3:I33,Z68,M3:M33,0)</f>
        <v>0</v>
      </c>
      <c r="AE68" s="82">
        <f>SUMIF(F3:F33,Z68,G3:G33)+SUMIF(I3:I33,Z68,H3:H33)</f>
        <v>6</v>
      </c>
      <c r="AF68" s="82">
        <f>SUMIF(F3:F33,Z68,H3:H33)+SUMIF(I3:I33,Z68,G3:G33)</f>
        <v>3</v>
      </c>
      <c r="AG68" s="82">
        <f t="shared" si="60"/>
        <v>3</v>
      </c>
      <c r="AH68" s="82">
        <f>(AB68*3)+AC68</f>
        <v>7</v>
      </c>
      <c r="AI68" s="82">
        <f t="shared" si="59"/>
        <v>7000.0360000000001</v>
      </c>
      <c r="AM68" s="6"/>
      <c r="AN68" s="6"/>
      <c r="AO68" s="6"/>
      <c r="AW68" s="3"/>
    </row>
    <row r="69" spans="1:49" x14ac:dyDescent="0.25">
      <c r="A69" s="3"/>
      <c r="B69" s="11" t="str">
        <f t="shared" si="61"/>
        <v/>
      </c>
      <c r="D69" s="17">
        <f t="shared" ref="D69:D77" si="65">IFERROR(VLOOKUP(F69,$V$124:$W$141,2,FALSE),"")</f>
        <v>2</v>
      </c>
      <c r="F69" s="77" t="s">
        <v>116</v>
      </c>
      <c r="G69" s="16"/>
      <c r="H69" s="16"/>
      <c r="I69" s="77" t="s">
        <v>123</v>
      </c>
      <c r="J69" s="6"/>
      <c r="K69" s="17">
        <f t="shared" ref="K69:K77" si="66">IFERROR(VLOOKUP(I69,$V$124:$W$141,2,FALSE),"")</f>
        <v>9</v>
      </c>
      <c r="M69" s="11" t="str">
        <f t="shared" si="62"/>
        <v/>
      </c>
      <c r="O69" s="11" t="str">
        <f t="shared" si="63"/>
        <v/>
      </c>
      <c r="P69" s="11" t="str">
        <f t="shared" si="64"/>
        <v/>
      </c>
      <c r="S69" s="11" t="str">
        <f t="shared" ref="S69:S77" si="67">IF(M69&lt;&gt;"",F69&amp;I69,"")</f>
        <v/>
      </c>
      <c r="T69" s="11" t="str">
        <f t="shared" ref="T69:T77" si="68">IF(S69&lt;&gt;"",G69&amp;"-"&amp;H69,"")</f>
        <v/>
      </c>
      <c r="V69" s="11" t="str">
        <f t="shared" si="58"/>
        <v>Bayern München</v>
      </c>
      <c r="W69" s="11">
        <f t="shared" si="56"/>
        <v>2</v>
      </c>
      <c r="Y69" s="82">
        <f>RANK(AI69,$AI$64:$AI$81,0)+COUNTIF($AI$63:AI68,AI69)</f>
        <v>2</v>
      </c>
      <c r="Z69" s="82" t="str">
        <f t="shared" si="57"/>
        <v>Bayern München</v>
      </c>
      <c r="AA69" s="82">
        <f>COUNTIFS(F3:F33,Z69,G3:G33,"&gt;=0")+COUNTIFS(I3:I33,Z69,H3:H33,"&gt;=0")</f>
        <v>3</v>
      </c>
      <c r="AB69" s="82">
        <f>COUNTIFS(F3:F33,Z69,B3:B33,3)+COUNTIFS(I3:I33,Z69,M3:M33,3)</f>
        <v>2</v>
      </c>
      <c r="AC69" s="82">
        <f>COUNTIFS(F3:F33,Z69,B3:B33,1)+COUNTIFS(I3:I33,Z69,M3:M33,1)</f>
        <v>1</v>
      </c>
      <c r="AD69" s="82">
        <f>COUNTIFS(F3:F33,Z69,B3:B33,0)+COUNTIFS(I3:I33,Z69,M3:M33,0)</f>
        <v>0</v>
      </c>
      <c r="AE69" s="82">
        <f>SUMIF(F3:F33,Z69,G3:G33)+SUMIF(I3:I33,Z69,H3:H33)</f>
        <v>11</v>
      </c>
      <c r="AF69" s="82">
        <f>SUMIF(F3:F33,Z69,H3:H33)+SUMIF(I3:I33,Z69,G3:G33)</f>
        <v>3</v>
      </c>
      <c r="AG69" s="82">
        <f t="shared" si="60"/>
        <v>8</v>
      </c>
      <c r="AH69" s="82">
        <f t="shared" ref="AH69:AH81" si="69">(AB69*3)+AC69</f>
        <v>7</v>
      </c>
      <c r="AI69" s="82">
        <f t="shared" si="59"/>
        <v>7000.0910000000003</v>
      </c>
      <c r="AJ69" s="11"/>
      <c r="AM69" s="6"/>
      <c r="AN69" s="6"/>
      <c r="AO69" s="6"/>
      <c r="AW69" s="3"/>
    </row>
    <row r="70" spans="1:49" x14ac:dyDescent="0.25">
      <c r="A70" s="3"/>
      <c r="B70" s="11" t="str">
        <f t="shared" si="61"/>
        <v/>
      </c>
      <c r="D70" s="17">
        <f t="shared" si="65"/>
        <v>4</v>
      </c>
      <c r="F70" s="77" t="s">
        <v>120</v>
      </c>
      <c r="G70" s="16"/>
      <c r="H70" s="16"/>
      <c r="I70" s="77" t="s">
        <v>118</v>
      </c>
      <c r="J70" s="6"/>
      <c r="K70" s="17">
        <f t="shared" si="66"/>
        <v>1</v>
      </c>
      <c r="M70" s="11" t="str">
        <f t="shared" si="62"/>
        <v/>
      </c>
      <c r="O70" s="11" t="str">
        <f t="shared" si="63"/>
        <v/>
      </c>
      <c r="P70" s="11" t="str">
        <f t="shared" si="64"/>
        <v/>
      </c>
      <c r="S70" s="11" t="str">
        <f t="shared" si="67"/>
        <v/>
      </c>
      <c r="T70" s="11" t="str">
        <f t="shared" si="68"/>
        <v/>
      </c>
      <c r="V70" s="11" t="str">
        <f t="shared" si="58"/>
        <v>Bor. Mönchengladbach</v>
      </c>
      <c r="W70" s="11">
        <f t="shared" si="56"/>
        <v>8</v>
      </c>
      <c r="Y70" s="82">
        <f>RANK(AI70,$AI$64:$AI$81,0)+COUNTIF($AI$63:AI69,AI70)</f>
        <v>8</v>
      </c>
      <c r="Z70" s="82" t="str">
        <f t="shared" si="57"/>
        <v>Bor. Mönchengladbach</v>
      </c>
      <c r="AA70" s="82">
        <f>COUNTIFS(F3:F33,Z70,G3:G33,"&gt;=0")+COUNTIFS(I3:I33,Z70,H3:H33,"&gt;=0")</f>
        <v>3</v>
      </c>
      <c r="AB70" s="82">
        <f>COUNTIFS(F3:F33,Z70,B3:B33,3)+COUNTIFS(I3:I33,Z70,M3:M33,3)</f>
        <v>1</v>
      </c>
      <c r="AC70" s="82">
        <f>COUNTIFS(F3:F33,Z70,B3:B33,1)+COUNTIFS(I3:I33,Z70,M3:M33,1)</f>
        <v>1</v>
      </c>
      <c r="AD70" s="82">
        <f>COUNTIFS(F3:F33,Z70,B3:B33,0)+COUNTIFS(I3:I33,Z70,M3:M33,0)</f>
        <v>1</v>
      </c>
      <c r="AE70" s="82">
        <f>SUMIF(F3:F33,Z70,G3:G33)+SUMIF(I3:I33,Z70,H3:H33)</f>
        <v>4</v>
      </c>
      <c r="AF70" s="82">
        <f>SUMIF(F3:F33,Z70,H3:H33)+SUMIF(I3:I33,Z70,G3:G33)</f>
        <v>4</v>
      </c>
      <c r="AG70" s="82">
        <f t="shared" si="60"/>
        <v>0</v>
      </c>
      <c r="AH70" s="82">
        <f t="shared" si="69"/>
        <v>4</v>
      </c>
      <c r="AI70" s="82">
        <f t="shared" si="59"/>
        <v>4000.0039999999999</v>
      </c>
      <c r="AJ70" s="11"/>
      <c r="AW70" s="3"/>
    </row>
    <row r="71" spans="1:49" x14ac:dyDescent="0.25">
      <c r="A71" s="3"/>
      <c r="B71" s="11" t="str">
        <f t="shared" si="61"/>
        <v/>
      </c>
      <c r="D71" s="17">
        <f t="shared" si="65"/>
        <v>8</v>
      </c>
      <c r="F71" s="77" t="s">
        <v>119</v>
      </c>
      <c r="G71" s="16"/>
      <c r="H71" s="16"/>
      <c r="I71" s="77" t="s">
        <v>129</v>
      </c>
      <c r="J71" s="6"/>
      <c r="K71" s="17">
        <f t="shared" si="66"/>
        <v>16</v>
      </c>
      <c r="M71" s="11" t="str">
        <f t="shared" si="62"/>
        <v/>
      </c>
      <c r="O71" s="11" t="str">
        <f t="shared" si="63"/>
        <v/>
      </c>
      <c r="P71" s="11" t="str">
        <f t="shared" si="64"/>
        <v/>
      </c>
      <c r="S71" s="11" t="str">
        <f t="shared" si="67"/>
        <v/>
      </c>
      <c r="T71" s="11" t="str">
        <f t="shared" si="68"/>
        <v/>
      </c>
      <c r="V71" s="11" t="str">
        <f t="shared" si="58"/>
        <v>Borussia Dortmund</v>
      </c>
      <c r="W71" s="11">
        <f t="shared" si="56"/>
        <v>5</v>
      </c>
      <c r="Y71" s="82">
        <f>RANK(AI71,$AI$64:$AI$81,0)+COUNTIF($AI$63:AI70,AI71)</f>
        <v>5</v>
      </c>
      <c r="Z71" s="82" t="str">
        <f t="shared" si="57"/>
        <v>Borussia Dortmund</v>
      </c>
      <c r="AA71" s="82">
        <f>COUNTIFS(F3:F33,Z71,G3:G33,"&gt;=0")+COUNTIFS(I3:I33,Z71,H3:H33,"&gt;=0")</f>
        <v>3</v>
      </c>
      <c r="AB71" s="82">
        <f>COUNTIFS(F3:F33,Z71,B3:B33,3)+COUNTIFS(I3:I33,Z71,M3:M33,3)</f>
        <v>2</v>
      </c>
      <c r="AC71" s="82">
        <f>COUNTIFS(F3:F33,Z71,B3:B33,1)+COUNTIFS(I3:I33,Z71,M3:M33,1)</f>
        <v>0</v>
      </c>
      <c r="AD71" s="82">
        <f>COUNTIFS(F3:F33,Z71,B3:B33,0)+COUNTIFS(I3:I33,Z71,M3:M33,0)</f>
        <v>1</v>
      </c>
      <c r="AE71" s="82">
        <f>SUMIF(F3:F33,Z71,G3:G33)+SUMIF(I3:I33,Z71,H3:H33)</f>
        <v>9</v>
      </c>
      <c r="AF71" s="82">
        <f>SUMIF(F3:F33,Z71,H3:H33)+SUMIF(I3:I33,Z71,G3:G33)</f>
        <v>5</v>
      </c>
      <c r="AG71" s="82">
        <f t="shared" si="60"/>
        <v>4</v>
      </c>
      <c r="AH71" s="82">
        <f t="shared" si="69"/>
        <v>6</v>
      </c>
      <c r="AI71" s="82">
        <f t="shared" si="59"/>
        <v>6000.049</v>
      </c>
      <c r="AJ71" s="11"/>
      <c r="AW71" s="3"/>
    </row>
    <row r="72" spans="1:49" x14ac:dyDescent="0.25">
      <c r="A72" s="3"/>
      <c r="B72" s="11" t="str">
        <f t="shared" si="61"/>
        <v/>
      </c>
      <c r="D72" s="17">
        <f t="shared" si="65"/>
        <v>3</v>
      </c>
      <c r="F72" s="77" t="s">
        <v>122</v>
      </c>
      <c r="G72" s="16"/>
      <c r="H72" s="16"/>
      <c r="I72" s="77" t="s">
        <v>262</v>
      </c>
      <c r="J72" s="6"/>
      <c r="K72" s="17">
        <f t="shared" si="66"/>
        <v>11</v>
      </c>
      <c r="M72" s="11" t="str">
        <f t="shared" si="62"/>
        <v/>
      </c>
      <c r="O72" s="11" t="str">
        <f t="shared" si="63"/>
        <v/>
      </c>
      <c r="P72" s="11" t="str">
        <f t="shared" si="64"/>
        <v/>
      </c>
      <c r="S72" s="11" t="str">
        <f t="shared" si="67"/>
        <v/>
      </c>
      <c r="T72" s="11" t="str">
        <f t="shared" si="68"/>
        <v/>
      </c>
      <c r="V72" s="11" t="str">
        <f t="shared" si="58"/>
        <v>Eintracht Frankfurt</v>
      </c>
      <c r="W72" s="11">
        <f t="shared" si="56"/>
        <v>7</v>
      </c>
      <c r="Y72" s="82">
        <f>RANK(AI72,$AI$64:$AI$81,0)+COUNTIF($AI$63:AI71,AI72)</f>
        <v>7</v>
      </c>
      <c r="Z72" s="82" t="str">
        <f t="shared" si="57"/>
        <v>Eintracht Frankfurt</v>
      </c>
      <c r="AA72" s="82">
        <f>COUNTIFS(F3:F33,Z72,G3:G33,"&gt;=0")+COUNTIFS(I3:I33,Z72,H3:H33,"&gt;=0")</f>
        <v>3</v>
      </c>
      <c r="AB72" s="82">
        <f>COUNTIFS(F3:F33,Z72,B3:B33,3)+COUNTIFS(I3:I33,Z72,M3:M33,3)</f>
        <v>2</v>
      </c>
      <c r="AC72" s="82">
        <f>COUNTIFS(F3:F33,Z72,B3:B33,1)+COUNTIFS(I3:I33,Z72,M3:M33,1)</f>
        <v>0</v>
      </c>
      <c r="AD72" s="82">
        <f>COUNTIFS(F3:F33,Z72,B3:B33,0)+COUNTIFS(I3:I33,Z72,M3:M33,0)</f>
        <v>1</v>
      </c>
      <c r="AE72" s="82">
        <f>SUMIF(F3:F33,Z72,G3:G33)+SUMIF(I3:I33,Z72,H3:H33)</f>
        <v>4</v>
      </c>
      <c r="AF72" s="82">
        <f>SUMIF(F3:F33,Z72,H3:H33)+SUMIF(I3:I33,Z72,G3:G33)</f>
        <v>3</v>
      </c>
      <c r="AG72" s="82">
        <f t="shared" si="60"/>
        <v>1</v>
      </c>
      <c r="AH72" s="82">
        <f t="shared" si="69"/>
        <v>6</v>
      </c>
      <c r="AI72" s="82">
        <f t="shared" si="59"/>
        <v>6000.0140000000001</v>
      </c>
      <c r="AJ72" s="11"/>
      <c r="AW72" s="3"/>
    </row>
    <row r="73" spans="1:49" x14ac:dyDescent="0.25">
      <c r="A73" s="3"/>
      <c r="B73" s="11" t="str">
        <f t="shared" si="61"/>
        <v/>
      </c>
      <c r="D73" s="17">
        <f t="shared" si="65"/>
        <v>7</v>
      </c>
      <c r="F73" s="77" t="s">
        <v>121</v>
      </c>
      <c r="G73" s="16"/>
      <c r="H73" s="16"/>
      <c r="I73" s="77" t="s">
        <v>124</v>
      </c>
      <c r="J73" s="6"/>
      <c r="K73" s="17">
        <f t="shared" si="66"/>
        <v>13</v>
      </c>
      <c r="M73" s="11" t="str">
        <f t="shared" si="62"/>
        <v/>
      </c>
      <c r="O73" s="11" t="str">
        <f t="shared" si="63"/>
        <v/>
      </c>
      <c r="P73" s="11" t="str">
        <f t="shared" si="64"/>
        <v/>
      </c>
      <c r="S73" s="11" t="str">
        <f t="shared" si="67"/>
        <v/>
      </c>
      <c r="T73" s="11" t="str">
        <f t="shared" si="68"/>
        <v/>
      </c>
      <c r="V73" s="11" t="str">
        <f t="shared" si="58"/>
        <v>FC Augsburg</v>
      </c>
      <c r="W73" s="11">
        <f t="shared" si="56"/>
        <v>16</v>
      </c>
      <c r="Y73" s="82">
        <f>RANK(AI73,$AI$64:$AI$81,0)+COUNTIF($AI$63:AI72,AI73)</f>
        <v>16</v>
      </c>
      <c r="Z73" s="82" t="str">
        <f t="shared" si="57"/>
        <v>FC Augsburg</v>
      </c>
      <c r="AA73" s="82">
        <f>COUNTIFS(F3:F33,Z73,G3:G33,"&gt;=0")+COUNTIFS(I3:I33,Z73,H3:H33,"&gt;=0")</f>
        <v>3</v>
      </c>
      <c r="AB73" s="82">
        <f>COUNTIFS(F3:F33,Z73,B3:B33,3)+COUNTIFS(I3:I33,Z73,M3:M33,3)</f>
        <v>0</v>
      </c>
      <c r="AC73" s="82">
        <f>COUNTIFS(F3:F33,Z73,B3:B33,1)+COUNTIFS(I3:I33,Z73,M3:M33,1)</f>
        <v>1</v>
      </c>
      <c r="AD73" s="82">
        <f>COUNTIFS(F3:F33,Z73,B3:B33,0)+COUNTIFS(I3:I33,Z73,M3:M33,0)</f>
        <v>2</v>
      </c>
      <c r="AE73" s="82">
        <f>SUMIF(F3:F33,Z73,G3:G33)+SUMIF(I3:I33,Z73,H3:H33)</f>
        <v>4</v>
      </c>
      <c r="AF73" s="82">
        <f>SUMIF(F3:F33,Z73,H3:H33)+SUMIF(I3:I33,Z73,G3:G33)</f>
        <v>9</v>
      </c>
      <c r="AG73" s="82">
        <f t="shared" si="60"/>
        <v>-5</v>
      </c>
      <c r="AH73" s="82">
        <f t="shared" si="69"/>
        <v>1</v>
      </c>
      <c r="AI73" s="82">
        <f t="shared" si="59"/>
        <v>999.95400000000006</v>
      </c>
      <c r="AJ73" s="11"/>
      <c r="AW73" s="3"/>
    </row>
    <row r="74" spans="1:49" x14ac:dyDescent="0.25">
      <c r="A74" s="3"/>
      <c r="B74" s="11" t="str">
        <f t="shared" si="61"/>
        <v/>
      </c>
      <c r="D74" s="17">
        <f t="shared" si="65"/>
        <v>17</v>
      </c>
      <c r="F74" s="77" t="s">
        <v>125</v>
      </c>
      <c r="G74" s="16"/>
      <c r="H74" s="16"/>
      <c r="I74" s="77" t="s">
        <v>126</v>
      </c>
      <c r="J74" s="6"/>
      <c r="K74" s="17">
        <f t="shared" si="66"/>
        <v>12</v>
      </c>
      <c r="M74" s="11" t="str">
        <f t="shared" si="62"/>
        <v/>
      </c>
      <c r="O74" s="11" t="str">
        <f t="shared" si="63"/>
        <v/>
      </c>
      <c r="P74" s="11" t="str">
        <f t="shared" si="64"/>
        <v/>
      </c>
      <c r="S74" s="11" t="str">
        <f t="shared" si="67"/>
        <v/>
      </c>
      <c r="T74" s="11" t="str">
        <f t="shared" si="68"/>
        <v/>
      </c>
      <c r="V74" s="11" t="str">
        <f t="shared" si="58"/>
        <v>FC Schalke 04</v>
      </c>
      <c r="W74" s="11">
        <f t="shared" si="56"/>
        <v>10</v>
      </c>
      <c r="Y74" s="82">
        <f>RANK(AI74,$AI$64:$AI$81,0)+COUNTIF($AI$63:AI73,AI74)</f>
        <v>10</v>
      </c>
      <c r="Z74" s="82" t="str">
        <f t="shared" si="57"/>
        <v>FC Schalke 04</v>
      </c>
      <c r="AA74" s="82">
        <f>COUNTIFS(F3:F33,Z74,G3:G33,"&gt;=0")+COUNTIFS(I3:I33,Z74,H3:H33,"&gt;=0")</f>
        <v>3</v>
      </c>
      <c r="AB74" s="82">
        <f>COUNTIFS(F3:F33,Z74,B3:B33,3)+COUNTIFS(I3:I33,Z74,M3:M33,3)</f>
        <v>1</v>
      </c>
      <c r="AC74" s="82">
        <f>COUNTIFS(F3:F33,Z74,B3:B33,1)+COUNTIFS(I3:I33,Z74,M3:M33,1)</f>
        <v>1</v>
      </c>
      <c r="AD74" s="82">
        <f>COUNTIFS(F3:F33,Z74,B3:B33,0)+COUNTIFS(I3:I33,Z74,M3:M33,0)</f>
        <v>1</v>
      </c>
      <c r="AE74" s="82">
        <f>SUMIF(F3:F33,Z74,G3:G33)+SUMIF(I3:I33,Z74,H3:H33)</f>
        <v>3</v>
      </c>
      <c r="AF74" s="82">
        <f>SUMIF(F3:F33,Z74,H3:H33)+SUMIF(I3:I33,Z74,G3:G33)</f>
        <v>3</v>
      </c>
      <c r="AG74" s="82">
        <f t="shared" si="60"/>
        <v>0</v>
      </c>
      <c r="AH74" s="82">
        <f t="shared" si="69"/>
        <v>4</v>
      </c>
      <c r="AI74" s="82">
        <f t="shared" si="59"/>
        <v>4000.0030000000002</v>
      </c>
      <c r="AJ74" s="11"/>
      <c r="AW74" s="3"/>
    </row>
    <row r="75" spans="1:49" x14ac:dyDescent="0.25">
      <c r="A75" s="3"/>
      <c r="B75" s="11" t="str">
        <f t="shared" si="61"/>
        <v/>
      </c>
      <c r="D75" s="17">
        <f t="shared" si="65"/>
        <v>6</v>
      </c>
      <c r="F75" s="77" t="s">
        <v>128</v>
      </c>
      <c r="G75" s="16"/>
      <c r="H75" s="16"/>
      <c r="I75" s="77" t="s">
        <v>117</v>
      </c>
      <c r="J75" s="6"/>
      <c r="K75" s="17">
        <f t="shared" si="66"/>
        <v>5</v>
      </c>
      <c r="M75" s="11" t="str">
        <f t="shared" si="62"/>
        <v/>
      </c>
      <c r="O75" s="11" t="str">
        <f t="shared" si="63"/>
        <v/>
      </c>
      <c r="P75" s="11" t="str">
        <f t="shared" si="64"/>
        <v/>
      </c>
      <c r="S75" s="11" t="str">
        <f t="shared" si="67"/>
        <v/>
      </c>
      <c r="T75" s="11" t="str">
        <f t="shared" si="68"/>
        <v/>
      </c>
      <c r="V75" s="11" t="str">
        <f t="shared" si="58"/>
        <v>Fortuna Düsseldorf</v>
      </c>
      <c r="W75" s="11">
        <f t="shared" si="56"/>
        <v>12</v>
      </c>
      <c r="Y75" s="82">
        <f>RANK(AI75,$AI$64:$AI$81,0)+COUNTIF($AI$63:AI74,AI75)</f>
        <v>12</v>
      </c>
      <c r="Z75" s="82" t="str">
        <f t="shared" si="57"/>
        <v>Fortuna Düsseldorf</v>
      </c>
      <c r="AA75" s="82">
        <f>COUNTIFS(F3:F33,Z75,G3:G33,"&gt;=0")+COUNTIFS(I3:I33,Z75,H3:H33,"&gt;=0")</f>
        <v>3</v>
      </c>
      <c r="AB75" s="82">
        <f>COUNTIFS(F3:F33,Z75,B3:B33,3)+COUNTIFS(I3:I33,Z75,M3:M33,3)</f>
        <v>1</v>
      </c>
      <c r="AC75" s="82">
        <f>COUNTIFS(F3:F33,Z75,B3:B33,1)+COUNTIFS(I3:I33,Z75,M3:M33,1)</f>
        <v>0</v>
      </c>
      <c r="AD75" s="82">
        <f>COUNTIFS(F3:F33,Z75,B3:B33,0)+COUNTIFS(I3:I33,Z75,M3:M33,0)</f>
        <v>2</v>
      </c>
      <c r="AE75" s="82">
        <f>SUMIF(F3:F33,Z75,G3:G33)+SUMIF(I3:I33,Z75,H3:H33)</f>
        <v>5</v>
      </c>
      <c r="AF75" s="82">
        <f>SUMIF(F3:F33,Z75,H3:H33)+SUMIF(I3:I33,Z75,G3:G33)</f>
        <v>6</v>
      </c>
      <c r="AG75" s="82">
        <f t="shared" si="60"/>
        <v>-1</v>
      </c>
      <c r="AH75" s="82">
        <f t="shared" si="69"/>
        <v>3</v>
      </c>
      <c r="AI75" s="82">
        <f t="shared" si="59"/>
        <v>2999.9949999999999</v>
      </c>
      <c r="AJ75" s="11"/>
      <c r="AW75" s="3"/>
    </row>
    <row r="76" spans="1:49" x14ac:dyDescent="0.25">
      <c r="A76" s="3"/>
      <c r="B76" s="11" t="str">
        <f t="shared" si="61"/>
        <v/>
      </c>
      <c r="D76" s="17">
        <f t="shared" si="65"/>
        <v>10</v>
      </c>
      <c r="F76" s="77" t="s">
        <v>130</v>
      </c>
      <c r="G76" s="16"/>
      <c r="H76" s="16"/>
      <c r="I76" s="77" t="s">
        <v>261</v>
      </c>
      <c r="J76" s="6"/>
      <c r="K76" s="17">
        <f t="shared" si="66"/>
        <v>14</v>
      </c>
      <c r="M76" s="11" t="str">
        <f t="shared" si="62"/>
        <v/>
      </c>
      <c r="O76" s="11" t="str">
        <f t="shared" si="63"/>
        <v/>
      </c>
      <c r="P76" s="11" t="str">
        <f t="shared" si="64"/>
        <v/>
      </c>
      <c r="S76" s="11" t="str">
        <f t="shared" si="67"/>
        <v/>
      </c>
      <c r="T76" s="11" t="str">
        <f t="shared" si="68"/>
        <v/>
      </c>
      <c r="V76" s="11" t="str">
        <f t="shared" si="58"/>
        <v>Hertha BSC</v>
      </c>
      <c r="W76" s="11">
        <f t="shared" si="56"/>
        <v>17</v>
      </c>
      <c r="Y76" s="82">
        <f>RANK(AI76,$AI$64:$AI$81,0)+COUNTIF($AI$63:AI75,AI76)</f>
        <v>17</v>
      </c>
      <c r="Z76" s="82" t="str">
        <f t="shared" si="57"/>
        <v>Hertha BSC</v>
      </c>
      <c r="AA76" s="82">
        <f>COUNTIFS(F3:F33,Z76,G3:G33,"&gt;=0")+COUNTIFS(I3:I33,Z76,H3:H33,"&gt;=0")</f>
        <v>3</v>
      </c>
      <c r="AB76" s="82">
        <f>COUNTIFS(F3:F33,Z76,B3:B33,3)+COUNTIFS(I3:I33,Z76,M3:M33,3)</f>
        <v>0</v>
      </c>
      <c r="AC76" s="82">
        <f>COUNTIFS(F3:F33,Z76,B3:B33,1)+COUNTIFS(I3:I33,Z76,M3:M33,1)</f>
        <v>1</v>
      </c>
      <c r="AD76" s="82">
        <f>COUNTIFS(F3:F33,Z76,B3:B33,0)+COUNTIFS(I3:I33,Z76,M3:M33,0)</f>
        <v>2</v>
      </c>
      <c r="AE76" s="82">
        <f>SUMIF(F3:F33,Z76,G3:G33)+SUMIF(I3:I33,Z76,H3:H33)</f>
        <v>2</v>
      </c>
      <c r="AF76" s="82">
        <f>SUMIF(F3:F33,Z76,H3:H33)+SUMIF(I3:I33,Z76,G3:G33)</f>
        <v>8</v>
      </c>
      <c r="AG76" s="82">
        <f t="shared" si="60"/>
        <v>-6</v>
      </c>
      <c r="AH76" s="82">
        <f t="shared" si="69"/>
        <v>1</v>
      </c>
      <c r="AI76" s="82">
        <f t="shared" si="59"/>
        <v>999.94200000000001</v>
      </c>
      <c r="AJ76" s="11"/>
      <c r="AW76" s="3"/>
    </row>
    <row r="77" spans="1:49" x14ac:dyDescent="0.25">
      <c r="A77" s="3"/>
      <c r="B77" s="11" t="str">
        <f t="shared" si="61"/>
        <v/>
      </c>
      <c r="D77" s="17">
        <f t="shared" si="65"/>
        <v>15</v>
      </c>
      <c r="F77" s="77" t="s">
        <v>225</v>
      </c>
      <c r="G77" s="16"/>
      <c r="H77" s="16"/>
      <c r="I77" s="77" t="s">
        <v>127</v>
      </c>
      <c r="J77" s="6"/>
      <c r="K77" s="17">
        <f t="shared" si="66"/>
        <v>18</v>
      </c>
      <c r="M77" s="11" t="str">
        <f t="shared" si="62"/>
        <v/>
      </c>
      <c r="O77" s="11" t="str">
        <f t="shared" si="63"/>
        <v/>
      </c>
      <c r="P77" s="11" t="str">
        <f t="shared" si="64"/>
        <v/>
      </c>
      <c r="S77" s="11" t="str">
        <f t="shared" si="67"/>
        <v/>
      </c>
      <c r="T77" s="11" t="str">
        <f t="shared" si="68"/>
        <v/>
      </c>
      <c r="V77" s="11" t="str">
        <f t="shared" si="58"/>
        <v>RB Leipzig</v>
      </c>
      <c r="W77" s="11">
        <f t="shared" si="56"/>
        <v>1</v>
      </c>
      <c r="Y77" s="82">
        <f>RANK(AI77,$AI$64:$AI$81,0)+COUNTIF($AI$63:AI76,AI77)</f>
        <v>1</v>
      </c>
      <c r="Z77" s="82" t="str">
        <f t="shared" si="57"/>
        <v>RB Leipzig</v>
      </c>
      <c r="AA77" s="82">
        <f>COUNTIFS(F3:F33,Z77,G3:G33,"&gt;=0")+COUNTIFS(I3:I33,Z77,H3:H33,"&gt;=0")</f>
        <v>3</v>
      </c>
      <c r="AB77" s="82">
        <f>COUNTIFS(F3:F33,Z77,B3:B33,3)+COUNTIFS(I3:I33,Z77,M3:M33,3)</f>
        <v>3</v>
      </c>
      <c r="AC77" s="82">
        <f>COUNTIFS(F3:F33,Z77,B3:B33,1)+COUNTIFS(I3:I33,Z77,M3:M33,1)</f>
        <v>0</v>
      </c>
      <c r="AD77" s="82">
        <f>COUNTIFS(F3:F33,Z77,B3:B33,0)+COUNTIFS(I3:I33,Z77,M3:M33,0)</f>
        <v>0</v>
      </c>
      <c r="AE77" s="82">
        <f>SUMIF(F3:F33,Z77,G3:G33)+SUMIF(I3:I33,Z77,H3:H33)</f>
        <v>9</v>
      </c>
      <c r="AF77" s="82">
        <f>SUMIF(F3:F33,Z77,H3:H33)+SUMIF(I3:I33,Z77,G3:G33)</f>
        <v>2</v>
      </c>
      <c r="AG77" s="82">
        <f t="shared" si="60"/>
        <v>7</v>
      </c>
      <c r="AH77" s="82">
        <f t="shared" si="69"/>
        <v>9</v>
      </c>
      <c r="AI77" s="82">
        <f t="shared" si="59"/>
        <v>9000.0789999999997</v>
      </c>
      <c r="AJ77" s="11"/>
      <c r="AW77" s="3"/>
    </row>
    <row r="78" spans="1:49" x14ac:dyDescent="0.25">
      <c r="A78" s="3"/>
      <c r="F78" s="6"/>
      <c r="G78" s="10"/>
      <c r="H78" s="10"/>
      <c r="I78" s="6"/>
      <c r="J78" s="6"/>
      <c r="O78" s="11" t="str">
        <f t="shared" si="63"/>
        <v/>
      </c>
      <c r="P78" s="11" t="str">
        <f t="shared" si="64"/>
        <v/>
      </c>
      <c r="V78" s="11" t="str">
        <f t="shared" si="58"/>
        <v>SC Freiburg</v>
      </c>
      <c r="W78" s="11">
        <f t="shared" si="56"/>
        <v>6</v>
      </c>
      <c r="Y78" s="82">
        <f>RANK(AI78,$AI$64:$AI$81,0)+COUNTIF($AI$63:AI77,AI78)</f>
        <v>6</v>
      </c>
      <c r="Z78" s="82" t="str">
        <f t="shared" si="57"/>
        <v>SC Freiburg</v>
      </c>
      <c r="AA78" s="82">
        <f>COUNTIFS(F3:F33,Z78,G3:G33,"&gt;=0")+COUNTIFS(I3:I33,Z78,H3:H33,"&gt;=0")</f>
        <v>3</v>
      </c>
      <c r="AB78" s="82">
        <f>COUNTIFS(F3:F33,Z78,B3:B33,3)+COUNTIFS(I3:I33,Z78,M3:M33,3)</f>
        <v>2</v>
      </c>
      <c r="AC78" s="82">
        <f>COUNTIFS(F3:F33,Z78,B3:B33,1)+COUNTIFS(I3:I33,Z78,M3:M33,1)</f>
        <v>0</v>
      </c>
      <c r="AD78" s="82">
        <f>COUNTIFS(F3:F33,Z78,B3:B33,0)+COUNTIFS(I3:I33,Z78,M3:M33,0)</f>
        <v>1</v>
      </c>
      <c r="AE78" s="82">
        <f>SUMIF(F3:F33,Z78,G3:G33)+SUMIF(I3:I33,Z78,H3:H33)</f>
        <v>7</v>
      </c>
      <c r="AF78" s="82">
        <f>SUMIF(F3:F33,Z78,H3:H33)+SUMIF(I3:I33,Z78,G3:G33)</f>
        <v>3</v>
      </c>
      <c r="AG78" s="82">
        <f t="shared" si="60"/>
        <v>4</v>
      </c>
      <c r="AH78" s="82">
        <f t="shared" si="69"/>
        <v>6</v>
      </c>
      <c r="AI78" s="82">
        <f t="shared" si="59"/>
        <v>6000.0469999999996</v>
      </c>
      <c r="AJ78" s="11"/>
      <c r="AW78" s="3"/>
    </row>
    <row r="79" spans="1:49" x14ac:dyDescent="0.25">
      <c r="A79" s="3"/>
      <c r="B79" s="11" t="str">
        <f t="shared" si="61"/>
        <v/>
      </c>
      <c r="F79" s="154" t="s">
        <v>67</v>
      </c>
      <c r="G79" s="154"/>
      <c r="H79" s="154"/>
      <c r="I79" s="154"/>
      <c r="J79" s="6"/>
      <c r="M79" s="11" t="str">
        <f t="shared" ref="M79:M88" si="70">IF(H79="","",IF(H79&gt;G79,3,IF(H79=G79,1,0)))</f>
        <v/>
      </c>
      <c r="O79" s="11" t="str">
        <f t="shared" si="63"/>
        <v/>
      </c>
      <c r="P79" s="11" t="str">
        <f t="shared" si="64"/>
        <v/>
      </c>
      <c r="V79" s="11" t="str">
        <f t="shared" si="58"/>
        <v>SC Paderborn 07</v>
      </c>
      <c r="W79" s="11">
        <f t="shared" si="56"/>
        <v>15</v>
      </c>
      <c r="Y79" s="82">
        <f>RANK(AI79,$AI$64:$AI$81,0)+COUNTIF($AI$63:AI78,AI79)</f>
        <v>15</v>
      </c>
      <c r="Z79" s="82" t="str">
        <f t="shared" si="57"/>
        <v>SC Paderborn 07</v>
      </c>
      <c r="AA79" s="82">
        <f>COUNTIFS(F3:F33,Z79,G3:G33,"&gt;=0")+COUNTIFS(I3:I33,Z79,H3:H33,"&gt;=0")</f>
        <v>3</v>
      </c>
      <c r="AB79" s="82">
        <f>COUNTIFS(F3:F33,Z79,B3:B33,3)+COUNTIFS(I3:I33,Z79,M3:M33,3)</f>
        <v>0</v>
      </c>
      <c r="AC79" s="82">
        <f>COUNTIFS(F3:F33,Z79,B3:B33,1)+COUNTIFS(I3:I33,Z79,M3:M33,1)</f>
        <v>1</v>
      </c>
      <c r="AD79" s="82">
        <f>COUNTIFS(F3:F33,Z79,B3:B33,0)+COUNTIFS(I3:I33,Z79,M3:M33,0)</f>
        <v>2</v>
      </c>
      <c r="AE79" s="82">
        <f>SUMIF(F3:F33,Z79,G3:G33)+SUMIF(I3:I33,Z79,H3:H33)</f>
        <v>4</v>
      </c>
      <c r="AF79" s="82">
        <f>SUMIF(F3:F33,Z79,H3:H33)+SUMIF(I3:I33,Z79,G3:G33)</f>
        <v>7</v>
      </c>
      <c r="AG79" s="82">
        <f t="shared" si="60"/>
        <v>-3</v>
      </c>
      <c r="AH79" s="82">
        <f t="shared" si="69"/>
        <v>1</v>
      </c>
      <c r="AI79" s="82">
        <f t="shared" si="59"/>
        <v>999.97400000000005</v>
      </c>
      <c r="AJ79" s="11"/>
      <c r="AW79" s="3"/>
    </row>
    <row r="80" spans="1:49" x14ac:dyDescent="0.25">
      <c r="A80" s="3"/>
      <c r="B80" s="11" t="str">
        <f t="shared" si="61"/>
        <v/>
      </c>
      <c r="D80" s="75">
        <f t="shared" ref="D80:D88" si="71">IFERROR(VLOOKUP(F80,$V$144:$W$161,2,FALSE),"")</f>
        <v>5</v>
      </c>
      <c r="F80" s="77" t="s">
        <v>117</v>
      </c>
      <c r="G80" s="16"/>
      <c r="H80" s="16"/>
      <c r="I80" s="77" t="s">
        <v>119</v>
      </c>
      <c r="J80" s="6"/>
      <c r="K80" s="75">
        <f t="shared" ref="K80:K88" si="72">IFERROR(VLOOKUP(I80,$V$144:$W$161,2,FALSE),"")</f>
        <v>8</v>
      </c>
      <c r="M80" s="11" t="str">
        <f t="shared" si="70"/>
        <v/>
      </c>
      <c r="O80" s="11" t="str">
        <f t="shared" si="63"/>
        <v/>
      </c>
      <c r="P80" s="11" t="str">
        <f t="shared" si="64"/>
        <v/>
      </c>
      <c r="S80" s="11" t="str">
        <f t="shared" ref="S80:S88" si="73">IF(M80&lt;&gt;"",F80&amp;I80,"")</f>
        <v/>
      </c>
      <c r="T80" s="11" t="str">
        <f t="shared" ref="T80:T88" si="74">IF(S80&lt;&gt;"",G80&amp;"-"&amp;H80,"")</f>
        <v/>
      </c>
      <c r="V80" s="11" t="str">
        <f t="shared" si="58"/>
        <v>VfL Wolfsburg</v>
      </c>
      <c r="W80" s="11">
        <f t="shared" si="56"/>
        <v>3</v>
      </c>
      <c r="Y80" s="82">
        <f>RANK(AI80,$AI$64:$AI$81,0)+COUNTIF($AI$63:AI79,AI80)</f>
        <v>3</v>
      </c>
      <c r="Z80" s="82" t="str">
        <f t="shared" si="57"/>
        <v>VfL Wolfsburg</v>
      </c>
      <c r="AA80" s="82">
        <f>COUNTIFS(F3:F33,Z80,G3:G33,"&gt;=0")+COUNTIFS(I3:I33,Z80,H3:H33,"&gt;=0")</f>
        <v>3</v>
      </c>
      <c r="AB80" s="82">
        <f>COUNTIFS(F3:F33,Z80,B3:B33,3)+COUNTIFS(I3:I33,Z80,M3:M33,3)</f>
        <v>2</v>
      </c>
      <c r="AC80" s="82">
        <f>COUNTIFS(F3:F33,Z80,B3:B33,1)+COUNTIFS(I3:I33,Z80,M3:M33,1)</f>
        <v>1</v>
      </c>
      <c r="AD80" s="82">
        <f>COUNTIFS(F3:F33,Z80,B3:B33,0)+COUNTIFS(I3:I33,Z80,M3:M33,0)</f>
        <v>0</v>
      </c>
      <c r="AE80" s="82">
        <f>SUMIF(F3:F33,Z80,G3:G33)+SUMIF(I3:I33,Z80,H3:H33)</f>
        <v>6</v>
      </c>
      <c r="AF80" s="82">
        <f>SUMIF(F3:F33,Z80,H3:H33)+SUMIF(I3:I33,Z80,G3:G33)</f>
        <v>2</v>
      </c>
      <c r="AG80" s="82">
        <f t="shared" si="60"/>
        <v>4</v>
      </c>
      <c r="AH80" s="82">
        <f t="shared" si="69"/>
        <v>7</v>
      </c>
      <c r="AI80" s="82">
        <f t="shared" si="59"/>
        <v>7000.0460000000003</v>
      </c>
      <c r="AJ80" s="11"/>
      <c r="AW80" s="3"/>
    </row>
    <row r="81" spans="1:49" x14ac:dyDescent="0.25">
      <c r="A81" s="3"/>
      <c r="B81" s="11" t="str">
        <f t="shared" si="61"/>
        <v/>
      </c>
      <c r="D81" s="75">
        <f t="shared" si="71"/>
        <v>1</v>
      </c>
      <c r="F81" s="77" t="s">
        <v>118</v>
      </c>
      <c r="G81" s="16"/>
      <c r="H81" s="16"/>
      <c r="I81" s="77" t="s">
        <v>122</v>
      </c>
      <c r="J81" s="6"/>
      <c r="K81" s="75">
        <f t="shared" si="72"/>
        <v>3</v>
      </c>
      <c r="M81" s="11" t="str">
        <f t="shared" si="70"/>
        <v/>
      </c>
      <c r="O81" s="11" t="str">
        <f t="shared" si="63"/>
        <v/>
      </c>
      <c r="P81" s="11" t="str">
        <f t="shared" si="64"/>
        <v/>
      </c>
      <c r="S81" s="11" t="str">
        <f t="shared" si="73"/>
        <v/>
      </c>
      <c r="T81" s="11" t="str">
        <f t="shared" si="74"/>
        <v/>
      </c>
      <c r="V81" s="11" t="str">
        <f t="shared" si="58"/>
        <v>Werder Bremen</v>
      </c>
      <c r="W81" s="11">
        <f t="shared" si="56"/>
        <v>13</v>
      </c>
      <c r="Y81" s="82">
        <f>RANK(AI81,$AI$64:$AI$81,0)+COUNTIF($AI$63:AI80,AI81)</f>
        <v>13</v>
      </c>
      <c r="Z81" s="82" t="str">
        <f t="shared" si="57"/>
        <v>Werder Bremen</v>
      </c>
      <c r="AA81" s="82">
        <f>COUNTIFS(F3:F33,Z81,G3:G33,"&gt;=0")+COUNTIFS(I3:I33,Z81,H3:H33,"&gt;=0")</f>
        <v>3</v>
      </c>
      <c r="AB81" s="82">
        <f>COUNTIFS(F3:F33,Z81,B3:B33,3)+COUNTIFS(I3:I33,Z81,M3:M33,3)</f>
        <v>1</v>
      </c>
      <c r="AC81" s="82">
        <f>COUNTIFS(F3:F33,Z81,B3:B33,1)+COUNTIFS(I3:I33,Z81,M3:M33,1)</f>
        <v>0</v>
      </c>
      <c r="AD81" s="82">
        <f>COUNTIFS(F3:F33,Z81,B3:B33,0)+COUNTIFS(I3:I33,Z81,M3:M33,0)</f>
        <v>2</v>
      </c>
      <c r="AE81" s="82">
        <f>SUMIF(F3:F33,Z81,G3:G33)+SUMIF(I3:I33,Z81,H3:H33)</f>
        <v>6</v>
      </c>
      <c r="AF81" s="82">
        <f>SUMIF(F3:F33,Z81,H3:H33)+SUMIF(I3:I33,Z81,G3:G33)</f>
        <v>8</v>
      </c>
      <c r="AG81" s="82">
        <f t="shared" si="60"/>
        <v>-2</v>
      </c>
      <c r="AH81" s="82">
        <f t="shared" si="69"/>
        <v>3</v>
      </c>
      <c r="AI81" s="82">
        <f t="shared" si="59"/>
        <v>2999.9859999999999</v>
      </c>
      <c r="AJ81" s="11"/>
      <c r="AW81" s="3"/>
    </row>
    <row r="82" spans="1:49" x14ac:dyDescent="0.25">
      <c r="A82" s="3"/>
      <c r="B82" s="11" t="str">
        <f t="shared" si="61"/>
        <v/>
      </c>
      <c r="D82" s="75">
        <f t="shared" si="71"/>
        <v>7</v>
      </c>
      <c r="F82" s="77" t="s">
        <v>121</v>
      </c>
      <c r="G82" s="16"/>
      <c r="H82" s="16"/>
      <c r="I82" s="77" t="s">
        <v>120</v>
      </c>
      <c r="J82" s="6"/>
      <c r="K82" s="75">
        <f t="shared" si="72"/>
        <v>4</v>
      </c>
      <c r="M82" s="11" t="str">
        <f t="shared" si="70"/>
        <v/>
      </c>
      <c r="O82" s="11" t="str">
        <f t="shared" si="63"/>
        <v/>
      </c>
      <c r="P82" s="11" t="str">
        <f t="shared" si="64"/>
        <v/>
      </c>
      <c r="S82" s="11" t="str">
        <f t="shared" si="73"/>
        <v/>
      </c>
      <c r="T82" s="11" t="str">
        <f t="shared" si="74"/>
        <v/>
      </c>
      <c r="AJ82" s="11"/>
      <c r="AW82" s="3"/>
    </row>
    <row r="83" spans="1:49" x14ac:dyDescent="0.25">
      <c r="A83" s="3"/>
      <c r="B83" s="11" t="str">
        <f t="shared" si="61"/>
        <v/>
      </c>
      <c r="D83" s="75">
        <f t="shared" si="71"/>
        <v>13</v>
      </c>
      <c r="F83" s="77" t="s">
        <v>124</v>
      </c>
      <c r="G83" s="16"/>
      <c r="H83" s="16"/>
      <c r="I83" s="77" t="s">
        <v>125</v>
      </c>
      <c r="J83" s="6"/>
      <c r="K83" s="75">
        <f t="shared" si="72"/>
        <v>17</v>
      </c>
      <c r="M83" s="11" t="str">
        <f t="shared" si="70"/>
        <v/>
      </c>
      <c r="O83" s="11" t="str">
        <f t="shared" si="63"/>
        <v/>
      </c>
      <c r="P83" s="11" t="str">
        <f t="shared" si="64"/>
        <v/>
      </c>
      <c r="S83" s="11" t="str">
        <f t="shared" si="73"/>
        <v/>
      </c>
      <c r="T83" s="11" t="str">
        <f t="shared" si="74"/>
        <v/>
      </c>
      <c r="W83" s="83">
        <v>4</v>
      </c>
      <c r="Y83" s="82"/>
      <c r="Z83" s="82" t="s">
        <v>1</v>
      </c>
      <c r="AA83" s="82" t="s">
        <v>2</v>
      </c>
      <c r="AB83" s="82" t="s">
        <v>3</v>
      </c>
      <c r="AC83" s="82" t="s">
        <v>4</v>
      </c>
      <c r="AD83" s="82" t="s">
        <v>5</v>
      </c>
      <c r="AE83" s="82" t="s">
        <v>6</v>
      </c>
      <c r="AF83" s="82" t="s">
        <v>7</v>
      </c>
      <c r="AG83" s="82" t="s">
        <v>8</v>
      </c>
      <c r="AH83" s="82" t="s">
        <v>9</v>
      </c>
      <c r="AI83" s="82" t="s">
        <v>0</v>
      </c>
      <c r="AJ83" s="11"/>
      <c r="AW83" s="3"/>
    </row>
    <row r="84" spans="1:49" x14ac:dyDescent="0.25">
      <c r="A84" s="3"/>
      <c r="B84" s="11" t="str">
        <f t="shared" si="61"/>
        <v/>
      </c>
      <c r="D84" s="75">
        <f t="shared" si="71"/>
        <v>9</v>
      </c>
      <c r="F84" s="77" t="s">
        <v>123</v>
      </c>
      <c r="G84" s="16"/>
      <c r="H84" s="16"/>
      <c r="I84" s="77" t="s">
        <v>130</v>
      </c>
      <c r="J84" s="6"/>
      <c r="K84" s="75">
        <f t="shared" si="72"/>
        <v>10</v>
      </c>
      <c r="M84" s="11" t="str">
        <f t="shared" si="70"/>
        <v/>
      </c>
      <c r="O84" s="11" t="str">
        <f t="shared" si="63"/>
        <v/>
      </c>
      <c r="P84" s="11" t="str">
        <f t="shared" si="64"/>
        <v/>
      </c>
      <c r="S84" s="11" t="str">
        <f t="shared" si="73"/>
        <v/>
      </c>
      <c r="T84" s="11" t="str">
        <f t="shared" si="74"/>
        <v/>
      </c>
      <c r="V84" s="11" t="str">
        <f>CONCATENATE(Z84)</f>
        <v>1. FC Köln</v>
      </c>
      <c r="W84" s="11">
        <f t="shared" ref="W84:W101" si="75">Y84</f>
        <v>13</v>
      </c>
      <c r="Y84" s="82">
        <f>RANK(AI84,$AI$84:$AI$101,0)+COUNTIF($AI$83:AI83,AI84)</f>
        <v>13</v>
      </c>
      <c r="Z84" s="82" t="str">
        <f t="shared" ref="Z84:Z101" si="76">CONCATENATE(Z4)</f>
        <v>1. FC Köln</v>
      </c>
      <c r="AA84" s="82">
        <f>COUNTIFS(F3:F44,Z84,G3:G44,"&gt;=0")+COUNTIFS(I3:I44,Z84,H3:H44,"&gt;=0")</f>
        <v>3</v>
      </c>
      <c r="AB84" s="82">
        <f>COUNTIFS(F3:F44,Z84,B3:B44,3)+COUNTIFS(I3:I44,Z84,M3:M44,3)</f>
        <v>1</v>
      </c>
      <c r="AC84" s="82">
        <f>COUNTIFS(F3:F44,Z84,B3:B44,1)+COUNTIFS(I3:I44,Z84,M3:M44,1)</f>
        <v>0</v>
      </c>
      <c r="AD84" s="82">
        <f>COUNTIFS(F3:F44,Z84,B3:B44,0)+COUNTIFS(I3:I44,Z84,M3:M44,0)</f>
        <v>2</v>
      </c>
      <c r="AE84" s="82">
        <f>SUMIF(F3:F44,Z84,G3:G44)+SUMIF(I3:I44,Z84,H3:H44)</f>
        <v>4</v>
      </c>
      <c r="AF84" s="82">
        <f>SUMIF(F3:F44,Z84,H3:H44)+SUMIF(I3:I44,Z84,G3:G44)</f>
        <v>6</v>
      </c>
      <c r="AG84" s="82">
        <f>+AE84-AF84</f>
        <v>-2</v>
      </c>
      <c r="AH84" s="82">
        <f>(AB84*3)+AC84</f>
        <v>3</v>
      </c>
      <c r="AI84" s="82">
        <f>SUM(AH84*1000+(AG84)/100+(AE84)/1000)</f>
        <v>2999.9839999999999</v>
      </c>
      <c r="AJ84" s="11"/>
      <c r="AW84" s="3"/>
    </row>
    <row r="85" spans="1:49" x14ac:dyDescent="0.25">
      <c r="A85" s="3"/>
      <c r="B85" s="11" t="str">
        <f t="shared" si="61"/>
        <v/>
      </c>
      <c r="D85" s="75">
        <f t="shared" si="71"/>
        <v>12</v>
      </c>
      <c r="F85" s="77" t="s">
        <v>126</v>
      </c>
      <c r="G85" s="16"/>
      <c r="H85" s="16"/>
      <c r="I85" s="77" t="s">
        <v>127</v>
      </c>
      <c r="J85" s="6"/>
      <c r="K85" s="75">
        <f t="shared" si="72"/>
        <v>18</v>
      </c>
      <c r="M85" s="11" t="str">
        <f t="shared" si="70"/>
        <v/>
      </c>
      <c r="O85" s="11" t="str">
        <f t="shared" si="63"/>
        <v/>
      </c>
      <c r="P85" s="11" t="str">
        <f t="shared" si="64"/>
        <v/>
      </c>
      <c r="S85" s="11" t="str">
        <f t="shared" si="73"/>
        <v/>
      </c>
      <c r="T85" s="11" t="str">
        <f t="shared" si="74"/>
        <v/>
      </c>
      <c r="V85" s="11" t="str">
        <f t="shared" ref="V85:V101" si="77">CONCATENATE(Z85)</f>
        <v>1. FC Union Berlin</v>
      </c>
      <c r="W85" s="11">
        <f t="shared" si="75"/>
        <v>10</v>
      </c>
      <c r="Y85" s="82">
        <f>RANK(AI85,$AI$84:$AI$101,0)+COUNTIF($AI$83:AI84,AI85)</f>
        <v>10</v>
      </c>
      <c r="Z85" s="82" t="str">
        <f t="shared" si="76"/>
        <v>1. FC Union Berlin</v>
      </c>
      <c r="AA85" s="82">
        <f>COUNTIFS(F3:F44,Z85,G3:G44,"&gt;=0")+COUNTIFS(I3:I44,Z85,H3:H44,"&gt;=0")</f>
        <v>3</v>
      </c>
      <c r="AB85" s="82">
        <f>COUNTIFS(F3:F44,Z85,B3:B44,3)+COUNTIFS(I3:I44,Z85,M3:M44,3)</f>
        <v>1</v>
      </c>
      <c r="AC85" s="82">
        <f>COUNTIFS(F3:F44,Z85,B3:B44,1)+COUNTIFS(I3:I44,Z85,M3:M44,1)</f>
        <v>1</v>
      </c>
      <c r="AD85" s="82">
        <f>COUNTIFS(F3:F44,Z85,B3:B44,0)+COUNTIFS(I3:I44,Z85,M3:M44,0)</f>
        <v>1</v>
      </c>
      <c r="AE85" s="82">
        <f>SUMIF(F3:F44,Z85,G3:G44)+SUMIF(I3:I44,Z85,H3:H44)</f>
        <v>4</v>
      </c>
      <c r="AF85" s="82">
        <f>SUMIF(F3:F44,Z85,H3:H44)+SUMIF(I3:I44,Z85,G3:G44)</f>
        <v>6</v>
      </c>
      <c r="AG85" s="82">
        <f>+AE85-AF85</f>
        <v>-2</v>
      </c>
      <c r="AH85" s="82">
        <f>(AB85*3)+AC85</f>
        <v>4</v>
      </c>
      <c r="AI85" s="82">
        <f t="shared" ref="AI85:AI101" si="78">SUM(AH85*1000+(AG85)/100+(AE85)/1000)</f>
        <v>3999.9839999999999</v>
      </c>
      <c r="AJ85" s="11"/>
      <c r="AW85" s="3"/>
    </row>
    <row r="86" spans="1:49" x14ac:dyDescent="0.25">
      <c r="A86" s="3"/>
      <c r="B86" s="11" t="str">
        <f t="shared" si="61"/>
        <v/>
      </c>
      <c r="D86" s="75">
        <f t="shared" si="71"/>
        <v>16</v>
      </c>
      <c r="F86" s="77" t="s">
        <v>129</v>
      </c>
      <c r="G86" s="16"/>
      <c r="H86" s="16"/>
      <c r="I86" s="77" t="s">
        <v>116</v>
      </c>
      <c r="J86" s="6"/>
      <c r="K86" s="75">
        <f t="shared" si="72"/>
        <v>2</v>
      </c>
      <c r="M86" s="11" t="str">
        <f t="shared" si="70"/>
        <v/>
      </c>
      <c r="O86" s="11" t="str">
        <f t="shared" si="63"/>
        <v/>
      </c>
      <c r="P86" s="11" t="str">
        <f t="shared" si="64"/>
        <v/>
      </c>
      <c r="S86" s="11" t="str">
        <f t="shared" si="73"/>
        <v/>
      </c>
      <c r="T86" s="11" t="str">
        <f t="shared" si="74"/>
        <v/>
      </c>
      <c r="V86" s="11" t="str">
        <f t="shared" si="77"/>
        <v>1. FSV Mainz 05</v>
      </c>
      <c r="W86" s="11">
        <f t="shared" si="75"/>
        <v>18</v>
      </c>
      <c r="Y86" s="82">
        <f>RANK(AI86,$AI$84:$AI$101,0)+COUNTIF($AI$83:AI85,AI86)</f>
        <v>18</v>
      </c>
      <c r="Z86" s="82" t="str">
        <f t="shared" si="76"/>
        <v>1. FSV Mainz 05</v>
      </c>
      <c r="AA86" s="82">
        <f>COUNTIFS(F3:F44,Z86,G3:G44,"&gt;=0")+COUNTIFS(I3:I44,Z86,H3:H44,"&gt;=0")</f>
        <v>3</v>
      </c>
      <c r="AB86" s="82">
        <f>COUNTIFS(F3:F44,Z86,B3:B44,3)+COUNTIFS(I3:I44,Z86,M3:M44,3)</f>
        <v>0</v>
      </c>
      <c r="AC86" s="82">
        <f>COUNTIFS(F3:F44,Z86,B3:B44,1)+COUNTIFS(I3:I44,Z86,M3:M44,1)</f>
        <v>0</v>
      </c>
      <c r="AD86" s="82">
        <f>COUNTIFS(F3:F44,Z86,B3:B44,0)+COUNTIFS(I3:I44,Z86,M3:M44,0)</f>
        <v>3</v>
      </c>
      <c r="AE86" s="82">
        <f>SUMIF(F3:F44,Z86,G3:G44)+SUMIF(I3:I44,Z86,H3:H44)</f>
        <v>2</v>
      </c>
      <c r="AF86" s="82">
        <f>SUMIF(F3:F44,Z86,H3:H44)+SUMIF(I3:I44,Z86,G3:G44)</f>
        <v>12</v>
      </c>
      <c r="AG86" s="82">
        <f>+AE86-AF86</f>
        <v>-10</v>
      </c>
      <c r="AH86" s="82">
        <f>(AB86*3)+AC86</f>
        <v>0</v>
      </c>
      <c r="AI86" s="82">
        <f t="shared" si="78"/>
        <v>-9.8000000000000004E-2</v>
      </c>
      <c r="AJ86" s="11"/>
      <c r="AW86" s="3"/>
    </row>
    <row r="87" spans="1:49" x14ac:dyDescent="0.25">
      <c r="A87" s="3"/>
      <c r="B87" s="11" t="str">
        <f t="shared" si="61"/>
        <v/>
      </c>
      <c r="D87" s="75">
        <f t="shared" si="71"/>
        <v>14</v>
      </c>
      <c r="F87" s="77" t="s">
        <v>261</v>
      </c>
      <c r="G87" s="16"/>
      <c r="H87" s="16"/>
      <c r="I87" s="77" t="s">
        <v>225</v>
      </c>
      <c r="J87" s="6"/>
      <c r="K87" s="75">
        <f t="shared" si="72"/>
        <v>15</v>
      </c>
      <c r="M87" s="11" t="str">
        <f t="shared" si="70"/>
        <v/>
      </c>
      <c r="O87" s="11" t="str">
        <f t="shared" si="63"/>
        <v/>
      </c>
      <c r="P87" s="11" t="str">
        <f t="shared" si="64"/>
        <v/>
      </c>
      <c r="S87" s="11" t="str">
        <f t="shared" si="73"/>
        <v/>
      </c>
      <c r="T87" s="11" t="str">
        <f t="shared" si="74"/>
        <v/>
      </c>
      <c r="V87" s="11" t="str">
        <f t="shared" si="77"/>
        <v>1899 Hoffenheim</v>
      </c>
      <c r="W87" s="11">
        <f t="shared" si="75"/>
        <v>14</v>
      </c>
      <c r="Y87" s="82">
        <f>RANK(AI87,$AI$84:$AI$101,0)+COUNTIF($AI$83:AI86,AI87)</f>
        <v>14</v>
      </c>
      <c r="Z87" s="82" t="str">
        <f t="shared" si="76"/>
        <v>1899 Hoffenheim</v>
      </c>
      <c r="AA87" s="82">
        <f>COUNTIFS(F3:F44,Z87,G3:G44,"&gt;=0")+COUNTIFS(I3:I44,Z87,H3:H44,"&gt;=0")</f>
        <v>3</v>
      </c>
      <c r="AB87" s="82">
        <f>COUNTIFS(F25:F55,Z87,B25:B55,3)+COUNTIFS(I25:I55,Z87,M25:M55,3)</f>
        <v>0</v>
      </c>
      <c r="AC87" s="82">
        <f>COUNTIFS(F3:F44,Z87,B3:B44,1)+COUNTIFS(I3:I44,Z87,M3:M44,1)</f>
        <v>1</v>
      </c>
      <c r="AD87" s="82">
        <f>COUNTIFS(F3:F44,Z87,B3:B44,0)+COUNTIFS(I3:I44,Z87,M3:M44,0)</f>
        <v>1</v>
      </c>
      <c r="AE87" s="82">
        <f>SUMIF(F3:F44,Z87,G3:G44)+SUMIF(I3:I44,Z87,H3:H44)</f>
        <v>3</v>
      </c>
      <c r="AF87" s="82">
        <f>SUMIF(F3:F44,Z87,H3:H44)+SUMIF(I3:I44,Z87,G3:G44)</f>
        <v>3</v>
      </c>
      <c r="AG87" s="82">
        <f t="shared" ref="AG87:AG101" si="79">+AE87-AF87</f>
        <v>0</v>
      </c>
      <c r="AH87" s="82">
        <f>(AB87*3)+AC87</f>
        <v>1</v>
      </c>
      <c r="AI87" s="82">
        <f t="shared" si="78"/>
        <v>1000.003</v>
      </c>
      <c r="AJ87" s="11"/>
      <c r="AW87" s="3"/>
    </row>
    <row r="88" spans="1:49" x14ac:dyDescent="0.25">
      <c r="A88" s="3"/>
      <c r="B88" s="11" t="str">
        <f t="shared" si="61"/>
        <v/>
      </c>
      <c r="D88" s="75">
        <f t="shared" si="71"/>
        <v>11</v>
      </c>
      <c r="F88" s="77" t="s">
        <v>262</v>
      </c>
      <c r="G88" s="16"/>
      <c r="H88" s="16"/>
      <c r="I88" s="77" t="s">
        <v>128</v>
      </c>
      <c r="J88" s="6"/>
      <c r="K88" s="75">
        <f t="shared" si="72"/>
        <v>6</v>
      </c>
      <c r="M88" s="11" t="str">
        <f t="shared" si="70"/>
        <v/>
      </c>
      <c r="O88" s="11" t="str">
        <f t="shared" si="63"/>
        <v/>
      </c>
      <c r="P88" s="11" t="str">
        <f t="shared" si="64"/>
        <v/>
      </c>
      <c r="S88" s="11" t="str">
        <f t="shared" si="73"/>
        <v/>
      </c>
      <c r="T88" s="11" t="str">
        <f t="shared" si="74"/>
        <v/>
      </c>
      <c r="V88" s="11" t="str">
        <f t="shared" si="77"/>
        <v>Bayer Leverkusen</v>
      </c>
      <c r="W88" s="11">
        <f t="shared" si="75"/>
        <v>4</v>
      </c>
      <c r="Y88" s="82">
        <f>RANK(AI88,$AI$84:$AI$101,0)+COUNTIF($AI$83:AI87,AI88)</f>
        <v>4</v>
      </c>
      <c r="Z88" s="82" t="str">
        <f t="shared" si="76"/>
        <v>Bayer Leverkusen</v>
      </c>
      <c r="AA88" s="82">
        <f>COUNTIFS(F3:F44,Z88,G3:G44,"&gt;=0")+COUNTIFS(I3:I44,Z88,H3:H44,"&gt;=0")</f>
        <v>3</v>
      </c>
      <c r="AB88" s="82">
        <f>COUNTIFS(F3:F44,Z88,B3:B44,3)+COUNTIFS(I3:I44,Z88,M3:M44,3)</f>
        <v>2</v>
      </c>
      <c r="AC88" s="82">
        <f>COUNTIFS(F3:F44,Z88,B3:B44,1)+COUNTIFS(I3:I44,Z88,M3:M44,1)</f>
        <v>1</v>
      </c>
      <c r="AD88" s="82">
        <f>COUNTIFS(F3:F44,Z88,B3:B44,0)+COUNTIFS(I3:I44,Z88,M3:M44,0)</f>
        <v>0</v>
      </c>
      <c r="AE88" s="82">
        <f>SUMIF(F3:F44,Z88,G3:G44)+SUMIF(I3:I44,Z88,H3:H44)</f>
        <v>6</v>
      </c>
      <c r="AF88" s="82">
        <f>SUMIF(F3:F44,Z88,H3:H44)+SUMIF(I3:I44,Z88,G3:G44)</f>
        <v>3</v>
      </c>
      <c r="AG88" s="82">
        <f t="shared" si="79"/>
        <v>3</v>
      </c>
      <c r="AH88" s="82">
        <f>(AB88*3)+AC88</f>
        <v>7</v>
      </c>
      <c r="AI88" s="82">
        <f t="shared" si="78"/>
        <v>7000.0360000000001</v>
      </c>
      <c r="AJ88" s="11"/>
      <c r="AW88" s="3"/>
    </row>
    <row r="89" spans="1:49" x14ac:dyDescent="0.25">
      <c r="A89" s="3"/>
      <c r="F89" s="6"/>
      <c r="G89" s="10"/>
      <c r="H89" s="10"/>
      <c r="I89" s="6"/>
      <c r="J89" s="6"/>
      <c r="O89" s="11" t="str">
        <f t="shared" si="63"/>
        <v/>
      </c>
      <c r="P89" s="11" t="str">
        <f t="shared" si="64"/>
        <v/>
      </c>
      <c r="V89" s="11" t="str">
        <f t="shared" si="77"/>
        <v>Bayern München</v>
      </c>
      <c r="W89" s="11">
        <f t="shared" si="75"/>
        <v>2</v>
      </c>
      <c r="Y89" s="82">
        <f>RANK(AI89,$AI$84:$AI$101,0)+COUNTIF($AI$83:AI88,AI89)</f>
        <v>2</v>
      </c>
      <c r="Z89" s="82" t="str">
        <f t="shared" si="76"/>
        <v>Bayern München</v>
      </c>
      <c r="AA89" s="82">
        <f>COUNTIFS(F3:F44,Z89,G3:G44,"&gt;=0")+COUNTIFS(I3:I44,Z89,H3:H44,"&gt;=0")</f>
        <v>3</v>
      </c>
      <c r="AB89" s="82">
        <f>COUNTIFS(F3:F44,Z89,B3:B44,3)+COUNTIFS(I3:I44,Z89,M3:M44,3)</f>
        <v>2</v>
      </c>
      <c r="AC89" s="82">
        <f>COUNTIFS(F3:F44,Z89,B3:B44,1)+COUNTIFS(I3:I44,Z89,M3:M44,1)</f>
        <v>1</v>
      </c>
      <c r="AD89" s="82">
        <f>COUNTIFS(F3:F44,Z89,B3:B44,0)+COUNTIFS(I3:I44,Z89,M3:M44,0)</f>
        <v>0</v>
      </c>
      <c r="AE89" s="82">
        <f>SUMIF(F3:F44,Z89,G3:G44)+SUMIF(I3:I44,Z89,H3:H44)</f>
        <v>11</v>
      </c>
      <c r="AF89" s="82">
        <f>SUMIF(F3:F44,Z89,H3:H44)+SUMIF(I3:I44,Z89,G3:G44)</f>
        <v>3</v>
      </c>
      <c r="AG89" s="82">
        <f t="shared" si="79"/>
        <v>8</v>
      </c>
      <c r="AH89" s="82">
        <f t="shared" ref="AH89:AH101" si="80">(AB89*3)+AC89</f>
        <v>7</v>
      </c>
      <c r="AI89" s="82">
        <f t="shared" si="78"/>
        <v>7000.0910000000003</v>
      </c>
      <c r="AJ89" s="11"/>
      <c r="AW89" s="3"/>
    </row>
    <row r="90" spans="1:49" x14ac:dyDescent="0.25">
      <c r="A90" s="3"/>
      <c r="B90" s="11" t="str">
        <f t="shared" si="61"/>
        <v/>
      </c>
      <c r="F90" s="154" t="s">
        <v>68</v>
      </c>
      <c r="G90" s="154"/>
      <c r="H90" s="154"/>
      <c r="I90" s="154"/>
      <c r="J90" s="6"/>
      <c r="M90" s="11" t="str">
        <f t="shared" ref="M90:M99" si="81">IF(H90="","",IF(H90&gt;G90,3,IF(H90=G90,1,0)))</f>
        <v/>
      </c>
      <c r="O90" s="11" t="str">
        <f t="shared" si="63"/>
        <v/>
      </c>
      <c r="P90" s="11" t="str">
        <f t="shared" si="64"/>
        <v/>
      </c>
      <c r="V90" s="11" t="str">
        <f t="shared" si="77"/>
        <v>Bor. Mönchengladbach</v>
      </c>
      <c r="W90" s="11">
        <f t="shared" si="75"/>
        <v>8</v>
      </c>
      <c r="Y90" s="82">
        <f>RANK(AI90,$AI$84:$AI$101,0)+COUNTIF($AI$83:AI89,AI90)</f>
        <v>8</v>
      </c>
      <c r="Z90" s="82" t="str">
        <f t="shared" si="76"/>
        <v>Bor. Mönchengladbach</v>
      </c>
      <c r="AA90" s="82">
        <f>COUNTIFS(F3:F44,Z90,G3:G44,"&gt;=0")+COUNTIFS(I3:I44,Z90,H3:H44,"&gt;=0")</f>
        <v>3</v>
      </c>
      <c r="AB90" s="82">
        <f>COUNTIFS(F3:F44,Z90,B3:B44,3)+COUNTIFS(I3:I44,Z90,M3:M44,3)</f>
        <v>1</v>
      </c>
      <c r="AC90" s="82">
        <f>COUNTIFS(F3:F44,Z90,B3:B44,1)+COUNTIFS(I3:I44,Z90,M3:M44,1)</f>
        <v>1</v>
      </c>
      <c r="AD90" s="82">
        <f>COUNTIFS(F3:F44,Z90,B3:B44,0)+COUNTIFS(I3:I44,Z90,M3:M44,0)</f>
        <v>1</v>
      </c>
      <c r="AE90" s="82">
        <f>SUMIF(F3:F44,Z90,G3:G44)+SUMIF(I3:I44,Z90,H3:H44)</f>
        <v>4</v>
      </c>
      <c r="AF90" s="82">
        <f>SUMIF(F3:F44,Z90,H3:H44)+SUMIF(I3:I44,Z90,G3:G44)</f>
        <v>4</v>
      </c>
      <c r="AG90" s="82">
        <f t="shared" si="79"/>
        <v>0</v>
      </c>
      <c r="AH90" s="82">
        <f t="shared" si="80"/>
        <v>4</v>
      </c>
      <c r="AI90" s="82">
        <f t="shared" si="78"/>
        <v>4000.0039999999999</v>
      </c>
      <c r="AW90" s="3"/>
    </row>
    <row r="91" spans="1:49" x14ac:dyDescent="0.25">
      <c r="A91" s="3"/>
      <c r="B91" s="11" t="str">
        <f t="shared" si="61"/>
        <v/>
      </c>
      <c r="D91" s="75">
        <f t="shared" ref="D91:D99" si="82">IFERROR(VLOOKUP(F91,$V$164:$W$181,2,FALSE),"")</f>
        <v>2</v>
      </c>
      <c r="F91" s="77" t="s">
        <v>116</v>
      </c>
      <c r="G91" s="16"/>
      <c r="H91" s="16"/>
      <c r="I91" s="77" t="s">
        <v>262</v>
      </c>
      <c r="J91" s="6"/>
      <c r="K91" s="75">
        <f t="shared" ref="K91:K99" si="83">IFERROR(VLOOKUP(I91,$V$164:$W$181,2,FALSE),"")</f>
        <v>11</v>
      </c>
      <c r="M91" s="11" t="str">
        <f t="shared" si="81"/>
        <v/>
      </c>
      <c r="O91" s="11" t="str">
        <f t="shared" si="63"/>
        <v/>
      </c>
      <c r="P91" s="11" t="str">
        <f t="shared" si="64"/>
        <v/>
      </c>
      <c r="S91" s="11" t="str">
        <f t="shared" ref="S91:S99" si="84">IF(M91&lt;&gt;"",F91&amp;I91,"")</f>
        <v/>
      </c>
      <c r="T91" s="11" t="str">
        <f t="shared" ref="T91:T99" si="85">IF(S91&lt;&gt;"",G91&amp;"-"&amp;H91,"")</f>
        <v/>
      </c>
      <c r="V91" s="11" t="str">
        <f t="shared" si="77"/>
        <v>Borussia Dortmund</v>
      </c>
      <c r="W91" s="11">
        <f t="shared" si="75"/>
        <v>5</v>
      </c>
      <c r="Y91" s="82">
        <f>RANK(AI91,$AI$84:$AI$101,0)+COUNTIF($AI$83:AI90,AI91)</f>
        <v>5</v>
      </c>
      <c r="Z91" s="82" t="str">
        <f t="shared" si="76"/>
        <v>Borussia Dortmund</v>
      </c>
      <c r="AA91" s="82">
        <f>COUNTIFS(F3:F44,Z91,G3:G44,"&gt;=0")+COUNTIFS(I3:I44,Z91,H3:H44,"&gt;=0")</f>
        <v>3</v>
      </c>
      <c r="AB91" s="82">
        <f>COUNTIFS(F3:F44,Z91,B3:B44,3)+COUNTIFS(I3:I44,Z91,M3:M44,3)</f>
        <v>2</v>
      </c>
      <c r="AC91" s="82">
        <f>COUNTIFS(F3:F44,Z91,B3:B44,1)+COUNTIFS(I3:I44,Z91,M3:M44,1)</f>
        <v>0</v>
      </c>
      <c r="AD91" s="82">
        <f>COUNTIFS(F3:F44,Z91,B3:B44,0)+COUNTIFS(I3:I44,Z91,M3:M44,0)</f>
        <v>1</v>
      </c>
      <c r="AE91" s="82">
        <f>SUMIF(F3:F44,Z91,G3:G44)+SUMIF(I3:I44,Z91,H3:H44)</f>
        <v>9</v>
      </c>
      <c r="AF91" s="82">
        <f>SUMIF(F3:F44,Z91,H3:H44)+SUMIF(I3:I44,Z91,G3:G44)</f>
        <v>5</v>
      </c>
      <c r="AG91" s="82">
        <f t="shared" si="79"/>
        <v>4</v>
      </c>
      <c r="AH91" s="82">
        <f t="shared" si="80"/>
        <v>6</v>
      </c>
      <c r="AI91" s="82">
        <f t="shared" si="78"/>
        <v>6000.049</v>
      </c>
      <c r="AJ91" s="11"/>
      <c r="AW91" s="3"/>
    </row>
    <row r="92" spans="1:49" x14ac:dyDescent="0.25">
      <c r="A92" s="3"/>
      <c r="B92" s="11" t="str">
        <f t="shared" si="61"/>
        <v/>
      </c>
      <c r="D92" s="75">
        <f t="shared" si="82"/>
        <v>4</v>
      </c>
      <c r="F92" s="77" t="s">
        <v>120</v>
      </c>
      <c r="G92" s="16"/>
      <c r="H92" s="16"/>
      <c r="I92" s="77" t="s">
        <v>124</v>
      </c>
      <c r="J92" s="6"/>
      <c r="K92" s="75">
        <f t="shared" si="83"/>
        <v>13</v>
      </c>
      <c r="M92" s="11" t="str">
        <f t="shared" si="81"/>
        <v/>
      </c>
      <c r="O92" s="11" t="str">
        <f t="shared" si="63"/>
        <v/>
      </c>
      <c r="P92" s="11" t="str">
        <f t="shared" si="64"/>
        <v/>
      </c>
      <c r="S92" s="11" t="str">
        <f t="shared" si="84"/>
        <v/>
      </c>
      <c r="T92" s="11" t="str">
        <f t="shared" si="85"/>
        <v/>
      </c>
      <c r="V92" s="11" t="str">
        <f t="shared" si="77"/>
        <v>Eintracht Frankfurt</v>
      </c>
      <c r="W92" s="11">
        <f t="shared" si="75"/>
        <v>7</v>
      </c>
      <c r="Y92" s="82">
        <f>RANK(AI92,$AI$84:$AI$101,0)+COUNTIF($AI$83:AI91,AI92)</f>
        <v>7</v>
      </c>
      <c r="Z92" s="82" t="str">
        <f t="shared" si="76"/>
        <v>Eintracht Frankfurt</v>
      </c>
      <c r="AA92" s="82">
        <f>COUNTIFS(F3:F44,Z92,G3:G44,"&gt;=0")+COUNTIFS(I3:I44,Z92,H3:H44,"&gt;=0")</f>
        <v>3</v>
      </c>
      <c r="AB92" s="82">
        <f>COUNTIFS(F3:F44,Z92,B3:B44,3)+COUNTIFS(I3:I44,Z92,M3:M44,3)</f>
        <v>2</v>
      </c>
      <c r="AC92" s="82">
        <f>COUNTIFS(F3:F44,Z92,B3:B44,1)+COUNTIFS(I3:I44,Z92,M3:M44,1)</f>
        <v>0</v>
      </c>
      <c r="AD92" s="82">
        <f>COUNTIFS(F3:F44,Z92,B3:B44,0)+COUNTIFS(I3:I44,Z92,M3:M44,0)</f>
        <v>1</v>
      </c>
      <c r="AE92" s="82">
        <f>SUMIF(F3:F44,Z92,G3:G44)+SUMIF(I3:I44,Z92,H3:H44)</f>
        <v>4</v>
      </c>
      <c r="AF92" s="82">
        <f>SUMIF(F3:F44,Z92,H3:H44)+SUMIF(I3:I44,Z92,G3:G44)</f>
        <v>3</v>
      </c>
      <c r="AG92" s="82">
        <f t="shared" si="79"/>
        <v>1</v>
      </c>
      <c r="AH92" s="82">
        <f t="shared" si="80"/>
        <v>6</v>
      </c>
      <c r="AI92" s="82">
        <f t="shared" si="78"/>
        <v>6000.0140000000001</v>
      </c>
      <c r="AJ92" s="11"/>
      <c r="AW92" s="3"/>
    </row>
    <row r="93" spans="1:49" x14ac:dyDescent="0.25">
      <c r="A93" s="3"/>
      <c r="B93" s="11" t="str">
        <f t="shared" si="61"/>
        <v/>
      </c>
      <c r="D93" s="75">
        <f t="shared" si="82"/>
        <v>8</v>
      </c>
      <c r="F93" s="77" t="s">
        <v>119</v>
      </c>
      <c r="G93" s="16"/>
      <c r="H93" s="16"/>
      <c r="I93" s="77" t="s">
        <v>121</v>
      </c>
      <c r="J93" s="6"/>
      <c r="K93" s="75">
        <f t="shared" si="83"/>
        <v>7</v>
      </c>
      <c r="M93" s="11" t="str">
        <f t="shared" si="81"/>
        <v/>
      </c>
      <c r="O93" s="11" t="str">
        <f t="shared" si="63"/>
        <v/>
      </c>
      <c r="P93" s="11" t="str">
        <f t="shared" si="64"/>
        <v/>
      </c>
      <c r="S93" s="11" t="str">
        <f t="shared" si="84"/>
        <v/>
      </c>
      <c r="T93" s="11" t="str">
        <f t="shared" si="85"/>
        <v/>
      </c>
      <c r="V93" s="11" t="str">
        <f t="shared" si="77"/>
        <v>FC Augsburg</v>
      </c>
      <c r="W93" s="11">
        <f t="shared" si="75"/>
        <v>16</v>
      </c>
      <c r="Y93" s="82">
        <f>RANK(AI93,$AI$84:$AI$101,0)+COUNTIF($AI$83:AI92,AI93)</f>
        <v>16</v>
      </c>
      <c r="Z93" s="82" t="str">
        <f t="shared" si="76"/>
        <v>FC Augsburg</v>
      </c>
      <c r="AA93" s="82">
        <f>COUNTIFS(F3:F44,Z93,G3:G44,"&gt;=0")+COUNTIFS(I3:I44,Z93,H3:H44,"&gt;=0")</f>
        <v>3</v>
      </c>
      <c r="AB93" s="82">
        <f>COUNTIFS(F3:F44,Z93,B3:B44,3)+COUNTIFS(I3:I44,Z93,M3:M44,3)</f>
        <v>0</v>
      </c>
      <c r="AC93" s="82">
        <f>COUNTIFS(F3:F44,Z93,B3:B44,1)+COUNTIFS(I3:I44,Z93,M3:M44,1)</f>
        <v>1</v>
      </c>
      <c r="AD93" s="82">
        <f>COUNTIFS(F3:F44,Z93,B3:B44,0)+COUNTIFS(I3:I44,Z93,M3:M44,0)</f>
        <v>2</v>
      </c>
      <c r="AE93" s="82">
        <f>SUMIF(F3:F44,Z93,G3:G44)+SUMIF(I3:I44,Z93,H3:H44)</f>
        <v>4</v>
      </c>
      <c r="AF93" s="82">
        <f>SUMIF(F3:F44,Z93,H3:H44)+SUMIF(I3:I44,Z93,G3:G44)</f>
        <v>9</v>
      </c>
      <c r="AG93" s="82">
        <f t="shared" si="79"/>
        <v>-5</v>
      </c>
      <c r="AH93" s="82">
        <f t="shared" si="80"/>
        <v>1</v>
      </c>
      <c r="AI93" s="82">
        <f t="shared" si="78"/>
        <v>999.95400000000006</v>
      </c>
      <c r="AJ93" s="11"/>
      <c r="AW93" s="3"/>
    </row>
    <row r="94" spans="1:49" x14ac:dyDescent="0.25">
      <c r="A94" s="3"/>
      <c r="B94" s="11" t="str">
        <f t="shared" si="61"/>
        <v/>
      </c>
      <c r="D94" s="75">
        <f t="shared" si="82"/>
        <v>3</v>
      </c>
      <c r="F94" s="77" t="s">
        <v>122</v>
      </c>
      <c r="G94" s="16"/>
      <c r="H94" s="16"/>
      <c r="I94" s="77" t="s">
        <v>129</v>
      </c>
      <c r="J94" s="6"/>
      <c r="K94" s="75">
        <f t="shared" si="83"/>
        <v>16</v>
      </c>
      <c r="M94" s="11" t="str">
        <f t="shared" si="81"/>
        <v/>
      </c>
      <c r="O94" s="11" t="str">
        <f t="shared" si="63"/>
        <v/>
      </c>
      <c r="P94" s="11" t="str">
        <f t="shared" si="64"/>
        <v/>
      </c>
      <c r="S94" s="11" t="str">
        <f t="shared" si="84"/>
        <v/>
      </c>
      <c r="T94" s="11" t="str">
        <f t="shared" si="85"/>
        <v/>
      </c>
      <c r="V94" s="11" t="str">
        <f t="shared" si="77"/>
        <v>FC Schalke 04</v>
      </c>
      <c r="W94" s="11">
        <f t="shared" si="75"/>
        <v>9</v>
      </c>
      <c r="Y94" s="82">
        <f>RANK(AI94,$AI$84:$AI$101,0)+COUNTIF($AI$83:AI93,AI94)</f>
        <v>9</v>
      </c>
      <c r="Z94" s="82" t="str">
        <f t="shared" si="76"/>
        <v>FC Schalke 04</v>
      </c>
      <c r="AA94" s="82">
        <f>COUNTIFS(F3:F44,Z94,G3:G44,"&gt;=0")+COUNTIFS(I3:I44,Z94,H3:H44,"&gt;=0")</f>
        <v>3</v>
      </c>
      <c r="AB94" s="82">
        <f>COUNTIFS(F3:F44,Z94,B3:B44,3)+COUNTIFS(I3:I44,Z94,M3:M44,3)</f>
        <v>1</v>
      </c>
      <c r="AC94" s="82">
        <f>COUNTIFS(F3:F44,Z94,B3:B44,1)+COUNTIFS(I3:I44,Z94,M3:M44,1)</f>
        <v>1</v>
      </c>
      <c r="AD94" s="82">
        <f>COUNTIFS(F3:F44,Z94,B3:B44,0)+COUNTIFS(I3:I44,Z94,M3:M44,0)</f>
        <v>1</v>
      </c>
      <c r="AE94" s="82">
        <f>SUMIF(F3:F44,Z94,G3:G44)+SUMIF(I3:I44,Z94,H3:H44)</f>
        <v>3</v>
      </c>
      <c r="AF94" s="82">
        <f>SUMIF(F3:F44,Z94,H3:H44)+SUMIF(I3:I44,Z94,G3:G44)</f>
        <v>3</v>
      </c>
      <c r="AG94" s="82">
        <f t="shared" si="79"/>
        <v>0</v>
      </c>
      <c r="AH94" s="82">
        <f t="shared" si="80"/>
        <v>4</v>
      </c>
      <c r="AI94" s="82">
        <f t="shared" si="78"/>
        <v>4000.0030000000002</v>
      </c>
      <c r="AJ94" s="11"/>
      <c r="AW94" s="3"/>
    </row>
    <row r="95" spans="1:49" x14ac:dyDescent="0.25">
      <c r="A95" s="3"/>
      <c r="B95" s="11" t="str">
        <f t="shared" si="61"/>
        <v/>
      </c>
      <c r="D95" s="75">
        <f t="shared" si="82"/>
        <v>17</v>
      </c>
      <c r="F95" s="77" t="s">
        <v>125</v>
      </c>
      <c r="G95" s="16"/>
      <c r="H95" s="16"/>
      <c r="I95" s="77" t="s">
        <v>123</v>
      </c>
      <c r="J95" s="6"/>
      <c r="K95" s="75">
        <f t="shared" si="83"/>
        <v>9</v>
      </c>
      <c r="M95" s="11" t="str">
        <f t="shared" si="81"/>
        <v/>
      </c>
      <c r="O95" s="11" t="str">
        <f t="shared" si="63"/>
        <v/>
      </c>
      <c r="P95" s="11" t="str">
        <f t="shared" si="64"/>
        <v/>
      </c>
      <c r="S95" s="11" t="str">
        <f t="shared" si="84"/>
        <v/>
      </c>
      <c r="T95" s="11" t="str">
        <f t="shared" si="85"/>
        <v/>
      </c>
      <c r="V95" s="11" t="str">
        <f t="shared" si="77"/>
        <v>Fortuna Düsseldorf</v>
      </c>
      <c r="W95" s="11">
        <f t="shared" si="75"/>
        <v>11</v>
      </c>
      <c r="Y95" s="82">
        <f>RANK(AI95,$AI$84:$AI$101,0)+COUNTIF($AI$83:AI94,AI95)</f>
        <v>11</v>
      </c>
      <c r="Z95" s="82" t="str">
        <f t="shared" si="76"/>
        <v>Fortuna Düsseldorf</v>
      </c>
      <c r="AA95" s="82">
        <f>COUNTIFS(F3:F44,Z95,G3:G44,"&gt;=0")+COUNTIFS(I3:I44,Z95,H3:H44,"&gt;=0")</f>
        <v>3</v>
      </c>
      <c r="AB95" s="82">
        <f>COUNTIFS(F3:F44,Z95,B3:B44,3)+COUNTIFS(I3:I44,Z95,M3:M44,3)</f>
        <v>1</v>
      </c>
      <c r="AC95" s="82">
        <f>COUNTIFS(F3:F44,Z95,B3:B44,1)+COUNTIFS(I3:I44,Z95,M3:M44,1)</f>
        <v>0</v>
      </c>
      <c r="AD95" s="82">
        <f>COUNTIFS(F3:F44,Z95,B3:B44,0)+COUNTIFS(I3:I44,Z95,M3:M44,0)</f>
        <v>2</v>
      </c>
      <c r="AE95" s="82">
        <f>SUMIF(F3:F44,Z95,G3:G44)+SUMIF(I3:I44,Z95,H3:H44)</f>
        <v>5</v>
      </c>
      <c r="AF95" s="82">
        <f>SUMIF(F3:F44,Z95,H3:H44)+SUMIF(I3:I44,Z95,G3:G44)</f>
        <v>6</v>
      </c>
      <c r="AG95" s="82">
        <f t="shared" si="79"/>
        <v>-1</v>
      </c>
      <c r="AH95" s="82">
        <f t="shared" si="80"/>
        <v>3</v>
      </c>
      <c r="AI95" s="82">
        <f t="shared" si="78"/>
        <v>2999.9949999999999</v>
      </c>
      <c r="AJ95" s="11"/>
      <c r="AW95" s="3"/>
    </row>
    <row r="96" spans="1:49" x14ac:dyDescent="0.25">
      <c r="A96" s="3"/>
      <c r="B96" s="11" t="str">
        <f t="shared" si="61"/>
        <v/>
      </c>
      <c r="D96" s="75">
        <f t="shared" si="82"/>
        <v>18</v>
      </c>
      <c r="F96" s="77" t="s">
        <v>127</v>
      </c>
      <c r="G96" s="16"/>
      <c r="H96" s="16"/>
      <c r="I96" s="77" t="s">
        <v>261</v>
      </c>
      <c r="J96" s="6"/>
      <c r="K96" s="75">
        <f t="shared" si="83"/>
        <v>14</v>
      </c>
      <c r="M96" s="11" t="str">
        <f t="shared" si="81"/>
        <v/>
      </c>
      <c r="O96" s="11" t="str">
        <f t="shared" si="63"/>
        <v/>
      </c>
      <c r="P96" s="11" t="str">
        <f t="shared" si="64"/>
        <v/>
      </c>
      <c r="S96" s="11" t="str">
        <f t="shared" si="84"/>
        <v/>
      </c>
      <c r="T96" s="11" t="str">
        <f t="shared" si="85"/>
        <v/>
      </c>
      <c r="V96" s="11" t="str">
        <f t="shared" si="77"/>
        <v>Hertha BSC</v>
      </c>
      <c r="W96" s="11">
        <f t="shared" si="75"/>
        <v>17</v>
      </c>
      <c r="Y96" s="82">
        <f>RANK(AI96,$AI$84:$AI$101,0)+COUNTIF($AI$83:AI95,AI96)</f>
        <v>17</v>
      </c>
      <c r="Z96" s="82" t="str">
        <f t="shared" si="76"/>
        <v>Hertha BSC</v>
      </c>
      <c r="AA96" s="82">
        <f>COUNTIFS(F3:F44,Z96,G3:G44,"&gt;=0")+COUNTIFS(I3:I44,Z96,H3:H44,"&gt;=0")</f>
        <v>3</v>
      </c>
      <c r="AB96" s="82">
        <f>COUNTIFS(F3:F44,Z96,B3:B44,3)+COUNTIFS(I3:I44,Z96,M3:M44,3)</f>
        <v>0</v>
      </c>
      <c r="AC96" s="82">
        <f>COUNTIFS(F3:F44,Z96,B3:B44,1)+COUNTIFS(I3:I44,Z96,M3:M44,1)</f>
        <v>1</v>
      </c>
      <c r="AD96" s="82">
        <f>COUNTIFS(F3:F44,Z96,B3:B44,0)+COUNTIFS(I3:I44,Z96,M3:M44,0)</f>
        <v>2</v>
      </c>
      <c r="AE96" s="82">
        <f>SUMIF(F3:F44,Z96,G3:G44)+SUMIF(I3:I44,Z96,H3:H44)</f>
        <v>2</v>
      </c>
      <c r="AF96" s="82">
        <f>SUMIF(F3:F44,Z96,H3:H44)+SUMIF(I3:I44,Z96,G3:G44)</f>
        <v>8</v>
      </c>
      <c r="AG96" s="82">
        <f t="shared" si="79"/>
        <v>-6</v>
      </c>
      <c r="AH96" s="82">
        <f t="shared" si="80"/>
        <v>1</v>
      </c>
      <c r="AI96" s="82">
        <f t="shared" si="78"/>
        <v>999.94200000000001</v>
      </c>
      <c r="AJ96" s="11"/>
      <c r="AW96" s="3"/>
    </row>
    <row r="97" spans="1:49" x14ac:dyDescent="0.25">
      <c r="A97" s="3"/>
      <c r="B97" s="11" t="str">
        <f t="shared" si="61"/>
        <v/>
      </c>
      <c r="D97" s="75">
        <f t="shared" si="82"/>
        <v>6</v>
      </c>
      <c r="F97" s="77" t="s">
        <v>128</v>
      </c>
      <c r="G97" s="16"/>
      <c r="H97" s="16"/>
      <c r="I97" s="77" t="s">
        <v>118</v>
      </c>
      <c r="J97" s="6"/>
      <c r="K97" s="75">
        <f t="shared" si="83"/>
        <v>1</v>
      </c>
      <c r="M97" s="11" t="str">
        <f t="shared" si="81"/>
        <v/>
      </c>
      <c r="O97" s="11" t="str">
        <f t="shared" si="63"/>
        <v/>
      </c>
      <c r="P97" s="11" t="str">
        <f t="shared" si="64"/>
        <v/>
      </c>
      <c r="S97" s="11" t="str">
        <f t="shared" si="84"/>
        <v/>
      </c>
      <c r="T97" s="11" t="str">
        <f t="shared" si="85"/>
        <v/>
      </c>
      <c r="V97" s="11" t="str">
        <f t="shared" si="77"/>
        <v>RB Leipzig</v>
      </c>
      <c r="W97" s="11">
        <f t="shared" si="75"/>
        <v>1</v>
      </c>
      <c r="Y97" s="82">
        <f>RANK(AI97,$AI$84:$AI$101,0)+COUNTIF($AI$83:AI96,AI97)</f>
        <v>1</v>
      </c>
      <c r="Z97" s="82" t="str">
        <f t="shared" si="76"/>
        <v>RB Leipzig</v>
      </c>
      <c r="AA97" s="82">
        <f>COUNTIFS(F3:F44,Z97,G3:G44,"&gt;=0")+COUNTIFS(I3:I44,Z97,H3:H44,"&gt;=0")</f>
        <v>3</v>
      </c>
      <c r="AB97" s="82">
        <f>COUNTIFS(F3:F44,Z97,B3:B44,3)+COUNTIFS(I3:I44,Z97,M3:M44,3)</f>
        <v>3</v>
      </c>
      <c r="AC97" s="82">
        <f>COUNTIFS(F3:F44,Z97,B3:B44,1)+COUNTIFS(I3:I44,Z97,M3:M44,1)</f>
        <v>0</v>
      </c>
      <c r="AD97" s="82">
        <f>COUNTIFS(F3:F44,Z97,B3:B44,0)+COUNTIFS(I3:I44,Z97,M3:M44,0)</f>
        <v>0</v>
      </c>
      <c r="AE97" s="82">
        <f>SUMIF(F3:F44,Z97,G3:G44)+SUMIF(I3:I44,Z97,H3:H44)</f>
        <v>9</v>
      </c>
      <c r="AF97" s="82">
        <f>SUMIF(F3:F44,Z97,H3:H44)+SUMIF(I3:I44,Z97,G3:G44)</f>
        <v>2</v>
      </c>
      <c r="AG97" s="82">
        <f t="shared" si="79"/>
        <v>7</v>
      </c>
      <c r="AH97" s="82">
        <f t="shared" si="80"/>
        <v>9</v>
      </c>
      <c r="AI97" s="82">
        <f t="shared" si="78"/>
        <v>9000.0789999999997</v>
      </c>
      <c r="AJ97" s="11"/>
      <c r="AW97" s="3"/>
    </row>
    <row r="98" spans="1:49" x14ac:dyDescent="0.25">
      <c r="A98" s="3"/>
      <c r="B98" s="11" t="str">
        <f t="shared" si="61"/>
        <v/>
      </c>
      <c r="D98" s="75">
        <f t="shared" si="82"/>
        <v>10</v>
      </c>
      <c r="F98" s="77" t="s">
        <v>130</v>
      </c>
      <c r="G98" s="16"/>
      <c r="H98" s="16"/>
      <c r="I98" s="77" t="s">
        <v>117</v>
      </c>
      <c r="J98" s="6"/>
      <c r="K98" s="75">
        <f t="shared" si="83"/>
        <v>5</v>
      </c>
      <c r="M98" s="11" t="str">
        <f t="shared" si="81"/>
        <v/>
      </c>
      <c r="O98" s="11" t="str">
        <f t="shared" si="63"/>
        <v/>
      </c>
      <c r="P98" s="11" t="str">
        <f t="shared" si="64"/>
        <v/>
      </c>
      <c r="S98" s="11" t="str">
        <f t="shared" si="84"/>
        <v/>
      </c>
      <c r="T98" s="11" t="str">
        <f t="shared" si="85"/>
        <v/>
      </c>
      <c r="V98" s="11" t="str">
        <f t="shared" si="77"/>
        <v>SC Freiburg</v>
      </c>
      <c r="W98" s="11">
        <f t="shared" si="75"/>
        <v>6</v>
      </c>
      <c r="Y98" s="82">
        <f>RANK(AI98,$AI$84:$AI$101,0)+COUNTIF($AI$83:AI97,AI98)</f>
        <v>6</v>
      </c>
      <c r="Z98" s="82" t="str">
        <f t="shared" si="76"/>
        <v>SC Freiburg</v>
      </c>
      <c r="AA98" s="82">
        <f>COUNTIFS(F3:F44,Z98,G3:G44,"&gt;=0")+COUNTIFS(I3:I44,Z98,H3:H44,"&gt;=0")</f>
        <v>3</v>
      </c>
      <c r="AB98" s="82">
        <f>COUNTIFS(F3:F44,Z98,B3:B44,3)+COUNTIFS(I3:I44,Z98,M3:M44,3)</f>
        <v>2</v>
      </c>
      <c r="AC98" s="82">
        <f>COUNTIFS(F3:F44,Z98,B3:B44,1)+COUNTIFS(I3:I44,Z98,M3:M44,1)</f>
        <v>0</v>
      </c>
      <c r="AD98" s="82">
        <f>COUNTIFS(F3:F44,Z98,B3:B44,0)+COUNTIFS(I3:I44,Z98,M3:M44,0)</f>
        <v>1</v>
      </c>
      <c r="AE98" s="82">
        <f>SUMIF(F3:F44,Z98,G3:G44)+SUMIF(I3:I44,Z98,H3:H44)</f>
        <v>7</v>
      </c>
      <c r="AF98" s="82">
        <f>SUMIF(F3:F44,Z98,H3:H44)+SUMIF(I3:I44,Z98,G3:G44)</f>
        <v>3</v>
      </c>
      <c r="AG98" s="82">
        <f t="shared" si="79"/>
        <v>4</v>
      </c>
      <c r="AH98" s="82">
        <f t="shared" si="80"/>
        <v>6</v>
      </c>
      <c r="AI98" s="82">
        <f t="shared" si="78"/>
        <v>6000.0469999999996</v>
      </c>
      <c r="AJ98" s="11"/>
      <c r="AW98" s="3"/>
    </row>
    <row r="99" spans="1:49" x14ac:dyDescent="0.25">
      <c r="A99" s="3"/>
      <c r="B99" s="11" t="str">
        <f t="shared" si="61"/>
        <v/>
      </c>
      <c r="D99" s="75">
        <f t="shared" si="82"/>
        <v>15</v>
      </c>
      <c r="F99" s="77" t="s">
        <v>225</v>
      </c>
      <c r="G99" s="16"/>
      <c r="H99" s="16"/>
      <c r="I99" s="77" t="s">
        <v>126</v>
      </c>
      <c r="J99" s="6"/>
      <c r="K99" s="75">
        <f t="shared" si="83"/>
        <v>12</v>
      </c>
      <c r="M99" s="11" t="str">
        <f t="shared" si="81"/>
        <v/>
      </c>
      <c r="O99" s="11" t="str">
        <f t="shared" si="63"/>
        <v/>
      </c>
      <c r="P99" s="11" t="str">
        <f t="shared" si="64"/>
        <v/>
      </c>
      <c r="S99" s="11" t="str">
        <f t="shared" si="84"/>
        <v/>
      </c>
      <c r="T99" s="11" t="str">
        <f t="shared" si="85"/>
        <v/>
      </c>
      <c r="V99" s="11" t="str">
        <f t="shared" si="77"/>
        <v>SC Paderborn 07</v>
      </c>
      <c r="W99" s="11">
        <f t="shared" si="75"/>
        <v>15</v>
      </c>
      <c r="Y99" s="82">
        <f>RANK(AI99,$AI$84:$AI$101,0)+COUNTIF($AI$83:AI98,AI99)</f>
        <v>15</v>
      </c>
      <c r="Z99" s="82" t="str">
        <f t="shared" si="76"/>
        <v>SC Paderborn 07</v>
      </c>
      <c r="AA99" s="82">
        <f>COUNTIFS(F3:F44,Z99,G3:G44,"&gt;=0")+COUNTIFS(I3:I44,Z99,H3:H44,"&gt;=0")</f>
        <v>3</v>
      </c>
      <c r="AB99" s="82">
        <f>COUNTIFS(F3:F44,Z99,B3:B44,3)+COUNTIFS(I3:I44,Z99,M3:M44,3)</f>
        <v>0</v>
      </c>
      <c r="AC99" s="82">
        <f>COUNTIFS(F3:F44,Z99,B3:B44,1)+COUNTIFS(I3:I44,Z99,M3:M44,1)</f>
        <v>1</v>
      </c>
      <c r="AD99" s="82">
        <f>COUNTIFS(F3:F44,Z99,B3:B44,0)+COUNTIFS(I3:I44,Z99,M3:M44,0)</f>
        <v>2</v>
      </c>
      <c r="AE99" s="82">
        <f>SUMIF(F3:F44,Z99,G3:G44)+SUMIF(I3:I44,Z99,H3:H44)</f>
        <v>4</v>
      </c>
      <c r="AF99" s="82">
        <f>SUMIF(F3:F44,Z99,H3:H44)+SUMIF(I3:I44,Z99,G3:G44)</f>
        <v>7</v>
      </c>
      <c r="AG99" s="82">
        <f t="shared" si="79"/>
        <v>-3</v>
      </c>
      <c r="AH99" s="82">
        <f t="shared" si="80"/>
        <v>1</v>
      </c>
      <c r="AI99" s="82">
        <f t="shared" si="78"/>
        <v>999.97400000000005</v>
      </c>
      <c r="AJ99" s="11"/>
      <c r="AW99" s="3"/>
    </row>
    <row r="100" spans="1:49" x14ac:dyDescent="0.25">
      <c r="A100" s="3"/>
      <c r="F100" s="6"/>
      <c r="G100" s="10"/>
      <c r="H100" s="10"/>
      <c r="I100" s="6"/>
      <c r="J100" s="6"/>
      <c r="O100" s="11" t="str">
        <f t="shared" si="63"/>
        <v/>
      </c>
      <c r="P100" s="11" t="str">
        <f t="shared" si="64"/>
        <v/>
      </c>
      <c r="V100" s="11" t="str">
        <f t="shared" si="77"/>
        <v>VfL Wolfsburg</v>
      </c>
      <c r="W100" s="11">
        <f t="shared" si="75"/>
        <v>3</v>
      </c>
      <c r="Y100" s="82">
        <f>RANK(AI100,$AI$84:$AI$101,0)+COUNTIF($AI$83:AI99,AI100)</f>
        <v>3</v>
      </c>
      <c r="Z100" s="82" t="str">
        <f t="shared" si="76"/>
        <v>VfL Wolfsburg</v>
      </c>
      <c r="AA100" s="82">
        <f>COUNTIFS(F3:F44,Z100,G3:G44,"&gt;=0")+COUNTIFS(I3:I44,Z100,H3:H44,"&gt;=0")</f>
        <v>3</v>
      </c>
      <c r="AB100" s="82">
        <f>COUNTIFS(F3:F44,Z100,B3:B44,3)+COUNTIFS(I3:I44,Z100,M3:M44,3)</f>
        <v>2</v>
      </c>
      <c r="AC100" s="82">
        <f>COUNTIFS(F3:F44,Z100,B3:B44,1)+COUNTIFS(I3:I44,Z100,M3:M44,1)</f>
        <v>1</v>
      </c>
      <c r="AD100" s="82">
        <f>COUNTIFS(F3:F44,Z100,B3:B44,0)+COUNTIFS(I3:I44,Z100,M3:M44,0)</f>
        <v>0</v>
      </c>
      <c r="AE100" s="82">
        <f>SUMIF(F3:F44,Z100,G3:G44)+SUMIF(I3:I44,Z100,H3:H44)</f>
        <v>6</v>
      </c>
      <c r="AF100" s="82">
        <f>SUMIF(F3:F44,Z100,H3:H44)+SUMIF(I3:I44,Z100,G3:G44)</f>
        <v>2</v>
      </c>
      <c r="AG100" s="82">
        <f t="shared" si="79"/>
        <v>4</v>
      </c>
      <c r="AH100" s="82">
        <f t="shared" si="80"/>
        <v>7</v>
      </c>
      <c r="AI100" s="82">
        <f t="shared" si="78"/>
        <v>7000.0460000000003</v>
      </c>
      <c r="AJ100" s="11"/>
      <c r="AW100" s="3"/>
    </row>
    <row r="101" spans="1:49" x14ac:dyDescent="0.25">
      <c r="A101" s="3"/>
      <c r="B101" s="11" t="str">
        <f t="shared" si="61"/>
        <v/>
      </c>
      <c r="F101" s="154" t="s">
        <v>69</v>
      </c>
      <c r="G101" s="154"/>
      <c r="H101" s="154"/>
      <c r="I101" s="154"/>
      <c r="J101" s="6"/>
      <c r="M101" s="11" t="str">
        <f t="shared" ref="M101:M110" si="86">IF(H101="","",IF(H101&gt;G101,3,IF(H101=G101,1,0)))</f>
        <v/>
      </c>
      <c r="O101" s="11" t="str">
        <f t="shared" si="63"/>
        <v/>
      </c>
      <c r="P101" s="11" t="str">
        <f t="shared" si="64"/>
        <v/>
      </c>
      <c r="V101" s="11" t="str">
        <f t="shared" si="77"/>
        <v>Werder Bremen</v>
      </c>
      <c r="W101" s="11">
        <f t="shared" si="75"/>
        <v>12</v>
      </c>
      <c r="Y101" s="82">
        <f>RANK(AI101,$AI$84:$AI$101,0)+COUNTIF($AI$83:AI100,AI101)</f>
        <v>12</v>
      </c>
      <c r="Z101" s="82" t="str">
        <f t="shared" si="76"/>
        <v>Werder Bremen</v>
      </c>
      <c r="AA101" s="82">
        <f>COUNTIFS(F3:F44,Z101,G3:G44,"&gt;=0")+COUNTIFS(I3:I44,Z101,H3:H44,"&gt;=0")</f>
        <v>3</v>
      </c>
      <c r="AB101" s="82">
        <f>COUNTIFS(F3:F44,Z101,B3:B44,3)+COUNTIFS(I3:I44,Z101,M3:M44,3)</f>
        <v>1</v>
      </c>
      <c r="AC101" s="82">
        <f>COUNTIFS(F3:F44,Z101,B3:B44,1)+COUNTIFS(I3:I44,Z101,M3:M44,1)</f>
        <v>0</v>
      </c>
      <c r="AD101" s="82">
        <f>COUNTIFS(F3:F44,Z101,B3:B44,0)+COUNTIFS(I3:I44,Z101,M3:M44,0)</f>
        <v>2</v>
      </c>
      <c r="AE101" s="82">
        <f>SUMIF(F3:F44,Z101,G3:G44)+SUMIF(I3:I44,Z101,H3:H44)</f>
        <v>6</v>
      </c>
      <c r="AF101" s="82">
        <f>SUMIF(F3:F44,Z101,H3:H44)+SUMIF(I3:I44,Z101,G3:G44)</f>
        <v>8</v>
      </c>
      <c r="AG101" s="82">
        <f t="shared" si="79"/>
        <v>-2</v>
      </c>
      <c r="AH101" s="82">
        <f t="shared" si="80"/>
        <v>3</v>
      </c>
      <c r="AI101" s="82">
        <f t="shared" si="78"/>
        <v>2999.9859999999999</v>
      </c>
      <c r="AJ101" s="11"/>
      <c r="AW101" s="3"/>
    </row>
    <row r="102" spans="1:49" x14ac:dyDescent="0.25">
      <c r="A102" s="3"/>
      <c r="B102" s="11" t="str">
        <f t="shared" si="61"/>
        <v/>
      </c>
      <c r="D102" s="75">
        <f t="shared" ref="D102:D110" si="87">IFERROR(VLOOKUP(F102,$V$184:$W$201,2,FALSE),"")</f>
        <v>5</v>
      </c>
      <c r="F102" s="77" t="s">
        <v>117</v>
      </c>
      <c r="G102" s="16"/>
      <c r="H102" s="16"/>
      <c r="I102" s="77" t="s">
        <v>122</v>
      </c>
      <c r="J102" s="6"/>
      <c r="K102" s="75">
        <f t="shared" ref="K102:K110" si="88">IFERROR(VLOOKUP(I102,$V$184:$W$201,2,FALSE),"")</f>
        <v>3</v>
      </c>
      <c r="M102" s="11" t="str">
        <f t="shared" si="86"/>
        <v/>
      </c>
      <c r="O102" s="11" t="str">
        <f t="shared" si="63"/>
        <v/>
      </c>
      <c r="P102" s="11" t="str">
        <f t="shared" si="64"/>
        <v/>
      </c>
      <c r="S102" s="11" t="str">
        <f t="shared" ref="S102:S110" si="89">IF(M102&lt;&gt;"",F102&amp;I102,"")</f>
        <v/>
      </c>
      <c r="T102" s="11" t="str">
        <f t="shared" ref="T102:T110" si="90">IF(S102&lt;&gt;"",G102&amp;"-"&amp;H102,"")</f>
        <v/>
      </c>
      <c r="AJ102" s="11"/>
      <c r="AW102" s="3"/>
    </row>
    <row r="103" spans="1:49" x14ac:dyDescent="0.25">
      <c r="A103" s="3"/>
      <c r="B103" s="11" t="str">
        <f t="shared" si="61"/>
        <v/>
      </c>
      <c r="D103" s="75">
        <f t="shared" si="87"/>
        <v>1</v>
      </c>
      <c r="F103" s="77" t="s">
        <v>118</v>
      </c>
      <c r="G103" s="16"/>
      <c r="H103" s="16"/>
      <c r="I103" s="77" t="s">
        <v>127</v>
      </c>
      <c r="J103" s="6"/>
      <c r="K103" s="75">
        <f t="shared" si="88"/>
        <v>18</v>
      </c>
      <c r="M103" s="11" t="str">
        <f t="shared" si="86"/>
        <v/>
      </c>
      <c r="O103" s="11" t="str">
        <f t="shared" si="63"/>
        <v/>
      </c>
      <c r="P103" s="11" t="str">
        <f t="shared" si="64"/>
        <v/>
      </c>
      <c r="S103" s="11" t="str">
        <f t="shared" si="89"/>
        <v/>
      </c>
      <c r="T103" s="11" t="str">
        <f t="shared" si="90"/>
        <v/>
      </c>
      <c r="W103" s="83">
        <v>5</v>
      </c>
      <c r="Y103" s="82"/>
      <c r="Z103" s="82" t="s">
        <v>1</v>
      </c>
      <c r="AA103" s="82" t="s">
        <v>2</v>
      </c>
      <c r="AB103" s="82" t="s">
        <v>3</v>
      </c>
      <c r="AC103" s="82" t="s">
        <v>4</v>
      </c>
      <c r="AD103" s="82" t="s">
        <v>5</v>
      </c>
      <c r="AE103" s="82" t="s">
        <v>6</v>
      </c>
      <c r="AF103" s="82" t="s">
        <v>7</v>
      </c>
      <c r="AG103" s="82" t="s">
        <v>8</v>
      </c>
      <c r="AH103" s="82" t="s">
        <v>9</v>
      </c>
      <c r="AI103" s="82" t="s">
        <v>0</v>
      </c>
      <c r="AJ103" s="11"/>
      <c r="AW103" s="3"/>
    </row>
    <row r="104" spans="1:49" x14ac:dyDescent="0.25">
      <c r="A104" s="3"/>
      <c r="B104" s="11" t="str">
        <f t="shared" si="61"/>
        <v/>
      </c>
      <c r="D104" s="75">
        <f t="shared" si="87"/>
        <v>4</v>
      </c>
      <c r="F104" s="77" t="s">
        <v>120</v>
      </c>
      <c r="G104" s="16"/>
      <c r="H104" s="16"/>
      <c r="I104" s="77" t="s">
        <v>119</v>
      </c>
      <c r="J104" s="6"/>
      <c r="K104" s="75">
        <f t="shared" si="88"/>
        <v>8</v>
      </c>
      <c r="M104" s="11" t="str">
        <f t="shared" si="86"/>
        <v/>
      </c>
      <c r="O104" s="11" t="str">
        <f t="shared" si="63"/>
        <v/>
      </c>
      <c r="P104" s="11" t="str">
        <f t="shared" si="64"/>
        <v/>
      </c>
      <c r="S104" s="11" t="str">
        <f t="shared" si="89"/>
        <v/>
      </c>
      <c r="T104" s="11" t="str">
        <f t="shared" si="90"/>
        <v/>
      </c>
      <c r="V104" s="11" t="str">
        <f>CONCATENATE(Z104)</f>
        <v>1. FC Köln</v>
      </c>
      <c r="W104" s="11">
        <f t="shared" ref="W104:W121" si="91">Y104</f>
        <v>14</v>
      </c>
      <c r="Y104" s="82">
        <f>RANK(AI104,$AI$104:$AI$121,0)+COUNTIF($AI$103:AI103,AI104)</f>
        <v>14</v>
      </c>
      <c r="Z104" s="82" t="str">
        <f t="shared" ref="Z104:Z121" si="92">CONCATENATE(Z4)</f>
        <v>1. FC Köln</v>
      </c>
      <c r="AA104" s="82">
        <f>COUNTIFS(F3:F55,Z104,G3:G55,"&gt;=0")+COUNTIFS(I3:I55,Z104,H3:H55,"&gt;=0")</f>
        <v>3</v>
      </c>
      <c r="AB104" s="82">
        <f>COUNTIFS(F3:F55,Z104,B3:B55,3)+COUNTIFS(I3:I55,Z104,M3:M55,3)</f>
        <v>1</v>
      </c>
      <c r="AC104" s="82">
        <f>COUNTIFS(F3:F55,Z104,B3:B55,1)+COUNTIFS(I3:I55,Z104,M3:M55,1)</f>
        <v>0</v>
      </c>
      <c r="AD104" s="82">
        <f>COUNTIFS(F3:F55,Z104,B3:B55,0)+COUNTIFS(I3:I55,Z104,M3:M55,0)</f>
        <v>2</v>
      </c>
      <c r="AE104" s="82">
        <f>SUMIF(F3:F55,Z104,G3:G55)+SUMIF(I3:I55,Z104,H3:H55)</f>
        <v>4</v>
      </c>
      <c r="AF104" s="82">
        <f>SUMIF(F3:F55,Z104,H3:H55)+SUMIF(I3:I55,Z104,G3:G55)</f>
        <v>6</v>
      </c>
      <c r="AG104" s="82">
        <f>+AE104-AF104</f>
        <v>-2</v>
      </c>
      <c r="AH104" s="82">
        <f>(AB104*3)+AC104</f>
        <v>3</v>
      </c>
      <c r="AI104" s="82">
        <f>SUM(AH104*1000+(AG104)/100+(AE104)/1000)</f>
        <v>2999.9839999999999</v>
      </c>
      <c r="AJ104" s="11"/>
      <c r="AW104" s="3"/>
    </row>
    <row r="105" spans="1:49" x14ac:dyDescent="0.25">
      <c r="A105" s="3"/>
      <c r="B105" s="11" t="str">
        <f t="shared" si="61"/>
        <v/>
      </c>
      <c r="D105" s="75">
        <f t="shared" si="87"/>
        <v>7</v>
      </c>
      <c r="F105" s="77" t="s">
        <v>121</v>
      </c>
      <c r="G105" s="16"/>
      <c r="H105" s="16"/>
      <c r="I105" s="77" t="s">
        <v>116</v>
      </c>
      <c r="J105" s="6"/>
      <c r="K105" s="75">
        <f t="shared" si="88"/>
        <v>2</v>
      </c>
      <c r="M105" s="11" t="str">
        <f t="shared" si="86"/>
        <v/>
      </c>
      <c r="O105" s="11" t="str">
        <f t="shared" si="63"/>
        <v/>
      </c>
      <c r="P105" s="11" t="str">
        <f t="shared" si="64"/>
        <v/>
      </c>
      <c r="S105" s="11" t="str">
        <f t="shared" si="89"/>
        <v/>
      </c>
      <c r="T105" s="11" t="str">
        <f t="shared" si="90"/>
        <v/>
      </c>
      <c r="V105" s="11" t="str">
        <f t="shared" ref="V105:V121" si="93">CONCATENATE(Z105)</f>
        <v>1. FC Union Berlin</v>
      </c>
      <c r="W105" s="11">
        <f t="shared" si="91"/>
        <v>11</v>
      </c>
      <c r="Y105" s="82">
        <f>RANK(AI105,$AI$104:$AI$121,0)+COUNTIF($AI$103:AI104,AI105)</f>
        <v>11</v>
      </c>
      <c r="Z105" s="82" t="str">
        <f t="shared" si="92"/>
        <v>1. FC Union Berlin</v>
      </c>
      <c r="AA105" s="82">
        <f>COUNTIFS(F3:F55,Z105,G3:G55,"&gt;=0")+COUNTIFS(I3:I55,Z105,H3:H55,"&gt;=0")</f>
        <v>3</v>
      </c>
      <c r="AB105" s="82">
        <f>COUNTIFS(F3:F55,Z105,B3:B55,3)+COUNTIFS(I3:I55,Z105,M3:M55,3)</f>
        <v>1</v>
      </c>
      <c r="AC105" s="82">
        <f>COUNTIFS(F3:F55,Z105,B3:B55,1)+COUNTIFS(I3:I55,Z105,M3:M55,1)</f>
        <v>1</v>
      </c>
      <c r="AD105" s="82">
        <f>COUNTIFS(F3:F55,Z105,B3:B55,0)+COUNTIFS(I3:I55,Z105,M3:M55,0)</f>
        <v>1</v>
      </c>
      <c r="AE105" s="82">
        <f>SUMIF(F3:F55,Z105,G3:G55)+SUMIF(I3:I55,Z105,H3:H55)</f>
        <v>4</v>
      </c>
      <c r="AF105" s="82">
        <f>SUMIF(F3:F55,Z105,H3:H55)+SUMIF(I3:I55,Z105,G3:G55)</f>
        <v>6</v>
      </c>
      <c r="AG105" s="82">
        <f>+AE105-AF105</f>
        <v>-2</v>
      </c>
      <c r="AH105" s="82">
        <f>(AB105*3)+AC105</f>
        <v>4</v>
      </c>
      <c r="AI105" s="82">
        <f t="shared" ref="AI105:AI121" si="94">SUM(AH105*1000+(AG105)/100+(AE105)/1000)</f>
        <v>3999.9839999999999</v>
      </c>
      <c r="AJ105" s="11"/>
      <c r="AW105" s="3"/>
    </row>
    <row r="106" spans="1:49" x14ac:dyDescent="0.25">
      <c r="A106" s="3"/>
      <c r="B106" s="11" t="str">
        <f t="shared" si="61"/>
        <v/>
      </c>
      <c r="D106" s="75">
        <f t="shared" si="87"/>
        <v>13</v>
      </c>
      <c r="F106" s="77" t="s">
        <v>124</v>
      </c>
      <c r="G106" s="16"/>
      <c r="H106" s="16"/>
      <c r="I106" s="77" t="s">
        <v>128</v>
      </c>
      <c r="J106" s="6"/>
      <c r="K106" s="75">
        <f t="shared" si="88"/>
        <v>6</v>
      </c>
      <c r="M106" s="11" t="str">
        <f t="shared" si="86"/>
        <v/>
      </c>
      <c r="O106" s="11" t="str">
        <f t="shared" si="63"/>
        <v/>
      </c>
      <c r="P106" s="11" t="str">
        <f t="shared" si="64"/>
        <v/>
      </c>
      <c r="S106" s="11" t="str">
        <f t="shared" si="89"/>
        <v/>
      </c>
      <c r="T106" s="11" t="str">
        <f t="shared" si="90"/>
        <v/>
      </c>
      <c r="V106" s="11" t="str">
        <f t="shared" si="93"/>
        <v>1. FSV Mainz 05</v>
      </c>
      <c r="W106" s="11">
        <f t="shared" si="91"/>
        <v>18</v>
      </c>
      <c r="Y106" s="82">
        <f>RANK(AI106,$AI$104:$AI$121,0)+COUNTIF($AI$103:AI105,AI106)</f>
        <v>18</v>
      </c>
      <c r="Z106" s="82" t="str">
        <f t="shared" si="92"/>
        <v>1. FSV Mainz 05</v>
      </c>
      <c r="AA106" s="82">
        <f>COUNTIFS(F3:F55,Z106,G3:G55,"&gt;=0")+COUNTIFS(I3:I55,Z106,H3:H55,"&gt;=0")</f>
        <v>3</v>
      </c>
      <c r="AB106" s="82">
        <f>COUNTIFS(F3:F55,Z106,B3:B55,3)+COUNTIFS(I3:I55,Z106,M3:M55,3)</f>
        <v>0</v>
      </c>
      <c r="AC106" s="82">
        <f>COUNTIFS(F3:F55,Z106,B3:B55,1)+COUNTIFS(I3:I55,Z106,M3:M55,1)</f>
        <v>0</v>
      </c>
      <c r="AD106" s="82">
        <f>COUNTIFS(F3:F55,Z106,B3:B55,0)+COUNTIFS(I3:I55,Z106,M3:M55,0)</f>
        <v>3</v>
      </c>
      <c r="AE106" s="82">
        <f>SUMIF(F3:F55,Z106,G3:G55)+SUMIF(I3:I55,Z106,H3:H55)</f>
        <v>2</v>
      </c>
      <c r="AF106" s="82">
        <f>SUMIF(F3:F55,Z106,H3:H55)+SUMIF(I3:I55,Z106,G3:G55)</f>
        <v>12</v>
      </c>
      <c r="AG106" s="82">
        <f>+AE106-AF106</f>
        <v>-10</v>
      </c>
      <c r="AH106" s="82">
        <f>(AB106*3)+AC106</f>
        <v>0</v>
      </c>
      <c r="AI106" s="82">
        <f t="shared" si="94"/>
        <v>-9.8000000000000004E-2</v>
      </c>
      <c r="AJ106" s="11"/>
      <c r="AW106" s="3"/>
    </row>
    <row r="107" spans="1:49" x14ac:dyDescent="0.25">
      <c r="A107" s="3"/>
      <c r="B107" s="11" t="str">
        <f t="shared" si="61"/>
        <v/>
      </c>
      <c r="D107" s="75">
        <f t="shared" si="87"/>
        <v>9</v>
      </c>
      <c r="F107" s="77" t="s">
        <v>123</v>
      </c>
      <c r="G107" s="16"/>
      <c r="H107" s="16"/>
      <c r="I107" s="77" t="s">
        <v>225</v>
      </c>
      <c r="J107" s="6"/>
      <c r="K107" s="75">
        <f t="shared" si="88"/>
        <v>15</v>
      </c>
      <c r="M107" s="11" t="str">
        <f t="shared" si="86"/>
        <v/>
      </c>
      <c r="O107" s="11" t="str">
        <f t="shared" si="63"/>
        <v/>
      </c>
      <c r="P107" s="11" t="str">
        <f t="shared" si="64"/>
        <v/>
      </c>
      <c r="S107" s="11" t="str">
        <f t="shared" si="89"/>
        <v/>
      </c>
      <c r="T107" s="11" t="str">
        <f t="shared" si="90"/>
        <v/>
      </c>
      <c r="V107" s="11" t="str">
        <f t="shared" si="93"/>
        <v>1899 Hoffenheim</v>
      </c>
      <c r="W107" s="11">
        <f t="shared" si="91"/>
        <v>9</v>
      </c>
      <c r="Y107" s="82">
        <f>RANK(AI107,$AI$104:$AI$121,0)+COUNTIF($AI$103:AI106,AI107)</f>
        <v>9</v>
      </c>
      <c r="Z107" s="82" t="str">
        <f t="shared" si="92"/>
        <v>1899 Hoffenheim</v>
      </c>
      <c r="AA107" s="82">
        <f>COUNTIFS(F3:F55,Z107,G3:G55,"&gt;=0")+COUNTIFS(I3:I55,Z107,H3:H55,"&gt;=0")</f>
        <v>3</v>
      </c>
      <c r="AB107" s="82">
        <f>COUNTIFS(F3:F55,Z107,B3:B55,3)+COUNTIFS(I3:I55,Z107,M3:M55,3)</f>
        <v>1</v>
      </c>
      <c r="AC107" s="82">
        <f>COUNTIFS(F3:F55,Z107,B3:B55,1)+COUNTIFS(I3:I55,Z107,M3:M55,1)</f>
        <v>1</v>
      </c>
      <c r="AD107" s="82">
        <f>COUNTIFS(F3:F55,Z107,B3:B55,0)+COUNTIFS(I3:I55,Z107,M3:M55,0)</f>
        <v>1</v>
      </c>
      <c r="AE107" s="82">
        <f>SUMIF(F3:F55,Z107,G3:G55)+SUMIF(I3:I55,Z107,H3:H55)</f>
        <v>3</v>
      </c>
      <c r="AF107" s="82">
        <f>SUMIF(F3:F55,Z107,H3:H55)+SUMIF(I3:I55,Z107,G3:G55)</f>
        <v>3</v>
      </c>
      <c r="AG107" s="82">
        <f t="shared" ref="AG107:AG121" si="95">+AE107-AF107</f>
        <v>0</v>
      </c>
      <c r="AH107" s="82">
        <f>(AB107*3)+AC107</f>
        <v>4</v>
      </c>
      <c r="AI107" s="82">
        <f t="shared" si="94"/>
        <v>4000.0030000000002</v>
      </c>
      <c r="AJ107" s="11"/>
      <c r="AW107" s="3"/>
    </row>
    <row r="108" spans="1:49" x14ac:dyDescent="0.25">
      <c r="A108" s="3"/>
      <c r="B108" s="11" t="str">
        <f t="shared" si="61"/>
        <v/>
      </c>
      <c r="D108" s="75">
        <f t="shared" si="87"/>
        <v>12</v>
      </c>
      <c r="F108" s="77" t="s">
        <v>126</v>
      </c>
      <c r="G108" s="16"/>
      <c r="H108" s="16"/>
      <c r="I108" s="77" t="s">
        <v>261</v>
      </c>
      <c r="J108" s="6"/>
      <c r="K108" s="75">
        <f t="shared" si="88"/>
        <v>14</v>
      </c>
      <c r="M108" s="11" t="str">
        <f t="shared" si="86"/>
        <v/>
      </c>
      <c r="O108" s="11" t="str">
        <f t="shared" si="63"/>
        <v/>
      </c>
      <c r="P108" s="11" t="str">
        <f t="shared" si="64"/>
        <v/>
      </c>
      <c r="S108" s="11" t="str">
        <f t="shared" si="89"/>
        <v/>
      </c>
      <c r="T108" s="11" t="str">
        <f t="shared" si="90"/>
        <v/>
      </c>
      <c r="V108" s="11" t="str">
        <f t="shared" si="93"/>
        <v>Bayer Leverkusen</v>
      </c>
      <c r="W108" s="11">
        <f t="shared" si="91"/>
        <v>4</v>
      </c>
      <c r="Y108" s="82">
        <f>RANK(AI108,$AI$104:$AI$121,0)+COUNTIF($AI$103:AI107,AI108)</f>
        <v>4</v>
      </c>
      <c r="Z108" s="82" t="str">
        <f t="shared" si="92"/>
        <v>Bayer Leverkusen</v>
      </c>
      <c r="AA108" s="82">
        <f>COUNTIFS(F3:F55,Z108,G3:G55,"&gt;=0")+COUNTIFS(I3:I55,Z108,H3:H55,"&gt;=0")</f>
        <v>3</v>
      </c>
      <c r="AB108" s="82">
        <f>COUNTIFS(F3:F55,Z108,B3:B55,3)+COUNTIFS(I3:I55,Z108,M3:M55,3)</f>
        <v>2</v>
      </c>
      <c r="AC108" s="82">
        <f>COUNTIFS(F3:F55,Z108,B3:B55,1)+COUNTIFS(I3:I55,Z108,M3:M55,1)</f>
        <v>1</v>
      </c>
      <c r="AD108" s="82">
        <f>COUNTIFS(F3:F55,Z108,B3:B55,0)+COUNTIFS(I3:I55,Z108,M3:M55,0)</f>
        <v>0</v>
      </c>
      <c r="AE108" s="82">
        <f>SUMIF(F3:F55,Z108,G3:G55)+SUMIF(I3:I55,Z108,H3:H55)</f>
        <v>6</v>
      </c>
      <c r="AF108" s="82">
        <f>SUMIF(F3:F55,Z108,H3:H55)+SUMIF(I3:I55,Z108,G3:G55)</f>
        <v>3</v>
      </c>
      <c r="AG108" s="82">
        <f t="shared" si="95"/>
        <v>3</v>
      </c>
      <c r="AH108" s="82">
        <f>(AB108*3)+AC108</f>
        <v>7</v>
      </c>
      <c r="AI108" s="82">
        <f t="shared" si="94"/>
        <v>7000.0360000000001</v>
      </c>
      <c r="AJ108" s="11"/>
      <c r="AW108" s="3"/>
    </row>
    <row r="109" spans="1:49" x14ac:dyDescent="0.25">
      <c r="A109" s="3"/>
      <c r="B109" s="11" t="str">
        <f t="shared" si="61"/>
        <v/>
      </c>
      <c r="D109" s="75">
        <f t="shared" si="87"/>
        <v>16</v>
      </c>
      <c r="F109" s="77" t="s">
        <v>129</v>
      </c>
      <c r="G109" s="16"/>
      <c r="H109" s="16"/>
      <c r="I109" s="77" t="s">
        <v>130</v>
      </c>
      <c r="J109" s="6"/>
      <c r="K109" s="75">
        <f t="shared" si="88"/>
        <v>10</v>
      </c>
      <c r="M109" s="11" t="str">
        <f t="shared" si="86"/>
        <v/>
      </c>
      <c r="O109" s="11" t="str">
        <f t="shared" si="63"/>
        <v/>
      </c>
      <c r="P109" s="11" t="str">
        <f t="shared" si="64"/>
        <v/>
      </c>
      <c r="S109" s="11" t="str">
        <f t="shared" si="89"/>
        <v/>
      </c>
      <c r="T109" s="11" t="str">
        <f t="shared" si="90"/>
        <v/>
      </c>
      <c r="V109" s="11" t="str">
        <f t="shared" si="93"/>
        <v>Bayern München</v>
      </c>
      <c r="W109" s="11">
        <f t="shared" si="91"/>
        <v>2</v>
      </c>
      <c r="Y109" s="82">
        <f>RANK(AI109,$AI$104:$AI$121,0)+COUNTIF($AI$103:AI108,AI109)</f>
        <v>2</v>
      </c>
      <c r="Z109" s="82" t="str">
        <f t="shared" si="92"/>
        <v>Bayern München</v>
      </c>
      <c r="AA109" s="82">
        <f>COUNTIFS(F3:F55,Z109,G3:G55,"&gt;=0")+COUNTIFS(I3:I55,Z109,H3:H55,"&gt;=0")</f>
        <v>3</v>
      </c>
      <c r="AB109" s="82">
        <f>COUNTIFS(F3:F55,Z109,B3:B55,3)+COUNTIFS(I3:I55,Z109,M3:M55,3)</f>
        <v>2</v>
      </c>
      <c r="AC109" s="82">
        <f>COUNTIFS(F3:F55,Z109,B3:B55,1)+COUNTIFS(I3:I55,Z109,M3:M55,1)</f>
        <v>1</v>
      </c>
      <c r="AD109" s="82">
        <f>COUNTIFS(F3:F55,Z109,B3:B55,0)+COUNTIFS(I3:I55,Z109,M3:M55,0)</f>
        <v>0</v>
      </c>
      <c r="AE109" s="82">
        <f>SUMIF(F3:F55,Z109,G3:G55)+SUMIF(I3:I55,Z109,H3:H55)</f>
        <v>11</v>
      </c>
      <c r="AF109" s="82">
        <f>SUMIF(F3:F55,Z109,H3:H55)+SUMIF(I3:I55,Z109,G3:G55)</f>
        <v>3</v>
      </c>
      <c r="AG109" s="82">
        <f t="shared" si="95"/>
        <v>8</v>
      </c>
      <c r="AH109" s="82">
        <f t="shared" ref="AH109:AH121" si="96">(AB109*3)+AC109</f>
        <v>7</v>
      </c>
      <c r="AI109" s="82">
        <f t="shared" si="94"/>
        <v>7000.0910000000003</v>
      </c>
      <c r="AJ109" s="11"/>
      <c r="AW109" s="3"/>
    </row>
    <row r="110" spans="1:49" x14ac:dyDescent="0.25">
      <c r="A110" s="3"/>
      <c r="B110" s="11" t="str">
        <f t="shared" si="61"/>
        <v/>
      </c>
      <c r="D110" s="75">
        <f t="shared" si="87"/>
        <v>11</v>
      </c>
      <c r="F110" s="77" t="s">
        <v>262</v>
      </c>
      <c r="G110" s="16"/>
      <c r="H110" s="16"/>
      <c r="I110" s="77" t="s">
        <v>125</v>
      </c>
      <c r="J110" s="6"/>
      <c r="K110" s="75">
        <f t="shared" si="88"/>
        <v>17</v>
      </c>
      <c r="M110" s="11" t="str">
        <f t="shared" si="86"/>
        <v/>
      </c>
      <c r="O110" s="11" t="str">
        <f t="shared" si="63"/>
        <v/>
      </c>
      <c r="P110" s="11" t="str">
        <f t="shared" si="64"/>
        <v/>
      </c>
      <c r="S110" s="11" t="str">
        <f t="shared" si="89"/>
        <v/>
      </c>
      <c r="T110" s="11" t="str">
        <f t="shared" si="90"/>
        <v/>
      </c>
      <c r="V110" s="11" t="str">
        <f t="shared" si="93"/>
        <v>Bor. Mönchengladbach</v>
      </c>
      <c r="W110" s="11">
        <f t="shared" si="91"/>
        <v>8</v>
      </c>
      <c r="Y110" s="82">
        <f>RANK(AI110,$AI$104:$AI$121,0)+COUNTIF($AI$103:AI109,AI110)</f>
        <v>8</v>
      </c>
      <c r="Z110" s="82" t="str">
        <f t="shared" si="92"/>
        <v>Bor. Mönchengladbach</v>
      </c>
      <c r="AA110" s="82">
        <f>COUNTIFS(F3:F55,Z110,G3:G55,"&gt;=0")+COUNTIFS(I3:I55,Z110,H3:H55,"&gt;=0")</f>
        <v>3</v>
      </c>
      <c r="AB110" s="82">
        <f>COUNTIFS(F3:F55,Z110,B3:B55,3)+COUNTIFS(I3:I55,Z110,M3:M55,3)</f>
        <v>1</v>
      </c>
      <c r="AC110" s="82">
        <f>COUNTIFS(F3:F55,Z110,B3:B55,1)+COUNTIFS(I3:I55,Z110,M3:M55,1)</f>
        <v>1</v>
      </c>
      <c r="AD110" s="82">
        <f>COUNTIFS(F3:F55,Z110,B3:B55,0)+COUNTIFS(I3:I55,Z110,M3:M55,0)</f>
        <v>1</v>
      </c>
      <c r="AE110" s="82">
        <f>SUMIF(F3:F55,Z110,G3:G55)+SUMIF(I3:I55,Z110,H3:H55)</f>
        <v>4</v>
      </c>
      <c r="AF110" s="82">
        <f>SUMIF(F3:F55,Z110,H3:H55)+SUMIF(I3:I55,Z110,G3:G55)</f>
        <v>4</v>
      </c>
      <c r="AG110" s="82">
        <f t="shared" si="95"/>
        <v>0</v>
      </c>
      <c r="AH110" s="82">
        <f t="shared" si="96"/>
        <v>4</v>
      </c>
      <c r="AI110" s="82">
        <f t="shared" si="94"/>
        <v>4000.0039999999999</v>
      </c>
      <c r="AJ110" s="11"/>
      <c r="AW110" s="3"/>
    </row>
    <row r="111" spans="1:49" x14ac:dyDescent="0.25">
      <c r="A111" s="3"/>
      <c r="F111" s="6"/>
      <c r="G111" s="10"/>
      <c r="H111" s="10"/>
      <c r="I111" s="6"/>
      <c r="J111" s="6"/>
      <c r="O111" s="11" t="str">
        <f t="shared" si="63"/>
        <v/>
      </c>
      <c r="P111" s="11" t="str">
        <f t="shared" si="64"/>
        <v/>
      </c>
      <c r="V111" s="11" t="str">
        <f t="shared" si="93"/>
        <v>Borussia Dortmund</v>
      </c>
      <c r="W111" s="11">
        <f t="shared" si="91"/>
        <v>5</v>
      </c>
      <c r="Y111" s="82">
        <f>RANK(AI111,$AI$104:$AI$121,0)+COUNTIF($AI$103:AI110,AI111)</f>
        <v>5</v>
      </c>
      <c r="Z111" s="82" t="str">
        <f t="shared" si="92"/>
        <v>Borussia Dortmund</v>
      </c>
      <c r="AA111" s="82">
        <f>COUNTIFS(F3:F55,Z111,G3:G55,"&gt;=0")+COUNTIFS(I3:I55,Z111,H3:H55,"&gt;=0")</f>
        <v>3</v>
      </c>
      <c r="AB111" s="82">
        <f>COUNTIFS(F3:F55,Z111,B3:B55,3)+COUNTIFS(I3:I55,Z111,M3:M55,3)</f>
        <v>2</v>
      </c>
      <c r="AC111" s="82">
        <f>COUNTIFS(F3:F55,Z111,B3:B55,1)+COUNTIFS(I3:I55,Z111,M3:M55,1)</f>
        <v>0</v>
      </c>
      <c r="AD111" s="82">
        <f>COUNTIFS(F3:F55,Z111,B3:B55,0)+COUNTIFS(I3:I55,Z111,M3:M55,0)</f>
        <v>1</v>
      </c>
      <c r="AE111" s="82">
        <f>SUMIF(F3:F55,Z111,G3:G55)+SUMIF(I3:I55,Z111,H3:H55)</f>
        <v>9</v>
      </c>
      <c r="AF111" s="82">
        <f>SUMIF(F3:F55,Z111,H3:H55)+SUMIF(I3:I55,Z111,G3:G55)</f>
        <v>5</v>
      </c>
      <c r="AG111" s="82">
        <f t="shared" si="95"/>
        <v>4</v>
      </c>
      <c r="AH111" s="82">
        <f t="shared" si="96"/>
        <v>6</v>
      </c>
      <c r="AI111" s="82">
        <f t="shared" si="94"/>
        <v>6000.049</v>
      </c>
      <c r="AJ111" s="11"/>
      <c r="AW111" s="3"/>
    </row>
    <row r="112" spans="1:49" x14ac:dyDescent="0.25">
      <c r="A112" s="3"/>
      <c r="B112" s="11" t="str">
        <f t="shared" si="61"/>
        <v/>
      </c>
      <c r="F112" s="154" t="s">
        <v>70</v>
      </c>
      <c r="G112" s="154"/>
      <c r="H112" s="154"/>
      <c r="I112" s="154"/>
      <c r="J112" s="6"/>
      <c r="M112" s="11" t="str">
        <f t="shared" ref="M112:M121" si="97">IF(H112="","",IF(H112&gt;G112,3,IF(H112=G112,1,0)))</f>
        <v/>
      </c>
      <c r="O112" s="11" t="str">
        <f t="shared" si="63"/>
        <v/>
      </c>
      <c r="P112" s="11" t="str">
        <f t="shared" si="64"/>
        <v/>
      </c>
      <c r="V112" s="11" t="str">
        <f t="shared" si="93"/>
        <v>Eintracht Frankfurt</v>
      </c>
      <c r="W112" s="11">
        <f t="shared" si="91"/>
        <v>7</v>
      </c>
      <c r="Y112" s="82">
        <f>RANK(AI112,$AI$104:$AI$121,0)+COUNTIF($AI$103:AI111,AI112)</f>
        <v>7</v>
      </c>
      <c r="Z112" s="82" t="str">
        <f t="shared" si="92"/>
        <v>Eintracht Frankfurt</v>
      </c>
      <c r="AA112" s="82">
        <f>COUNTIFS(F3:F55,Z112,G3:G55,"&gt;=0")+COUNTIFS(I3:I55,Z112,H3:H55,"&gt;=0")</f>
        <v>3</v>
      </c>
      <c r="AB112" s="82">
        <f>COUNTIFS(F3:F55,Z112,B3:B55,3)+COUNTIFS(I3:I55,Z112,M3:M55,3)</f>
        <v>2</v>
      </c>
      <c r="AC112" s="82">
        <f>COUNTIFS(F3:F55,Z112,B3:B55,1)+COUNTIFS(I3:I55,Z112,M3:M55,1)</f>
        <v>0</v>
      </c>
      <c r="AD112" s="82">
        <f>COUNTIFS(F3:F55,Z112,B3:B55,0)+COUNTIFS(I3:I55,Z112,M3:M55,0)</f>
        <v>1</v>
      </c>
      <c r="AE112" s="82">
        <f>SUMIF(F3:F55,Z112,G3:G55)+SUMIF(I3:I55,Z112,H3:H55)</f>
        <v>4</v>
      </c>
      <c r="AF112" s="82">
        <f>SUMIF(F3:F55,Z112,H3:H55)+SUMIF(I3:I55,Z112,G3:G55)</f>
        <v>3</v>
      </c>
      <c r="AG112" s="82">
        <f t="shared" si="95"/>
        <v>1</v>
      </c>
      <c r="AH112" s="82">
        <f t="shared" si="96"/>
        <v>6</v>
      </c>
      <c r="AI112" s="82">
        <f t="shared" si="94"/>
        <v>6000.0140000000001</v>
      </c>
      <c r="AW112" s="3"/>
    </row>
    <row r="113" spans="1:49" x14ac:dyDescent="0.25">
      <c r="A113" s="3"/>
      <c r="B113" s="11" t="str">
        <f t="shared" si="61"/>
        <v/>
      </c>
      <c r="D113" s="75">
        <f t="shared" ref="D113:D121" si="98">IFERROR(VLOOKUP(F113,$V$204:$W$221,2,FALSE),"")</f>
        <v>2</v>
      </c>
      <c r="F113" s="77" t="s">
        <v>116</v>
      </c>
      <c r="G113" s="16"/>
      <c r="H113" s="16"/>
      <c r="I113" s="77" t="s">
        <v>117</v>
      </c>
      <c r="J113" s="6"/>
      <c r="K113" s="75">
        <f t="shared" ref="K113:K121" si="99">IFERROR(VLOOKUP(I113,$V$204:$W$221,2,FALSE),"")</f>
        <v>5</v>
      </c>
      <c r="M113" s="11" t="str">
        <f t="shared" si="97"/>
        <v/>
      </c>
      <c r="O113" s="11" t="str">
        <f t="shared" si="63"/>
        <v/>
      </c>
      <c r="P113" s="11" t="str">
        <f t="shared" si="64"/>
        <v/>
      </c>
      <c r="S113" s="11" t="str">
        <f t="shared" ref="S113:S121" si="100">IF(M113&lt;&gt;"",F113&amp;I113,"")</f>
        <v/>
      </c>
      <c r="T113" s="11" t="str">
        <f t="shared" ref="T113:T121" si="101">IF(S113&lt;&gt;"",G113&amp;"-"&amp;H113,"")</f>
        <v/>
      </c>
      <c r="V113" s="11" t="str">
        <f t="shared" si="93"/>
        <v>FC Augsburg</v>
      </c>
      <c r="W113" s="11">
        <f t="shared" si="91"/>
        <v>16</v>
      </c>
      <c r="Y113" s="82">
        <f>RANK(AI113,$AI$104:$AI$121,0)+COUNTIF($AI$103:AI112,AI113)</f>
        <v>16</v>
      </c>
      <c r="Z113" s="82" t="str">
        <f t="shared" si="92"/>
        <v>FC Augsburg</v>
      </c>
      <c r="AA113" s="82">
        <f>COUNTIFS(F3:F55,Z113,G3:G55,"&gt;=0")+COUNTIFS(I3:I55,Z113,H3:H55,"&gt;=0")</f>
        <v>3</v>
      </c>
      <c r="AB113" s="82">
        <f>COUNTIFS(F3:F55,Z113,B3:B55,3)+COUNTIFS(I3:I55,Z113,M3:M55,3)</f>
        <v>0</v>
      </c>
      <c r="AC113" s="82">
        <f>COUNTIFS(F3:F55,Z113,B3:B55,1)+COUNTIFS(I3:I55,Z113,M3:M55,1)</f>
        <v>1</v>
      </c>
      <c r="AD113" s="82">
        <f>COUNTIFS(F3:F55,Z113,B3:B55,0)+COUNTIFS(I3:I55,Z113,M3:M55,0)</f>
        <v>2</v>
      </c>
      <c r="AE113" s="82">
        <f>SUMIF(F3:F55,Z113,G3:G55)+SUMIF(I3:I55,Z113,H3:H55)</f>
        <v>4</v>
      </c>
      <c r="AF113" s="82">
        <f>SUMIF(F3:F55,Z113,H3:H55)+SUMIF(I3:I55,Z113,G3:G55)</f>
        <v>9</v>
      </c>
      <c r="AG113" s="82">
        <f t="shared" si="95"/>
        <v>-5</v>
      </c>
      <c r="AH113" s="82">
        <f t="shared" si="96"/>
        <v>1</v>
      </c>
      <c r="AI113" s="82">
        <f t="shared" si="94"/>
        <v>999.95400000000006</v>
      </c>
      <c r="AJ113" s="11"/>
      <c r="AW113" s="3"/>
    </row>
    <row r="114" spans="1:49" x14ac:dyDescent="0.25">
      <c r="A114" s="3"/>
      <c r="B114" s="11" t="str">
        <f t="shared" si="61"/>
        <v/>
      </c>
      <c r="D114" s="75">
        <f t="shared" si="98"/>
        <v>8</v>
      </c>
      <c r="F114" s="77" t="s">
        <v>119</v>
      </c>
      <c r="G114" s="16"/>
      <c r="H114" s="16"/>
      <c r="I114" s="77" t="s">
        <v>124</v>
      </c>
      <c r="J114" s="6"/>
      <c r="K114" s="75">
        <f t="shared" si="99"/>
        <v>13</v>
      </c>
      <c r="M114" s="11" t="str">
        <f t="shared" si="97"/>
        <v/>
      </c>
      <c r="O114" s="11" t="str">
        <f t="shared" si="63"/>
        <v/>
      </c>
      <c r="P114" s="11" t="str">
        <f t="shared" si="64"/>
        <v/>
      </c>
      <c r="S114" s="11" t="str">
        <f t="shared" si="100"/>
        <v/>
      </c>
      <c r="T114" s="11" t="str">
        <f t="shared" si="101"/>
        <v/>
      </c>
      <c r="V114" s="11" t="str">
        <f t="shared" si="93"/>
        <v>FC Schalke 04</v>
      </c>
      <c r="W114" s="11">
        <f t="shared" si="91"/>
        <v>10</v>
      </c>
      <c r="Y114" s="82">
        <f>RANK(AI114,$AI$104:$AI$121,0)+COUNTIF($AI$103:AI113,AI114)</f>
        <v>10</v>
      </c>
      <c r="Z114" s="82" t="str">
        <f t="shared" si="92"/>
        <v>FC Schalke 04</v>
      </c>
      <c r="AA114" s="82">
        <f>COUNTIFS(F3:F55,Z114,G3:G55,"&gt;=0")+COUNTIFS(I3:I55,Z114,H3:H55,"&gt;=0")</f>
        <v>3</v>
      </c>
      <c r="AB114" s="82">
        <f>COUNTIFS(F3:F55,Z114,B3:B55,3)+COUNTIFS(I3:I55,Z114,M3:M55,3)</f>
        <v>1</v>
      </c>
      <c r="AC114" s="82">
        <f>COUNTIFS(F3:F55,Z114,B3:B55,1)+COUNTIFS(I3:I55,Z114,M3:M55,1)</f>
        <v>1</v>
      </c>
      <c r="AD114" s="82">
        <f>COUNTIFS(F3:F55,Z114,B3:B55,0)+COUNTIFS(I3:I55,Z114,M3:M55,0)</f>
        <v>1</v>
      </c>
      <c r="AE114" s="82">
        <f>SUMIF(F3:F55,Z114,G3:G55)+SUMIF(I3:I55,Z114,H3:H55)</f>
        <v>3</v>
      </c>
      <c r="AF114" s="82">
        <f>SUMIF(F3:F55,Z114,H3:H55)+SUMIF(I3:I55,Z114,G3:G55)</f>
        <v>3</v>
      </c>
      <c r="AG114" s="82">
        <f t="shared" si="95"/>
        <v>0</v>
      </c>
      <c r="AH114" s="82">
        <f t="shared" si="96"/>
        <v>4</v>
      </c>
      <c r="AI114" s="82">
        <f t="shared" si="94"/>
        <v>4000.0030000000002</v>
      </c>
      <c r="AJ114" s="11"/>
      <c r="AW114" s="3"/>
    </row>
    <row r="115" spans="1:49" x14ac:dyDescent="0.25">
      <c r="A115" s="3"/>
      <c r="B115" s="11" t="str">
        <f t="shared" si="61"/>
        <v/>
      </c>
      <c r="D115" s="75">
        <f t="shared" si="98"/>
        <v>3</v>
      </c>
      <c r="F115" s="77" t="s">
        <v>122</v>
      </c>
      <c r="G115" s="16"/>
      <c r="H115" s="16"/>
      <c r="I115" s="77" t="s">
        <v>120</v>
      </c>
      <c r="J115" s="6"/>
      <c r="K115" s="75">
        <f t="shared" si="99"/>
        <v>4</v>
      </c>
      <c r="M115" s="11" t="str">
        <f t="shared" si="97"/>
        <v/>
      </c>
      <c r="O115" s="11" t="str">
        <f t="shared" si="63"/>
        <v/>
      </c>
      <c r="P115" s="11" t="str">
        <f t="shared" si="64"/>
        <v/>
      </c>
      <c r="S115" s="11" t="str">
        <f t="shared" si="100"/>
        <v/>
      </c>
      <c r="T115" s="11" t="str">
        <f t="shared" si="101"/>
        <v/>
      </c>
      <c r="V115" s="11" t="str">
        <f t="shared" si="93"/>
        <v>Fortuna Düsseldorf</v>
      </c>
      <c r="W115" s="11">
        <f t="shared" si="91"/>
        <v>12</v>
      </c>
      <c r="Y115" s="82">
        <f>RANK(AI115,$AI$104:$AI$121,0)+COUNTIF($AI$103:AI114,AI115)</f>
        <v>12</v>
      </c>
      <c r="Z115" s="82" t="str">
        <f t="shared" si="92"/>
        <v>Fortuna Düsseldorf</v>
      </c>
      <c r="AA115" s="82">
        <f>COUNTIFS(F3:F55,Z115,G3:G55,"&gt;=0")+COUNTIFS(I3:I55,Z115,H3:H55,"&gt;=0")</f>
        <v>3</v>
      </c>
      <c r="AB115" s="82">
        <f>COUNTIFS(F3:F55,Z115,B3:B55,3)+COUNTIFS(I3:I55,Z115,M3:M55,3)</f>
        <v>1</v>
      </c>
      <c r="AC115" s="82">
        <f>COUNTIFS(F3:F55,Z115,B3:B55,1)+COUNTIFS(I3:I55,Z115,M3:M55,1)</f>
        <v>0</v>
      </c>
      <c r="AD115" s="82">
        <f>COUNTIFS(F3:F55,Z115,B3:B55,0)+COUNTIFS(I3:I55,Z115,M3:M55,0)</f>
        <v>2</v>
      </c>
      <c r="AE115" s="82">
        <f>SUMIF(F3:F55,Z115,G3:G55)+SUMIF(I3:I55,Z115,H3:H55)</f>
        <v>5</v>
      </c>
      <c r="AF115" s="82">
        <f>SUMIF(F3:F55,Z115,H3:H55)+SUMIF(I3:I55,Z115,G3:G55)</f>
        <v>6</v>
      </c>
      <c r="AG115" s="82">
        <f t="shared" si="95"/>
        <v>-1</v>
      </c>
      <c r="AH115" s="82">
        <f t="shared" si="96"/>
        <v>3</v>
      </c>
      <c r="AI115" s="82">
        <f t="shared" si="94"/>
        <v>2999.9949999999999</v>
      </c>
      <c r="AJ115" s="11"/>
      <c r="AW115" s="3"/>
    </row>
    <row r="116" spans="1:49" x14ac:dyDescent="0.25">
      <c r="A116" s="3"/>
      <c r="B116" s="11" t="str">
        <f t="shared" si="61"/>
        <v/>
      </c>
      <c r="D116" s="75">
        <f t="shared" si="98"/>
        <v>17</v>
      </c>
      <c r="F116" s="77" t="s">
        <v>125</v>
      </c>
      <c r="G116" s="16"/>
      <c r="H116" s="16"/>
      <c r="I116" s="77" t="s">
        <v>118</v>
      </c>
      <c r="J116" s="6"/>
      <c r="K116" s="75">
        <f t="shared" si="99"/>
        <v>1</v>
      </c>
      <c r="M116" s="11" t="str">
        <f t="shared" si="97"/>
        <v/>
      </c>
      <c r="O116" s="11" t="str">
        <f t="shared" si="63"/>
        <v/>
      </c>
      <c r="P116" s="11" t="str">
        <f t="shared" si="64"/>
        <v/>
      </c>
      <c r="S116" s="11" t="str">
        <f t="shared" si="100"/>
        <v/>
      </c>
      <c r="T116" s="11" t="str">
        <f t="shared" si="101"/>
        <v/>
      </c>
      <c r="V116" s="11" t="str">
        <f t="shared" si="93"/>
        <v>Hertha BSC</v>
      </c>
      <c r="W116" s="11">
        <f t="shared" si="91"/>
        <v>17</v>
      </c>
      <c r="Y116" s="82">
        <f>RANK(AI116,$AI$104:$AI$121,0)+COUNTIF($AI$103:AI115,AI116)</f>
        <v>17</v>
      </c>
      <c r="Z116" s="82" t="str">
        <f t="shared" si="92"/>
        <v>Hertha BSC</v>
      </c>
      <c r="AA116" s="82">
        <f>COUNTIFS(F3:F55,Z116,G3:G55,"&gt;=0")+COUNTIFS(I3:I55,Z116,H3:H55,"&gt;=0")</f>
        <v>3</v>
      </c>
      <c r="AB116" s="82">
        <f>COUNTIFS(F3:F55,Z116,B3:B55,3)+COUNTIFS(I3:I55,Z116,M3:M55,3)</f>
        <v>0</v>
      </c>
      <c r="AC116" s="82">
        <f>COUNTIFS(F3:F55,Z116,B3:B55,1)+COUNTIFS(I3:I55,Z116,M3:M55,1)</f>
        <v>1</v>
      </c>
      <c r="AD116" s="82">
        <f>COUNTIFS(F3:F55,Z116,B3:B55,0)+COUNTIFS(I3:I55,Z116,M3:M55,0)</f>
        <v>2</v>
      </c>
      <c r="AE116" s="82">
        <f>SUMIF(F3:F55,Z116,G3:G55)+SUMIF(I3:I55,Z116,H3:H55)</f>
        <v>2</v>
      </c>
      <c r="AF116" s="82">
        <f>SUMIF(F3:F55,Z116,H3:H55)+SUMIF(I3:I55,Z116,G3:G55)</f>
        <v>8</v>
      </c>
      <c r="AG116" s="82">
        <f t="shared" si="95"/>
        <v>-6</v>
      </c>
      <c r="AH116" s="82">
        <f t="shared" si="96"/>
        <v>1</v>
      </c>
      <c r="AI116" s="82">
        <f t="shared" si="94"/>
        <v>999.94200000000001</v>
      </c>
      <c r="AJ116" s="11"/>
      <c r="AW116" s="3"/>
    </row>
    <row r="117" spans="1:49" x14ac:dyDescent="0.25">
      <c r="A117" s="3"/>
      <c r="B117" s="11" t="str">
        <f t="shared" si="61"/>
        <v/>
      </c>
      <c r="D117" s="75">
        <f t="shared" si="98"/>
        <v>18</v>
      </c>
      <c r="F117" s="77" t="s">
        <v>127</v>
      </c>
      <c r="G117" s="16"/>
      <c r="H117" s="16"/>
      <c r="I117" s="77" t="s">
        <v>262</v>
      </c>
      <c r="J117" s="6"/>
      <c r="K117" s="75">
        <f t="shared" si="99"/>
        <v>11</v>
      </c>
      <c r="M117" s="11" t="str">
        <f t="shared" si="97"/>
        <v/>
      </c>
      <c r="O117" s="11" t="str">
        <f t="shared" si="63"/>
        <v/>
      </c>
      <c r="P117" s="11" t="str">
        <f t="shared" si="64"/>
        <v/>
      </c>
      <c r="S117" s="11" t="str">
        <f t="shared" si="100"/>
        <v/>
      </c>
      <c r="T117" s="11" t="str">
        <f t="shared" si="101"/>
        <v/>
      </c>
      <c r="V117" s="11" t="str">
        <f t="shared" si="93"/>
        <v>RB Leipzig</v>
      </c>
      <c r="W117" s="11">
        <f t="shared" si="91"/>
        <v>1</v>
      </c>
      <c r="Y117" s="82">
        <f>RANK(AI117,$AI$104:$AI$121,0)+COUNTIF($AI$103:AI116,AI117)</f>
        <v>1</v>
      </c>
      <c r="Z117" s="82" t="str">
        <f t="shared" si="92"/>
        <v>RB Leipzig</v>
      </c>
      <c r="AA117" s="82">
        <f>COUNTIFS(F3:F55,Z117,G3:G55,"&gt;=0")+COUNTIFS(I3:I55,Z117,H3:H55,"&gt;=0")</f>
        <v>3</v>
      </c>
      <c r="AB117" s="82">
        <f>COUNTIFS(F3:F55,Z117,B3:B55,3)+COUNTIFS(I3:I55,Z117,M3:M55,3)</f>
        <v>3</v>
      </c>
      <c r="AC117" s="82">
        <f>COUNTIFS(F3:F55,Z117,B3:B55,1)+COUNTIFS(I3:I55,Z117,M3:M55,1)</f>
        <v>0</v>
      </c>
      <c r="AD117" s="82">
        <f>COUNTIFS(F3:F55,Z117,B3:B55,0)+COUNTIFS(I3:I55,Z117,M3:M55,0)</f>
        <v>0</v>
      </c>
      <c r="AE117" s="82">
        <f>SUMIF(F3:F55,Z117,G3:G55)+SUMIF(I3:I55,Z117,H3:H55)</f>
        <v>9</v>
      </c>
      <c r="AF117" s="82">
        <f>SUMIF(F3:F55,Z117,H3:H55)+SUMIF(I3:I55,Z117,G3:G55)</f>
        <v>2</v>
      </c>
      <c r="AG117" s="82">
        <f t="shared" si="95"/>
        <v>7</v>
      </c>
      <c r="AH117" s="82">
        <f t="shared" si="96"/>
        <v>9</v>
      </c>
      <c r="AI117" s="82">
        <f t="shared" si="94"/>
        <v>9000.0789999999997</v>
      </c>
      <c r="AJ117" s="11"/>
      <c r="AW117" s="3"/>
    </row>
    <row r="118" spans="1:49" x14ac:dyDescent="0.25">
      <c r="A118" s="3"/>
      <c r="B118" s="11" t="str">
        <f t="shared" si="61"/>
        <v/>
      </c>
      <c r="D118" s="75">
        <f t="shared" si="98"/>
        <v>6</v>
      </c>
      <c r="F118" s="77" t="s">
        <v>128</v>
      </c>
      <c r="G118" s="16"/>
      <c r="H118" s="16"/>
      <c r="I118" s="77" t="s">
        <v>121</v>
      </c>
      <c r="J118" s="6"/>
      <c r="K118" s="75">
        <f t="shared" si="99"/>
        <v>7</v>
      </c>
      <c r="M118" s="11" t="str">
        <f t="shared" si="97"/>
        <v/>
      </c>
      <c r="O118" s="11" t="str">
        <f t="shared" si="63"/>
        <v/>
      </c>
      <c r="P118" s="11" t="str">
        <f t="shared" si="64"/>
        <v/>
      </c>
      <c r="S118" s="11" t="str">
        <f t="shared" si="100"/>
        <v/>
      </c>
      <c r="T118" s="11" t="str">
        <f t="shared" si="101"/>
        <v/>
      </c>
      <c r="V118" s="11" t="str">
        <f t="shared" si="93"/>
        <v>SC Freiburg</v>
      </c>
      <c r="W118" s="11">
        <f t="shared" si="91"/>
        <v>6</v>
      </c>
      <c r="Y118" s="82">
        <f>RANK(AI118,$AI$104:$AI$121,0)+COUNTIF($AI$103:AI117,AI118)</f>
        <v>6</v>
      </c>
      <c r="Z118" s="82" t="str">
        <f t="shared" si="92"/>
        <v>SC Freiburg</v>
      </c>
      <c r="AA118" s="82">
        <f>COUNTIFS(F3:F55,Z118,G3:G55,"&gt;=0")+COUNTIFS(I3:I55,Z118,H3:H55,"&gt;=0")</f>
        <v>3</v>
      </c>
      <c r="AB118" s="82">
        <f>COUNTIFS(F3:F55,Z118,B3:B55,3)+COUNTIFS(I3:I55,Z118,M3:M55,3)</f>
        <v>2</v>
      </c>
      <c r="AC118" s="82">
        <f>COUNTIFS(F3:F55,Z118,B3:B55,1)+COUNTIFS(I3:I55,Z118,M3:M55,1)</f>
        <v>0</v>
      </c>
      <c r="AD118" s="82">
        <f>COUNTIFS(F3:F55,Z118,B3:B55,0)+COUNTIFS(I3:I55,Z118,M3:M55,0)</f>
        <v>1</v>
      </c>
      <c r="AE118" s="82">
        <f>SUMIF(F3:F55,Z118,G3:G55)+SUMIF(I3:I55,Z118,H3:H55)</f>
        <v>7</v>
      </c>
      <c r="AF118" s="82">
        <f>SUMIF(F3:F55,Z118,H3:H55)+SUMIF(I3:I55,Z118,G3:G55)</f>
        <v>3</v>
      </c>
      <c r="AG118" s="82">
        <f t="shared" si="95"/>
        <v>4</v>
      </c>
      <c r="AH118" s="82">
        <f t="shared" si="96"/>
        <v>6</v>
      </c>
      <c r="AI118" s="82">
        <f t="shared" si="94"/>
        <v>6000.0469999999996</v>
      </c>
      <c r="AJ118" s="11"/>
      <c r="AW118" s="3"/>
    </row>
    <row r="119" spans="1:49" x14ac:dyDescent="0.25">
      <c r="A119" s="3"/>
      <c r="B119" s="11" t="str">
        <f t="shared" si="61"/>
        <v/>
      </c>
      <c r="D119" s="75">
        <f t="shared" si="98"/>
        <v>10</v>
      </c>
      <c r="F119" s="77" t="s">
        <v>130</v>
      </c>
      <c r="G119" s="16"/>
      <c r="H119" s="16"/>
      <c r="I119" s="77" t="s">
        <v>126</v>
      </c>
      <c r="J119" s="6"/>
      <c r="K119" s="75">
        <f t="shared" si="99"/>
        <v>12</v>
      </c>
      <c r="M119" s="11" t="str">
        <f t="shared" si="97"/>
        <v/>
      </c>
      <c r="O119" s="11" t="str">
        <f t="shared" si="63"/>
        <v/>
      </c>
      <c r="P119" s="11" t="str">
        <f t="shared" si="64"/>
        <v/>
      </c>
      <c r="S119" s="11" t="str">
        <f t="shared" si="100"/>
        <v/>
      </c>
      <c r="T119" s="11" t="str">
        <f t="shared" si="101"/>
        <v/>
      </c>
      <c r="V119" s="11" t="str">
        <f t="shared" si="93"/>
        <v>SC Paderborn 07</v>
      </c>
      <c r="W119" s="11">
        <f t="shared" si="91"/>
        <v>15</v>
      </c>
      <c r="Y119" s="82">
        <f>RANK(AI119,$AI$104:$AI$121,0)+COUNTIF($AI$103:AI118,AI119)</f>
        <v>15</v>
      </c>
      <c r="Z119" s="82" t="str">
        <f t="shared" si="92"/>
        <v>SC Paderborn 07</v>
      </c>
      <c r="AA119" s="82">
        <f>COUNTIFS(F3:F55,Z119,G3:G55,"&gt;=0")+COUNTIFS(I3:I55,Z119,H3:H55,"&gt;=0")</f>
        <v>3</v>
      </c>
      <c r="AB119" s="82">
        <f>COUNTIFS(F3:F55,Z119,B3:B55,3)+COUNTIFS(I3:I55,Z119,M3:M55,3)</f>
        <v>0</v>
      </c>
      <c r="AC119" s="82">
        <f>COUNTIFS(F3:F55,Z119,B3:B55,1)+COUNTIFS(I3:I55,Z119,M3:M55,1)</f>
        <v>1</v>
      </c>
      <c r="AD119" s="82">
        <f>COUNTIFS(F3:F55,Z119,B3:B55,0)+COUNTIFS(I3:I55,Z119,M3:M55,0)</f>
        <v>2</v>
      </c>
      <c r="AE119" s="82">
        <f>SUMIF(F3:F55,Z119,G3:G55)+SUMIF(I3:I55,Z119,H3:H55)</f>
        <v>4</v>
      </c>
      <c r="AF119" s="82">
        <f>SUMIF(F3:F55,Z119,H3:H55)+SUMIF(I3:I55,Z119,G3:G55)</f>
        <v>7</v>
      </c>
      <c r="AG119" s="82">
        <f t="shared" si="95"/>
        <v>-3</v>
      </c>
      <c r="AH119" s="82">
        <f t="shared" si="96"/>
        <v>1</v>
      </c>
      <c r="AI119" s="82">
        <f t="shared" si="94"/>
        <v>999.97400000000005</v>
      </c>
      <c r="AJ119" s="11"/>
      <c r="AW119" s="3"/>
    </row>
    <row r="120" spans="1:49" x14ac:dyDescent="0.25">
      <c r="A120" s="3"/>
      <c r="B120" s="11" t="str">
        <f t="shared" si="61"/>
        <v/>
      </c>
      <c r="D120" s="75">
        <f t="shared" si="98"/>
        <v>14</v>
      </c>
      <c r="F120" s="77" t="s">
        <v>261</v>
      </c>
      <c r="G120" s="16"/>
      <c r="H120" s="16"/>
      <c r="I120" s="77" t="s">
        <v>123</v>
      </c>
      <c r="J120" s="6"/>
      <c r="K120" s="75">
        <f t="shared" si="99"/>
        <v>9</v>
      </c>
      <c r="M120" s="11" t="str">
        <f t="shared" si="97"/>
        <v/>
      </c>
      <c r="O120" s="11" t="str">
        <f t="shared" si="63"/>
        <v/>
      </c>
      <c r="P120" s="11" t="str">
        <f t="shared" si="64"/>
        <v/>
      </c>
      <c r="S120" s="11" t="str">
        <f t="shared" si="100"/>
        <v/>
      </c>
      <c r="T120" s="11" t="str">
        <f t="shared" si="101"/>
        <v/>
      </c>
      <c r="V120" s="11" t="str">
        <f t="shared" si="93"/>
        <v>VfL Wolfsburg</v>
      </c>
      <c r="W120" s="11">
        <f t="shared" si="91"/>
        <v>3</v>
      </c>
      <c r="Y120" s="82">
        <f>RANK(AI120,$AI$104:$AI$121,0)+COUNTIF($AI$103:AI119,AI120)</f>
        <v>3</v>
      </c>
      <c r="Z120" s="82" t="str">
        <f t="shared" si="92"/>
        <v>VfL Wolfsburg</v>
      </c>
      <c r="AA120" s="82">
        <f>COUNTIFS(F3:F55,Z104,G3:G55,"&gt;=0")+COUNTIFS(I3:I55,Z104,H3:H55,"&gt;=0")</f>
        <v>3</v>
      </c>
      <c r="AB120" s="82">
        <f>COUNTIFS(F3:F55,Z120,B3:B55,3)+COUNTIFS(I3:I55,Z120,M3:M55,3)</f>
        <v>2</v>
      </c>
      <c r="AC120" s="82">
        <f>COUNTIFS(F3:F55,Z120,B3:B55,1)+COUNTIFS(I3:I55,Z120,M3:M55,1)</f>
        <v>1</v>
      </c>
      <c r="AD120" s="82">
        <f>COUNTIFS(F3:F55,Z120,B3:B55,0)+COUNTIFS(I3:I55,Z120,M3:M55,0)</f>
        <v>0</v>
      </c>
      <c r="AE120" s="82">
        <f>SUMIF(F3:F55,Z120,G3:G55)+SUMIF(I3:I55,Z120,H3:H55)</f>
        <v>6</v>
      </c>
      <c r="AF120" s="82">
        <f>SUMIF(F3:F55,Z120,H3:H55)+SUMIF(I3:I55,Z120,G3:G55)</f>
        <v>2</v>
      </c>
      <c r="AG120" s="82">
        <f t="shared" si="95"/>
        <v>4</v>
      </c>
      <c r="AH120" s="82">
        <f t="shared" si="96"/>
        <v>7</v>
      </c>
      <c r="AI120" s="82">
        <f t="shared" si="94"/>
        <v>7000.0460000000003</v>
      </c>
      <c r="AJ120" s="11"/>
      <c r="AW120" s="3"/>
    </row>
    <row r="121" spans="1:49" x14ac:dyDescent="0.25">
      <c r="A121" s="3"/>
      <c r="B121" s="11" t="str">
        <f t="shared" si="61"/>
        <v/>
      </c>
      <c r="D121" s="75">
        <f t="shared" si="98"/>
        <v>15</v>
      </c>
      <c r="F121" s="77" t="s">
        <v>225</v>
      </c>
      <c r="G121" s="16"/>
      <c r="H121" s="16"/>
      <c r="I121" s="77" t="s">
        <v>129</v>
      </c>
      <c r="J121" s="6"/>
      <c r="K121" s="75">
        <f t="shared" si="99"/>
        <v>16</v>
      </c>
      <c r="M121" s="11" t="str">
        <f t="shared" si="97"/>
        <v/>
      </c>
      <c r="O121" s="11" t="str">
        <f t="shared" si="63"/>
        <v/>
      </c>
      <c r="P121" s="11" t="str">
        <f t="shared" si="64"/>
        <v/>
      </c>
      <c r="S121" s="11" t="str">
        <f t="shared" si="100"/>
        <v/>
      </c>
      <c r="T121" s="11" t="str">
        <f t="shared" si="101"/>
        <v/>
      </c>
      <c r="V121" s="11" t="str">
        <f t="shared" si="93"/>
        <v>Werder Bremen</v>
      </c>
      <c r="W121" s="11">
        <f t="shared" si="91"/>
        <v>13</v>
      </c>
      <c r="Y121" s="82">
        <f>RANK(AI121,$AI$104:$AI$121,0)+COUNTIF($AI$103:AI120,AI121)</f>
        <v>13</v>
      </c>
      <c r="Z121" s="82" t="str">
        <f t="shared" si="92"/>
        <v>Werder Bremen</v>
      </c>
      <c r="AA121" s="82">
        <f>COUNTIFS(F3:F55,Z121,G3:G55,"&gt;=0")+COUNTIFS(I3:I55,Z121,H3:H55,"&gt;=0")</f>
        <v>3</v>
      </c>
      <c r="AB121" s="82">
        <f>COUNTIFS(F3:F55,Z121,B3:B55,3)+COUNTIFS(I3:I55,Z121,M3:M55,3)</f>
        <v>1</v>
      </c>
      <c r="AC121" s="82">
        <f>COUNTIFS(F3:F55,Z121,B3:B55,1)+COUNTIFS(I3:I55,Z121,M3:M55,1)</f>
        <v>0</v>
      </c>
      <c r="AD121" s="82">
        <f>COUNTIFS(F3:F55,Z121,B3:B55,0)+COUNTIFS(I3:I55,Z121,M3:M55,0)</f>
        <v>2</v>
      </c>
      <c r="AE121" s="82">
        <f>SUMIF(F3:F55,Z121,G3:G55)+SUMIF(I3:I55,Z121,H3:H55)</f>
        <v>6</v>
      </c>
      <c r="AF121" s="82">
        <f>SUMIF(F3:F55,Z121,H3:H55)+SUMIF(I3:I55,Z121,G3:G55)</f>
        <v>8</v>
      </c>
      <c r="AG121" s="82">
        <f t="shared" si="95"/>
        <v>-2</v>
      </c>
      <c r="AH121" s="82">
        <f t="shared" si="96"/>
        <v>3</v>
      </c>
      <c r="AI121" s="82">
        <f t="shared" si="94"/>
        <v>2999.9859999999999</v>
      </c>
      <c r="AJ121" s="11"/>
      <c r="AW121" s="3"/>
    </row>
    <row r="122" spans="1:49" x14ac:dyDescent="0.25">
      <c r="A122" s="3"/>
      <c r="F122" s="6"/>
      <c r="G122" s="10"/>
      <c r="H122" s="10"/>
      <c r="I122" s="6"/>
      <c r="J122" s="6"/>
      <c r="O122" s="11" t="str">
        <f t="shared" si="63"/>
        <v/>
      </c>
      <c r="P122" s="11" t="str">
        <f t="shared" si="64"/>
        <v/>
      </c>
      <c r="AJ122" s="11"/>
      <c r="AW122" s="3"/>
    </row>
    <row r="123" spans="1:49" x14ac:dyDescent="0.25">
      <c r="A123" s="3"/>
      <c r="B123" s="11" t="str">
        <f t="shared" si="61"/>
        <v/>
      </c>
      <c r="F123" s="154" t="s">
        <v>71</v>
      </c>
      <c r="G123" s="154"/>
      <c r="H123" s="154"/>
      <c r="I123" s="154"/>
      <c r="J123" s="6"/>
      <c r="M123" s="11" t="str">
        <f t="shared" ref="M123:M132" si="102">IF(H123="","",IF(H123&gt;G123,3,IF(H123=G123,1,0)))</f>
        <v/>
      </c>
      <c r="O123" s="11" t="str">
        <f t="shared" si="63"/>
        <v/>
      </c>
      <c r="P123" s="11" t="str">
        <f t="shared" si="64"/>
        <v/>
      </c>
      <c r="W123" s="83">
        <v>6</v>
      </c>
      <c r="Y123" s="82"/>
      <c r="Z123" s="82" t="s">
        <v>1</v>
      </c>
      <c r="AA123" s="82" t="s">
        <v>2</v>
      </c>
      <c r="AB123" s="82" t="s">
        <v>3</v>
      </c>
      <c r="AC123" s="82" t="s">
        <v>4</v>
      </c>
      <c r="AD123" s="82" t="s">
        <v>5</v>
      </c>
      <c r="AE123" s="82" t="s">
        <v>6</v>
      </c>
      <c r="AF123" s="82" t="s">
        <v>7</v>
      </c>
      <c r="AG123" s="82" t="s">
        <v>8</v>
      </c>
      <c r="AH123" s="82" t="s">
        <v>9</v>
      </c>
      <c r="AI123" s="82" t="s">
        <v>0</v>
      </c>
      <c r="AJ123" s="11"/>
      <c r="AW123" s="3"/>
    </row>
    <row r="124" spans="1:49" x14ac:dyDescent="0.25">
      <c r="A124" s="3"/>
      <c r="B124" s="11" t="str">
        <f t="shared" si="61"/>
        <v/>
      </c>
      <c r="D124" s="75">
        <f t="shared" ref="D124:D132" si="103">IFERROR(VLOOKUP(F124,$V$224:$W$241,2,FALSE),"")</f>
        <v>5</v>
      </c>
      <c r="F124" s="77" t="s">
        <v>117</v>
      </c>
      <c r="G124" s="16"/>
      <c r="H124" s="16"/>
      <c r="I124" s="77" t="s">
        <v>225</v>
      </c>
      <c r="J124" s="6"/>
      <c r="K124" s="75">
        <f t="shared" ref="K124:K132" si="104">IFERROR(VLOOKUP(I124,$V$224:$W$241,2,FALSE),"")</f>
        <v>15</v>
      </c>
      <c r="M124" s="11" t="str">
        <f t="shared" si="102"/>
        <v/>
      </c>
      <c r="O124" s="11" t="str">
        <f t="shared" si="63"/>
        <v/>
      </c>
      <c r="P124" s="11" t="str">
        <f t="shared" si="64"/>
        <v/>
      </c>
      <c r="S124" s="11" t="str">
        <f t="shared" ref="S124:S132" si="105">IF(M124&lt;&gt;"",F124&amp;I124,"")</f>
        <v/>
      </c>
      <c r="T124" s="11" t="str">
        <f t="shared" ref="T124:T132" si="106">IF(S124&lt;&gt;"",G124&amp;"-"&amp;H124,"")</f>
        <v/>
      </c>
      <c r="V124" s="11" t="str">
        <f>CONCATENATE(Z124)</f>
        <v>1. FC Köln</v>
      </c>
      <c r="W124" s="11">
        <f t="shared" ref="W124:W141" si="107">Y124</f>
        <v>14</v>
      </c>
      <c r="Y124" s="82">
        <f>RANK(AI124,$AI$124:$AI$141,0)+COUNTIF($AI$123:AI123,AI124)</f>
        <v>14</v>
      </c>
      <c r="Z124" s="82" t="str">
        <f t="shared" ref="Z124:Z141" si="108">CONCATENATE(Z4)</f>
        <v>1. FC Köln</v>
      </c>
      <c r="AA124" s="82">
        <f>COUNTIFS(F3:F66,Z124,G3:G66,"&gt;=0")+COUNTIFS(I3:I66,Z124,H3:H66,"&gt;=0")</f>
        <v>3</v>
      </c>
      <c r="AB124" s="82">
        <f>COUNTIFS(F3:F66,Z124,B3:B66,3)+COUNTIFS(I3:I66,Z124,M3:M66,3)</f>
        <v>1</v>
      </c>
      <c r="AC124" s="82">
        <f>COUNTIFS(F3:F66,Z124,B3:B66,1)+COUNTIFS(I3:I66,Z124,M3:M66,1)</f>
        <v>0</v>
      </c>
      <c r="AD124" s="82">
        <f>COUNTIFS(F3:F66,Z124,B3:B66,0)+COUNTIFS(I3:I66,Z124,M3:M66,0)</f>
        <v>2</v>
      </c>
      <c r="AE124" s="82">
        <f>SUMIF(F3:F66,Z124,G3:G66)+SUMIF(I3:I66,Z124,H3:H66)</f>
        <v>4</v>
      </c>
      <c r="AF124" s="82">
        <f>SUMIF(F3:F66,Z124,H3:H66)+SUMIF(I3:I66,Z124,G3:G66)</f>
        <v>6</v>
      </c>
      <c r="AG124" s="82">
        <f>+AE124-AF124</f>
        <v>-2</v>
      </c>
      <c r="AH124" s="82">
        <f>(AB124*3)+AC124</f>
        <v>3</v>
      </c>
      <c r="AI124" s="82">
        <f>SUM(AH124*1000+(AG124)/100+(AE124)/1000)</f>
        <v>2999.9839999999999</v>
      </c>
      <c r="AJ124" s="11"/>
      <c r="AW124" s="3"/>
    </row>
    <row r="125" spans="1:49" x14ac:dyDescent="0.25">
      <c r="A125" s="3"/>
      <c r="B125" s="11" t="str">
        <f t="shared" si="61"/>
        <v/>
      </c>
      <c r="D125" s="75">
        <f t="shared" si="103"/>
        <v>1</v>
      </c>
      <c r="F125" s="77" t="s">
        <v>118</v>
      </c>
      <c r="G125" s="16"/>
      <c r="H125" s="16"/>
      <c r="I125" s="77" t="s">
        <v>261</v>
      </c>
      <c r="J125" s="6"/>
      <c r="K125" s="75">
        <f t="shared" si="104"/>
        <v>14</v>
      </c>
      <c r="M125" s="11" t="str">
        <f t="shared" si="102"/>
        <v/>
      </c>
      <c r="O125" s="11" t="str">
        <f t="shared" si="63"/>
        <v/>
      </c>
      <c r="P125" s="11" t="str">
        <f t="shared" si="64"/>
        <v/>
      </c>
      <c r="S125" s="11" t="str">
        <f t="shared" si="105"/>
        <v/>
      </c>
      <c r="T125" s="11" t="str">
        <f t="shared" si="106"/>
        <v/>
      </c>
      <c r="V125" s="11" t="str">
        <f t="shared" ref="V125:V141" si="109">CONCATENATE(Z125)</f>
        <v>1. FC Union Berlin</v>
      </c>
      <c r="W125" s="11">
        <f t="shared" si="107"/>
        <v>11</v>
      </c>
      <c r="Y125" s="82">
        <f>RANK(AI125,$AI$124:$AI$141,0)+COUNTIF($AI$123:AI124,AI125)</f>
        <v>11</v>
      </c>
      <c r="Z125" s="82" t="str">
        <f t="shared" si="108"/>
        <v>1. FC Union Berlin</v>
      </c>
      <c r="AA125" s="82">
        <f>COUNTIFS(F3:F66,Z125,G3:G66,"&gt;=0")+COUNTIFS(I3:I66,Z125,H3:H66,"&gt;=0")</f>
        <v>3</v>
      </c>
      <c r="AB125" s="82">
        <f>COUNTIFS(F3:F66,Z125,B3:B66,3)+COUNTIFS(I3:I66,Z125,M3:M66,3)</f>
        <v>1</v>
      </c>
      <c r="AC125" s="82">
        <f>COUNTIFS(F3:F66,Z125,B3:B66,1)+COUNTIFS(I3:I66,Z125,M3:M66,1)</f>
        <v>1</v>
      </c>
      <c r="AD125" s="82">
        <f>COUNTIFS(F3:F66,Z125,B3:B66,0)+COUNTIFS(I3:I66,Z125,M3:M66,0)</f>
        <v>1</v>
      </c>
      <c r="AE125" s="82">
        <f>SUMIF(F3:F66,Z125,G3:G66)+SUMIF(I3:I66,Z125,H3:H66)</f>
        <v>4</v>
      </c>
      <c r="AF125" s="82">
        <f>SUMIF(F3:F66,Z125,H3:H66)+SUMIF(I3:I66,Z125,G3:G66)</f>
        <v>6</v>
      </c>
      <c r="AG125" s="82">
        <f>+AE125-AF125</f>
        <v>-2</v>
      </c>
      <c r="AH125" s="82">
        <f>(AB125*3)+AC125</f>
        <v>4</v>
      </c>
      <c r="AI125" s="82">
        <f t="shared" ref="AI125:AI141" si="110">SUM(AH125*1000+(AG125)/100+(AE125)/1000)</f>
        <v>3999.9839999999999</v>
      </c>
      <c r="AJ125" s="11"/>
      <c r="AW125" s="3"/>
    </row>
    <row r="126" spans="1:49" x14ac:dyDescent="0.25">
      <c r="A126" s="3"/>
      <c r="B126" s="11" t="str">
        <f t="shared" si="61"/>
        <v/>
      </c>
      <c r="D126" s="75">
        <f t="shared" si="103"/>
        <v>4</v>
      </c>
      <c r="F126" s="77" t="s">
        <v>120</v>
      </c>
      <c r="G126" s="16"/>
      <c r="H126" s="16"/>
      <c r="I126" s="77" t="s">
        <v>128</v>
      </c>
      <c r="J126" s="6"/>
      <c r="K126" s="75">
        <f t="shared" si="104"/>
        <v>6</v>
      </c>
      <c r="M126" s="11" t="str">
        <f t="shared" si="102"/>
        <v/>
      </c>
      <c r="O126" s="11" t="str">
        <f t="shared" si="63"/>
        <v/>
      </c>
      <c r="P126" s="11" t="str">
        <f t="shared" si="64"/>
        <v/>
      </c>
      <c r="S126" s="11" t="str">
        <f t="shared" si="105"/>
        <v/>
      </c>
      <c r="T126" s="11" t="str">
        <f t="shared" si="106"/>
        <v/>
      </c>
      <c r="V126" s="11" t="str">
        <f t="shared" si="109"/>
        <v>1. FSV Mainz 05</v>
      </c>
      <c r="W126" s="11">
        <f t="shared" si="107"/>
        <v>18</v>
      </c>
      <c r="Y126" s="82">
        <f>RANK(AI126,$AI$124:$AI$141,0)+COUNTIF($AI$123:AI125,AI126)</f>
        <v>18</v>
      </c>
      <c r="Z126" s="82" t="str">
        <f t="shared" si="108"/>
        <v>1. FSV Mainz 05</v>
      </c>
      <c r="AA126" s="82">
        <f>COUNTIFS(F3:F66,Z126,G3:G66,"&gt;=0")+COUNTIFS(I3:I66,Z126,H3:H66,"&gt;=0")</f>
        <v>3</v>
      </c>
      <c r="AB126" s="82">
        <f>COUNTIFS(F3:F66,Z126,B3:B66,3)+COUNTIFS(I3:I66,Z126,M3:M66,3)</f>
        <v>0</v>
      </c>
      <c r="AC126" s="82">
        <f>COUNTIFS(F3:F66,Z126,B3:B66,1)+COUNTIFS(I3:I66,Z126,M3:M66,1)</f>
        <v>0</v>
      </c>
      <c r="AD126" s="82">
        <f>COUNTIFS(F3:F66,Z126,B3:B66,0)+COUNTIFS(I3:I66,Z126,M3:M66,0)</f>
        <v>3</v>
      </c>
      <c r="AE126" s="82">
        <f>SUMIF(F3:F66,Z126,G3:G66)+SUMIF(I3:I66,Z126,H3:H66)</f>
        <v>2</v>
      </c>
      <c r="AF126" s="82">
        <f>SUMIF(F3:F66,Z126,H3:H66)+SUMIF(I3:I66,Z126,G3:G66)</f>
        <v>12</v>
      </c>
      <c r="AG126" s="82">
        <f>+AE126-AF126</f>
        <v>-10</v>
      </c>
      <c r="AH126" s="82">
        <f>(AB126*3)+AC126</f>
        <v>0</v>
      </c>
      <c r="AI126" s="82">
        <f t="shared" si="110"/>
        <v>-9.8000000000000004E-2</v>
      </c>
      <c r="AJ126" s="11"/>
      <c r="AW126" s="3"/>
    </row>
    <row r="127" spans="1:49" x14ac:dyDescent="0.25">
      <c r="A127" s="3"/>
      <c r="B127" s="11" t="str">
        <f t="shared" si="61"/>
        <v/>
      </c>
      <c r="D127" s="75">
        <f t="shared" si="103"/>
        <v>7</v>
      </c>
      <c r="F127" s="77" t="s">
        <v>121</v>
      </c>
      <c r="G127" s="16"/>
      <c r="H127" s="16"/>
      <c r="I127" s="77" t="s">
        <v>122</v>
      </c>
      <c r="J127" s="6"/>
      <c r="K127" s="75">
        <f t="shared" si="104"/>
        <v>3</v>
      </c>
      <c r="M127" s="11" t="str">
        <f t="shared" si="102"/>
        <v/>
      </c>
      <c r="O127" s="11" t="str">
        <f t="shared" si="63"/>
        <v/>
      </c>
      <c r="P127" s="11" t="str">
        <f t="shared" si="64"/>
        <v/>
      </c>
      <c r="S127" s="11" t="str">
        <f t="shared" si="105"/>
        <v/>
      </c>
      <c r="T127" s="11" t="str">
        <f t="shared" si="106"/>
        <v/>
      </c>
      <c r="V127" s="11" t="str">
        <f t="shared" si="109"/>
        <v>1899 Hoffenheim</v>
      </c>
      <c r="W127" s="11">
        <f t="shared" si="107"/>
        <v>9</v>
      </c>
      <c r="Y127" s="82">
        <f>RANK(AI127,$AI$124:$AI$141,0)+COUNTIF($AI$123:AI126,AI127)</f>
        <v>9</v>
      </c>
      <c r="Z127" s="82" t="str">
        <f t="shared" si="108"/>
        <v>1899 Hoffenheim</v>
      </c>
      <c r="AA127" s="82">
        <f>COUNTIFS(F3:F66,Z127,G3:G66,"&gt;=0")+COUNTIFS(I3:I66,Z127,H3:H66,"&gt;=0")</f>
        <v>3</v>
      </c>
      <c r="AB127" s="82">
        <f>COUNTIFS(F3:F66,Z127,B3:B66,3)+COUNTIFS(I3:I66,Z127,M3:M66,3)</f>
        <v>1</v>
      </c>
      <c r="AC127" s="82">
        <f>COUNTIFS(F3:F66,Z127,B3:B66,1)+COUNTIFS(I3:I66,Z127,M3:M66,1)</f>
        <v>1</v>
      </c>
      <c r="AD127" s="82">
        <f>COUNTIFS(F3:F66,Z127,B3:B66,0)+COUNTIFS(I3:I66,Z127,M3:M66,0)</f>
        <v>1</v>
      </c>
      <c r="AE127" s="82">
        <f>SUMIF(F3:F66,Z127,G3:G66)+SUMIF(I3:I66,Z127,H3:H66)</f>
        <v>3</v>
      </c>
      <c r="AF127" s="82">
        <f>SUMIF(F3:F66,Z127,H3:H66)+SUMIF(I3:I66,Z127,G3:G66)</f>
        <v>3</v>
      </c>
      <c r="AG127" s="82">
        <f t="shared" ref="AG127:AG141" si="111">+AE127-AF127</f>
        <v>0</v>
      </c>
      <c r="AH127" s="82">
        <f>(AB127*3)+AC127</f>
        <v>4</v>
      </c>
      <c r="AI127" s="82">
        <f t="shared" si="110"/>
        <v>4000.0030000000002</v>
      </c>
      <c r="AJ127" s="11"/>
      <c r="AW127" s="3"/>
    </row>
    <row r="128" spans="1:49" x14ac:dyDescent="0.25">
      <c r="A128" s="3"/>
      <c r="B128" s="11" t="str">
        <f t="shared" si="61"/>
        <v/>
      </c>
      <c r="D128" s="75">
        <f t="shared" si="103"/>
        <v>13</v>
      </c>
      <c r="F128" s="77" t="s">
        <v>124</v>
      </c>
      <c r="G128" s="16"/>
      <c r="H128" s="16"/>
      <c r="I128" s="77" t="s">
        <v>130</v>
      </c>
      <c r="J128" s="6"/>
      <c r="K128" s="75">
        <f t="shared" si="104"/>
        <v>10</v>
      </c>
      <c r="M128" s="11" t="str">
        <f t="shared" si="102"/>
        <v/>
      </c>
      <c r="O128" s="11" t="str">
        <f t="shared" si="63"/>
        <v/>
      </c>
      <c r="P128" s="11" t="str">
        <f t="shared" si="64"/>
        <v/>
      </c>
      <c r="S128" s="11" t="str">
        <f t="shared" si="105"/>
        <v/>
      </c>
      <c r="T128" s="11" t="str">
        <f t="shared" si="106"/>
        <v/>
      </c>
      <c r="V128" s="11" t="str">
        <f t="shared" si="109"/>
        <v>Bayer Leverkusen</v>
      </c>
      <c r="W128" s="11">
        <f t="shared" si="107"/>
        <v>4</v>
      </c>
      <c r="Y128" s="82">
        <f>RANK(AI128,$AI$124:$AI$141,0)+COUNTIF($AI$123:AI127,AI128)</f>
        <v>4</v>
      </c>
      <c r="Z128" s="82" t="str">
        <f t="shared" si="108"/>
        <v>Bayer Leverkusen</v>
      </c>
      <c r="AA128" s="82">
        <f>COUNTIFS(F3:F66,Z128,G3:G66,"&gt;=0")+COUNTIFS(I3:I66,Z128,H3:H66,"&gt;=0")</f>
        <v>3</v>
      </c>
      <c r="AB128" s="82">
        <f>COUNTIFS(F3:F66,Z128,B3:B66,3)+COUNTIFS(I3:I66,Z128,M3:M66,3)</f>
        <v>2</v>
      </c>
      <c r="AC128" s="82">
        <f>COUNTIFS(F3:F66,Z128,B3:B66,1)+COUNTIFS(I3:I66,Z128,M3:M66,1)</f>
        <v>1</v>
      </c>
      <c r="AD128" s="82">
        <f>COUNTIFS(F3:F66,Z128,B3:B66,0)+COUNTIFS(I3:I66,Z128,M3:M66,0)</f>
        <v>0</v>
      </c>
      <c r="AE128" s="82">
        <f>SUMIF(F3:F66,Z128,G3:G66)+SUMIF(I3:I66,Z128,H3:H66)</f>
        <v>6</v>
      </c>
      <c r="AF128" s="82">
        <f>SUMIF(F3:F66,Z128,H3:H66)+SUMIF(I3:I66,Z128,G3:G66)</f>
        <v>3</v>
      </c>
      <c r="AG128" s="82">
        <f t="shared" si="111"/>
        <v>3</v>
      </c>
      <c r="AH128" s="82">
        <f>(AB128*3)+AC128</f>
        <v>7</v>
      </c>
      <c r="AI128" s="82">
        <f t="shared" si="110"/>
        <v>7000.0360000000001</v>
      </c>
      <c r="AJ128" s="11"/>
      <c r="AW128" s="3"/>
    </row>
    <row r="129" spans="1:49" x14ac:dyDescent="0.25">
      <c r="A129" s="3"/>
      <c r="B129" s="11" t="str">
        <f t="shared" si="61"/>
        <v/>
      </c>
      <c r="D129" s="75">
        <f t="shared" si="103"/>
        <v>9</v>
      </c>
      <c r="F129" s="77" t="s">
        <v>123</v>
      </c>
      <c r="G129" s="16"/>
      <c r="H129" s="16"/>
      <c r="I129" s="77" t="s">
        <v>127</v>
      </c>
      <c r="J129" s="6"/>
      <c r="K129" s="75">
        <f t="shared" si="104"/>
        <v>18</v>
      </c>
      <c r="M129" s="11" t="str">
        <f t="shared" si="102"/>
        <v/>
      </c>
      <c r="O129" s="11" t="str">
        <f t="shared" si="63"/>
        <v/>
      </c>
      <c r="P129" s="11" t="str">
        <f t="shared" si="64"/>
        <v/>
      </c>
      <c r="S129" s="11" t="str">
        <f t="shared" si="105"/>
        <v/>
      </c>
      <c r="T129" s="11" t="str">
        <f t="shared" si="106"/>
        <v/>
      </c>
      <c r="V129" s="11" t="str">
        <f t="shared" si="109"/>
        <v>Bayern München</v>
      </c>
      <c r="W129" s="11">
        <f t="shared" si="107"/>
        <v>2</v>
      </c>
      <c r="Y129" s="82">
        <f>RANK(AI129,$AI$124:$AI$141,0)+COUNTIF($AI$123:AI128,AI129)</f>
        <v>2</v>
      </c>
      <c r="Z129" s="82" t="str">
        <f t="shared" si="108"/>
        <v>Bayern München</v>
      </c>
      <c r="AA129" s="82">
        <f>COUNTIFS(F3:F66,Z129,G3:G66,"&gt;=0")+COUNTIFS(I3:I66,Z129,H3:H66,"&gt;=0")</f>
        <v>3</v>
      </c>
      <c r="AB129" s="82">
        <f>COUNTIFS(F3:F66,Z129,B3:B66,3)+COUNTIFS(I3:I66,Z129,M3:M66,3)</f>
        <v>2</v>
      </c>
      <c r="AC129" s="82">
        <f>COUNTIFS(F3:F66,Z129,B3:B66,1)+COUNTIFS(I3:I66,Z129,M3:M66,1)</f>
        <v>1</v>
      </c>
      <c r="AD129" s="82">
        <f>COUNTIFS(F3:F66,Z129,B3:B66,0)+COUNTIFS(I3:I66,Z129,M3:M66,0)</f>
        <v>0</v>
      </c>
      <c r="AE129" s="82">
        <f>SUMIF(F3:F66,Z129,G3:G66)+SUMIF(I3:I66,Z129,H3:H66)</f>
        <v>11</v>
      </c>
      <c r="AF129" s="82">
        <f>SUMIF(F3:F66,Z129,H3:H66)+SUMIF(I3:I66,Z129,G3:G66)</f>
        <v>3</v>
      </c>
      <c r="AG129" s="82">
        <f t="shared" si="111"/>
        <v>8</v>
      </c>
      <c r="AH129" s="82">
        <f t="shared" ref="AH129:AH141" si="112">(AB129*3)+AC129</f>
        <v>7</v>
      </c>
      <c r="AI129" s="82">
        <f t="shared" si="110"/>
        <v>7000.0910000000003</v>
      </c>
      <c r="AJ129" s="11"/>
      <c r="AW129" s="3"/>
    </row>
    <row r="130" spans="1:49" x14ac:dyDescent="0.25">
      <c r="A130" s="3"/>
      <c r="B130" s="11" t="str">
        <f t="shared" si="61"/>
        <v/>
      </c>
      <c r="D130" s="75">
        <f t="shared" si="103"/>
        <v>12</v>
      </c>
      <c r="F130" s="77" t="s">
        <v>126</v>
      </c>
      <c r="G130" s="16"/>
      <c r="H130" s="16"/>
      <c r="I130" s="77" t="s">
        <v>116</v>
      </c>
      <c r="J130" s="6"/>
      <c r="K130" s="75">
        <f t="shared" si="104"/>
        <v>2</v>
      </c>
      <c r="M130" s="11" t="str">
        <f t="shared" si="102"/>
        <v/>
      </c>
      <c r="O130" s="11" t="str">
        <f t="shared" si="63"/>
        <v/>
      </c>
      <c r="P130" s="11" t="str">
        <f t="shared" si="64"/>
        <v/>
      </c>
      <c r="S130" s="11" t="str">
        <f t="shared" si="105"/>
        <v/>
      </c>
      <c r="T130" s="11" t="str">
        <f t="shared" si="106"/>
        <v/>
      </c>
      <c r="V130" s="11" t="str">
        <f t="shared" si="109"/>
        <v>Bor. Mönchengladbach</v>
      </c>
      <c r="W130" s="11">
        <f t="shared" si="107"/>
        <v>8</v>
      </c>
      <c r="Y130" s="82">
        <f>RANK(AI130,$AI$124:$AI$141,0)+COUNTIF($AI$123:AI129,AI130)</f>
        <v>8</v>
      </c>
      <c r="Z130" s="82" t="str">
        <f t="shared" si="108"/>
        <v>Bor. Mönchengladbach</v>
      </c>
      <c r="AA130" s="82">
        <f>COUNTIFS(F3:F66,Z130,G3:G66,"&gt;=0")+COUNTIFS(I3:I66,Z130,H3:H66,"&gt;=0")</f>
        <v>3</v>
      </c>
      <c r="AB130" s="82">
        <f>COUNTIFS(F3:F66,Z130,B3:B66,3)+COUNTIFS(I3:I66,Z130,M3:M66,3)</f>
        <v>1</v>
      </c>
      <c r="AC130" s="82">
        <f>COUNTIFS(F3:F66,Z130,B3:B66,1)+COUNTIFS(I3:I66,Z130,M3:M66,1)</f>
        <v>1</v>
      </c>
      <c r="AD130" s="82">
        <f>COUNTIFS(F3:F66,Z130,B3:B66,0)+COUNTIFS(I3:I66,Z130,M3:M66,0)</f>
        <v>1</v>
      </c>
      <c r="AE130" s="82">
        <f>SUMIF(F3:F66,Z130,G3:G66)+SUMIF(I3:I66,Z130,H3:H66)</f>
        <v>4</v>
      </c>
      <c r="AF130" s="82">
        <f>SUMIF(F3:F66,Z130,H3:H66)+SUMIF(I3:I66,Z130,G3:G66)</f>
        <v>4</v>
      </c>
      <c r="AG130" s="82">
        <f t="shared" si="111"/>
        <v>0</v>
      </c>
      <c r="AH130" s="82">
        <f t="shared" si="112"/>
        <v>4</v>
      </c>
      <c r="AI130" s="82">
        <f t="shared" si="110"/>
        <v>4000.0039999999999</v>
      </c>
      <c r="AJ130" s="11"/>
      <c r="AW130" s="3"/>
    </row>
    <row r="131" spans="1:49" x14ac:dyDescent="0.25">
      <c r="A131" s="3"/>
      <c r="B131" s="11" t="str">
        <f t="shared" ref="B131:B193" si="113">IF(G131="","",IF(G131&gt;H131,3,IF(G131=H131,1,0)))</f>
        <v/>
      </c>
      <c r="D131" s="75">
        <f t="shared" si="103"/>
        <v>16</v>
      </c>
      <c r="F131" s="77" t="s">
        <v>129</v>
      </c>
      <c r="G131" s="16"/>
      <c r="H131" s="16"/>
      <c r="I131" s="77" t="s">
        <v>125</v>
      </c>
      <c r="J131" s="6"/>
      <c r="K131" s="75">
        <f t="shared" si="104"/>
        <v>17</v>
      </c>
      <c r="M131" s="11" t="str">
        <f t="shared" si="102"/>
        <v/>
      </c>
      <c r="O131" s="11" t="str">
        <f t="shared" si="63"/>
        <v/>
      </c>
      <c r="P131" s="11" t="str">
        <f t="shared" si="64"/>
        <v/>
      </c>
      <c r="S131" s="11" t="str">
        <f t="shared" si="105"/>
        <v/>
      </c>
      <c r="T131" s="11" t="str">
        <f t="shared" si="106"/>
        <v/>
      </c>
      <c r="V131" s="11" t="str">
        <f t="shared" si="109"/>
        <v>Borussia Dortmund</v>
      </c>
      <c r="W131" s="11">
        <f t="shared" si="107"/>
        <v>5</v>
      </c>
      <c r="Y131" s="82">
        <f>RANK(AI131,$AI$124:$AI$141,0)+COUNTIF($AI$123:AI130,AI131)</f>
        <v>5</v>
      </c>
      <c r="Z131" s="82" t="str">
        <f t="shared" si="108"/>
        <v>Borussia Dortmund</v>
      </c>
      <c r="AA131" s="82">
        <f>COUNTIFS(F3:F66,Z131,G3:G66,"&gt;=0")+COUNTIFS(I3:I66,Z131,H3:H66,"&gt;=0")</f>
        <v>3</v>
      </c>
      <c r="AB131" s="82">
        <f>COUNTIFS(F3:F66,Z131,B3:B66,3)+COUNTIFS(I3:I66,Z131,M3:M66,3)</f>
        <v>2</v>
      </c>
      <c r="AC131" s="82">
        <f>COUNTIFS(F3:F66,Z131,B3:B66,1)+COUNTIFS(I3:I66,Z131,M3:M66,1)</f>
        <v>0</v>
      </c>
      <c r="AD131" s="82">
        <f>COUNTIFS(F3:F66,Z131,B3:B66,0)+COUNTIFS(I3:I66,Z131,M3:M66,0)</f>
        <v>1</v>
      </c>
      <c r="AE131" s="82">
        <f>SUMIF(F3:F66,Z131,G3:G66)+SUMIF(I3:I66,Z131,H3:H66)</f>
        <v>9</v>
      </c>
      <c r="AF131" s="82">
        <f>SUMIF(F3:F66,Z131,H3:H66)+SUMIF(I3:I66,Z131,G3:G66)</f>
        <v>5</v>
      </c>
      <c r="AG131" s="82">
        <f t="shared" si="111"/>
        <v>4</v>
      </c>
      <c r="AH131" s="82">
        <f t="shared" si="112"/>
        <v>6</v>
      </c>
      <c r="AI131" s="82">
        <f t="shared" si="110"/>
        <v>6000.049</v>
      </c>
      <c r="AJ131" s="11"/>
      <c r="AW131" s="3"/>
    </row>
    <row r="132" spans="1:49" x14ac:dyDescent="0.25">
      <c r="A132" s="3"/>
      <c r="B132" s="11" t="str">
        <f t="shared" si="113"/>
        <v/>
      </c>
      <c r="D132" s="75">
        <f t="shared" si="103"/>
        <v>11</v>
      </c>
      <c r="F132" s="77" t="s">
        <v>262</v>
      </c>
      <c r="G132" s="16"/>
      <c r="H132" s="16"/>
      <c r="I132" s="77" t="s">
        <v>119</v>
      </c>
      <c r="J132" s="6"/>
      <c r="K132" s="75">
        <f t="shared" si="104"/>
        <v>8</v>
      </c>
      <c r="M132" s="11" t="str">
        <f t="shared" si="102"/>
        <v/>
      </c>
      <c r="O132" s="11" t="str">
        <f t="shared" ref="O132:O195" si="114">IF(B132="","",IF(B132=1,"N",IF(B132=0,"P",IF(B132=3,"G"))))</f>
        <v/>
      </c>
      <c r="P132" s="11" t="str">
        <f t="shared" ref="P132:P195" si="115">IF(M132="","",IF(M132=1,"N",IF(M132=0,"P",IF(M132=3,"G"))))</f>
        <v/>
      </c>
      <c r="S132" s="11" t="str">
        <f t="shared" si="105"/>
        <v/>
      </c>
      <c r="T132" s="11" t="str">
        <f t="shared" si="106"/>
        <v/>
      </c>
      <c r="V132" s="11" t="str">
        <f t="shared" si="109"/>
        <v>Eintracht Frankfurt</v>
      </c>
      <c r="W132" s="11">
        <f t="shared" si="107"/>
        <v>7</v>
      </c>
      <c r="Y132" s="82">
        <f>RANK(AI132,$AI$124:$AI$141,0)+COUNTIF($AI$123:AI131,AI132)</f>
        <v>7</v>
      </c>
      <c r="Z132" s="82" t="str">
        <f t="shared" si="108"/>
        <v>Eintracht Frankfurt</v>
      </c>
      <c r="AA132" s="82">
        <f>COUNTIFS(F3:F66,Z132,G3:G66,"&gt;=0")+COUNTIFS(I3:I66,Z132,H3:H66,"&gt;=0")</f>
        <v>3</v>
      </c>
      <c r="AB132" s="82">
        <f>COUNTIFS(F3:F66,Z132,B3:B66,3)+COUNTIFS(I3:I66,Z132,M3:M66,3)</f>
        <v>2</v>
      </c>
      <c r="AC132" s="82">
        <f>COUNTIFS(F3:F66,Z132,B3:B66,1)+COUNTIFS(I3:I66,Z132,M3:M66,1)</f>
        <v>0</v>
      </c>
      <c r="AD132" s="82">
        <f>COUNTIFS(F3:F66,Z132,B3:B66,0)+COUNTIFS(I3:I66,Z132,M3:M66,0)</f>
        <v>1</v>
      </c>
      <c r="AE132" s="82">
        <f>SUMIF(F3:F66,Z132,G3:G66)+SUMIF(I3:I66,Z132,H3:H66)</f>
        <v>4</v>
      </c>
      <c r="AF132" s="82">
        <f>SUMIF(F3:F66,Z132,H3:H66)+SUMIF(I3:I66,Z132,G3:G66)</f>
        <v>3</v>
      </c>
      <c r="AG132" s="82">
        <f t="shared" si="111"/>
        <v>1</v>
      </c>
      <c r="AH132" s="82">
        <f t="shared" si="112"/>
        <v>6</v>
      </c>
      <c r="AI132" s="82">
        <f t="shared" si="110"/>
        <v>6000.0140000000001</v>
      </c>
      <c r="AJ132" s="11"/>
      <c r="AW132" s="3"/>
    </row>
    <row r="133" spans="1:49" x14ac:dyDescent="0.25">
      <c r="A133" s="3"/>
      <c r="F133" s="6"/>
      <c r="G133" s="10"/>
      <c r="H133" s="10"/>
      <c r="I133" s="6"/>
      <c r="J133" s="6"/>
      <c r="O133" s="11" t="str">
        <f t="shared" si="114"/>
        <v/>
      </c>
      <c r="P133" s="11" t="str">
        <f t="shared" si="115"/>
        <v/>
      </c>
      <c r="V133" s="11" t="str">
        <f t="shared" si="109"/>
        <v>FC Augsburg</v>
      </c>
      <c r="W133" s="11">
        <f t="shared" si="107"/>
        <v>16</v>
      </c>
      <c r="Y133" s="82">
        <f>RANK(AI133,$AI$124:$AI$141,0)+COUNTIF($AI$123:AI132,AI133)</f>
        <v>16</v>
      </c>
      <c r="Z133" s="82" t="str">
        <f t="shared" si="108"/>
        <v>FC Augsburg</v>
      </c>
      <c r="AA133" s="82">
        <f>COUNTIFS(F3:F66,Z133,G3:G66,"&gt;=0")+COUNTIFS(I3:I66,Z133,H3:H66,"&gt;=0")</f>
        <v>3</v>
      </c>
      <c r="AB133" s="82">
        <f>COUNTIFS(F3:F66,Z133,B3:B66,3)+COUNTIFS(I3:I66,Z133,M3:M66,3)</f>
        <v>0</v>
      </c>
      <c r="AC133" s="82">
        <f>COUNTIFS(F3:F66,Z133,B3:B66,1)+COUNTIFS(I3:I66,Z133,M3:M66,1)</f>
        <v>1</v>
      </c>
      <c r="AD133" s="82">
        <f>COUNTIFS(F3:F66,Z133,B3:B66,0)+COUNTIFS(I3:I66,Z133,M3:M66,0)</f>
        <v>2</v>
      </c>
      <c r="AE133" s="82">
        <f>SUMIF(F3:F66,Z133,G3:G66)+SUMIF(I3:I66,Z133,H3:H66)</f>
        <v>4</v>
      </c>
      <c r="AF133" s="82">
        <f>SUMIF(F3:F66,Z133,H3:H66)+SUMIF(I3:I66,Z133,G3:G66)</f>
        <v>9</v>
      </c>
      <c r="AG133" s="82">
        <f t="shared" si="111"/>
        <v>-5</v>
      </c>
      <c r="AH133" s="82">
        <f t="shared" si="112"/>
        <v>1</v>
      </c>
      <c r="AI133" s="82">
        <f t="shared" si="110"/>
        <v>999.95400000000006</v>
      </c>
      <c r="AJ133" s="11"/>
      <c r="AW133" s="3"/>
    </row>
    <row r="134" spans="1:49" x14ac:dyDescent="0.25">
      <c r="A134" s="3"/>
      <c r="B134" s="11" t="str">
        <f t="shared" si="113"/>
        <v/>
      </c>
      <c r="F134" s="154" t="s">
        <v>72</v>
      </c>
      <c r="G134" s="154"/>
      <c r="H134" s="154"/>
      <c r="I134" s="154"/>
      <c r="J134" s="6"/>
      <c r="M134" s="11" t="str">
        <f t="shared" ref="M134:M143" si="116">IF(H134="","",IF(H134&gt;G134,3,IF(H134=G134,1,0)))</f>
        <v/>
      </c>
      <c r="O134" s="11" t="str">
        <f t="shared" si="114"/>
        <v/>
      </c>
      <c r="P134" s="11" t="str">
        <f t="shared" si="115"/>
        <v/>
      </c>
      <c r="V134" s="11" t="str">
        <f t="shared" si="109"/>
        <v>FC Schalke 04</v>
      </c>
      <c r="W134" s="11">
        <f t="shared" si="107"/>
        <v>10</v>
      </c>
      <c r="Y134" s="82">
        <f>RANK(AI134,$AI$124:$AI$141,0)+COUNTIF($AI$123:AI133,AI134)</f>
        <v>10</v>
      </c>
      <c r="Z134" s="82" t="str">
        <f t="shared" si="108"/>
        <v>FC Schalke 04</v>
      </c>
      <c r="AA134" s="82">
        <f>COUNTIFS(F3:F66,Z134,G3:G66,"&gt;=0")+COUNTIFS(I3:I66,Z134,H3:H66,"&gt;=0")</f>
        <v>3</v>
      </c>
      <c r="AB134" s="82">
        <f>COUNTIFS(F3:F66,Z134,B3:B66,3)+COUNTIFS(I3:I66,Z134,M3:M66,3)</f>
        <v>1</v>
      </c>
      <c r="AC134" s="82">
        <f>COUNTIFS(F3:F66,Z134,B3:B66,1)+COUNTIFS(I3:I66,Z134,M3:M66,1)</f>
        <v>1</v>
      </c>
      <c r="AD134" s="82">
        <f>COUNTIFS(F3:F66,Z134,B3:B66,0)+COUNTIFS(I3:I66,Z134,M3:M66,0)</f>
        <v>1</v>
      </c>
      <c r="AE134" s="82">
        <f>SUMIF(F3:F66,Z134,G3:G66)+SUMIF(I3:I66,Z134,H3:H66)</f>
        <v>3</v>
      </c>
      <c r="AF134" s="82">
        <f>SUMIF(F3:F66,Z134,H3:H66)+SUMIF(I3:I66,Z134,G3:G66)</f>
        <v>3</v>
      </c>
      <c r="AG134" s="82">
        <f t="shared" si="111"/>
        <v>0</v>
      </c>
      <c r="AH134" s="82">
        <f t="shared" si="112"/>
        <v>4</v>
      </c>
      <c r="AI134" s="82">
        <f t="shared" si="110"/>
        <v>4000.0030000000002</v>
      </c>
      <c r="AW134" s="3"/>
    </row>
    <row r="135" spans="1:49" x14ac:dyDescent="0.25">
      <c r="A135" s="3"/>
      <c r="B135" s="11" t="str">
        <f t="shared" si="113"/>
        <v/>
      </c>
      <c r="D135" s="75">
        <f t="shared" ref="D135:D143" si="117">IFERROR(VLOOKUP(F135,$V$244:$W$261,2,FALSE),"")</f>
        <v>2</v>
      </c>
      <c r="F135" s="77" t="s">
        <v>116</v>
      </c>
      <c r="G135" s="16"/>
      <c r="H135" s="16"/>
      <c r="I135" s="77" t="s">
        <v>120</v>
      </c>
      <c r="J135" s="6"/>
      <c r="K135" s="75">
        <f t="shared" ref="K135:K143" si="118">IFERROR(VLOOKUP(I135,$V$244:$W$261,2,FALSE),"")</f>
        <v>4</v>
      </c>
      <c r="M135" s="11" t="str">
        <f t="shared" si="116"/>
        <v/>
      </c>
      <c r="O135" s="11" t="str">
        <f t="shared" si="114"/>
        <v/>
      </c>
      <c r="P135" s="11" t="str">
        <f t="shared" si="115"/>
        <v/>
      </c>
      <c r="S135" s="11" t="str">
        <f t="shared" ref="S135:S143" si="119">IF(M135&lt;&gt;"",F135&amp;I135,"")</f>
        <v/>
      </c>
      <c r="T135" s="11" t="str">
        <f t="shared" ref="T135:T143" si="120">IF(S135&lt;&gt;"",G135&amp;"-"&amp;H135,"")</f>
        <v/>
      </c>
      <c r="V135" s="11" t="str">
        <f t="shared" si="109"/>
        <v>Fortuna Düsseldorf</v>
      </c>
      <c r="W135" s="11">
        <f t="shared" si="107"/>
        <v>12</v>
      </c>
      <c r="Y135" s="82">
        <f>RANK(AI135,$AI$124:$AI$141,0)+COUNTIF($AI$123:AI134,AI135)</f>
        <v>12</v>
      </c>
      <c r="Z135" s="82" t="str">
        <f t="shared" si="108"/>
        <v>Fortuna Düsseldorf</v>
      </c>
      <c r="AA135" s="82">
        <f>COUNTIFS(F3:F66,Z135,G3:G66,"&gt;=0")+COUNTIFS(I3:I66,Z135,H3:H66,"&gt;=0")</f>
        <v>3</v>
      </c>
      <c r="AB135" s="82">
        <f>COUNTIFS(F3:F66,Z135,B3:B66,3)+COUNTIFS(I3:I66,Z135,M3:M66,3)</f>
        <v>1</v>
      </c>
      <c r="AC135" s="82">
        <f>COUNTIFS(F3:F66,Z135,B3:B66,1)+COUNTIFS(I3:I66,Z135,M3:M66,1)</f>
        <v>0</v>
      </c>
      <c r="AD135" s="82">
        <f>COUNTIFS(F3:F66,Z135,B3:B66,0)+COUNTIFS(I3:I66,Z135,M3:M66,0)</f>
        <v>2</v>
      </c>
      <c r="AE135" s="82">
        <f>SUMIF(F3:F66,Z135,G3:G66)+SUMIF(I3:I66,Z135,H3:H66)</f>
        <v>5</v>
      </c>
      <c r="AF135" s="82">
        <f>SUMIF(F3:F66,Z135,H3:H66)+SUMIF(I3:I66,Z135,G3:G66)</f>
        <v>6</v>
      </c>
      <c r="AG135" s="82">
        <f t="shared" si="111"/>
        <v>-1</v>
      </c>
      <c r="AH135" s="82">
        <f t="shared" si="112"/>
        <v>3</v>
      </c>
      <c r="AI135" s="82">
        <f t="shared" si="110"/>
        <v>2999.9949999999999</v>
      </c>
      <c r="AJ135" s="11"/>
      <c r="AW135" s="3"/>
    </row>
    <row r="136" spans="1:49" x14ac:dyDescent="0.25">
      <c r="A136" s="3"/>
      <c r="B136" s="11" t="str">
        <f t="shared" si="113"/>
        <v/>
      </c>
      <c r="D136" s="75">
        <f t="shared" si="117"/>
        <v>8</v>
      </c>
      <c r="F136" s="77" t="s">
        <v>119</v>
      </c>
      <c r="G136" s="16"/>
      <c r="H136" s="16"/>
      <c r="I136" s="77" t="s">
        <v>128</v>
      </c>
      <c r="J136" s="6"/>
      <c r="K136" s="75">
        <f t="shared" si="118"/>
        <v>6</v>
      </c>
      <c r="M136" s="11" t="str">
        <f t="shared" si="116"/>
        <v/>
      </c>
      <c r="O136" s="11" t="str">
        <f t="shared" si="114"/>
        <v/>
      </c>
      <c r="P136" s="11" t="str">
        <f t="shared" si="115"/>
        <v/>
      </c>
      <c r="S136" s="11" t="str">
        <f t="shared" si="119"/>
        <v/>
      </c>
      <c r="T136" s="11" t="str">
        <f t="shared" si="120"/>
        <v/>
      </c>
      <c r="V136" s="11" t="str">
        <f t="shared" si="109"/>
        <v>Hertha BSC</v>
      </c>
      <c r="W136" s="11">
        <f t="shared" si="107"/>
        <v>17</v>
      </c>
      <c r="Y136" s="82">
        <f>RANK(AI136,$AI$124:$AI$141,0)+COUNTIF($AI$123:AI135,AI136)</f>
        <v>17</v>
      </c>
      <c r="Z136" s="82" t="str">
        <f t="shared" si="108"/>
        <v>Hertha BSC</v>
      </c>
      <c r="AA136" s="82">
        <f>COUNTIFS(F3:F66,Z136,G3:G66,"&gt;=0")+COUNTIFS(I3:I66,Z136,H3:H66,"&gt;=0")</f>
        <v>3</v>
      </c>
      <c r="AB136" s="82">
        <f>COUNTIFS(F3:F66,Z136,B3:B66,3)+COUNTIFS(I3:I66,Z136,M3:M66,3)</f>
        <v>0</v>
      </c>
      <c r="AC136" s="82">
        <f>COUNTIFS(F3:F66,Z136,B3:B66,1)+COUNTIFS(I3:I66,Z136,M3:M66,1)</f>
        <v>1</v>
      </c>
      <c r="AD136" s="82">
        <f>COUNTIFS(F3:F66,Z136,B3:B66,0)+COUNTIFS(I3:I66,Z136,M3:M66,0)</f>
        <v>2</v>
      </c>
      <c r="AE136" s="82">
        <f>SUMIF(F3:F66,Z136,G3:G66)+SUMIF(I3:I66,Z136,H3:H66)</f>
        <v>2</v>
      </c>
      <c r="AF136" s="82">
        <f>SUMIF(F3:F66,Z136,H3:H66)+SUMIF(I3:I66,Z136,G3:G66)</f>
        <v>8</v>
      </c>
      <c r="AG136" s="82">
        <f t="shared" si="111"/>
        <v>-6</v>
      </c>
      <c r="AH136" s="82">
        <f t="shared" si="112"/>
        <v>1</v>
      </c>
      <c r="AI136" s="82">
        <f t="shared" si="110"/>
        <v>999.94200000000001</v>
      </c>
      <c r="AJ136" s="11"/>
      <c r="AW136" s="3"/>
    </row>
    <row r="137" spans="1:49" x14ac:dyDescent="0.25">
      <c r="A137" s="3"/>
      <c r="B137" s="11" t="str">
        <f t="shared" si="113"/>
        <v/>
      </c>
      <c r="D137" s="75">
        <f t="shared" si="117"/>
        <v>3</v>
      </c>
      <c r="F137" s="77" t="s">
        <v>122</v>
      </c>
      <c r="G137" s="16"/>
      <c r="H137" s="16"/>
      <c r="I137" s="77" t="s">
        <v>124</v>
      </c>
      <c r="J137" s="6"/>
      <c r="K137" s="75">
        <f t="shared" si="118"/>
        <v>13</v>
      </c>
      <c r="M137" s="11" t="str">
        <f t="shared" si="116"/>
        <v/>
      </c>
      <c r="O137" s="11" t="str">
        <f t="shared" si="114"/>
        <v/>
      </c>
      <c r="P137" s="11" t="str">
        <f t="shared" si="115"/>
        <v/>
      </c>
      <c r="S137" s="11" t="str">
        <f t="shared" si="119"/>
        <v/>
      </c>
      <c r="T137" s="11" t="str">
        <f t="shared" si="120"/>
        <v/>
      </c>
      <c r="V137" s="11" t="str">
        <f t="shared" si="109"/>
        <v>RB Leipzig</v>
      </c>
      <c r="W137" s="11">
        <f t="shared" si="107"/>
        <v>1</v>
      </c>
      <c r="Y137" s="82">
        <f>RANK(AI137,$AI$124:$AI$141,0)+COUNTIF($AI$123:AI136,AI137)</f>
        <v>1</v>
      </c>
      <c r="Z137" s="82" t="str">
        <f t="shared" si="108"/>
        <v>RB Leipzig</v>
      </c>
      <c r="AA137" s="82">
        <f>COUNTIFS(F3:F66,Z137,G3:G66,"&gt;=0")+COUNTIFS(I3:I66,Z137,H3:H66,"&gt;=0")</f>
        <v>3</v>
      </c>
      <c r="AB137" s="82">
        <f>COUNTIFS(F3:F66,Z137,B3:B66,3)+COUNTIFS(I3:I66,Z137,M3:M66,3)</f>
        <v>3</v>
      </c>
      <c r="AC137" s="82">
        <f>COUNTIFS(F3:F66,Z137,B3:B66,1)+COUNTIFS(I3:I66,Z137,M3:M66,1)</f>
        <v>0</v>
      </c>
      <c r="AD137" s="82">
        <f>COUNTIFS(F3:F66,Z137,B3:B66,0)+COUNTIFS(I3:I66,Z137,M3:M66,0)</f>
        <v>0</v>
      </c>
      <c r="AE137" s="82">
        <f>SUMIF(F3:F66,Z137,G3:G66)+SUMIF(I3:I66,Z137,H3:H66)</f>
        <v>9</v>
      </c>
      <c r="AF137" s="82">
        <f>SUMIF(F3:F66,Z137,H3:H66)+SUMIF(I3:I66,Z137,G3:G66)</f>
        <v>2</v>
      </c>
      <c r="AG137" s="82">
        <f t="shared" si="111"/>
        <v>7</v>
      </c>
      <c r="AH137" s="82">
        <f t="shared" si="112"/>
        <v>9</v>
      </c>
      <c r="AI137" s="82">
        <f t="shared" si="110"/>
        <v>9000.0789999999997</v>
      </c>
      <c r="AJ137" s="11"/>
      <c r="AW137" s="3"/>
    </row>
    <row r="138" spans="1:49" x14ac:dyDescent="0.25">
      <c r="A138" s="3"/>
      <c r="B138" s="11" t="str">
        <f t="shared" si="113"/>
        <v/>
      </c>
      <c r="D138" s="75">
        <f t="shared" si="117"/>
        <v>9</v>
      </c>
      <c r="F138" s="77" t="s">
        <v>123</v>
      </c>
      <c r="G138" s="16"/>
      <c r="H138" s="16"/>
      <c r="I138" s="77" t="s">
        <v>126</v>
      </c>
      <c r="J138" s="6"/>
      <c r="K138" s="75">
        <f t="shared" si="118"/>
        <v>12</v>
      </c>
      <c r="M138" s="11" t="str">
        <f t="shared" si="116"/>
        <v/>
      </c>
      <c r="O138" s="11" t="str">
        <f t="shared" si="114"/>
        <v/>
      </c>
      <c r="P138" s="11" t="str">
        <f t="shared" si="115"/>
        <v/>
      </c>
      <c r="S138" s="11" t="str">
        <f t="shared" si="119"/>
        <v/>
      </c>
      <c r="T138" s="11" t="str">
        <f t="shared" si="120"/>
        <v/>
      </c>
      <c r="V138" s="11" t="str">
        <f t="shared" si="109"/>
        <v>SC Freiburg</v>
      </c>
      <c r="W138" s="11">
        <f t="shared" si="107"/>
        <v>6</v>
      </c>
      <c r="Y138" s="82">
        <f>RANK(AI138,$AI$124:$AI$141,0)+COUNTIF($AI$123:AI137,AI138)</f>
        <v>6</v>
      </c>
      <c r="Z138" s="82" t="str">
        <f t="shared" si="108"/>
        <v>SC Freiburg</v>
      </c>
      <c r="AA138" s="82">
        <f>COUNTIFS(F3:F66,Z138,G3:G66,"&gt;=0")+COUNTIFS(I3:I66,Z138,H3:H66,"&gt;=0")</f>
        <v>3</v>
      </c>
      <c r="AB138" s="82">
        <f>COUNTIFS(F3:F66,Z138,B3:B66,3)+COUNTIFS(I3:I66,Z138,M3:M66,3)</f>
        <v>2</v>
      </c>
      <c r="AC138" s="82">
        <f>COUNTIFS(F3:F66,Z138,B3:B66,1)+COUNTIFS(I3:I66,Z138,M3:M66,1)</f>
        <v>0</v>
      </c>
      <c r="AD138" s="82">
        <f>COUNTIFS(F3:F66,Z138,B3:B66,0)+COUNTIFS(I3:I66,Z138,M3:M66,0)</f>
        <v>1</v>
      </c>
      <c r="AE138" s="82">
        <f>SUMIF(F3:F66,Z138,G3:G66)+SUMIF(I3:I66,Z138,H3:H66)</f>
        <v>7</v>
      </c>
      <c r="AF138" s="82">
        <f>SUMIF(F3:F66,Z138,H3:H66)+SUMIF(I3:I66,Z138,G3:G66)</f>
        <v>3</v>
      </c>
      <c r="AG138" s="82">
        <f t="shared" si="111"/>
        <v>4</v>
      </c>
      <c r="AH138" s="82">
        <f t="shared" si="112"/>
        <v>6</v>
      </c>
      <c r="AI138" s="82">
        <f t="shared" si="110"/>
        <v>6000.0469999999996</v>
      </c>
      <c r="AJ138" s="11"/>
      <c r="AW138" s="3"/>
    </row>
    <row r="139" spans="1:49" x14ac:dyDescent="0.25">
      <c r="A139" s="3"/>
      <c r="B139" s="11" t="str">
        <f t="shared" si="113"/>
        <v/>
      </c>
      <c r="D139" s="75">
        <f t="shared" si="117"/>
        <v>17</v>
      </c>
      <c r="F139" s="77" t="s">
        <v>125</v>
      </c>
      <c r="G139" s="16"/>
      <c r="H139" s="16"/>
      <c r="I139" s="77" t="s">
        <v>117</v>
      </c>
      <c r="J139" s="6"/>
      <c r="K139" s="75">
        <f t="shared" si="118"/>
        <v>5</v>
      </c>
      <c r="M139" s="11" t="str">
        <f t="shared" si="116"/>
        <v/>
      </c>
      <c r="O139" s="11" t="str">
        <f t="shared" si="114"/>
        <v/>
      </c>
      <c r="P139" s="11" t="str">
        <f t="shared" si="115"/>
        <v/>
      </c>
      <c r="S139" s="11" t="str">
        <f t="shared" si="119"/>
        <v/>
      </c>
      <c r="T139" s="11" t="str">
        <f t="shared" si="120"/>
        <v/>
      </c>
      <c r="V139" s="11" t="str">
        <f t="shared" si="109"/>
        <v>SC Paderborn 07</v>
      </c>
      <c r="W139" s="11">
        <f t="shared" si="107"/>
        <v>15</v>
      </c>
      <c r="Y139" s="82">
        <f>RANK(AI139,$AI$124:$AI$141,0)+COUNTIF($AI$123:AI138,AI139)</f>
        <v>15</v>
      </c>
      <c r="Z139" s="82" t="str">
        <f t="shared" si="108"/>
        <v>SC Paderborn 07</v>
      </c>
      <c r="AA139" s="82">
        <f>COUNTIFS(F3:F66,Z139,G3:G66,"&gt;=0")+COUNTIFS(I3:I66,Z139,H3:H66,"&gt;=0")</f>
        <v>3</v>
      </c>
      <c r="AB139" s="82">
        <f>COUNTIFS(F3:F66,Z139,B3:B66,3)+COUNTIFS(I3:I66,Z139,M3:M66,3)</f>
        <v>0</v>
      </c>
      <c r="AC139" s="82">
        <f>COUNTIFS(F3:F66,Z139,B3:B66,1)+COUNTIFS(I3:I66,Z139,M3:M66,1)</f>
        <v>1</v>
      </c>
      <c r="AD139" s="82">
        <f>COUNTIFS(F3:F66,Z139,B3:B66,0)+COUNTIFS(I3:I66,Z139,M3:M66,0)</f>
        <v>2</v>
      </c>
      <c r="AE139" s="82">
        <f>SUMIF(F3:F66,Z139,G3:G66)+SUMIF(I3:I66,Z139,H3:H66)</f>
        <v>4</v>
      </c>
      <c r="AF139" s="82">
        <f>SUMIF(F3:F66,Z139,H3:H66)+SUMIF(I3:I66,Z139,G3:G66)</f>
        <v>7</v>
      </c>
      <c r="AG139" s="82">
        <f t="shared" si="111"/>
        <v>-3</v>
      </c>
      <c r="AH139" s="82">
        <f t="shared" si="112"/>
        <v>1</v>
      </c>
      <c r="AI139" s="82">
        <f t="shared" si="110"/>
        <v>999.97400000000005</v>
      </c>
      <c r="AJ139" s="11"/>
      <c r="AW139" s="3"/>
    </row>
    <row r="140" spans="1:49" x14ac:dyDescent="0.25">
      <c r="A140" s="3"/>
      <c r="B140" s="11" t="str">
        <f t="shared" si="113"/>
        <v/>
      </c>
      <c r="D140" s="75">
        <f t="shared" si="117"/>
        <v>18</v>
      </c>
      <c r="F140" s="77" t="s">
        <v>127</v>
      </c>
      <c r="G140" s="16"/>
      <c r="H140" s="16"/>
      <c r="I140" s="77" t="s">
        <v>121</v>
      </c>
      <c r="J140" s="6"/>
      <c r="K140" s="75">
        <f t="shared" si="118"/>
        <v>7</v>
      </c>
      <c r="M140" s="11" t="str">
        <f t="shared" si="116"/>
        <v/>
      </c>
      <c r="O140" s="11" t="str">
        <f t="shared" si="114"/>
        <v/>
      </c>
      <c r="P140" s="11" t="str">
        <f t="shared" si="115"/>
        <v/>
      </c>
      <c r="S140" s="11" t="str">
        <f t="shared" si="119"/>
        <v/>
      </c>
      <c r="T140" s="11" t="str">
        <f t="shared" si="120"/>
        <v/>
      </c>
      <c r="V140" s="11" t="str">
        <f t="shared" si="109"/>
        <v>VfL Wolfsburg</v>
      </c>
      <c r="W140" s="11">
        <f t="shared" si="107"/>
        <v>3</v>
      </c>
      <c r="Y140" s="82">
        <f>RANK(AI140,$AI$124:$AI$141,0)+COUNTIF($AI$123:AI139,AI140)</f>
        <v>3</v>
      </c>
      <c r="Z140" s="82" t="str">
        <f t="shared" si="108"/>
        <v>VfL Wolfsburg</v>
      </c>
      <c r="AA140" s="82">
        <f>COUNTIFS(F3:F66,Z140,G3:G66,"&gt;=0")+COUNTIFS(I3:I66,Z140,H3:H66,"&gt;=0")</f>
        <v>3</v>
      </c>
      <c r="AB140" s="82">
        <f>COUNTIFS(F3:F66,Z140,B3:B66,3)+COUNTIFS(I3:I66,Z140,M3:M66,3)</f>
        <v>2</v>
      </c>
      <c r="AC140" s="82">
        <f>COUNTIFS(F3:F66,Z140,B3:B66,1)+COUNTIFS(I3:I66,Z140,M3:M66,1)</f>
        <v>1</v>
      </c>
      <c r="AD140" s="82">
        <f>COUNTIFS(F3:F66,Z140,B3:B66,0)+COUNTIFS(I3:I66,Z140,M3:M66,0)</f>
        <v>0</v>
      </c>
      <c r="AE140" s="82">
        <f>SUMIF(F3:F66,Z140,G3:G66)+SUMIF(I3:I66,Z140,H3:H66)</f>
        <v>6</v>
      </c>
      <c r="AF140" s="82">
        <f>SUMIF(F3:F66,Z140,H3:H66)+SUMIF(I3:I66,Z140,G3:G66)</f>
        <v>2</v>
      </c>
      <c r="AG140" s="82">
        <f t="shared" si="111"/>
        <v>4</v>
      </c>
      <c r="AH140" s="82">
        <f t="shared" si="112"/>
        <v>7</v>
      </c>
      <c r="AI140" s="82">
        <f t="shared" si="110"/>
        <v>7000.0460000000003</v>
      </c>
      <c r="AJ140" s="11"/>
      <c r="AW140" s="3"/>
    </row>
    <row r="141" spans="1:49" x14ac:dyDescent="0.25">
      <c r="A141" s="3"/>
      <c r="B141" s="11" t="str">
        <f t="shared" si="113"/>
        <v/>
      </c>
      <c r="D141" s="75">
        <f t="shared" si="117"/>
        <v>10</v>
      </c>
      <c r="F141" s="77" t="s">
        <v>130</v>
      </c>
      <c r="G141" s="16"/>
      <c r="H141" s="16"/>
      <c r="I141" s="77" t="s">
        <v>262</v>
      </c>
      <c r="J141" s="6"/>
      <c r="K141" s="75">
        <f t="shared" si="118"/>
        <v>11</v>
      </c>
      <c r="M141" s="11" t="str">
        <f t="shared" si="116"/>
        <v/>
      </c>
      <c r="O141" s="11" t="str">
        <f t="shared" si="114"/>
        <v/>
      </c>
      <c r="P141" s="11" t="str">
        <f t="shared" si="115"/>
        <v/>
      </c>
      <c r="S141" s="11" t="str">
        <f t="shared" si="119"/>
        <v/>
      </c>
      <c r="T141" s="11" t="str">
        <f t="shared" si="120"/>
        <v/>
      </c>
      <c r="V141" s="11" t="str">
        <f t="shared" si="109"/>
        <v>Werder Bremen</v>
      </c>
      <c r="W141" s="11">
        <f t="shared" si="107"/>
        <v>13</v>
      </c>
      <c r="Y141" s="82">
        <f>RANK(AI141,$AI$124:$AI$141,0)+COUNTIF($AI$123:AI140,AI141)</f>
        <v>13</v>
      </c>
      <c r="Z141" s="82" t="str">
        <f t="shared" si="108"/>
        <v>Werder Bremen</v>
      </c>
      <c r="AA141" s="82">
        <f>COUNTIFS(F3:F66,Z141,G3:G66,"&gt;=0")+COUNTIFS(I3:I66,Z141,H3:H66,"&gt;=0")</f>
        <v>3</v>
      </c>
      <c r="AB141" s="82">
        <f>COUNTIFS(F3:F66,Z141,B3:B66,3)+COUNTIFS(I3:I66,Z141,M3:M66,3)</f>
        <v>1</v>
      </c>
      <c r="AC141" s="82">
        <f>COUNTIFS(F3:F66,Z141,B3:B66,1)+COUNTIFS(I3:I66,Z141,M3:M66,1)</f>
        <v>0</v>
      </c>
      <c r="AD141" s="82">
        <f>COUNTIFS(F3:F66,Z141,B3:B66,0)+COUNTIFS(I3:I66,Z141,M3:M66,0)</f>
        <v>2</v>
      </c>
      <c r="AE141" s="82">
        <f>SUMIF(F3:F66,Z141,G3:G66)+SUMIF(I3:I66,Z141,H3:H66)</f>
        <v>6</v>
      </c>
      <c r="AF141" s="82">
        <f>SUMIF(F3:F66,Z141,H3:H66)+SUMIF(I3:I66,Z141,G3:G66)</f>
        <v>8</v>
      </c>
      <c r="AG141" s="82">
        <f t="shared" si="111"/>
        <v>-2</v>
      </c>
      <c r="AH141" s="82">
        <f t="shared" si="112"/>
        <v>3</v>
      </c>
      <c r="AI141" s="82">
        <f t="shared" si="110"/>
        <v>2999.9859999999999</v>
      </c>
      <c r="AJ141" s="11"/>
      <c r="AW141" s="3"/>
    </row>
    <row r="142" spans="1:49" x14ac:dyDescent="0.25">
      <c r="A142" s="3"/>
      <c r="B142" s="11" t="str">
        <f t="shared" si="113"/>
        <v/>
      </c>
      <c r="D142" s="75">
        <f t="shared" si="117"/>
        <v>14</v>
      </c>
      <c r="F142" s="77" t="s">
        <v>261</v>
      </c>
      <c r="G142" s="16"/>
      <c r="H142" s="16"/>
      <c r="I142" s="77" t="s">
        <v>129</v>
      </c>
      <c r="J142" s="6"/>
      <c r="K142" s="75">
        <f t="shared" si="118"/>
        <v>16</v>
      </c>
      <c r="M142" s="11" t="str">
        <f t="shared" si="116"/>
        <v/>
      </c>
      <c r="O142" s="11" t="str">
        <f t="shared" si="114"/>
        <v/>
      </c>
      <c r="P142" s="11" t="str">
        <f t="shared" si="115"/>
        <v/>
      </c>
      <c r="S142" s="11" t="str">
        <f t="shared" si="119"/>
        <v/>
      </c>
      <c r="T142" s="11" t="str">
        <f t="shared" si="120"/>
        <v/>
      </c>
      <c r="AJ142" s="11"/>
      <c r="AW142" s="3"/>
    </row>
    <row r="143" spans="1:49" x14ac:dyDescent="0.25">
      <c r="A143" s="3"/>
      <c r="B143" s="11" t="str">
        <f t="shared" si="113"/>
        <v/>
      </c>
      <c r="D143" s="75">
        <f t="shared" si="117"/>
        <v>15</v>
      </c>
      <c r="F143" s="77" t="s">
        <v>225</v>
      </c>
      <c r="G143" s="16"/>
      <c r="H143" s="16"/>
      <c r="I143" s="77" t="s">
        <v>118</v>
      </c>
      <c r="J143" s="6"/>
      <c r="K143" s="75">
        <f t="shared" si="118"/>
        <v>1</v>
      </c>
      <c r="M143" s="11" t="str">
        <f t="shared" si="116"/>
        <v/>
      </c>
      <c r="O143" s="11" t="str">
        <f t="shared" si="114"/>
        <v/>
      </c>
      <c r="P143" s="11" t="str">
        <f t="shared" si="115"/>
        <v/>
      </c>
      <c r="S143" s="11" t="str">
        <f t="shared" si="119"/>
        <v/>
      </c>
      <c r="T143" s="11" t="str">
        <f t="shared" si="120"/>
        <v/>
      </c>
      <c r="W143" s="83">
        <v>7</v>
      </c>
      <c r="Y143" s="82"/>
      <c r="Z143" s="82" t="s">
        <v>1</v>
      </c>
      <c r="AA143" s="82" t="s">
        <v>2</v>
      </c>
      <c r="AB143" s="82" t="s">
        <v>3</v>
      </c>
      <c r="AC143" s="82" t="s">
        <v>4</v>
      </c>
      <c r="AD143" s="82" t="s">
        <v>5</v>
      </c>
      <c r="AE143" s="82" t="s">
        <v>6</v>
      </c>
      <c r="AF143" s="82" t="s">
        <v>7</v>
      </c>
      <c r="AG143" s="82" t="s">
        <v>8</v>
      </c>
      <c r="AH143" s="82" t="s">
        <v>9</v>
      </c>
      <c r="AI143" s="82" t="s">
        <v>0</v>
      </c>
      <c r="AJ143" s="11"/>
      <c r="AW143" s="3"/>
    </row>
    <row r="144" spans="1:49" x14ac:dyDescent="0.25">
      <c r="A144" s="3"/>
      <c r="F144" s="6"/>
      <c r="G144" s="10"/>
      <c r="H144" s="10"/>
      <c r="I144" s="6"/>
      <c r="J144" s="6"/>
      <c r="O144" s="11" t="str">
        <f t="shared" si="114"/>
        <v/>
      </c>
      <c r="P144" s="11" t="str">
        <f t="shared" si="115"/>
        <v/>
      </c>
      <c r="V144" s="11" t="str">
        <f>CONCATENATE(Z144)</f>
        <v>1. FC Köln</v>
      </c>
      <c r="W144" s="11">
        <f t="shared" ref="W144:W161" si="121">Y144</f>
        <v>14</v>
      </c>
      <c r="Y144" s="82">
        <f>RANK(AI144,$AI$144:$AI$161,0)+COUNTIF($AI$143:AI143,AI144)</f>
        <v>14</v>
      </c>
      <c r="Z144" s="82" t="str">
        <f t="shared" ref="Z144:Z161" si="122">CONCATENATE(Z4)</f>
        <v>1. FC Köln</v>
      </c>
      <c r="AA144" s="82">
        <f>COUNTIFS(F3:F77,Z144,G3:G77,"&gt;=0")+COUNTIFS(I3:I77,Z144,H3:H77,"&gt;=0")</f>
        <v>3</v>
      </c>
      <c r="AB144" s="82">
        <f>COUNTIFS(F3:F77,Z144,B3:B77,3)+COUNTIFS(I3:I77,Z144,M3:M77,3)</f>
        <v>1</v>
      </c>
      <c r="AC144" s="82">
        <f>COUNTIFS(F3:F77,Z144,B3:B77,1)+COUNTIFS(I3:I77,Z144,M3:M77,1)</f>
        <v>0</v>
      </c>
      <c r="AD144" s="82">
        <f>COUNTIFS(F3:F77,Z144,B3:B77,0)+COUNTIFS(I3:I77,Z144,M3:M77,0)</f>
        <v>2</v>
      </c>
      <c r="AE144" s="82">
        <f>SUMIF(F3:F77,Z144,G3:G77)+SUMIF(I3:I77,Z144,H3:H77)</f>
        <v>4</v>
      </c>
      <c r="AF144" s="82">
        <f>SUMIF(F3:F77,Z144,H3:H77)+SUMIF(I3:I77,Z144,G3:G77)</f>
        <v>6</v>
      </c>
      <c r="AG144" s="82">
        <f>+AE144-AF144</f>
        <v>-2</v>
      </c>
      <c r="AH144" s="82">
        <f>(AB144*3)+AC144</f>
        <v>3</v>
      </c>
      <c r="AI144" s="82">
        <f>SUM(AH144*1000+(AG144)/100+(AE144)/1000)</f>
        <v>2999.9839999999999</v>
      </c>
      <c r="AJ144" s="11"/>
      <c r="AW144" s="3"/>
    </row>
    <row r="145" spans="1:49" x14ac:dyDescent="0.25">
      <c r="A145" s="3"/>
      <c r="B145" s="11" t="str">
        <f t="shared" si="113"/>
        <v/>
      </c>
      <c r="F145" s="154" t="s">
        <v>73</v>
      </c>
      <c r="G145" s="154"/>
      <c r="H145" s="154"/>
      <c r="I145" s="154"/>
      <c r="J145" s="6"/>
      <c r="M145" s="11" t="str">
        <f t="shared" ref="M145:M154" si="123">IF(H145="","",IF(H145&gt;G145,3,IF(H145=G145,1,0)))</f>
        <v/>
      </c>
      <c r="O145" s="11" t="str">
        <f t="shared" si="114"/>
        <v/>
      </c>
      <c r="P145" s="11" t="str">
        <f t="shared" si="115"/>
        <v/>
      </c>
      <c r="V145" s="11" t="str">
        <f t="shared" ref="V145:V161" si="124">CONCATENATE(Z145)</f>
        <v>1. FC Union Berlin</v>
      </c>
      <c r="W145" s="11">
        <f t="shared" si="121"/>
        <v>11</v>
      </c>
      <c r="Y145" s="82">
        <f>RANK(AI145,$AI$144:$AI$161,0)+COUNTIF($AI$143:AI144,AI145)</f>
        <v>11</v>
      </c>
      <c r="Z145" s="82" t="str">
        <f t="shared" si="122"/>
        <v>1. FC Union Berlin</v>
      </c>
      <c r="AA145" s="82">
        <f>COUNTIFS(F3:F77,Z145,G3:G77,"&gt;=0")+COUNTIFS(I3:I77,Z145,H3:H77,"&gt;=0")</f>
        <v>3</v>
      </c>
      <c r="AB145" s="82">
        <f>COUNTIFS(F3:F77,Z145,B3:B77,3)+COUNTIFS(I3:I77,Z145,M3:M77,3)</f>
        <v>1</v>
      </c>
      <c r="AC145" s="82">
        <f>COUNTIFS(F3:F77,Z145,B3:B77,1)+COUNTIFS(I3:I77,Z145,M3:M77,1)</f>
        <v>1</v>
      </c>
      <c r="AD145" s="82">
        <f>COUNTIFS(F3:F77,Z145,B3:B77,0)+COUNTIFS(I3:I77,Z145,M3:M77,0)</f>
        <v>1</v>
      </c>
      <c r="AE145" s="82">
        <f>SUMIF(F3:F77,Z145,G3:G77)+SUMIF(I3:I77,Z145,H3:H77)</f>
        <v>4</v>
      </c>
      <c r="AF145" s="82">
        <f>SUMIF(F3:F77,Z145,H3:H77)+SUMIF(I3:I77,Z145,G3:G77)</f>
        <v>6</v>
      </c>
      <c r="AG145" s="82">
        <f>+AE145-AF145</f>
        <v>-2</v>
      </c>
      <c r="AH145" s="82">
        <f>(AB145*3)+AC145</f>
        <v>4</v>
      </c>
      <c r="AI145" s="82">
        <f>SUM(AH145*1000+(AG145)/100+(AE145)/1000)</f>
        <v>3999.9839999999999</v>
      </c>
      <c r="AJ145" s="11"/>
      <c r="AW145" s="3"/>
    </row>
    <row r="146" spans="1:49" x14ac:dyDescent="0.25">
      <c r="A146" s="3"/>
      <c r="B146" s="11" t="str">
        <f t="shared" si="113"/>
        <v/>
      </c>
      <c r="D146" s="75">
        <f t="shared" ref="D146:D154" si="125">IFERROR(VLOOKUP(F146,$V$264:$W$281,2,FALSE),"")</f>
        <v>5</v>
      </c>
      <c r="F146" s="77" t="s">
        <v>117</v>
      </c>
      <c r="G146" s="16"/>
      <c r="H146" s="16"/>
      <c r="I146" s="77" t="s">
        <v>126</v>
      </c>
      <c r="J146" s="6"/>
      <c r="K146" s="75">
        <f t="shared" ref="K146:K154" si="126">IFERROR(VLOOKUP(I146,$V$264:$W$281,2,FALSE),"")</f>
        <v>12</v>
      </c>
      <c r="M146" s="11" t="str">
        <f t="shared" si="123"/>
        <v/>
      </c>
      <c r="O146" s="11" t="str">
        <f t="shared" si="114"/>
        <v/>
      </c>
      <c r="P146" s="11" t="str">
        <f t="shared" si="115"/>
        <v/>
      </c>
      <c r="S146" s="11" t="str">
        <f t="shared" ref="S146:S154" si="127">IF(M146&lt;&gt;"",F146&amp;I146,"")</f>
        <v/>
      </c>
      <c r="T146" s="11" t="str">
        <f t="shared" ref="T146:T154" si="128">IF(S146&lt;&gt;"",G146&amp;"-"&amp;H146,"")</f>
        <v/>
      </c>
      <c r="V146" s="11" t="str">
        <f t="shared" si="124"/>
        <v>1. FSV Mainz 05</v>
      </c>
      <c r="W146" s="11">
        <f t="shared" si="121"/>
        <v>18</v>
      </c>
      <c r="Y146" s="82">
        <f>RANK(AI146,$AI$144:$AI$161,0)+COUNTIF($AI$143:AI145,AI146)</f>
        <v>18</v>
      </c>
      <c r="Z146" s="82" t="str">
        <f t="shared" si="122"/>
        <v>1. FSV Mainz 05</v>
      </c>
      <c r="AA146" s="82">
        <f>COUNTIFS(F3:F77,Z146,G3:G77,"&gt;=0")+COUNTIFS(I3:I77,Z146,H3:H77,"&gt;=0")</f>
        <v>3</v>
      </c>
      <c r="AB146" s="82">
        <f>COUNTIFS(F3:F77,Z146,B3:B77,3)+COUNTIFS(I3:I77,Z146,M3:M77,3)</f>
        <v>0</v>
      </c>
      <c r="AC146" s="82">
        <f>COUNTIFS(F3:F77,Z146,B3:B77,1)+COUNTIFS(I3:I77,Z146,M3:M77,1)</f>
        <v>0</v>
      </c>
      <c r="AD146" s="82">
        <f>COUNTIFS(F3:F77,Z146,B3:B77,0)+COUNTIFS(I3:I77,Z146,M3:M77,0)</f>
        <v>3</v>
      </c>
      <c r="AE146" s="82">
        <f>SUMIF(F3:F77,Z146,G3:G77)+SUMIF(I3:I77,Z146,H3:H77)</f>
        <v>2</v>
      </c>
      <c r="AF146" s="82">
        <f>SUMIF(F3:F77,Z146,H3:H77)+SUMIF(I3:I77,Z146,G3:G77)</f>
        <v>12</v>
      </c>
      <c r="AG146" s="82">
        <f>+AE146-AF146</f>
        <v>-10</v>
      </c>
      <c r="AH146" s="82">
        <f>(AB146*3)+AC146</f>
        <v>0</v>
      </c>
      <c r="AI146" s="82">
        <f t="shared" ref="AI146:AI161" si="129">SUM(AH146*1000+(AG146)/100+(AE146)/1000)</f>
        <v>-9.8000000000000004E-2</v>
      </c>
      <c r="AJ146" s="11"/>
      <c r="AW146" s="3"/>
    </row>
    <row r="147" spans="1:49" x14ac:dyDescent="0.25">
      <c r="A147" s="3"/>
      <c r="B147" s="11" t="str">
        <f t="shared" si="113"/>
        <v/>
      </c>
      <c r="D147" s="75">
        <f t="shared" si="125"/>
        <v>1</v>
      </c>
      <c r="F147" s="77" t="s">
        <v>118</v>
      </c>
      <c r="G147" s="16"/>
      <c r="H147" s="16"/>
      <c r="I147" s="77" t="s">
        <v>123</v>
      </c>
      <c r="J147" s="6"/>
      <c r="K147" s="75">
        <f t="shared" si="126"/>
        <v>9</v>
      </c>
      <c r="M147" s="11" t="str">
        <f t="shared" si="123"/>
        <v/>
      </c>
      <c r="O147" s="11" t="str">
        <f t="shared" si="114"/>
        <v/>
      </c>
      <c r="P147" s="11" t="str">
        <f t="shared" si="115"/>
        <v/>
      </c>
      <c r="S147" s="11" t="str">
        <f t="shared" si="127"/>
        <v/>
      </c>
      <c r="T147" s="11" t="str">
        <f t="shared" si="128"/>
        <v/>
      </c>
      <c r="V147" s="11" t="str">
        <f t="shared" si="124"/>
        <v>1899 Hoffenheim</v>
      </c>
      <c r="W147" s="11">
        <f t="shared" si="121"/>
        <v>9</v>
      </c>
      <c r="Y147" s="82">
        <f>RANK(AI147,$AI$144:$AI$161,0)+COUNTIF($AI$143:AI146,AI147)</f>
        <v>9</v>
      </c>
      <c r="Z147" s="82" t="str">
        <f t="shared" si="122"/>
        <v>1899 Hoffenheim</v>
      </c>
      <c r="AA147" s="82">
        <f>COUNTIFS(F3:F77,Z147,G3:G77,"&gt;=0")+COUNTIFS(I3:I77,Z147,H3:H77,"&gt;=0")</f>
        <v>3</v>
      </c>
      <c r="AB147" s="82">
        <f>COUNTIFS(F3:F77,Z147,B3:B77,3)+COUNTIFS(I3:I77,Z147,M3:M77,3)</f>
        <v>1</v>
      </c>
      <c r="AC147" s="82">
        <f>COUNTIFS(F3:F77,Z147,B3:B77,1)+COUNTIFS(I3:I77,Z147,M3:M77,1)</f>
        <v>1</v>
      </c>
      <c r="AD147" s="82">
        <f>COUNTIFS(F3:F77,Z147,B3:B77,0)+COUNTIFS(I3:I77,Z147,M3:M77,0)</f>
        <v>1</v>
      </c>
      <c r="AE147" s="82">
        <f>SUMIF(F3:F77,Z147,G3:G77)+SUMIF(I3:I77,Z147,H3:H77)</f>
        <v>3</v>
      </c>
      <c r="AF147" s="82">
        <f>SUMIF(F3:F77,Z147,H3:H77)+SUMIF(I3:I77,Z147,G3:G77)</f>
        <v>3</v>
      </c>
      <c r="AG147" s="82">
        <f t="shared" ref="AG147:AG161" si="130">+AE147-AF147</f>
        <v>0</v>
      </c>
      <c r="AH147" s="82">
        <f>(AB147*3)+AC147</f>
        <v>4</v>
      </c>
      <c r="AI147" s="82">
        <f t="shared" si="129"/>
        <v>4000.0030000000002</v>
      </c>
      <c r="AJ147" s="11"/>
      <c r="AW147" s="3"/>
    </row>
    <row r="148" spans="1:49" x14ac:dyDescent="0.25">
      <c r="A148" s="3"/>
      <c r="B148" s="11" t="str">
        <f t="shared" si="113"/>
        <v/>
      </c>
      <c r="D148" s="75">
        <f t="shared" si="125"/>
        <v>4</v>
      </c>
      <c r="F148" s="77" t="s">
        <v>120</v>
      </c>
      <c r="G148" s="16"/>
      <c r="H148" s="16"/>
      <c r="I148" s="77" t="s">
        <v>130</v>
      </c>
      <c r="J148" s="6"/>
      <c r="K148" s="75">
        <f t="shared" si="126"/>
        <v>10</v>
      </c>
      <c r="M148" s="11" t="str">
        <f t="shared" si="123"/>
        <v/>
      </c>
      <c r="O148" s="11" t="str">
        <f t="shared" si="114"/>
        <v/>
      </c>
      <c r="P148" s="11" t="str">
        <f t="shared" si="115"/>
        <v/>
      </c>
      <c r="S148" s="11" t="str">
        <f t="shared" si="127"/>
        <v/>
      </c>
      <c r="T148" s="11" t="str">
        <f t="shared" si="128"/>
        <v/>
      </c>
      <c r="V148" s="11" t="str">
        <f t="shared" si="124"/>
        <v>Bayer Leverkusen</v>
      </c>
      <c r="W148" s="11">
        <f t="shared" si="121"/>
        <v>4</v>
      </c>
      <c r="Y148" s="82">
        <f>RANK(AI148,$AI$144:$AI$161,0)+COUNTIF($AI$143:AI147,AI148)</f>
        <v>4</v>
      </c>
      <c r="Z148" s="82" t="str">
        <f t="shared" si="122"/>
        <v>Bayer Leverkusen</v>
      </c>
      <c r="AA148" s="82">
        <f>COUNTIFS(F3:F77,Z148,G3:G77,"&gt;=0")+COUNTIFS(I3:I77,Z148,H3:H77,"&gt;=0")</f>
        <v>3</v>
      </c>
      <c r="AB148" s="82">
        <f>COUNTIFS(F3:F77,Z148,B3:B77,3)+COUNTIFS(I3:I77,Z148,M3:M77,3)</f>
        <v>2</v>
      </c>
      <c r="AC148" s="82">
        <f>COUNTIFS(F3:F77,Z148,B3:B77,1)+COUNTIFS(I3:I77,Z148,M3:M77,1)</f>
        <v>1</v>
      </c>
      <c r="AD148" s="82">
        <f>COUNTIFS(F3:F77,Z148,B3:B77,0)+COUNTIFS(I3:I77,Z148,M3:M77,0)</f>
        <v>0</v>
      </c>
      <c r="AE148" s="82">
        <f>SUMIF(F3:F77,Z148,G3:G77)+SUMIF(I3:I77,Z148,H3:H77)</f>
        <v>6</v>
      </c>
      <c r="AF148" s="82">
        <f>SUMIF(F3:F77,Z148,H3:H77)+SUMIF(I3:I77,Z148,G3:G77)</f>
        <v>3</v>
      </c>
      <c r="AG148" s="82">
        <f t="shared" si="130"/>
        <v>3</v>
      </c>
      <c r="AH148" s="82">
        <f>(AB148*3)+AC148</f>
        <v>7</v>
      </c>
      <c r="AI148" s="82">
        <f t="shared" si="129"/>
        <v>7000.0360000000001</v>
      </c>
      <c r="AJ148" s="11"/>
      <c r="AW148" s="3"/>
    </row>
    <row r="149" spans="1:49" x14ac:dyDescent="0.25">
      <c r="A149" s="3"/>
      <c r="B149" s="11" t="str">
        <f t="shared" si="113"/>
        <v/>
      </c>
      <c r="D149" s="75">
        <f t="shared" si="125"/>
        <v>8</v>
      </c>
      <c r="F149" s="77" t="s">
        <v>119</v>
      </c>
      <c r="G149" s="16"/>
      <c r="H149" s="16"/>
      <c r="I149" s="77" t="s">
        <v>116</v>
      </c>
      <c r="J149" s="6"/>
      <c r="K149" s="75">
        <f t="shared" si="126"/>
        <v>2</v>
      </c>
      <c r="M149" s="11" t="str">
        <f t="shared" si="123"/>
        <v/>
      </c>
      <c r="O149" s="11" t="str">
        <f t="shared" si="114"/>
        <v/>
      </c>
      <c r="P149" s="11" t="str">
        <f t="shared" si="115"/>
        <v/>
      </c>
      <c r="S149" s="11" t="str">
        <f t="shared" si="127"/>
        <v/>
      </c>
      <c r="T149" s="11" t="str">
        <f t="shared" si="128"/>
        <v/>
      </c>
      <c r="V149" s="11" t="str">
        <f t="shared" si="124"/>
        <v>Bayern München</v>
      </c>
      <c r="W149" s="11">
        <f t="shared" si="121"/>
        <v>2</v>
      </c>
      <c r="Y149" s="82">
        <f>RANK(AI149,$AI$144:$AI$161,0)+COUNTIF($AI$143:AI148,AI149)</f>
        <v>2</v>
      </c>
      <c r="Z149" s="82" t="str">
        <f t="shared" si="122"/>
        <v>Bayern München</v>
      </c>
      <c r="AA149" s="82">
        <f>COUNTIFS(F3:F77,Z149,G3:G77,"&gt;=0")+COUNTIFS(I3:I77,Z149,H3:H77,"&gt;=0")</f>
        <v>3</v>
      </c>
      <c r="AB149" s="82">
        <f>COUNTIFS(F3:F77,Z149,B3:B77,3)+COUNTIFS(I3:I77,Z149,M3:M77,3)</f>
        <v>2</v>
      </c>
      <c r="AC149" s="82">
        <f>COUNTIFS(F3:F77,Z149,B3:B77,1)+COUNTIFS(I3:I77,Z149,M3:M77,1)</f>
        <v>1</v>
      </c>
      <c r="AD149" s="82">
        <f>COUNTIFS(F3:F77,Z149,B3:B77,0)+COUNTIFS(I3:I77,Z149,M3:M77,0)</f>
        <v>0</v>
      </c>
      <c r="AE149" s="82">
        <f>SUMIF(F3:F77,Z149,G3:G77)+SUMIF(I3:I77,Z149,H3:H77)</f>
        <v>11</v>
      </c>
      <c r="AF149" s="82">
        <f>SUMIF(F3:F77,Z149,H3:H77)+SUMIF(I3:I77,Z149,G3:G77)</f>
        <v>3</v>
      </c>
      <c r="AG149" s="82">
        <f t="shared" si="130"/>
        <v>8</v>
      </c>
      <c r="AH149" s="82">
        <f t="shared" ref="AH149:AH161" si="131">(AB149*3)+AC149</f>
        <v>7</v>
      </c>
      <c r="AI149" s="82">
        <f t="shared" si="129"/>
        <v>7000.0910000000003</v>
      </c>
      <c r="AJ149" s="11"/>
      <c r="AW149" s="3"/>
    </row>
    <row r="150" spans="1:49" x14ac:dyDescent="0.25">
      <c r="A150" s="3"/>
      <c r="B150" s="11" t="str">
        <f t="shared" si="113"/>
        <v/>
      </c>
      <c r="D150" s="75">
        <f t="shared" si="125"/>
        <v>7</v>
      </c>
      <c r="F150" s="77" t="s">
        <v>121</v>
      </c>
      <c r="G150" s="16"/>
      <c r="H150" s="16"/>
      <c r="I150" s="77" t="s">
        <v>125</v>
      </c>
      <c r="J150" s="6"/>
      <c r="K150" s="75">
        <f t="shared" si="126"/>
        <v>17</v>
      </c>
      <c r="M150" s="11" t="str">
        <f t="shared" si="123"/>
        <v/>
      </c>
      <c r="O150" s="11" t="str">
        <f t="shared" si="114"/>
        <v/>
      </c>
      <c r="P150" s="11" t="str">
        <f t="shared" si="115"/>
        <v/>
      </c>
      <c r="S150" s="11" t="str">
        <f t="shared" si="127"/>
        <v/>
      </c>
      <c r="T150" s="11" t="str">
        <f t="shared" si="128"/>
        <v/>
      </c>
      <c r="V150" s="11" t="str">
        <f t="shared" si="124"/>
        <v>Bor. Mönchengladbach</v>
      </c>
      <c r="W150" s="11">
        <f t="shared" si="121"/>
        <v>8</v>
      </c>
      <c r="Y150" s="82">
        <f>RANK(AI150,$AI$144:$AI$161,0)+COUNTIF($AI$143:AI149,AI150)</f>
        <v>8</v>
      </c>
      <c r="Z150" s="82" t="str">
        <f t="shared" si="122"/>
        <v>Bor. Mönchengladbach</v>
      </c>
      <c r="AA150" s="82">
        <f>COUNTIFS(F3:F77,Z150,G3:G77,"&gt;=0")+COUNTIFS(I3:I77,Z150,H3:H77,"&gt;=0")</f>
        <v>3</v>
      </c>
      <c r="AB150" s="82">
        <f>COUNTIFS(F3:F77,Z150,B3:B77,3)+COUNTIFS(I3:I77,Z150,M3:M77,3)</f>
        <v>1</v>
      </c>
      <c r="AC150" s="82">
        <f>COUNTIFS(F3:F77,Z150,B3:B77,1)+COUNTIFS(I3:I77,Z150,M3:M77,1)</f>
        <v>1</v>
      </c>
      <c r="AD150" s="82">
        <f>COUNTIFS(F3:F77,Z150,B3:B77,0)+COUNTIFS(I3:I77,Z150,M3:M77,0)</f>
        <v>1</v>
      </c>
      <c r="AE150" s="82">
        <f>SUMIF(F3:F77,Z150,G3:G77)+SUMIF(I3:I77,Z150,H3:H77)</f>
        <v>4</v>
      </c>
      <c r="AF150" s="82">
        <f>SUMIF(F3:F77,Z150,H3:H77)+SUMIF(I3:I77,Z150,G3:G77)</f>
        <v>4</v>
      </c>
      <c r="AG150" s="82">
        <f t="shared" si="130"/>
        <v>0</v>
      </c>
      <c r="AH150" s="82">
        <f t="shared" si="131"/>
        <v>4</v>
      </c>
      <c r="AI150" s="82">
        <f t="shared" si="129"/>
        <v>4000.0039999999999</v>
      </c>
      <c r="AJ150" s="11"/>
      <c r="AW150" s="3"/>
    </row>
    <row r="151" spans="1:49" x14ac:dyDescent="0.25">
      <c r="A151" s="3"/>
      <c r="B151" s="11" t="str">
        <f t="shared" si="113"/>
        <v/>
      </c>
      <c r="D151" s="75">
        <f t="shared" si="125"/>
        <v>13</v>
      </c>
      <c r="F151" s="77" t="s">
        <v>124</v>
      </c>
      <c r="G151" s="16"/>
      <c r="H151" s="16"/>
      <c r="I151" s="77" t="s">
        <v>225</v>
      </c>
      <c r="J151" s="6"/>
      <c r="K151" s="75">
        <f t="shared" si="126"/>
        <v>15</v>
      </c>
      <c r="M151" s="11" t="str">
        <f t="shared" si="123"/>
        <v/>
      </c>
      <c r="O151" s="11" t="str">
        <f t="shared" si="114"/>
        <v/>
      </c>
      <c r="P151" s="11" t="str">
        <f t="shared" si="115"/>
        <v/>
      </c>
      <c r="S151" s="11" t="str">
        <f t="shared" si="127"/>
        <v/>
      </c>
      <c r="T151" s="11" t="str">
        <f t="shared" si="128"/>
        <v/>
      </c>
      <c r="V151" s="11" t="str">
        <f t="shared" si="124"/>
        <v>Borussia Dortmund</v>
      </c>
      <c r="W151" s="11">
        <f t="shared" si="121"/>
        <v>5</v>
      </c>
      <c r="Y151" s="82">
        <f>RANK(AI151,$AI$144:$AI$161,0)+COUNTIF($AI$143:AI150,AI151)</f>
        <v>5</v>
      </c>
      <c r="Z151" s="82" t="str">
        <f t="shared" si="122"/>
        <v>Borussia Dortmund</v>
      </c>
      <c r="AA151" s="82">
        <f>COUNTIFS(F3:F77,Z151,G3:G77,"&gt;=0")+COUNTIFS(I3:I77,Z151,H3:H77,"&gt;=0")</f>
        <v>3</v>
      </c>
      <c r="AB151" s="82">
        <f>COUNTIFS(F3:F77,Z151,B3:B77,3)+COUNTIFS(I3:I77,Z151,M3:M77,3)</f>
        <v>2</v>
      </c>
      <c r="AC151" s="82">
        <f>COUNTIFS(F3:F77,Z151,B3:B77,1)+COUNTIFS(I3:I77,Z151,M3:M77,1)</f>
        <v>0</v>
      </c>
      <c r="AD151" s="82">
        <f>COUNTIFS(F3:F77,Z151,B3:B77,0)+COUNTIFS(I3:I77,Z151,M3:M77,0)</f>
        <v>1</v>
      </c>
      <c r="AE151" s="82">
        <f>SUMIF(F3:F77,Z151,G3:G77)+SUMIF(I3:I77,Z151,H3:H77)</f>
        <v>9</v>
      </c>
      <c r="AF151" s="82">
        <f>SUMIF(F3:F77,Z151,H3:H77)+SUMIF(I3:I77,Z151,G3:G77)</f>
        <v>5</v>
      </c>
      <c r="AG151" s="82">
        <f t="shared" si="130"/>
        <v>4</v>
      </c>
      <c r="AH151" s="82">
        <f t="shared" si="131"/>
        <v>6</v>
      </c>
      <c r="AI151" s="82">
        <f t="shared" si="129"/>
        <v>6000.049</v>
      </c>
      <c r="AJ151" s="11"/>
      <c r="AW151" s="3"/>
    </row>
    <row r="152" spans="1:49" x14ac:dyDescent="0.25">
      <c r="A152" s="3"/>
      <c r="B152" s="11" t="str">
        <f t="shared" si="113"/>
        <v/>
      </c>
      <c r="D152" s="75">
        <f t="shared" si="125"/>
        <v>6</v>
      </c>
      <c r="F152" s="77" t="s">
        <v>128</v>
      </c>
      <c r="G152" s="16"/>
      <c r="H152" s="16"/>
      <c r="I152" s="77" t="s">
        <v>122</v>
      </c>
      <c r="J152" s="6"/>
      <c r="K152" s="75">
        <f t="shared" si="126"/>
        <v>3</v>
      </c>
      <c r="M152" s="11" t="str">
        <f t="shared" si="123"/>
        <v/>
      </c>
      <c r="O152" s="11" t="str">
        <f t="shared" si="114"/>
        <v/>
      </c>
      <c r="P152" s="11" t="str">
        <f t="shared" si="115"/>
        <v/>
      </c>
      <c r="S152" s="11" t="str">
        <f t="shared" si="127"/>
        <v/>
      </c>
      <c r="T152" s="11" t="str">
        <f t="shared" si="128"/>
        <v/>
      </c>
      <c r="V152" s="11" t="str">
        <f t="shared" si="124"/>
        <v>Eintracht Frankfurt</v>
      </c>
      <c r="W152" s="11">
        <f t="shared" si="121"/>
        <v>7</v>
      </c>
      <c r="Y152" s="82">
        <f>RANK(AI152,$AI$144:$AI$161,0)+COUNTIF($AI$143:AI151,AI152)</f>
        <v>7</v>
      </c>
      <c r="Z152" s="82" t="str">
        <f t="shared" si="122"/>
        <v>Eintracht Frankfurt</v>
      </c>
      <c r="AA152" s="82">
        <f>COUNTIFS(F3:F77,Z152,G3:G77,"&gt;=0")+COUNTIFS(I3:I77,Z152,H3:H77,"&gt;=0")</f>
        <v>3</v>
      </c>
      <c r="AB152" s="82">
        <f>COUNTIFS(F3:F77,Z152,B3:B77,3)+COUNTIFS(I3:I77,Z152,M3:M77,3)</f>
        <v>2</v>
      </c>
      <c r="AC152" s="82">
        <f>COUNTIFS(F3:F77,Z152,B3:B77,1)+COUNTIFS(I3:I77,Z152,M3:M77,1)</f>
        <v>0</v>
      </c>
      <c r="AD152" s="82">
        <f>COUNTIFS(F3:F77,Z152,B3:B77,0)+COUNTIFS(I3:I77,Z152,M3:M77,0)</f>
        <v>1</v>
      </c>
      <c r="AE152" s="82">
        <f>SUMIF(F3:F77,Z152,G3:G77)+SUMIF(I3:I77,Z152,H3:H77)</f>
        <v>4</v>
      </c>
      <c r="AF152" s="82">
        <f>SUMIF(F3:F77,Z152,H3:H77)+SUMIF(I3:I77,Z152,G3:G77)</f>
        <v>3</v>
      </c>
      <c r="AG152" s="82">
        <f t="shared" si="130"/>
        <v>1</v>
      </c>
      <c r="AH152" s="82">
        <f t="shared" si="131"/>
        <v>6</v>
      </c>
      <c r="AI152" s="82">
        <f t="shared" si="129"/>
        <v>6000.0140000000001</v>
      </c>
      <c r="AJ152" s="11"/>
      <c r="AW152" s="3"/>
    </row>
    <row r="153" spans="1:49" x14ac:dyDescent="0.25">
      <c r="A153" s="3"/>
      <c r="B153" s="11" t="str">
        <f t="shared" si="113"/>
        <v/>
      </c>
      <c r="D153" s="75">
        <f t="shared" si="125"/>
        <v>16</v>
      </c>
      <c r="F153" s="77" t="s">
        <v>129</v>
      </c>
      <c r="G153" s="16"/>
      <c r="H153" s="16"/>
      <c r="I153" s="77" t="s">
        <v>127</v>
      </c>
      <c r="J153" s="6"/>
      <c r="K153" s="75">
        <f t="shared" si="126"/>
        <v>18</v>
      </c>
      <c r="M153" s="11" t="str">
        <f t="shared" si="123"/>
        <v/>
      </c>
      <c r="O153" s="11" t="str">
        <f t="shared" si="114"/>
        <v/>
      </c>
      <c r="P153" s="11" t="str">
        <f t="shared" si="115"/>
        <v/>
      </c>
      <c r="S153" s="11" t="str">
        <f t="shared" si="127"/>
        <v/>
      </c>
      <c r="T153" s="11" t="str">
        <f t="shared" si="128"/>
        <v/>
      </c>
      <c r="V153" s="11" t="str">
        <f t="shared" si="124"/>
        <v>FC Augsburg</v>
      </c>
      <c r="W153" s="11">
        <f t="shared" si="121"/>
        <v>16</v>
      </c>
      <c r="Y153" s="82">
        <f>RANK(AI153,$AI$144:$AI$161,0)+COUNTIF($AI$143:AI152,AI153)</f>
        <v>16</v>
      </c>
      <c r="Z153" s="82" t="str">
        <f t="shared" si="122"/>
        <v>FC Augsburg</v>
      </c>
      <c r="AA153" s="82">
        <f>COUNTIFS(F3:F77,Z153,G3:G77,"&gt;=0")+COUNTIFS(I3:I77,Z153,H3:H77,"&gt;=0")</f>
        <v>3</v>
      </c>
      <c r="AB153" s="82">
        <f>COUNTIFS(F3:F77,Z153,B3:B77,3)+COUNTIFS(I3:I77,Z153,M3:M77,3)</f>
        <v>0</v>
      </c>
      <c r="AC153" s="82">
        <f>COUNTIFS(F3:F77,Z153,B3:B77,1)+COUNTIFS(I3:I77,Z153,M3:M77,1)</f>
        <v>1</v>
      </c>
      <c r="AD153" s="82">
        <f>COUNTIFS(F3:F77,Z153,B3:B77,0)+COUNTIFS(I3:I77,Z153,M3:M77,0)</f>
        <v>2</v>
      </c>
      <c r="AE153" s="82">
        <f>SUMIF(F3:F77,Z153,G3:G77)+SUMIF(I3:I77,Z153,H3:H77)</f>
        <v>4</v>
      </c>
      <c r="AF153" s="82">
        <f>SUMIF(F3:F77,Z153,H3:H77)+SUMIF(I3:I77,Z153,G3:G77)</f>
        <v>9</v>
      </c>
      <c r="AG153" s="82">
        <f t="shared" si="130"/>
        <v>-5</v>
      </c>
      <c r="AH153" s="82">
        <f t="shared" si="131"/>
        <v>1</v>
      </c>
      <c r="AI153" s="82">
        <f t="shared" si="129"/>
        <v>999.95400000000006</v>
      </c>
      <c r="AJ153" s="11"/>
      <c r="AW153" s="3"/>
    </row>
    <row r="154" spans="1:49" x14ac:dyDescent="0.25">
      <c r="A154" s="3"/>
      <c r="B154" s="11" t="str">
        <f t="shared" si="113"/>
        <v/>
      </c>
      <c r="D154" s="75">
        <f t="shared" si="125"/>
        <v>11</v>
      </c>
      <c r="F154" s="77" t="s">
        <v>262</v>
      </c>
      <c r="G154" s="16"/>
      <c r="H154" s="16"/>
      <c r="I154" s="77" t="s">
        <v>261</v>
      </c>
      <c r="J154" s="6"/>
      <c r="K154" s="75">
        <f t="shared" si="126"/>
        <v>14</v>
      </c>
      <c r="M154" s="11" t="str">
        <f t="shared" si="123"/>
        <v/>
      </c>
      <c r="O154" s="11" t="str">
        <f t="shared" si="114"/>
        <v/>
      </c>
      <c r="P154" s="11" t="str">
        <f t="shared" si="115"/>
        <v/>
      </c>
      <c r="S154" s="11" t="str">
        <f t="shared" si="127"/>
        <v/>
      </c>
      <c r="T154" s="11" t="str">
        <f t="shared" si="128"/>
        <v/>
      </c>
      <c r="V154" s="11" t="str">
        <f t="shared" si="124"/>
        <v>FC Schalke 04</v>
      </c>
      <c r="W154" s="11">
        <f t="shared" si="121"/>
        <v>10</v>
      </c>
      <c r="Y154" s="82">
        <f>RANK(AI154,$AI$144:$AI$161,0)+COUNTIF($AI$143:AI153,AI154)</f>
        <v>10</v>
      </c>
      <c r="Z154" s="82" t="str">
        <f t="shared" si="122"/>
        <v>FC Schalke 04</v>
      </c>
      <c r="AA154" s="82">
        <f>COUNTIFS(F3:F77,Z154,G3:G77,"&gt;=0")+COUNTIFS(I3:I77,Z154,H3:H77,"&gt;=0")</f>
        <v>3</v>
      </c>
      <c r="AB154" s="82">
        <f>COUNTIFS(F3:F77,Z154,B3:B77,3)+COUNTIFS(I3:I77,Z154,M3:M77,3)</f>
        <v>1</v>
      </c>
      <c r="AC154" s="82">
        <f>COUNTIFS(F3:F77,Z154,B3:B77,1)+COUNTIFS(I3:I77,Z154,M3:M77,1)</f>
        <v>1</v>
      </c>
      <c r="AD154" s="82">
        <f>COUNTIFS(F3:F77,Z154,B3:B77,0)+COUNTIFS(I3:I77,Z154,M3:M77,0)</f>
        <v>1</v>
      </c>
      <c r="AE154" s="82">
        <f>SUMIF(F3:F77,Z154,G3:G77)+SUMIF(I3:I77,Z154,H3:H77)</f>
        <v>3</v>
      </c>
      <c r="AF154" s="82">
        <f>SUMIF(F3:F77,Z154,H3:H77)+SUMIF(I3:I77,Z154,G3:G77)</f>
        <v>3</v>
      </c>
      <c r="AG154" s="82">
        <f t="shared" si="130"/>
        <v>0</v>
      </c>
      <c r="AH154" s="82">
        <f t="shared" si="131"/>
        <v>4</v>
      </c>
      <c r="AI154" s="82">
        <f t="shared" si="129"/>
        <v>4000.0030000000002</v>
      </c>
      <c r="AJ154" s="11"/>
      <c r="AW154" s="3"/>
    </row>
    <row r="155" spans="1:49" x14ac:dyDescent="0.25">
      <c r="A155" s="3"/>
      <c r="F155" s="6"/>
      <c r="G155" s="10"/>
      <c r="H155" s="10"/>
      <c r="I155" s="6"/>
      <c r="J155" s="6"/>
      <c r="O155" s="11" t="str">
        <f t="shared" si="114"/>
        <v/>
      </c>
      <c r="P155" s="11" t="str">
        <f t="shared" si="115"/>
        <v/>
      </c>
      <c r="V155" s="11" t="str">
        <f t="shared" si="124"/>
        <v>Fortuna Düsseldorf</v>
      </c>
      <c r="W155" s="11">
        <f t="shared" si="121"/>
        <v>12</v>
      </c>
      <c r="Y155" s="82">
        <f>RANK(AI155,$AI$144:$AI$161,0)+COUNTIF($AI$143:AI154,AI155)</f>
        <v>12</v>
      </c>
      <c r="Z155" s="82" t="str">
        <f t="shared" si="122"/>
        <v>Fortuna Düsseldorf</v>
      </c>
      <c r="AA155" s="82">
        <f>COUNTIFS(F3:F77,Z155,G3:G77,"&gt;=0")+COUNTIFS(I3:I77,Z155,H3:H77,"&gt;=0")</f>
        <v>3</v>
      </c>
      <c r="AB155" s="82">
        <f>COUNTIFS(F3:F77,Z155,B3:B77,3)+COUNTIFS(I3:I77,Z155,M3:M77,3)</f>
        <v>1</v>
      </c>
      <c r="AC155" s="82">
        <f>COUNTIFS(F3:F77,Z155,B3:B77,1)+COUNTIFS(I3:I77,Z155,M3:M77,1)</f>
        <v>0</v>
      </c>
      <c r="AD155" s="82">
        <f>COUNTIFS(F3:F77,Z155,B3:B77,0)+COUNTIFS(I3:I77,Z155,M3:M77,0)</f>
        <v>2</v>
      </c>
      <c r="AE155" s="82">
        <f>SUMIF(F3:F77,Z155,G3:G77)+SUMIF(I3:I77,Z155,H3:H77)</f>
        <v>5</v>
      </c>
      <c r="AF155" s="82">
        <f>SUMIF(F3:F77,Z155,H3:H77)+SUMIF(I3:I77,Z155,G3:G77)</f>
        <v>6</v>
      </c>
      <c r="AG155" s="82">
        <f t="shared" si="130"/>
        <v>-1</v>
      </c>
      <c r="AH155" s="82">
        <f t="shared" si="131"/>
        <v>3</v>
      </c>
      <c r="AI155" s="82">
        <f t="shared" si="129"/>
        <v>2999.9949999999999</v>
      </c>
      <c r="AJ155" s="11"/>
      <c r="AW155" s="3"/>
    </row>
    <row r="156" spans="1:49" x14ac:dyDescent="0.25">
      <c r="A156" s="3"/>
      <c r="B156" s="11" t="str">
        <f t="shared" si="113"/>
        <v/>
      </c>
      <c r="F156" s="154" t="s">
        <v>74</v>
      </c>
      <c r="G156" s="154"/>
      <c r="H156" s="154"/>
      <c r="I156" s="154"/>
      <c r="J156" s="6"/>
      <c r="M156" s="11" t="str">
        <f t="shared" ref="M156:M165" si="132">IF(H156="","",IF(H156&gt;G156,3,IF(H156=G156,1,0)))</f>
        <v/>
      </c>
      <c r="O156" s="11" t="str">
        <f t="shared" si="114"/>
        <v/>
      </c>
      <c r="P156" s="11" t="str">
        <f t="shared" si="115"/>
        <v/>
      </c>
      <c r="V156" s="11" t="str">
        <f t="shared" si="124"/>
        <v>Hertha BSC</v>
      </c>
      <c r="W156" s="11">
        <f t="shared" si="121"/>
        <v>17</v>
      </c>
      <c r="Y156" s="82">
        <f>RANK(AI156,$AI$144:$AI$161,0)+COUNTIF($AI$143:AI155,AI156)</f>
        <v>17</v>
      </c>
      <c r="Z156" s="82" t="str">
        <f t="shared" si="122"/>
        <v>Hertha BSC</v>
      </c>
      <c r="AA156" s="82">
        <f>COUNTIFS(F3:F77,Z156,G3:G77,"&gt;=0")+COUNTIFS(I3:I77,Z156,H3:H77,"&gt;=0")</f>
        <v>3</v>
      </c>
      <c r="AB156" s="82">
        <f>COUNTIFS(F3:F77,Z156,B3:B77,3)+COUNTIFS(I3:I77,Z156,M3:M77,3)</f>
        <v>0</v>
      </c>
      <c r="AC156" s="82">
        <f>COUNTIFS(F3:F77,Z156,B3:B77,1)+COUNTIFS(I3:I77,Z156,M3:M77,1)</f>
        <v>1</v>
      </c>
      <c r="AD156" s="82">
        <f>COUNTIFS(F3:F77,Z156,B3:B77,0)+COUNTIFS(I3:I77,Z156,M3:M77,0)</f>
        <v>2</v>
      </c>
      <c r="AE156" s="82">
        <f>SUMIF(F3:F77,Z156,G3:G77)+SUMIF(I3:I77,Z156,H3:H77)</f>
        <v>2</v>
      </c>
      <c r="AF156" s="82">
        <f>SUMIF(F3:F77,Z156,H3:H77)+SUMIF(I3:I77,Z156,G3:G77)</f>
        <v>8</v>
      </c>
      <c r="AG156" s="82">
        <f t="shared" si="130"/>
        <v>-6</v>
      </c>
      <c r="AH156" s="82">
        <f t="shared" si="131"/>
        <v>1</v>
      </c>
      <c r="AI156" s="82">
        <f t="shared" si="129"/>
        <v>999.94200000000001</v>
      </c>
      <c r="AW156" s="3"/>
    </row>
    <row r="157" spans="1:49" x14ac:dyDescent="0.25">
      <c r="A157" s="3"/>
      <c r="B157" s="11" t="str">
        <f t="shared" si="113"/>
        <v/>
      </c>
      <c r="D157" s="75">
        <f t="shared" ref="D157:D165" si="133">IFERROR(VLOOKUP(F157,$V$284:$W$301,2,FALSE),"")</f>
        <v>2</v>
      </c>
      <c r="F157" s="77" t="s">
        <v>116</v>
      </c>
      <c r="G157" s="16"/>
      <c r="H157" s="16"/>
      <c r="I157" s="77" t="s">
        <v>124</v>
      </c>
      <c r="J157" s="6"/>
      <c r="K157" s="75">
        <f t="shared" ref="K157:K165" si="134">IFERROR(VLOOKUP(I157,$V$284:$W$301,2,FALSE),"")</f>
        <v>13</v>
      </c>
      <c r="M157" s="11" t="str">
        <f t="shared" si="132"/>
        <v/>
      </c>
      <c r="O157" s="11" t="str">
        <f t="shared" si="114"/>
        <v/>
      </c>
      <c r="P157" s="11" t="str">
        <f t="shared" si="115"/>
        <v/>
      </c>
      <c r="S157" s="11" t="str">
        <f t="shared" ref="S157:S165" si="135">IF(M157&lt;&gt;"",F157&amp;I157,"")</f>
        <v/>
      </c>
      <c r="T157" s="11" t="str">
        <f t="shared" ref="T157:T165" si="136">IF(S157&lt;&gt;"",G157&amp;"-"&amp;H157,"")</f>
        <v/>
      </c>
      <c r="V157" s="11" t="str">
        <f t="shared" si="124"/>
        <v>RB Leipzig</v>
      </c>
      <c r="W157" s="11">
        <f t="shared" si="121"/>
        <v>1</v>
      </c>
      <c r="Y157" s="82">
        <f>RANK(AI157,$AI$144:$AI$161,0)+COUNTIF($AI$143:AI156,AI157)</f>
        <v>1</v>
      </c>
      <c r="Z157" s="82" t="str">
        <f t="shared" si="122"/>
        <v>RB Leipzig</v>
      </c>
      <c r="AA157" s="82">
        <f>COUNTIFS(F3:F77,Z157,G3:G77,"&gt;=0")+COUNTIFS(I3:I77,Z157,H3:H77,"&gt;=0")</f>
        <v>3</v>
      </c>
      <c r="AB157" s="82">
        <f>COUNTIFS(F3:F77,Z157,B3:B77,3)+COUNTIFS(I3:I77,Z157,M3:M77,3)</f>
        <v>3</v>
      </c>
      <c r="AC157" s="82">
        <f>COUNTIFS(F3:F77,Z157,B3:B77,1)+COUNTIFS(I3:I77,Z157,M3:M77,1)</f>
        <v>0</v>
      </c>
      <c r="AD157" s="82">
        <f>COUNTIFS(F3:F77,Z157,B3:B77,0)+COUNTIFS(I3:I77,Z157,M3:M77,0)</f>
        <v>0</v>
      </c>
      <c r="AE157" s="82">
        <f>SUMIF(F3:F77,Z157,G3:G77)+SUMIF(I3:I77,Z157,H3:H77)</f>
        <v>9</v>
      </c>
      <c r="AF157" s="82">
        <f>SUMIF(F3:F77,Z157,H3:H77)+SUMIF(I3:I77,Z157,G3:G77)</f>
        <v>2</v>
      </c>
      <c r="AG157" s="82">
        <f t="shared" si="130"/>
        <v>7</v>
      </c>
      <c r="AH157" s="82">
        <f t="shared" si="131"/>
        <v>9</v>
      </c>
      <c r="AI157" s="82">
        <f t="shared" si="129"/>
        <v>9000.0789999999997</v>
      </c>
      <c r="AJ157" s="11"/>
      <c r="AW157" s="3"/>
    </row>
    <row r="158" spans="1:49" x14ac:dyDescent="0.25">
      <c r="A158" s="3"/>
      <c r="B158" s="11" t="str">
        <f t="shared" si="113"/>
        <v/>
      </c>
      <c r="D158" s="75">
        <f t="shared" si="133"/>
        <v>3</v>
      </c>
      <c r="F158" s="77" t="s">
        <v>122</v>
      </c>
      <c r="G158" s="16"/>
      <c r="H158" s="16"/>
      <c r="I158" s="77" t="s">
        <v>119</v>
      </c>
      <c r="J158" s="6"/>
      <c r="K158" s="75">
        <f t="shared" si="134"/>
        <v>8</v>
      </c>
      <c r="M158" s="11" t="str">
        <f t="shared" si="132"/>
        <v/>
      </c>
      <c r="O158" s="11" t="str">
        <f t="shared" si="114"/>
        <v/>
      </c>
      <c r="P158" s="11" t="str">
        <f t="shared" si="115"/>
        <v/>
      </c>
      <c r="S158" s="11" t="str">
        <f t="shared" si="135"/>
        <v/>
      </c>
      <c r="T158" s="11" t="str">
        <f t="shared" si="136"/>
        <v/>
      </c>
      <c r="V158" s="11" t="str">
        <f t="shared" si="124"/>
        <v>SC Freiburg</v>
      </c>
      <c r="W158" s="11">
        <f t="shared" si="121"/>
        <v>6</v>
      </c>
      <c r="Y158" s="82">
        <f>RANK(AI158,$AI$144:$AI$161,0)+COUNTIF($AI$143:AI157,AI158)</f>
        <v>6</v>
      </c>
      <c r="Z158" s="82" t="str">
        <f t="shared" si="122"/>
        <v>SC Freiburg</v>
      </c>
      <c r="AA158" s="82">
        <f>COUNTIFS(F3:F77,Z158,G3:G77,"&gt;=0")+COUNTIFS(I3:I77,Z158,H3:H77,"&gt;=0")</f>
        <v>3</v>
      </c>
      <c r="AB158" s="82">
        <f>COUNTIFS(F3:F77,Z158,B3:B77,3)+COUNTIFS(I3:I77,Z158,M3:M77,3)</f>
        <v>2</v>
      </c>
      <c r="AC158" s="82">
        <f>COUNTIFS(F3:F77,Z158,B3:B77,1)+COUNTIFS(I3:I77,Z158,M3:M77,1)</f>
        <v>0</v>
      </c>
      <c r="AD158" s="82">
        <f>COUNTIFS(F3:F77,Z158,B3:B77,0)+COUNTIFS(I3:I77,Z158,M3:M77,0)</f>
        <v>1</v>
      </c>
      <c r="AE158" s="82">
        <f>SUMIF(F3:F77,Z158,G3:G77)+SUMIF(I3:I77,Z158,H3:H77)</f>
        <v>7</v>
      </c>
      <c r="AF158" s="82">
        <f>SUMIF(F3:F77,Z158,H3:H77)+SUMIF(I3:I77,Z158,G3:G77)</f>
        <v>3</v>
      </c>
      <c r="AG158" s="82">
        <f t="shared" si="130"/>
        <v>4</v>
      </c>
      <c r="AH158" s="82">
        <f t="shared" si="131"/>
        <v>6</v>
      </c>
      <c r="AI158" s="82">
        <f t="shared" si="129"/>
        <v>6000.0469999999996</v>
      </c>
      <c r="AJ158" s="11"/>
      <c r="AW158" s="3"/>
    </row>
    <row r="159" spans="1:49" x14ac:dyDescent="0.25">
      <c r="A159" s="3"/>
      <c r="B159" s="11" t="str">
        <f t="shared" si="113"/>
        <v/>
      </c>
      <c r="D159" s="75">
        <f t="shared" si="133"/>
        <v>9</v>
      </c>
      <c r="F159" s="77" t="s">
        <v>123</v>
      </c>
      <c r="G159" s="16"/>
      <c r="H159" s="16"/>
      <c r="I159" s="77" t="s">
        <v>129</v>
      </c>
      <c r="J159" s="6"/>
      <c r="K159" s="75">
        <f t="shared" si="134"/>
        <v>16</v>
      </c>
      <c r="M159" s="11" t="str">
        <f t="shared" si="132"/>
        <v/>
      </c>
      <c r="O159" s="11" t="str">
        <f t="shared" si="114"/>
        <v/>
      </c>
      <c r="P159" s="11" t="str">
        <f t="shared" si="115"/>
        <v/>
      </c>
      <c r="S159" s="11" t="str">
        <f t="shared" si="135"/>
        <v/>
      </c>
      <c r="T159" s="11" t="str">
        <f t="shared" si="136"/>
        <v/>
      </c>
      <c r="V159" s="11" t="str">
        <f t="shared" si="124"/>
        <v>SC Paderborn 07</v>
      </c>
      <c r="W159" s="11">
        <f t="shared" si="121"/>
        <v>15</v>
      </c>
      <c r="Y159" s="82">
        <f>RANK(AI159,$AI$144:$AI$161,0)+COUNTIF($AI$143:AI158,AI159)</f>
        <v>15</v>
      </c>
      <c r="Z159" s="82" t="str">
        <f t="shared" si="122"/>
        <v>SC Paderborn 07</v>
      </c>
      <c r="AA159" s="82">
        <f>COUNTIFS(F3:F77,Z159,G3:G77,"&gt;=0")+COUNTIFS(I3:I77,Z159,H3:H77,"&gt;=0")</f>
        <v>3</v>
      </c>
      <c r="AB159" s="82">
        <f>COUNTIFS(F3:F77,Z159,B3:B77,3)+COUNTIFS(I3:I77,Z159,M3:M77,3)</f>
        <v>0</v>
      </c>
      <c r="AC159" s="82">
        <f>COUNTIFS(F3:F77,Z159,B3:B77,1)+COUNTIFS(I3:I77,Z159,M3:M77,1)</f>
        <v>1</v>
      </c>
      <c r="AD159" s="82">
        <f>COUNTIFS(F3:F77,Z159,B3:B77,0)+COUNTIFS(I3:I77,Z159,M3:M77,0)</f>
        <v>2</v>
      </c>
      <c r="AE159" s="82">
        <f>SUMIF(F3:F77,Z159,G3:G77)+SUMIF(I3:I77,Z159,H3:H77)</f>
        <v>4</v>
      </c>
      <c r="AF159" s="82">
        <f>SUMIF(F3:F77,Z159,H3:H77)+SUMIF(I3:I77,Z159,G3:G77)</f>
        <v>7</v>
      </c>
      <c r="AG159" s="82">
        <f t="shared" si="130"/>
        <v>-3</v>
      </c>
      <c r="AH159" s="82">
        <f t="shared" si="131"/>
        <v>1</v>
      </c>
      <c r="AI159" s="82">
        <f t="shared" si="129"/>
        <v>999.97400000000005</v>
      </c>
      <c r="AJ159" s="11"/>
      <c r="AW159" s="3"/>
    </row>
    <row r="160" spans="1:49" x14ac:dyDescent="0.25">
      <c r="A160" s="3"/>
      <c r="B160" s="11" t="str">
        <f t="shared" si="113"/>
        <v/>
      </c>
      <c r="D160" s="75">
        <f t="shared" si="133"/>
        <v>12</v>
      </c>
      <c r="F160" s="77" t="s">
        <v>126</v>
      </c>
      <c r="G160" s="16"/>
      <c r="H160" s="16"/>
      <c r="I160" s="77" t="s">
        <v>118</v>
      </c>
      <c r="J160" s="6"/>
      <c r="K160" s="75">
        <f t="shared" si="134"/>
        <v>1</v>
      </c>
      <c r="M160" s="11" t="str">
        <f t="shared" si="132"/>
        <v/>
      </c>
      <c r="O160" s="11" t="str">
        <f t="shared" si="114"/>
        <v/>
      </c>
      <c r="P160" s="11" t="str">
        <f t="shared" si="115"/>
        <v/>
      </c>
      <c r="S160" s="11" t="str">
        <f t="shared" si="135"/>
        <v/>
      </c>
      <c r="T160" s="11" t="str">
        <f t="shared" si="136"/>
        <v/>
      </c>
      <c r="V160" s="11" t="str">
        <f t="shared" si="124"/>
        <v>VfL Wolfsburg</v>
      </c>
      <c r="W160" s="11">
        <f t="shared" si="121"/>
        <v>3</v>
      </c>
      <c r="Y160" s="82">
        <f>RANK(AI160,$AI$144:$AI$161,0)+COUNTIF($AI$143:AI159,AI160)</f>
        <v>3</v>
      </c>
      <c r="Z160" s="82" t="str">
        <f t="shared" si="122"/>
        <v>VfL Wolfsburg</v>
      </c>
      <c r="AA160" s="82">
        <f>COUNTIFS(F3:F77,Z160,G3:G77,"&gt;=0")+COUNTIFS(I3:I77,Z160,H3:H77,"&gt;=0")</f>
        <v>3</v>
      </c>
      <c r="AB160" s="82">
        <f>COUNTIFS(F3:F77,Z160,B3:B77,3)+COUNTIFS(I3:I77,Z160,M3:M77,3)</f>
        <v>2</v>
      </c>
      <c r="AC160" s="82">
        <f>COUNTIFS(F3:F77,Z160,B3:B77,1)+COUNTIFS(I3:I77,Z160,M3:M77,1)</f>
        <v>1</v>
      </c>
      <c r="AD160" s="82">
        <f>COUNTIFS(F3:F77,Z160,B3:B77,0)+COUNTIFS(I3:I77,Z160,M3:M77,0)</f>
        <v>0</v>
      </c>
      <c r="AE160" s="82">
        <f>SUMIF(F3:F77,Z160,G3:G77)+SUMIF(I3:I77,Z160,H3:H77)</f>
        <v>6</v>
      </c>
      <c r="AF160" s="82">
        <f>SUMIF(F3:F77,Z160,H3:H77)+SUMIF(I3:I77,Z160,G3:G77)</f>
        <v>2</v>
      </c>
      <c r="AG160" s="82">
        <f t="shared" si="130"/>
        <v>4</v>
      </c>
      <c r="AH160" s="82">
        <f t="shared" si="131"/>
        <v>7</v>
      </c>
      <c r="AI160" s="82">
        <f t="shared" si="129"/>
        <v>7000.0460000000003</v>
      </c>
      <c r="AJ160" s="11"/>
      <c r="AW160" s="3"/>
    </row>
    <row r="161" spans="1:49" x14ac:dyDescent="0.25">
      <c r="A161" s="3"/>
      <c r="B161" s="11" t="str">
        <f t="shared" si="113"/>
        <v/>
      </c>
      <c r="D161" s="75">
        <f t="shared" si="133"/>
        <v>17</v>
      </c>
      <c r="F161" s="77" t="s">
        <v>125</v>
      </c>
      <c r="G161" s="16"/>
      <c r="H161" s="16"/>
      <c r="I161" s="77" t="s">
        <v>128</v>
      </c>
      <c r="J161" s="6"/>
      <c r="K161" s="75">
        <f t="shared" si="134"/>
        <v>6</v>
      </c>
      <c r="M161" s="11" t="str">
        <f t="shared" si="132"/>
        <v/>
      </c>
      <c r="O161" s="11" t="str">
        <f t="shared" si="114"/>
        <v/>
      </c>
      <c r="P161" s="11" t="str">
        <f t="shared" si="115"/>
        <v/>
      </c>
      <c r="S161" s="11" t="str">
        <f t="shared" si="135"/>
        <v/>
      </c>
      <c r="T161" s="11" t="str">
        <f t="shared" si="136"/>
        <v/>
      </c>
      <c r="V161" s="11" t="str">
        <f t="shared" si="124"/>
        <v>Werder Bremen</v>
      </c>
      <c r="W161" s="11">
        <f t="shared" si="121"/>
        <v>13</v>
      </c>
      <c r="Y161" s="82">
        <f>RANK(AI161,$AI$144:$AI$161,0)+COUNTIF($AI$143:AI160,AI161)</f>
        <v>13</v>
      </c>
      <c r="Z161" s="82" t="str">
        <f t="shared" si="122"/>
        <v>Werder Bremen</v>
      </c>
      <c r="AA161" s="82">
        <f>COUNTIFS(F3:F77,Z161,G3:G77,"&gt;=0")+COUNTIFS(I3:I77,Z161,H3:H77,"&gt;=0")</f>
        <v>3</v>
      </c>
      <c r="AB161" s="82">
        <f>COUNTIFS(F3:F77,Z161,B3:B77,3)+COUNTIFS(I3:I77,Z161,M3:M77,3)</f>
        <v>1</v>
      </c>
      <c r="AC161" s="82">
        <f>COUNTIFS(F3:F77,Z161,B3:B77,1)+COUNTIFS(I3:I77,Z161,M3:M77,1)</f>
        <v>0</v>
      </c>
      <c r="AD161" s="82">
        <f>COUNTIFS(F3:F77,Z161,B3:B77,0)+COUNTIFS(I3:I77,Z161,M3:M77,0)</f>
        <v>2</v>
      </c>
      <c r="AE161" s="82">
        <f>SUMIF(F3:F77,Z161,G3:G77)+SUMIF(I3:I77,Z161,H3:H77)</f>
        <v>6</v>
      </c>
      <c r="AF161" s="82">
        <f>SUMIF(F3:F77,Z161,H3:H77)+SUMIF(I3:I77,Z161,G3:G77)</f>
        <v>8</v>
      </c>
      <c r="AG161" s="82">
        <f t="shared" si="130"/>
        <v>-2</v>
      </c>
      <c r="AH161" s="82">
        <f t="shared" si="131"/>
        <v>3</v>
      </c>
      <c r="AI161" s="82">
        <f t="shared" si="129"/>
        <v>2999.9859999999999</v>
      </c>
      <c r="AJ161" s="11"/>
      <c r="AW161" s="3"/>
    </row>
    <row r="162" spans="1:49" x14ac:dyDescent="0.25">
      <c r="A162" s="3"/>
      <c r="B162" s="11" t="str">
        <f t="shared" si="113"/>
        <v/>
      </c>
      <c r="D162" s="75">
        <f t="shared" si="133"/>
        <v>18</v>
      </c>
      <c r="F162" s="77" t="s">
        <v>127</v>
      </c>
      <c r="G162" s="16"/>
      <c r="H162" s="16"/>
      <c r="I162" s="77" t="s">
        <v>117</v>
      </c>
      <c r="J162" s="6"/>
      <c r="K162" s="75">
        <f t="shared" si="134"/>
        <v>5</v>
      </c>
      <c r="M162" s="11" t="str">
        <f t="shared" si="132"/>
        <v/>
      </c>
      <c r="O162" s="11" t="str">
        <f t="shared" si="114"/>
        <v/>
      </c>
      <c r="P162" s="11" t="str">
        <f t="shared" si="115"/>
        <v/>
      </c>
      <c r="S162" s="11" t="str">
        <f t="shared" si="135"/>
        <v/>
      </c>
      <c r="T162" s="11" t="str">
        <f t="shared" si="136"/>
        <v/>
      </c>
      <c r="AJ162" s="11"/>
      <c r="AW162" s="3"/>
    </row>
    <row r="163" spans="1:49" x14ac:dyDescent="0.25">
      <c r="A163" s="3"/>
      <c r="B163" s="11" t="str">
        <f t="shared" si="113"/>
        <v/>
      </c>
      <c r="D163" s="75">
        <f t="shared" si="133"/>
        <v>10</v>
      </c>
      <c r="F163" s="77" t="s">
        <v>130</v>
      </c>
      <c r="G163" s="16"/>
      <c r="H163" s="16"/>
      <c r="I163" s="77" t="s">
        <v>121</v>
      </c>
      <c r="J163" s="6"/>
      <c r="K163" s="75">
        <f t="shared" si="134"/>
        <v>7</v>
      </c>
      <c r="M163" s="11" t="str">
        <f t="shared" si="132"/>
        <v/>
      </c>
      <c r="O163" s="11" t="str">
        <f t="shared" si="114"/>
        <v/>
      </c>
      <c r="P163" s="11" t="str">
        <f t="shared" si="115"/>
        <v/>
      </c>
      <c r="S163" s="11" t="str">
        <f t="shared" si="135"/>
        <v/>
      </c>
      <c r="T163" s="11" t="str">
        <f t="shared" si="136"/>
        <v/>
      </c>
      <c r="W163" s="83">
        <v>8</v>
      </c>
      <c r="Y163" s="82"/>
      <c r="Z163" s="82" t="s">
        <v>1</v>
      </c>
      <c r="AA163" s="82" t="s">
        <v>2</v>
      </c>
      <c r="AB163" s="82" t="s">
        <v>3</v>
      </c>
      <c r="AC163" s="82" t="s">
        <v>4</v>
      </c>
      <c r="AD163" s="82" t="s">
        <v>5</v>
      </c>
      <c r="AE163" s="82" t="s">
        <v>6</v>
      </c>
      <c r="AF163" s="82" t="s">
        <v>7</v>
      </c>
      <c r="AG163" s="82" t="s">
        <v>8</v>
      </c>
      <c r="AH163" s="82" t="s">
        <v>9</v>
      </c>
      <c r="AI163" s="82" t="s">
        <v>0</v>
      </c>
      <c r="AJ163" s="11"/>
      <c r="AW163" s="3"/>
    </row>
    <row r="164" spans="1:49" x14ac:dyDescent="0.25">
      <c r="A164" s="3"/>
      <c r="B164" s="11" t="str">
        <f t="shared" si="113"/>
        <v/>
      </c>
      <c r="D164" s="75">
        <f t="shared" si="133"/>
        <v>14</v>
      </c>
      <c r="F164" s="77" t="s">
        <v>261</v>
      </c>
      <c r="G164" s="16"/>
      <c r="H164" s="16"/>
      <c r="I164" s="77" t="s">
        <v>120</v>
      </c>
      <c r="J164" s="6"/>
      <c r="K164" s="75">
        <f t="shared" si="134"/>
        <v>4</v>
      </c>
      <c r="M164" s="11" t="str">
        <f t="shared" si="132"/>
        <v/>
      </c>
      <c r="O164" s="11" t="str">
        <f t="shared" si="114"/>
        <v/>
      </c>
      <c r="P164" s="11" t="str">
        <f t="shared" si="115"/>
        <v/>
      </c>
      <c r="S164" s="11" t="str">
        <f t="shared" si="135"/>
        <v/>
      </c>
      <c r="T164" s="11" t="str">
        <f t="shared" si="136"/>
        <v/>
      </c>
      <c r="V164" s="11" t="str">
        <f>CONCATENATE(Z164)</f>
        <v>1. FC Köln</v>
      </c>
      <c r="W164" s="11">
        <f t="shared" ref="W164:W181" si="137">Y164</f>
        <v>14</v>
      </c>
      <c r="Y164" s="82">
        <f>RANK(AI164,$AI$164:$AI$181,0)+COUNTIF($AI$163:AI163,AI164)</f>
        <v>14</v>
      </c>
      <c r="Z164" s="82" t="str">
        <f t="shared" ref="Z164:Z181" si="138">CONCATENATE(Z4)</f>
        <v>1. FC Köln</v>
      </c>
      <c r="AA164" s="82">
        <f>COUNTIFS(F3:F88,Z164,G3:G88,"&gt;=0")+COUNTIFS(I3:I88,Z164,H3:H88,"&gt;=0")</f>
        <v>3</v>
      </c>
      <c r="AB164" s="82">
        <f>COUNTIFS(F3:F88,Z164,B3:B88,3)+COUNTIFS(I3:I88,Z164,M3:M88,3)</f>
        <v>1</v>
      </c>
      <c r="AC164" s="82">
        <f>COUNTIFS(F3:F88,Z164,B3:B88,1)+COUNTIFS(I3:I88,Z164,M3:M88,1)</f>
        <v>0</v>
      </c>
      <c r="AD164" s="82">
        <f>COUNTIFS(F3:F88,Z164,B3:B88,0)+COUNTIFS(I3:I88,Z164,M3:M88,0)</f>
        <v>2</v>
      </c>
      <c r="AE164" s="82">
        <f>SUMIF(F3:F88,Z164,G3:G88)+SUMIF(I3:I88,Z164,H3:H88)</f>
        <v>4</v>
      </c>
      <c r="AF164" s="82">
        <f>SUMIF(F3:F88,Z164,H3:H88)+SUMIF(I3:I88,Z164,G3:G88)</f>
        <v>6</v>
      </c>
      <c r="AG164" s="82">
        <f>+AE164-AF164</f>
        <v>-2</v>
      </c>
      <c r="AH164" s="82">
        <f>(AB164*3)+AC164</f>
        <v>3</v>
      </c>
      <c r="AI164" s="82">
        <f>SUM(AH164*1000+(AG164)/100+(AE164)/1000)</f>
        <v>2999.9839999999999</v>
      </c>
      <c r="AJ164" s="11"/>
      <c r="AW164" s="3"/>
    </row>
    <row r="165" spans="1:49" x14ac:dyDescent="0.25">
      <c r="A165" s="3"/>
      <c r="B165" s="11" t="str">
        <f t="shared" si="113"/>
        <v/>
      </c>
      <c r="D165" s="75">
        <f t="shared" si="133"/>
        <v>15</v>
      </c>
      <c r="F165" s="77" t="s">
        <v>225</v>
      </c>
      <c r="G165" s="16"/>
      <c r="H165" s="16"/>
      <c r="I165" s="77" t="s">
        <v>262</v>
      </c>
      <c r="J165" s="6"/>
      <c r="K165" s="75">
        <f t="shared" si="134"/>
        <v>11</v>
      </c>
      <c r="M165" s="11" t="str">
        <f t="shared" si="132"/>
        <v/>
      </c>
      <c r="O165" s="11" t="str">
        <f t="shared" si="114"/>
        <v/>
      </c>
      <c r="P165" s="11" t="str">
        <f t="shared" si="115"/>
        <v/>
      </c>
      <c r="S165" s="11" t="str">
        <f t="shared" si="135"/>
        <v/>
      </c>
      <c r="T165" s="11" t="str">
        <f t="shared" si="136"/>
        <v/>
      </c>
      <c r="V165" s="11" t="str">
        <f t="shared" ref="V165:V181" si="139">CONCATENATE(Z165)</f>
        <v>1. FC Union Berlin</v>
      </c>
      <c r="W165" s="11">
        <f t="shared" si="137"/>
        <v>11</v>
      </c>
      <c r="Y165" s="82">
        <f>RANK(AI165,$AI$164:$AI$181,0)+COUNTIF($AI$163:AI164,AI165)</f>
        <v>11</v>
      </c>
      <c r="Z165" s="82" t="str">
        <f t="shared" si="138"/>
        <v>1. FC Union Berlin</v>
      </c>
      <c r="AA165" s="82">
        <f>COUNTIFS(F3:F88,Z165,G3:G88,"&gt;=0")+COUNTIFS(I3:I88,Z165,H3:H88,"&gt;=0")</f>
        <v>3</v>
      </c>
      <c r="AB165" s="82">
        <f>COUNTIFS(F3:F88,Z165,B3:B88,3)+COUNTIFS(I3:I88,Z165,M3:M88,3)</f>
        <v>1</v>
      </c>
      <c r="AC165" s="82">
        <f>COUNTIFS(F3:F88,Z165,B3:B88,1)+COUNTIFS(I3:I88,Z165,M3:M88,1)</f>
        <v>1</v>
      </c>
      <c r="AD165" s="82">
        <f>COUNTIFS(F3:F88,Z165,B3:B88,0)+COUNTIFS(I3:I88,Z165,M3:M88,0)</f>
        <v>1</v>
      </c>
      <c r="AE165" s="82">
        <f>SUMIF(F3:F88,Z165,G3:G88)+SUMIF(I3:I88,Z165,H3:H88)</f>
        <v>4</v>
      </c>
      <c r="AF165" s="82">
        <f>SUMIF(F3:F88,Z165,H3:H88)+SUMIF(I3:I88,Z165,G3:G88)</f>
        <v>6</v>
      </c>
      <c r="AG165" s="82">
        <f>+AE165-AF165</f>
        <v>-2</v>
      </c>
      <c r="AH165" s="82">
        <f>(AB165*3)+AC165</f>
        <v>4</v>
      </c>
      <c r="AI165" s="82">
        <f t="shared" ref="AI165:AI181" si="140">SUM(AH165*1000+(AG165)/100+(AE165)/1000)</f>
        <v>3999.9839999999999</v>
      </c>
      <c r="AJ165" s="11"/>
      <c r="AW165" s="3"/>
    </row>
    <row r="166" spans="1:49" x14ac:dyDescent="0.25">
      <c r="A166" s="3"/>
      <c r="F166" s="6"/>
      <c r="G166" s="10"/>
      <c r="H166" s="10"/>
      <c r="I166" s="6"/>
      <c r="J166" s="6"/>
      <c r="O166" s="11" t="str">
        <f t="shared" si="114"/>
        <v/>
      </c>
      <c r="P166" s="11" t="str">
        <f t="shared" si="115"/>
        <v/>
      </c>
      <c r="V166" s="11" t="str">
        <f t="shared" si="139"/>
        <v>1. FSV Mainz 05</v>
      </c>
      <c r="W166" s="11">
        <f t="shared" si="137"/>
        <v>18</v>
      </c>
      <c r="Y166" s="82">
        <f>RANK(AI166,$AI$164:$AI$181,0)+COUNTIF($AI$163:AI165,AI166)</f>
        <v>18</v>
      </c>
      <c r="Z166" s="82" t="str">
        <f t="shared" si="138"/>
        <v>1. FSV Mainz 05</v>
      </c>
      <c r="AA166" s="82">
        <f>COUNTIFS(F3:F88,Z166,G3:G88,"&gt;=0")+COUNTIFS(I3:I88,Z166,H3:H88,"&gt;=0")</f>
        <v>3</v>
      </c>
      <c r="AB166" s="82">
        <f>COUNTIFS(F3:F88,Z166,B3:B88,3)+COUNTIFS(I3:I88,Z166,M3:M88,3)</f>
        <v>0</v>
      </c>
      <c r="AC166" s="82">
        <f>COUNTIFS(F3:F88,Z166,B3:B88,1)+COUNTIFS(I3:I88,Z166,M3:M88,1)</f>
        <v>0</v>
      </c>
      <c r="AD166" s="82">
        <f>COUNTIFS(F3:F88,Z166,B3:B88,0)+COUNTIFS(I3:I88,Z166,M3:M88,0)</f>
        <v>3</v>
      </c>
      <c r="AE166" s="82">
        <f>SUMIF(F3:F88,Z166,G3:G88)+SUMIF(I3:I88,Z166,H3:H88)</f>
        <v>2</v>
      </c>
      <c r="AF166" s="82">
        <f>SUMIF(F3:F88,Z166,H3:H88)+SUMIF(I3:I88,Z166,G3:G88)</f>
        <v>12</v>
      </c>
      <c r="AG166" s="82">
        <f>+AE166-AF166</f>
        <v>-10</v>
      </c>
      <c r="AH166" s="82">
        <f>(AB166*3)+AC166</f>
        <v>0</v>
      </c>
      <c r="AI166" s="82">
        <f t="shared" si="140"/>
        <v>-9.8000000000000004E-2</v>
      </c>
      <c r="AJ166" s="11"/>
      <c r="AW166" s="3"/>
    </row>
    <row r="167" spans="1:49" x14ac:dyDescent="0.25">
      <c r="A167" s="3"/>
      <c r="B167" s="11" t="str">
        <f t="shared" si="113"/>
        <v/>
      </c>
      <c r="F167" s="154" t="s">
        <v>75</v>
      </c>
      <c r="G167" s="154"/>
      <c r="H167" s="154"/>
      <c r="I167" s="154"/>
      <c r="J167" s="6"/>
      <c r="M167" s="11" t="str">
        <f t="shared" ref="M167:M176" si="141">IF(H167="","",IF(H167&gt;G167,3,IF(H167=G167,1,0)))</f>
        <v/>
      </c>
      <c r="O167" s="11" t="str">
        <f t="shared" si="114"/>
        <v/>
      </c>
      <c r="P167" s="11" t="str">
        <f t="shared" si="115"/>
        <v/>
      </c>
      <c r="V167" s="11" t="str">
        <f t="shared" si="139"/>
        <v>1899 Hoffenheim</v>
      </c>
      <c r="W167" s="11">
        <f t="shared" si="137"/>
        <v>9</v>
      </c>
      <c r="Y167" s="82">
        <f>RANK(AI167,$AI$164:$AI$181,0)+COUNTIF($AI$163:AI166,AI167)</f>
        <v>9</v>
      </c>
      <c r="Z167" s="82" t="str">
        <f t="shared" si="138"/>
        <v>1899 Hoffenheim</v>
      </c>
      <c r="AA167" s="82">
        <f>COUNTIFS(F3:F88,Z167,G3:G88,"&gt;=0")+COUNTIFS(I3:I88,Z167,H3:H88,"&gt;=0")</f>
        <v>3</v>
      </c>
      <c r="AB167" s="82">
        <f>COUNTIFS(F3:F88,Z167,B3:B88,3)+COUNTIFS(I3:I88,Z167,M3:M88,3)</f>
        <v>1</v>
      </c>
      <c r="AC167" s="82">
        <f>COUNTIFS(F3:F88,Z167,B3:B88,1)+COUNTIFS(I3:I88,Z167,M3:M88,1)</f>
        <v>1</v>
      </c>
      <c r="AD167" s="82">
        <f>COUNTIFS(F3:F88,Z167,B3:B88,0)+COUNTIFS(I3:I88,Z167,M3:M88,0)</f>
        <v>1</v>
      </c>
      <c r="AE167" s="82">
        <f>SUMIF(F3:F88,Z167,G3:G88)+SUMIF(I3:I88,Z167,H3:H88)</f>
        <v>3</v>
      </c>
      <c r="AF167" s="82">
        <f>SUMIF(F3:F88,Z167,H3:H88)+SUMIF(I3:I88,Z167,G3:G88)</f>
        <v>3</v>
      </c>
      <c r="AG167" s="82">
        <f t="shared" ref="AG167:AG181" si="142">+AE167-AF167</f>
        <v>0</v>
      </c>
      <c r="AH167" s="82">
        <f>(AB167*3)+AC167</f>
        <v>4</v>
      </c>
      <c r="AI167" s="82">
        <f t="shared" si="140"/>
        <v>4000.0030000000002</v>
      </c>
      <c r="AJ167" s="11"/>
      <c r="AW167" s="3"/>
    </row>
    <row r="168" spans="1:49" x14ac:dyDescent="0.25">
      <c r="A168" s="3"/>
      <c r="B168" s="11" t="str">
        <f t="shared" si="113"/>
        <v/>
      </c>
      <c r="D168" s="75">
        <f t="shared" ref="D168:D176" si="143">IFERROR(VLOOKUP(F168,$V$304:$W$321,2,FALSE),"")</f>
        <v>5</v>
      </c>
      <c r="F168" s="77" t="s">
        <v>117</v>
      </c>
      <c r="G168" s="16"/>
      <c r="H168" s="16"/>
      <c r="I168" s="77" t="s">
        <v>118</v>
      </c>
      <c r="J168" s="6"/>
      <c r="K168" s="75">
        <f t="shared" ref="K168:K176" si="144">IFERROR(VLOOKUP(I168,$V$304:$W$321,2,FALSE),"")</f>
        <v>1</v>
      </c>
      <c r="M168" s="11" t="str">
        <f t="shared" si="141"/>
        <v/>
      </c>
      <c r="O168" s="11" t="str">
        <f t="shared" si="114"/>
        <v/>
      </c>
      <c r="P168" s="11" t="str">
        <f t="shared" si="115"/>
        <v/>
      </c>
      <c r="S168" s="11" t="str">
        <f t="shared" ref="S168:S176" si="145">IF(M168&lt;&gt;"",F168&amp;I168,"")</f>
        <v/>
      </c>
      <c r="T168" s="11" t="str">
        <f t="shared" ref="T168:T176" si="146">IF(S168&lt;&gt;"",G168&amp;"-"&amp;H168,"")</f>
        <v/>
      </c>
      <c r="V168" s="11" t="str">
        <f t="shared" si="139"/>
        <v>Bayer Leverkusen</v>
      </c>
      <c r="W168" s="11">
        <f t="shared" si="137"/>
        <v>4</v>
      </c>
      <c r="Y168" s="82">
        <f>RANK(AI168,$AI$164:$AI$181,0)+COUNTIF($AI$163:AI167,AI168)</f>
        <v>4</v>
      </c>
      <c r="Z168" s="82" t="str">
        <f t="shared" si="138"/>
        <v>Bayer Leverkusen</v>
      </c>
      <c r="AA168" s="82">
        <f>COUNTIFS(F3:F88,Z168,G3:G88,"&gt;=0")+COUNTIFS(I3:I88,Z168,H3:H88,"&gt;=0")</f>
        <v>3</v>
      </c>
      <c r="AB168" s="82">
        <f>COUNTIFS(F3:F88,Z168,B3:B88,3)+COUNTIFS(I3:I88,Z168,M3:M88,3)</f>
        <v>2</v>
      </c>
      <c r="AC168" s="82">
        <f>COUNTIFS(F3:F88,Z168,B3:B88,1)+COUNTIFS(I3:I88,Z168,M3:M88,1)</f>
        <v>1</v>
      </c>
      <c r="AD168" s="82">
        <f>COUNTIFS(F3:F88,Z168,B3:B88,0)+COUNTIFS(I3:I88,Z168,M3:M88,0)</f>
        <v>0</v>
      </c>
      <c r="AE168" s="82">
        <f>SUMIF(F3:F88,Z168,G3:G88)+SUMIF(I3:I88,Z168,H3:H88)</f>
        <v>6</v>
      </c>
      <c r="AF168" s="82">
        <f>SUMIF(F3:F88,Z168,H3:H88)+SUMIF(I3:I88,Z168,G3:G88)</f>
        <v>3</v>
      </c>
      <c r="AG168" s="82">
        <f t="shared" si="142"/>
        <v>3</v>
      </c>
      <c r="AH168" s="82">
        <f>(AB168*3)+AC168</f>
        <v>7</v>
      </c>
      <c r="AI168" s="82">
        <f t="shared" si="140"/>
        <v>7000.0360000000001</v>
      </c>
      <c r="AJ168" s="11"/>
      <c r="AW168" s="3"/>
    </row>
    <row r="169" spans="1:49" x14ac:dyDescent="0.25">
      <c r="A169" s="3"/>
      <c r="B169" s="11" t="str">
        <f t="shared" si="113"/>
        <v/>
      </c>
      <c r="D169" s="75">
        <f t="shared" si="143"/>
        <v>4</v>
      </c>
      <c r="F169" s="77" t="s">
        <v>120</v>
      </c>
      <c r="G169" s="16"/>
      <c r="H169" s="16"/>
      <c r="I169" s="77" t="s">
        <v>125</v>
      </c>
      <c r="J169" s="6"/>
      <c r="K169" s="75">
        <f t="shared" si="144"/>
        <v>17</v>
      </c>
      <c r="M169" s="11" t="str">
        <f t="shared" si="141"/>
        <v/>
      </c>
      <c r="O169" s="11" t="str">
        <f t="shared" si="114"/>
        <v/>
      </c>
      <c r="P169" s="11" t="str">
        <f t="shared" si="115"/>
        <v/>
      </c>
      <c r="S169" s="11" t="str">
        <f t="shared" si="145"/>
        <v/>
      </c>
      <c r="T169" s="11" t="str">
        <f t="shared" si="146"/>
        <v/>
      </c>
      <c r="V169" s="11" t="str">
        <f t="shared" si="139"/>
        <v>Bayern München</v>
      </c>
      <c r="W169" s="11">
        <f t="shared" si="137"/>
        <v>2</v>
      </c>
      <c r="Y169" s="82">
        <f>RANK(AI169,$AI$164:$AI$181,0)+COUNTIF($AI$163:AI168,AI169)</f>
        <v>2</v>
      </c>
      <c r="Z169" s="82" t="str">
        <f t="shared" si="138"/>
        <v>Bayern München</v>
      </c>
      <c r="AA169" s="82">
        <f>COUNTIFS(F3:F88,Z169,G3:G88,"&gt;=0")+COUNTIFS(I3:I88,Z169,H3:H88,"&gt;=0")</f>
        <v>3</v>
      </c>
      <c r="AB169" s="82">
        <f>COUNTIFS(F3:F88,Z169,B3:B88,3)+COUNTIFS(I3:I88,Z169,M3:M88,3)</f>
        <v>2</v>
      </c>
      <c r="AC169" s="82">
        <f>COUNTIFS(F3:F88,Z169,B3:B88,1)+COUNTIFS(I3:I88,Z169,M3:M88,1)</f>
        <v>1</v>
      </c>
      <c r="AD169" s="82">
        <f>COUNTIFS(F3:F88,Z169,B3:B88,0)+COUNTIFS(I3:I88,Z169,M3:M88,0)</f>
        <v>0</v>
      </c>
      <c r="AE169" s="82">
        <f>SUMIF(F3:F88,Z169,G3:G88)+SUMIF(I3:I88,Z169,H3:H88)</f>
        <v>11</v>
      </c>
      <c r="AF169" s="82">
        <f>SUMIF(F3:F88,Z169,H3:H88)+SUMIF(I3:I88,Z169,G3:G88)</f>
        <v>3</v>
      </c>
      <c r="AG169" s="82">
        <f t="shared" si="142"/>
        <v>8</v>
      </c>
      <c r="AH169" s="82">
        <f t="shared" ref="AH169:AH181" si="147">(AB169*3)+AC169</f>
        <v>7</v>
      </c>
      <c r="AI169" s="82">
        <f t="shared" si="140"/>
        <v>7000.0910000000003</v>
      </c>
      <c r="AJ169" s="11"/>
      <c r="AW169" s="3"/>
    </row>
    <row r="170" spans="1:49" x14ac:dyDescent="0.25">
      <c r="A170" s="3"/>
      <c r="B170" s="11" t="str">
        <f t="shared" si="113"/>
        <v/>
      </c>
      <c r="D170" s="75">
        <f t="shared" si="143"/>
        <v>8</v>
      </c>
      <c r="F170" s="77" t="s">
        <v>119</v>
      </c>
      <c r="G170" s="16"/>
      <c r="H170" s="16"/>
      <c r="I170" s="77" t="s">
        <v>225</v>
      </c>
      <c r="J170" s="6"/>
      <c r="K170" s="75">
        <f t="shared" si="144"/>
        <v>15</v>
      </c>
      <c r="M170" s="11" t="str">
        <f t="shared" si="141"/>
        <v/>
      </c>
      <c r="O170" s="11" t="str">
        <f t="shared" si="114"/>
        <v/>
      </c>
      <c r="P170" s="11" t="str">
        <f t="shared" si="115"/>
        <v/>
      </c>
      <c r="S170" s="11" t="str">
        <f t="shared" si="145"/>
        <v/>
      </c>
      <c r="T170" s="11" t="str">
        <f t="shared" si="146"/>
        <v/>
      </c>
      <c r="V170" s="11" t="str">
        <f t="shared" si="139"/>
        <v>Bor. Mönchengladbach</v>
      </c>
      <c r="W170" s="11">
        <f t="shared" si="137"/>
        <v>8</v>
      </c>
      <c r="Y170" s="82">
        <f>RANK(AI170,$AI$164:$AI$181,0)+COUNTIF($AI$163:AI169,AI170)</f>
        <v>8</v>
      </c>
      <c r="Z170" s="82" t="str">
        <f t="shared" si="138"/>
        <v>Bor. Mönchengladbach</v>
      </c>
      <c r="AA170" s="82">
        <f>COUNTIFS(F3:F88,Z170,G3:G88,"&gt;=0")+COUNTIFS(I3:I88,Z170,H3:H88,"&gt;=0")</f>
        <v>3</v>
      </c>
      <c r="AB170" s="82">
        <f>COUNTIFS(F3:F88,Z170,B3:B88,3)+COUNTIFS(I3:I88,Z170,M3:M88,3)</f>
        <v>1</v>
      </c>
      <c r="AC170" s="82">
        <f>COUNTIFS(F3:F88,Z170,B3:B88,1)+COUNTIFS(I3:I88,Z170,M3:M88,1)</f>
        <v>1</v>
      </c>
      <c r="AD170" s="82">
        <f>COUNTIFS(F3:F88,Z170,B3:B88,0)+COUNTIFS(I3:I88,Z170,M3:M88,0)</f>
        <v>1</v>
      </c>
      <c r="AE170" s="82">
        <f>SUMIF(F3:F88,Z170,G3:G88)+SUMIF(I3:I88,Z170,H3:H88)</f>
        <v>4</v>
      </c>
      <c r="AF170" s="82">
        <f>SUMIF(F3:F88,Z170,H3:H88)+SUMIF(I3:I88,Z170,G3:G88)</f>
        <v>4</v>
      </c>
      <c r="AG170" s="82">
        <f t="shared" si="142"/>
        <v>0</v>
      </c>
      <c r="AH170" s="82">
        <f t="shared" si="147"/>
        <v>4</v>
      </c>
      <c r="AI170" s="82">
        <f t="shared" si="140"/>
        <v>4000.0039999999999</v>
      </c>
      <c r="AJ170" s="11"/>
      <c r="AW170" s="3"/>
    </row>
    <row r="171" spans="1:49" x14ac:dyDescent="0.25">
      <c r="A171" s="3"/>
      <c r="B171" s="11" t="str">
        <f t="shared" si="113"/>
        <v/>
      </c>
      <c r="D171" s="75">
        <f t="shared" si="143"/>
        <v>3</v>
      </c>
      <c r="F171" s="77" t="s">
        <v>122</v>
      </c>
      <c r="G171" s="16"/>
      <c r="H171" s="16"/>
      <c r="I171" s="77" t="s">
        <v>130</v>
      </c>
      <c r="J171" s="6"/>
      <c r="K171" s="75">
        <f t="shared" si="144"/>
        <v>10</v>
      </c>
      <c r="M171" s="11" t="str">
        <f t="shared" si="141"/>
        <v/>
      </c>
      <c r="O171" s="11" t="str">
        <f t="shared" si="114"/>
        <v/>
      </c>
      <c r="P171" s="11" t="str">
        <f t="shared" si="115"/>
        <v/>
      </c>
      <c r="S171" s="11" t="str">
        <f t="shared" si="145"/>
        <v/>
      </c>
      <c r="T171" s="11" t="str">
        <f t="shared" si="146"/>
        <v/>
      </c>
      <c r="V171" s="11" t="str">
        <f t="shared" si="139"/>
        <v>Borussia Dortmund</v>
      </c>
      <c r="W171" s="11">
        <f t="shared" si="137"/>
        <v>5</v>
      </c>
      <c r="Y171" s="82">
        <f>RANK(AI171,$AI$164:$AI$181,0)+COUNTIF($AI$163:AI170,AI171)</f>
        <v>5</v>
      </c>
      <c r="Z171" s="82" t="str">
        <f t="shared" si="138"/>
        <v>Borussia Dortmund</v>
      </c>
      <c r="AA171" s="82">
        <f>COUNTIFS(F3:F88,Z171,G3:G88,"&gt;=0")+COUNTIFS(I3:I88,Z171,H3:H88,"&gt;=0")</f>
        <v>3</v>
      </c>
      <c r="AB171" s="82">
        <f>COUNTIFS(F3:F88,Z171,B3:B88,3)+COUNTIFS(I3:I88,Z171,M3:M88,3)</f>
        <v>2</v>
      </c>
      <c r="AC171" s="82">
        <f>COUNTIFS(F3:F88,Z171,B3:B88,1)+COUNTIFS(I3:I88,Z171,M3:M88,1)</f>
        <v>0</v>
      </c>
      <c r="AD171" s="82">
        <f>COUNTIFS(F3:F88,Z171,B3:B88,0)+COUNTIFS(I3:I88,Z171,M3:M88,0)</f>
        <v>1</v>
      </c>
      <c r="AE171" s="82">
        <f>SUMIF(F3:F88,Z171,G3:G88)+SUMIF(I3:I88,Z171,H3:H88)</f>
        <v>9</v>
      </c>
      <c r="AF171" s="82">
        <f>SUMIF(F3:F88,Z171,H3:H88)+SUMIF(I3:I88,Z171,G3:G88)</f>
        <v>5</v>
      </c>
      <c r="AG171" s="82">
        <f t="shared" si="142"/>
        <v>4</v>
      </c>
      <c r="AH171" s="82">
        <f t="shared" si="147"/>
        <v>6</v>
      </c>
      <c r="AI171" s="82">
        <f t="shared" si="140"/>
        <v>6000.049</v>
      </c>
      <c r="AJ171" s="11"/>
      <c r="AW171" s="3"/>
    </row>
    <row r="172" spans="1:49" x14ac:dyDescent="0.25">
      <c r="A172" s="3"/>
      <c r="B172" s="11" t="str">
        <f t="shared" si="113"/>
        <v/>
      </c>
      <c r="D172" s="75">
        <f t="shared" si="143"/>
        <v>7</v>
      </c>
      <c r="F172" s="77" t="s">
        <v>121</v>
      </c>
      <c r="G172" s="16"/>
      <c r="H172" s="16"/>
      <c r="I172" s="77" t="s">
        <v>261</v>
      </c>
      <c r="J172" s="6"/>
      <c r="K172" s="75">
        <f t="shared" si="144"/>
        <v>14</v>
      </c>
      <c r="M172" s="11" t="str">
        <f t="shared" si="141"/>
        <v/>
      </c>
      <c r="O172" s="11" t="str">
        <f t="shared" si="114"/>
        <v/>
      </c>
      <c r="P172" s="11" t="str">
        <f t="shared" si="115"/>
        <v/>
      </c>
      <c r="S172" s="11" t="str">
        <f t="shared" si="145"/>
        <v/>
      </c>
      <c r="T172" s="11" t="str">
        <f t="shared" si="146"/>
        <v/>
      </c>
      <c r="V172" s="11" t="str">
        <f t="shared" si="139"/>
        <v>Eintracht Frankfurt</v>
      </c>
      <c r="W172" s="11">
        <f t="shared" si="137"/>
        <v>7</v>
      </c>
      <c r="Y172" s="82">
        <f>RANK(AI172,$AI$164:$AI$181,0)+COUNTIF($AI$163:AI171,AI172)</f>
        <v>7</v>
      </c>
      <c r="Z172" s="82" t="str">
        <f t="shared" si="138"/>
        <v>Eintracht Frankfurt</v>
      </c>
      <c r="AA172" s="82">
        <f>COUNTIFS(F3:F88,Z172,G3:G88,"&gt;=0")+COUNTIFS(I3:I88,Z172,H3:H88,"&gt;=0")</f>
        <v>3</v>
      </c>
      <c r="AB172" s="82">
        <f>COUNTIFS(F3:F88,Z172,B3:B88,3)+COUNTIFS(I3:I88,Z172,M3:M88,3)</f>
        <v>2</v>
      </c>
      <c r="AC172" s="82">
        <f>COUNTIFS(F3:F88,Z172,B3:B88,1)+COUNTIFS(I3:I88,Z172,M3:M88,1)</f>
        <v>0</v>
      </c>
      <c r="AD172" s="82">
        <f>COUNTIFS(F3:F88,Z172,B3:B88,0)+COUNTIFS(I3:I88,Z172,M3:M88,0)</f>
        <v>1</v>
      </c>
      <c r="AE172" s="82">
        <f>SUMIF(F3:F88,Z172,G3:G88)+SUMIF(I3:I88,Z172,H3:H88)</f>
        <v>4</v>
      </c>
      <c r="AF172" s="82">
        <f>SUMIF(F3:F88,Z172,H3:H88)+SUMIF(I3:I88,Z172,G3:G88)</f>
        <v>3</v>
      </c>
      <c r="AG172" s="82">
        <f t="shared" si="142"/>
        <v>1</v>
      </c>
      <c r="AH172" s="82">
        <f t="shared" si="147"/>
        <v>6</v>
      </c>
      <c r="AI172" s="82">
        <f t="shared" si="140"/>
        <v>6000.0140000000001</v>
      </c>
      <c r="AJ172" s="11"/>
      <c r="AW172" s="3"/>
    </row>
    <row r="173" spans="1:49" x14ac:dyDescent="0.25">
      <c r="A173" s="3"/>
      <c r="B173" s="11" t="str">
        <f t="shared" si="113"/>
        <v/>
      </c>
      <c r="D173" s="75">
        <f t="shared" si="143"/>
        <v>13</v>
      </c>
      <c r="F173" s="77" t="s">
        <v>124</v>
      </c>
      <c r="G173" s="16"/>
      <c r="H173" s="16"/>
      <c r="I173" s="77" t="s">
        <v>127</v>
      </c>
      <c r="J173" s="6"/>
      <c r="K173" s="75">
        <f t="shared" si="144"/>
        <v>18</v>
      </c>
      <c r="M173" s="11" t="str">
        <f t="shared" si="141"/>
        <v/>
      </c>
      <c r="O173" s="11" t="str">
        <f t="shared" si="114"/>
        <v/>
      </c>
      <c r="P173" s="11" t="str">
        <f t="shared" si="115"/>
        <v/>
      </c>
      <c r="S173" s="11" t="str">
        <f t="shared" si="145"/>
        <v/>
      </c>
      <c r="T173" s="11" t="str">
        <f t="shared" si="146"/>
        <v/>
      </c>
      <c r="V173" s="11" t="str">
        <f t="shared" si="139"/>
        <v>FC Augsburg</v>
      </c>
      <c r="W173" s="11">
        <f t="shared" si="137"/>
        <v>16</v>
      </c>
      <c r="Y173" s="82">
        <f>RANK(AI173,$AI$164:$AI$181,0)+COUNTIF($AI$163:AI172,AI173)</f>
        <v>16</v>
      </c>
      <c r="Z173" s="82" t="str">
        <f t="shared" si="138"/>
        <v>FC Augsburg</v>
      </c>
      <c r="AA173" s="82">
        <f>COUNTIFS(F3:F88,Z173,G3:G88,"&gt;=0")+COUNTIFS(I3:I88,Z173,H3:H88,"&gt;=0")</f>
        <v>3</v>
      </c>
      <c r="AB173" s="82">
        <f>COUNTIFS(F3:F88,Z173,B3:B88,3)+COUNTIFS(I3:I88,Z173,M3:M88,3)</f>
        <v>0</v>
      </c>
      <c r="AC173" s="82">
        <f>COUNTIFS(F3:F88,Z173,B3:B88,1)+COUNTIFS(I3:I88,Z173,M3:M88,1)</f>
        <v>1</v>
      </c>
      <c r="AD173" s="82">
        <f>COUNTIFS(F3:F88,Z173,B3:B88,0)+COUNTIFS(I3:I88,Z173,M3:M88,0)</f>
        <v>2</v>
      </c>
      <c r="AE173" s="82">
        <f>SUMIF(F3:F88,Z173,G3:G88)+SUMIF(I3:I88,Z173,H3:H88)</f>
        <v>4</v>
      </c>
      <c r="AF173" s="82">
        <f>SUMIF(F3:F88,Z173,H3:H88)+SUMIF(I3:I88,Z173,G3:G88)</f>
        <v>9</v>
      </c>
      <c r="AG173" s="82">
        <f t="shared" si="142"/>
        <v>-5</v>
      </c>
      <c r="AH173" s="82">
        <f t="shared" si="147"/>
        <v>1</v>
      </c>
      <c r="AI173" s="82">
        <f t="shared" si="140"/>
        <v>999.95400000000006</v>
      </c>
      <c r="AJ173" s="11"/>
      <c r="AW173" s="3"/>
    </row>
    <row r="174" spans="1:49" x14ac:dyDescent="0.25">
      <c r="A174" s="3"/>
      <c r="B174" s="11" t="str">
        <f t="shared" si="113"/>
        <v/>
      </c>
      <c r="D174" s="75">
        <f t="shared" si="143"/>
        <v>6</v>
      </c>
      <c r="F174" s="77" t="s">
        <v>128</v>
      </c>
      <c r="G174" s="16"/>
      <c r="H174" s="16"/>
      <c r="I174" s="77" t="s">
        <v>116</v>
      </c>
      <c r="J174" s="6"/>
      <c r="K174" s="75">
        <f t="shared" si="144"/>
        <v>2</v>
      </c>
      <c r="M174" s="11" t="str">
        <f t="shared" si="141"/>
        <v/>
      </c>
      <c r="O174" s="11" t="str">
        <f t="shared" si="114"/>
        <v/>
      </c>
      <c r="P174" s="11" t="str">
        <f t="shared" si="115"/>
        <v/>
      </c>
      <c r="S174" s="11" t="str">
        <f t="shared" si="145"/>
        <v/>
      </c>
      <c r="T174" s="11" t="str">
        <f t="shared" si="146"/>
        <v/>
      </c>
      <c r="V174" s="11" t="str">
        <f t="shared" si="139"/>
        <v>FC Schalke 04</v>
      </c>
      <c r="W174" s="11">
        <f t="shared" si="137"/>
        <v>10</v>
      </c>
      <c r="Y174" s="82">
        <f>RANK(AI174,$AI$164:$AI$181,0)+COUNTIF($AI$163:AI173,AI174)</f>
        <v>10</v>
      </c>
      <c r="Z174" s="82" t="str">
        <f t="shared" si="138"/>
        <v>FC Schalke 04</v>
      </c>
      <c r="AA174" s="82">
        <f>COUNTIFS(F3:F88,Z174,G3:G88,"&gt;=0")+COUNTIFS(I3:I88,Z174,H3:H88,"&gt;=0")</f>
        <v>3</v>
      </c>
      <c r="AB174" s="82">
        <f>COUNTIFS(F3:F88,Z174,B3:B88,3)+COUNTIFS(I3:I88,Z174,M3:M88,3)</f>
        <v>1</v>
      </c>
      <c r="AC174" s="82">
        <f>COUNTIFS(F3:F88,Z174,B3:B88,1)+COUNTIFS(I3:I88,Z174,M3:M88,1)</f>
        <v>1</v>
      </c>
      <c r="AD174" s="82">
        <f>COUNTIFS(F3:F88,Z174,B3:B88,0)+COUNTIFS(I3:I88,Z174,M3:M88,0)</f>
        <v>1</v>
      </c>
      <c r="AE174" s="82">
        <f>SUMIF(F3:F88,Z174,G3:G88)+SUMIF(I3:I88,Z174,H3:H88)</f>
        <v>3</v>
      </c>
      <c r="AF174" s="82">
        <f>SUMIF(F3:F88,Z174,H3:H88)+SUMIF(I3:I88,Z174,G3:G88)</f>
        <v>3</v>
      </c>
      <c r="AG174" s="82">
        <f t="shared" si="142"/>
        <v>0</v>
      </c>
      <c r="AH174" s="82">
        <f t="shared" si="147"/>
        <v>4</v>
      </c>
      <c r="AI174" s="82">
        <f t="shared" si="140"/>
        <v>4000.0030000000002</v>
      </c>
      <c r="AJ174" s="11"/>
      <c r="AW174" s="3"/>
    </row>
    <row r="175" spans="1:49" x14ac:dyDescent="0.25">
      <c r="A175" s="3"/>
      <c r="B175" s="11" t="str">
        <f t="shared" si="113"/>
        <v/>
      </c>
      <c r="D175" s="75">
        <f t="shared" si="143"/>
        <v>16</v>
      </c>
      <c r="F175" s="77" t="s">
        <v>129</v>
      </c>
      <c r="G175" s="16"/>
      <c r="H175" s="16"/>
      <c r="I175" s="77" t="s">
        <v>126</v>
      </c>
      <c r="J175" s="6"/>
      <c r="K175" s="75">
        <f t="shared" si="144"/>
        <v>12</v>
      </c>
      <c r="M175" s="11" t="str">
        <f t="shared" si="141"/>
        <v/>
      </c>
      <c r="O175" s="11" t="str">
        <f t="shared" si="114"/>
        <v/>
      </c>
      <c r="P175" s="11" t="str">
        <f t="shared" si="115"/>
        <v/>
      </c>
      <c r="S175" s="11" t="str">
        <f t="shared" si="145"/>
        <v/>
      </c>
      <c r="T175" s="11" t="str">
        <f t="shared" si="146"/>
        <v/>
      </c>
      <c r="V175" s="11" t="str">
        <f t="shared" si="139"/>
        <v>Fortuna Düsseldorf</v>
      </c>
      <c r="W175" s="11">
        <f t="shared" si="137"/>
        <v>12</v>
      </c>
      <c r="Y175" s="82">
        <f>RANK(AI175,$AI$164:$AI$181,0)+COUNTIF($AI$163:AI174,AI175)</f>
        <v>12</v>
      </c>
      <c r="Z175" s="82" t="str">
        <f t="shared" si="138"/>
        <v>Fortuna Düsseldorf</v>
      </c>
      <c r="AA175" s="82">
        <f>COUNTIFS(F3:F88,Z175,G3:G88,"&gt;=0")+COUNTIFS(I3:I88,Z175,H3:H88,"&gt;=0")</f>
        <v>3</v>
      </c>
      <c r="AB175" s="82">
        <f>COUNTIFS(F3:F88,Z175,B3:B88,3)+COUNTIFS(I3:I88,Z175,M3:M88,3)</f>
        <v>1</v>
      </c>
      <c r="AC175" s="82">
        <f>COUNTIFS(F3:F88,Z175,B3:B88,1)+COUNTIFS(I3:I88,Z175,M3:M88,1)</f>
        <v>0</v>
      </c>
      <c r="AD175" s="82">
        <f>COUNTIFS(F3:F88,Z175,B3:B88,0)+COUNTIFS(I3:I88,Z175,M3:M88,0)</f>
        <v>2</v>
      </c>
      <c r="AE175" s="82">
        <f>SUMIF(F3:F88,Z175,G3:G88)+SUMIF(I3:I88,Z175,H3:H88)</f>
        <v>5</v>
      </c>
      <c r="AF175" s="82">
        <f>SUMIF(F3:F88,Z175,H3:H88)+SUMIF(I3:I88,Z175,G3:G88)</f>
        <v>6</v>
      </c>
      <c r="AG175" s="82">
        <f t="shared" si="142"/>
        <v>-1</v>
      </c>
      <c r="AH175" s="82">
        <f t="shared" si="147"/>
        <v>3</v>
      </c>
      <c r="AI175" s="82">
        <f t="shared" si="140"/>
        <v>2999.9949999999999</v>
      </c>
      <c r="AJ175" s="11"/>
      <c r="AW175" s="3"/>
    </row>
    <row r="176" spans="1:49" x14ac:dyDescent="0.25">
      <c r="A176" s="3"/>
      <c r="B176" s="11" t="str">
        <f t="shared" si="113"/>
        <v/>
      </c>
      <c r="D176" s="75">
        <f t="shared" si="143"/>
        <v>11</v>
      </c>
      <c r="F176" s="77" t="s">
        <v>262</v>
      </c>
      <c r="G176" s="16"/>
      <c r="H176" s="16"/>
      <c r="I176" s="77" t="s">
        <v>123</v>
      </c>
      <c r="J176" s="6"/>
      <c r="K176" s="75">
        <f t="shared" si="144"/>
        <v>9</v>
      </c>
      <c r="M176" s="11" t="str">
        <f t="shared" si="141"/>
        <v/>
      </c>
      <c r="O176" s="11" t="str">
        <f t="shared" si="114"/>
        <v/>
      </c>
      <c r="P176" s="11" t="str">
        <f t="shared" si="115"/>
        <v/>
      </c>
      <c r="S176" s="11" t="str">
        <f t="shared" si="145"/>
        <v/>
      </c>
      <c r="T176" s="11" t="str">
        <f t="shared" si="146"/>
        <v/>
      </c>
      <c r="V176" s="11" t="str">
        <f t="shared" si="139"/>
        <v>Hertha BSC</v>
      </c>
      <c r="W176" s="11">
        <f t="shared" si="137"/>
        <v>17</v>
      </c>
      <c r="Y176" s="82">
        <f>RANK(AI176,$AI$164:$AI$181,0)+COUNTIF($AI$163:AI175,AI176)</f>
        <v>17</v>
      </c>
      <c r="Z176" s="82" t="str">
        <f t="shared" si="138"/>
        <v>Hertha BSC</v>
      </c>
      <c r="AA176" s="82">
        <f>COUNTIFS(F3:F88,Z176,G3:G88,"&gt;=0")+COUNTIFS(I3:I88,Z176,H3:H88,"&gt;=0")</f>
        <v>3</v>
      </c>
      <c r="AB176" s="82">
        <f>COUNTIFS(F3:F88,Z176,B3:B88,3)+COUNTIFS(I3:I88,Z176,M3:M88,3)</f>
        <v>0</v>
      </c>
      <c r="AC176" s="82">
        <f>COUNTIFS(F3:F88,Z176,B3:B88,1)+COUNTIFS(I3:I88,Z176,M3:M88,1)</f>
        <v>1</v>
      </c>
      <c r="AD176" s="82">
        <f>COUNTIFS(F3:F88,Z176,B3:B88,0)+COUNTIFS(I3:I88,Z176,M3:M88,0)</f>
        <v>2</v>
      </c>
      <c r="AE176" s="82">
        <f>SUMIF(F3:F88,Z176,G3:G88)+SUMIF(I3:I88,Z176,H3:H88)</f>
        <v>2</v>
      </c>
      <c r="AF176" s="82">
        <f>SUMIF(F3:F88,Z176,H3:H88)+SUMIF(I3:I88,Z176,G3:G88)</f>
        <v>8</v>
      </c>
      <c r="AG176" s="82">
        <f t="shared" si="142"/>
        <v>-6</v>
      </c>
      <c r="AH176" s="82">
        <f t="shared" si="147"/>
        <v>1</v>
      </c>
      <c r="AI176" s="82">
        <f t="shared" si="140"/>
        <v>999.94200000000001</v>
      </c>
      <c r="AJ176" s="11"/>
      <c r="AW176" s="3"/>
    </row>
    <row r="177" spans="1:49" x14ac:dyDescent="0.25">
      <c r="A177" s="3"/>
      <c r="F177" s="6"/>
      <c r="G177" s="10"/>
      <c r="H177" s="10"/>
      <c r="I177" s="6"/>
      <c r="J177" s="6"/>
      <c r="O177" s="11" t="str">
        <f t="shared" si="114"/>
        <v/>
      </c>
      <c r="P177" s="11" t="str">
        <f t="shared" si="115"/>
        <v/>
      </c>
      <c r="V177" s="11" t="str">
        <f t="shared" si="139"/>
        <v>RB Leipzig</v>
      </c>
      <c r="W177" s="11">
        <f t="shared" si="137"/>
        <v>1</v>
      </c>
      <c r="Y177" s="82">
        <f>RANK(AI177,$AI$164:$AI$181,0)+COUNTIF($AI$163:AI176,AI177)</f>
        <v>1</v>
      </c>
      <c r="Z177" s="82" t="str">
        <f t="shared" si="138"/>
        <v>RB Leipzig</v>
      </c>
      <c r="AA177" s="82">
        <f>COUNTIFS(F3:F88,Z177,G3:G88,"&gt;=0")+COUNTIFS(I3:I88,Z177,H3:H88,"&gt;=0")</f>
        <v>3</v>
      </c>
      <c r="AB177" s="82">
        <f>COUNTIFS(F3:F88,Z177,B3:B88,3)+COUNTIFS(I3:I88,Z177,M3:M88,3)</f>
        <v>3</v>
      </c>
      <c r="AC177" s="82">
        <f>COUNTIFS(F3:F88,Z177,B3:B88,1)+COUNTIFS(I3:I88,Z177,M3:M88,1)</f>
        <v>0</v>
      </c>
      <c r="AD177" s="82">
        <f>COUNTIFS(F3:F88,Z177,B3:B88,0)+COUNTIFS(I3:I88,Z177,M3:M88,0)</f>
        <v>0</v>
      </c>
      <c r="AE177" s="82">
        <f>SUMIF(F3:F88,Z177,G3:G88)+SUMIF(I3:I88,Z177,H3:H88)</f>
        <v>9</v>
      </c>
      <c r="AF177" s="82">
        <f>SUMIF(F3:F88,Z177,H3:H88)+SUMIF(I3:I88,Z177,G3:G88)</f>
        <v>2</v>
      </c>
      <c r="AG177" s="82">
        <f t="shared" si="142"/>
        <v>7</v>
      </c>
      <c r="AH177" s="82">
        <f t="shared" si="147"/>
        <v>9</v>
      </c>
      <c r="AI177" s="82">
        <f t="shared" si="140"/>
        <v>9000.0789999999997</v>
      </c>
      <c r="AJ177" s="11"/>
      <c r="AW177" s="3"/>
    </row>
    <row r="178" spans="1:49" x14ac:dyDescent="0.25">
      <c r="A178" s="3"/>
      <c r="B178" s="11" t="str">
        <f t="shared" si="113"/>
        <v/>
      </c>
      <c r="F178" s="154" t="s">
        <v>76</v>
      </c>
      <c r="G178" s="154"/>
      <c r="H178" s="154"/>
      <c r="I178" s="154"/>
      <c r="J178" s="6"/>
      <c r="M178" s="11" t="str">
        <f t="shared" ref="M178:M187" si="148">IF(H178="","",IF(H178&gt;G178,3,IF(H178=G178,1,0)))</f>
        <v/>
      </c>
      <c r="O178" s="11" t="str">
        <f t="shared" si="114"/>
        <v/>
      </c>
      <c r="P178" s="11" t="str">
        <f t="shared" si="115"/>
        <v/>
      </c>
      <c r="V178" s="11" t="str">
        <f t="shared" si="139"/>
        <v>SC Freiburg</v>
      </c>
      <c r="W178" s="11">
        <f t="shared" si="137"/>
        <v>6</v>
      </c>
      <c r="Y178" s="82">
        <f>RANK(AI178,$AI$164:$AI$181,0)+COUNTIF($AI$163:AI177,AI178)</f>
        <v>6</v>
      </c>
      <c r="Z178" s="82" t="str">
        <f t="shared" si="138"/>
        <v>SC Freiburg</v>
      </c>
      <c r="AA178" s="82">
        <f>COUNTIFS(F3:F88,Z178,G3:G88,"&gt;=0")+COUNTIFS(I3:I88,Z178,H3:H88,"&gt;=0")</f>
        <v>3</v>
      </c>
      <c r="AB178" s="82">
        <f>COUNTIFS(F3:F88,Z178,B3:B88,3)+COUNTIFS(I3:I88,Z178,M3:M88,3)</f>
        <v>2</v>
      </c>
      <c r="AC178" s="82">
        <f>COUNTIFS(F3:F88,Z178,B3:B88,1)+COUNTIFS(I3:I88,Z178,M3:M88,1)</f>
        <v>0</v>
      </c>
      <c r="AD178" s="82">
        <f>COUNTIFS(F3:F88,Z178,B3:B88,0)+COUNTIFS(I3:I88,Z178,M3:M88,0)</f>
        <v>1</v>
      </c>
      <c r="AE178" s="82">
        <f>SUMIF(F3:F88,Z178,G3:G88)+SUMIF(I3:I88,Z178,H3:H88)</f>
        <v>7</v>
      </c>
      <c r="AF178" s="82">
        <f>SUMIF(F3:F88,Z178,H3:H88)+SUMIF(I3:I88,Z178,G3:G88)</f>
        <v>3</v>
      </c>
      <c r="AG178" s="82">
        <f t="shared" si="142"/>
        <v>4</v>
      </c>
      <c r="AH178" s="82">
        <f t="shared" si="147"/>
        <v>6</v>
      </c>
      <c r="AI178" s="82">
        <f t="shared" si="140"/>
        <v>6000.0469999999996</v>
      </c>
      <c r="AW178" s="3"/>
    </row>
    <row r="179" spans="1:49" x14ac:dyDescent="0.25">
      <c r="A179" s="3"/>
      <c r="B179" s="11" t="str">
        <f t="shared" si="113"/>
        <v/>
      </c>
      <c r="D179" s="76">
        <f t="shared" ref="D179:D187" si="149">IFERROR(VLOOKUP(F179,$V$324:$W$341,2,FALSE),"")</f>
        <v>2</v>
      </c>
      <c r="F179" s="77" t="s">
        <v>116</v>
      </c>
      <c r="G179" s="16"/>
      <c r="H179" s="16"/>
      <c r="I179" s="77" t="s">
        <v>122</v>
      </c>
      <c r="J179" s="6"/>
      <c r="K179" s="76">
        <f t="shared" ref="K179:K187" si="150">IFERROR(VLOOKUP(I179,$V$324:$W$341,2,FALSE),"")</f>
        <v>3</v>
      </c>
      <c r="M179" s="11" t="str">
        <f t="shared" si="148"/>
        <v/>
      </c>
      <c r="O179" s="11" t="str">
        <f t="shared" si="114"/>
        <v/>
      </c>
      <c r="P179" s="11" t="str">
        <f t="shared" si="115"/>
        <v/>
      </c>
      <c r="S179" s="11" t="str">
        <f t="shared" ref="S179:S187" si="151">IF(M179&lt;&gt;"",F179&amp;I179,"")</f>
        <v/>
      </c>
      <c r="T179" s="11" t="str">
        <f t="shared" ref="T179:T187" si="152">IF(S179&lt;&gt;"",G179&amp;"-"&amp;H179,"")</f>
        <v/>
      </c>
      <c r="V179" s="11" t="str">
        <f t="shared" si="139"/>
        <v>SC Paderborn 07</v>
      </c>
      <c r="W179" s="11">
        <f t="shared" si="137"/>
        <v>15</v>
      </c>
      <c r="Y179" s="82">
        <f>RANK(AI179,$AI$164:$AI$181,0)+COUNTIF($AI$163:AI178,AI179)</f>
        <v>15</v>
      </c>
      <c r="Z179" s="82" t="str">
        <f t="shared" si="138"/>
        <v>SC Paderborn 07</v>
      </c>
      <c r="AA179" s="82">
        <f>COUNTIFS(F3:F88,Z179,G3:G88,"&gt;=0")+COUNTIFS(I3:I88,Z179,H3:H88,"&gt;=0")</f>
        <v>3</v>
      </c>
      <c r="AB179" s="82">
        <f>COUNTIFS(F3:F88,Z179,B3:B88,3)+COUNTIFS(I3:I88,Z179,M3:M88,3)</f>
        <v>0</v>
      </c>
      <c r="AC179" s="82">
        <f>COUNTIFS(F3:F88,Z179,B3:B88,1)+COUNTIFS(I3:I88,Z179,M3:M88,1)</f>
        <v>1</v>
      </c>
      <c r="AD179" s="82">
        <f>COUNTIFS(F3:F88,Z179,B3:B88,0)+COUNTIFS(I3:I88,Z179,M3:M88,0)</f>
        <v>2</v>
      </c>
      <c r="AE179" s="82">
        <f>SUMIF(F3:F88,Z179,G3:G88)+SUMIF(I3:I88,Z179,H3:H88)</f>
        <v>4</v>
      </c>
      <c r="AF179" s="82">
        <f>SUMIF(F3:F88,Z179,H3:H88)+SUMIF(I3:I88,Z179,G3:G88)</f>
        <v>7</v>
      </c>
      <c r="AG179" s="82">
        <f t="shared" si="142"/>
        <v>-3</v>
      </c>
      <c r="AH179" s="82">
        <f t="shared" si="147"/>
        <v>1</v>
      </c>
      <c r="AI179" s="82">
        <f t="shared" si="140"/>
        <v>999.97400000000005</v>
      </c>
      <c r="AJ179" s="11"/>
      <c r="AW179" s="3"/>
    </row>
    <row r="180" spans="1:49" x14ac:dyDescent="0.25">
      <c r="A180" s="3"/>
      <c r="B180" s="11" t="str">
        <f t="shared" si="113"/>
        <v/>
      </c>
      <c r="D180" s="76">
        <f t="shared" si="149"/>
        <v>1</v>
      </c>
      <c r="F180" s="77" t="s">
        <v>118</v>
      </c>
      <c r="G180" s="16"/>
      <c r="H180" s="16"/>
      <c r="I180" s="77" t="s">
        <v>129</v>
      </c>
      <c r="J180" s="6"/>
      <c r="K180" s="76">
        <f t="shared" si="150"/>
        <v>16</v>
      </c>
      <c r="M180" s="11" t="str">
        <f t="shared" si="148"/>
        <v/>
      </c>
      <c r="O180" s="11" t="str">
        <f t="shared" si="114"/>
        <v/>
      </c>
      <c r="P180" s="11" t="str">
        <f t="shared" si="115"/>
        <v/>
      </c>
      <c r="S180" s="11" t="str">
        <f t="shared" si="151"/>
        <v/>
      </c>
      <c r="T180" s="11" t="str">
        <f t="shared" si="152"/>
        <v/>
      </c>
      <c r="V180" s="11" t="str">
        <f t="shared" si="139"/>
        <v>VfL Wolfsburg</v>
      </c>
      <c r="W180" s="11">
        <f t="shared" si="137"/>
        <v>3</v>
      </c>
      <c r="Y180" s="82">
        <f>RANK(AI180,$AI$164:$AI$181,0)+COUNTIF($AI$163:AI179,AI180)</f>
        <v>3</v>
      </c>
      <c r="Z180" s="82" t="str">
        <f t="shared" si="138"/>
        <v>VfL Wolfsburg</v>
      </c>
      <c r="AA180" s="82">
        <f>COUNTIFS(F3:F88,Z180,G3:G88,"&gt;=0")+COUNTIFS(I3:I88,Z180,H3:H88,"&gt;=0")</f>
        <v>3</v>
      </c>
      <c r="AB180" s="82">
        <f>COUNTIFS(F3:F88,Z180,B3:B88,3)+COUNTIFS(I3:I88,Z180,M3:M88,3)</f>
        <v>2</v>
      </c>
      <c r="AC180" s="82">
        <f>COUNTIFS(F3:F88,Z180,B3:B88,1)+COUNTIFS(I3:I88,Z180,M3:M88,1)</f>
        <v>1</v>
      </c>
      <c r="AD180" s="82">
        <f>COUNTIFS(F3:F88,Z180,B3:B88,0)+COUNTIFS(I3:I88,Z180,M3:M88,0)</f>
        <v>0</v>
      </c>
      <c r="AE180" s="82">
        <f>SUMIF(F3:F88,Z180,G3:G88)+SUMIF(I3:I88,Z180,H3:H88)</f>
        <v>6</v>
      </c>
      <c r="AF180" s="82">
        <f>SUMIF(F3:F88,Z180,H3:H88)+SUMIF(I3:I88,Z180,G3:G88)</f>
        <v>2</v>
      </c>
      <c r="AG180" s="82">
        <f t="shared" si="142"/>
        <v>4</v>
      </c>
      <c r="AH180" s="82">
        <f t="shared" si="147"/>
        <v>7</v>
      </c>
      <c r="AI180" s="82">
        <f t="shared" si="140"/>
        <v>7000.0460000000003</v>
      </c>
      <c r="AJ180" s="11"/>
      <c r="AW180" s="3"/>
    </row>
    <row r="181" spans="1:49" x14ac:dyDescent="0.25">
      <c r="A181" s="3"/>
      <c r="B181" s="11" t="str">
        <f t="shared" si="113"/>
        <v/>
      </c>
      <c r="D181" s="76">
        <f t="shared" si="149"/>
        <v>9</v>
      </c>
      <c r="F181" s="77" t="s">
        <v>123</v>
      </c>
      <c r="G181" s="16"/>
      <c r="H181" s="16"/>
      <c r="I181" s="77" t="s">
        <v>117</v>
      </c>
      <c r="J181" s="6"/>
      <c r="K181" s="76">
        <f t="shared" si="150"/>
        <v>5</v>
      </c>
      <c r="M181" s="11" t="str">
        <f t="shared" si="148"/>
        <v/>
      </c>
      <c r="O181" s="11" t="str">
        <f t="shared" si="114"/>
        <v/>
      </c>
      <c r="P181" s="11" t="str">
        <f t="shared" si="115"/>
        <v/>
      </c>
      <c r="S181" s="11" t="str">
        <f t="shared" si="151"/>
        <v/>
      </c>
      <c r="T181" s="11" t="str">
        <f t="shared" si="152"/>
        <v/>
      </c>
      <c r="V181" s="11" t="str">
        <f t="shared" si="139"/>
        <v>Werder Bremen</v>
      </c>
      <c r="W181" s="11">
        <f t="shared" si="137"/>
        <v>13</v>
      </c>
      <c r="Y181" s="82">
        <f>RANK(AI181,$AI$164:$AI$181,0)+COUNTIF($AI$163:AI180,AI181)</f>
        <v>13</v>
      </c>
      <c r="Z181" s="82" t="str">
        <f t="shared" si="138"/>
        <v>Werder Bremen</v>
      </c>
      <c r="AA181" s="82">
        <f>COUNTIFS(F3:F88,Z181,G3:G88,"&gt;=0")+COUNTIFS(I3:I88,Z181,H3:H88,"&gt;=0")</f>
        <v>3</v>
      </c>
      <c r="AB181" s="82">
        <f>COUNTIFS(F3:F88,Z181,B3:B88,3)+COUNTIFS(I3:I88,Z181,M3:M88,3)</f>
        <v>1</v>
      </c>
      <c r="AC181" s="82">
        <f>COUNTIFS(F3:F88,Z181,B3:B88,1)+COUNTIFS(I3:I88,Z181,M3:M88,1)</f>
        <v>0</v>
      </c>
      <c r="AD181" s="82">
        <f>COUNTIFS(F3:F88,Z181,B3:B88,0)+COUNTIFS(I3:I88,Z181,M3:M88,0)</f>
        <v>2</v>
      </c>
      <c r="AE181" s="82">
        <f>SUMIF(F3:F88,Z181,G3:G88)+SUMIF(I3:I88,Z181,H3:H88)</f>
        <v>6</v>
      </c>
      <c r="AF181" s="82">
        <f>SUMIF(F3:F88,Z181,H3:H88)+SUMIF(I3:I88,Z181,G3:G88)</f>
        <v>8</v>
      </c>
      <c r="AG181" s="82">
        <f t="shared" si="142"/>
        <v>-2</v>
      </c>
      <c r="AH181" s="82">
        <f t="shared" si="147"/>
        <v>3</v>
      </c>
      <c r="AI181" s="82">
        <f t="shared" si="140"/>
        <v>2999.9859999999999</v>
      </c>
      <c r="AJ181" s="11"/>
      <c r="AW181" s="3"/>
    </row>
    <row r="182" spans="1:49" x14ac:dyDescent="0.25">
      <c r="A182" s="3"/>
      <c r="B182" s="11" t="str">
        <f t="shared" si="113"/>
        <v/>
      </c>
      <c r="D182" s="76">
        <f t="shared" si="149"/>
        <v>12</v>
      </c>
      <c r="F182" s="77" t="s">
        <v>126</v>
      </c>
      <c r="G182" s="16"/>
      <c r="H182" s="16"/>
      <c r="I182" s="77" t="s">
        <v>262</v>
      </c>
      <c r="J182" s="6"/>
      <c r="K182" s="76">
        <f t="shared" si="150"/>
        <v>11</v>
      </c>
      <c r="M182" s="11" t="str">
        <f t="shared" si="148"/>
        <v/>
      </c>
      <c r="O182" s="11" t="str">
        <f t="shared" si="114"/>
        <v/>
      </c>
      <c r="P182" s="11" t="str">
        <f t="shared" si="115"/>
        <v/>
      </c>
      <c r="S182" s="11" t="str">
        <f t="shared" si="151"/>
        <v/>
      </c>
      <c r="T182" s="11" t="str">
        <f t="shared" si="152"/>
        <v/>
      </c>
      <c r="AJ182" s="11"/>
      <c r="AW182" s="3"/>
    </row>
    <row r="183" spans="1:49" x14ac:dyDescent="0.25">
      <c r="A183" s="3"/>
      <c r="B183" s="11" t="str">
        <f t="shared" si="113"/>
        <v/>
      </c>
      <c r="D183" s="76">
        <f t="shared" si="149"/>
        <v>17</v>
      </c>
      <c r="F183" s="77" t="s">
        <v>125</v>
      </c>
      <c r="G183" s="16"/>
      <c r="H183" s="16"/>
      <c r="I183" s="77" t="s">
        <v>119</v>
      </c>
      <c r="J183" s="6"/>
      <c r="K183" s="76">
        <f t="shared" si="150"/>
        <v>8</v>
      </c>
      <c r="M183" s="11" t="str">
        <f t="shared" si="148"/>
        <v/>
      </c>
      <c r="O183" s="11" t="str">
        <f t="shared" si="114"/>
        <v/>
      </c>
      <c r="P183" s="11" t="str">
        <f t="shared" si="115"/>
        <v/>
      </c>
      <c r="S183" s="11" t="str">
        <f t="shared" si="151"/>
        <v/>
      </c>
      <c r="T183" s="11" t="str">
        <f t="shared" si="152"/>
        <v/>
      </c>
      <c r="W183" s="83">
        <v>9</v>
      </c>
      <c r="Y183" s="82"/>
      <c r="Z183" s="82" t="s">
        <v>1</v>
      </c>
      <c r="AA183" s="82" t="s">
        <v>2</v>
      </c>
      <c r="AB183" s="82" t="s">
        <v>3</v>
      </c>
      <c r="AC183" s="82" t="s">
        <v>4</v>
      </c>
      <c r="AD183" s="82" t="s">
        <v>5</v>
      </c>
      <c r="AE183" s="82" t="s">
        <v>6</v>
      </c>
      <c r="AF183" s="82" t="s">
        <v>7</v>
      </c>
      <c r="AG183" s="82" t="s">
        <v>8</v>
      </c>
      <c r="AH183" s="82" t="s">
        <v>9</v>
      </c>
      <c r="AI183" s="82" t="s">
        <v>0</v>
      </c>
      <c r="AJ183" s="11"/>
      <c r="AW183" s="3"/>
    </row>
    <row r="184" spans="1:49" x14ac:dyDescent="0.25">
      <c r="A184" s="3"/>
      <c r="B184" s="11" t="str">
        <f t="shared" si="113"/>
        <v/>
      </c>
      <c r="D184" s="76">
        <f t="shared" si="149"/>
        <v>18</v>
      </c>
      <c r="F184" s="77" t="s">
        <v>127</v>
      </c>
      <c r="G184" s="16"/>
      <c r="H184" s="16"/>
      <c r="I184" s="77" t="s">
        <v>120</v>
      </c>
      <c r="J184" s="6"/>
      <c r="K184" s="76">
        <f t="shared" si="150"/>
        <v>4</v>
      </c>
      <c r="M184" s="11" t="str">
        <f t="shared" si="148"/>
        <v/>
      </c>
      <c r="O184" s="11" t="str">
        <f t="shared" si="114"/>
        <v/>
      </c>
      <c r="P184" s="11" t="str">
        <f t="shared" si="115"/>
        <v/>
      </c>
      <c r="S184" s="11" t="str">
        <f t="shared" si="151"/>
        <v/>
      </c>
      <c r="T184" s="11" t="str">
        <f t="shared" si="152"/>
        <v/>
      </c>
      <c r="V184" s="11" t="str">
        <f>CONCATENATE(Z184)</f>
        <v>1. FC Köln</v>
      </c>
      <c r="W184" s="11">
        <f t="shared" ref="W184:W201" si="153">Y184</f>
        <v>14</v>
      </c>
      <c r="Y184" s="82">
        <f>RANK(AI184,$AI$184:$AI$201,0)+COUNTIF($AI$183:AI183,AI184)</f>
        <v>14</v>
      </c>
      <c r="Z184" s="82" t="str">
        <f t="shared" ref="Z184:Z201" si="154">CONCATENATE(Z4)</f>
        <v>1. FC Köln</v>
      </c>
      <c r="AA184" s="82">
        <f>COUNTIFS(F3:F99,Z184,G3:G99,"&gt;=0")+COUNTIFS(I3:I99,Z184,H3:H99,"&gt;=0")</f>
        <v>3</v>
      </c>
      <c r="AB184" s="82">
        <f>COUNTIFS(F3:F99,Z184,B3:B99,3)+COUNTIFS(I3:I99,Z184,M3:M99,3)</f>
        <v>1</v>
      </c>
      <c r="AC184" s="82">
        <f>COUNTIFS(F3:F99,Z184,B3:B99,1)+COUNTIFS(I3:I99,Z184,M3:M99,1)</f>
        <v>0</v>
      </c>
      <c r="AD184" s="82">
        <f>COUNTIFS(F3:F99,Z184,B3:B99,0)+COUNTIFS(I3:I99,Z184,M3:M99,0)</f>
        <v>2</v>
      </c>
      <c r="AE184" s="82">
        <f>SUMIF(F3:F99,Z184,G3:G99)+SUMIF(I3:I99,Z184,H3:H99)</f>
        <v>4</v>
      </c>
      <c r="AF184" s="82">
        <f>SUMIF(F3:F99,Z184,H3:H99)+SUMIF(I3:I99,Z184,G3:G99)</f>
        <v>6</v>
      </c>
      <c r="AG184" s="82">
        <f>+AE184-AF184</f>
        <v>-2</v>
      </c>
      <c r="AH184" s="82">
        <f>(AB184*3)+AC184</f>
        <v>3</v>
      </c>
      <c r="AI184" s="82">
        <f>SUM(AH184*1000+(AG184)/100+(AE184)/1000)</f>
        <v>2999.9839999999999</v>
      </c>
      <c r="AJ184" s="11"/>
      <c r="AW184" s="3"/>
    </row>
    <row r="185" spans="1:49" x14ac:dyDescent="0.25">
      <c r="A185" s="3"/>
      <c r="B185" s="11" t="str">
        <f t="shared" si="113"/>
        <v/>
      </c>
      <c r="D185" s="76">
        <f t="shared" si="149"/>
        <v>10</v>
      </c>
      <c r="F185" s="77" t="s">
        <v>130</v>
      </c>
      <c r="G185" s="16"/>
      <c r="H185" s="16"/>
      <c r="I185" s="77" t="s">
        <v>128</v>
      </c>
      <c r="J185" s="6"/>
      <c r="K185" s="76">
        <f t="shared" si="150"/>
        <v>6</v>
      </c>
      <c r="M185" s="11" t="str">
        <f t="shared" si="148"/>
        <v/>
      </c>
      <c r="O185" s="11" t="str">
        <f t="shared" si="114"/>
        <v/>
      </c>
      <c r="P185" s="11" t="str">
        <f t="shared" si="115"/>
        <v/>
      </c>
      <c r="S185" s="11" t="str">
        <f t="shared" si="151"/>
        <v/>
      </c>
      <c r="T185" s="11" t="str">
        <f t="shared" si="152"/>
        <v/>
      </c>
      <c r="V185" s="11" t="str">
        <f t="shared" ref="V185:V201" si="155">CONCATENATE(Z185)</f>
        <v>1. FC Union Berlin</v>
      </c>
      <c r="W185" s="11">
        <f t="shared" si="153"/>
        <v>11</v>
      </c>
      <c r="Y185" s="82">
        <f>RANK(AI185,$AI$184:$AI$201,0)+COUNTIF($AI$183:AI184,AI185)</f>
        <v>11</v>
      </c>
      <c r="Z185" s="82" t="str">
        <f t="shared" si="154"/>
        <v>1. FC Union Berlin</v>
      </c>
      <c r="AA185" s="82">
        <f>COUNTIFS(F3:F99,Z185,G3:G99,"&gt;=0")+COUNTIFS(I3:I99,Z185,H3:H99,"&gt;=0")</f>
        <v>3</v>
      </c>
      <c r="AB185" s="82">
        <f>COUNTIFS(F3:F99,Z185,B3:B99,3)+COUNTIFS(I3:I99,Z185,M3:M99,3)</f>
        <v>1</v>
      </c>
      <c r="AC185" s="82">
        <f>COUNTIFS(F3:F99,Z185,B3:B99,1)+COUNTIFS(I3:I99,Z185,M3:M99,1)</f>
        <v>1</v>
      </c>
      <c r="AD185" s="82">
        <f>COUNTIFS(F3:F99,Z185,B3:B99,0)+COUNTIFS(I3:I99,Z185,M3:M99,0)</f>
        <v>1</v>
      </c>
      <c r="AE185" s="82">
        <f>SUMIF(F3:F99,Z185,G3:G99)+SUMIF(I3:I99,Z185,H3:H99)</f>
        <v>4</v>
      </c>
      <c r="AF185" s="82">
        <f>SUMIF(F3:F99,Z185,H3:H99)+SUMIF(I3:I99,Z185,G3:G99)</f>
        <v>6</v>
      </c>
      <c r="AG185" s="82">
        <f>+AE185-AF185</f>
        <v>-2</v>
      </c>
      <c r="AH185" s="82">
        <f>(AB185*3)+AC185</f>
        <v>4</v>
      </c>
      <c r="AI185" s="82">
        <f t="shared" ref="AI185:AI201" si="156">SUM(AH185*1000+(AG185)/100+(AE185)/1000)</f>
        <v>3999.9839999999999</v>
      </c>
      <c r="AJ185" s="11"/>
      <c r="AW185" s="3"/>
    </row>
    <row r="186" spans="1:49" x14ac:dyDescent="0.25">
      <c r="A186" s="3"/>
      <c r="B186" s="11" t="str">
        <f t="shared" si="113"/>
        <v/>
      </c>
      <c r="D186" s="76">
        <f t="shared" si="149"/>
        <v>14</v>
      </c>
      <c r="F186" s="77" t="s">
        <v>261</v>
      </c>
      <c r="G186" s="16"/>
      <c r="H186" s="16"/>
      <c r="I186" s="77" t="s">
        <v>124</v>
      </c>
      <c r="J186" s="6"/>
      <c r="K186" s="76">
        <f t="shared" si="150"/>
        <v>13</v>
      </c>
      <c r="M186" s="11" t="str">
        <f t="shared" si="148"/>
        <v/>
      </c>
      <c r="O186" s="11" t="str">
        <f t="shared" si="114"/>
        <v/>
      </c>
      <c r="P186" s="11" t="str">
        <f t="shared" si="115"/>
        <v/>
      </c>
      <c r="S186" s="11" t="str">
        <f t="shared" si="151"/>
        <v/>
      </c>
      <c r="T186" s="11" t="str">
        <f t="shared" si="152"/>
        <v/>
      </c>
      <c r="V186" s="11" t="str">
        <f t="shared" si="155"/>
        <v>1. FSV Mainz 05</v>
      </c>
      <c r="W186" s="11">
        <f t="shared" si="153"/>
        <v>18</v>
      </c>
      <c r="Y186" s="82">
        <f>RANK(AI186,$AI$184:$AI$201,0)+COUNTIF($AI$183:AI185,AI186)</f>
        <v>18</v>
      </c>
      <c r="Z186" s="82" t="str">
        <f t="shared" si="154"/>
        <v>1. FSV Mainz 05</v>
      </c>
      <c r="AA186" s="82">
        <f>COUNTIFS(F3:F99,Z186,G3:G99,"&gt;=0")+COUNTIFS(I3:I99,Z186,H3:H99,"&gt;=0")</f>
        <v>3</v>
      </c>
      <c r="AB186" s="82">
        <f>COUNTIFS(F3:F99,Z186,B3:B99,3)+COUNTIFS(I3:I99,Z186,M3:M99,3)</f>
        <v>0</v>
      </c>
      <c r="AC186" s="82">
        <f>COUNTIFS(F3:F99,Z186,B3:B99,1)+COUNTIFS(I3:I99,Z186,M3:M99,1)</f>
        <v>0</v>
      </c>
      <c r="AD186" s="82">
        <f>COUNTIFS(F3:F99,Z186,B3:B99,0)+COUNTIFS(I3:I99,Z186,M3:M99,0)</f>
        <v>3</v>
      </c>
      <c r="AE186" s="82">
        <f>SUMIF(F3:F99,Z186,G3:G99)+SUMIF(I3:I99,Z186,H3:H99)</f>
        <v>2</v>
      </c>
      <c r="AF186" s="82">
        <f>SUMIF(F3:F99,Z186,H3:H99)+SUMIF(I3:I99,Z186,G3:G99)</f>
        <v>12</v>
      </c>
      <c r="AG186" s="82">
        <f>+AE186-AF186</f>
        <v>-10</v>
      </c>
      <c r="AH186" s="82">
        <f>(AB186*3)+AC186</f>
        <v>0</v>
      </c>
      <c r="AI186" s="82">
        <f t="shared" si="156"/>
        <v>-9.8000000000000004E-2</v>
      </c>
      <c r="AJ186" s="11"/>
      <c r="AW186" s="3"/>
    </row>
    <row r="187" spans="1:49" x14ac:dyDescent="0.25">
      <c r="A187" s="3"/>
      <c r="B187" s="11" t="str">
        <f t="shared" si="113"/>
        <v/>
      </c>
      <c r="D187" s="76">
        <f t="shared" si="149"/>
        <v>15</v>
      </c>
      <c r="F187" s="77" t="s">
        <v>225</v>
      </c>
      <c r="G187" s="16"/>
      <c r="H187" s="16"/>
      <c r="I187" s="77" t="s">
        <v>121</v>
      </c>
      <c r="J187" s="6"/>
      <c r="K187" s="76">
        <f t="shared" si="150"/>
        <v>7</v>
      </c>
      <c r="M187" s="11" t="str">
        <f t="shared" si="148"/>
        <v/>
      </c>
      <c r="O187" s="11" t="str">
        <f t="shared" si="114"/>
        <v/>
      </c>
      <c r="P187" s="11" t="str">
        <f t="shared" si="115"/>
        <v/>
      </c>
      <c r="S187" s="11" t="str">
        <f t="shared" si="151"/>
        <v/>
      </c>
      <c r="T187" s="11" t="str">
        <f t="shared" si="152"/>
        <v/>
      </c>
      <c r="V187" s="11" t="str">
        <f t="shared" si="155"/>
        <v>1899 Hoffenheim</v>
      </c>
      <c r="W187" s="11">
        <f t="shared" si="153"/>
        <v>9</v>
      </c>
      <c r="Y187" s="82">
        <f>RANK(AI187,$AI$184:$AI$201,0)+COUNTIF($AI$183:AI186,AI187)</f>
        <v>9</v>
      </c>
      <c r="Z187" s="82" t="str">
        <f t="shared" si="154"/>
        <v>1899 Hoffenheim</v>
      </c>
      <c r="AA187" s="82">
        <f>COUNTIFS(F3:F99,Z187,G3:G99,"&gt;=0")+COUNTIFS(I3:I99,Z187,H3:H99,"&gt;=0")</f>
        <v>3</v>
      </c>
      <c r="AB187" s="82">
        <f>COUNTIFS(F3:F99,Z187,B3:B99,3)+COUNTIFS(I3:I99,Z187,M3:M99,3)</f>
        <v>1</v>
      </c>
      <c r="AC187" s="82">
        <f>COUNTIFS(F3:F99,Z187,B3:B99,1)+COUNTIFS(I3:I99,Z187,M3:M99,1)</f>
        <v>1</v>
      </c>
      <c r="AD187" s="82">
        <f>COUNTIFS(F3:F99,Z187,B3:B99,0)+COUNTIFS(I3:I99,Z187,M3:M99,0)</f>
        <v>1</v>
      </c>
      <c r="AE187" s="82">
        <f>SUMIF(F3:F99,Z187,G3:G99)+SUMIF(I3:I99,Z187,H3:H99)</f>
        <v>3</v>
      </c>
      <c r="AF187" s="82">
        <f>SUMIF(F3:F99,Z187,H3:H99)+SUMIF(I3:I99,Z187,G3:G99)</f>
        <v>3</v>
      </c>
      <c r="AG187" s="82">
        <f t="shared" ref="AG187:AG201" si="157">+AE187-AF187</f>
        <v>0</v>
      </c>
      <c r="AH187" s="82">
        <f>(AB187*3)+AC187</f>
        <v>4</v>
      </c>
      <c r="AI187" s="82">
        <f t="shared" si="156"/>
        <v>4000.0030000000002</v>
      </c>
      <c r="AJ187" s="11"/>
      <c r="AW187" s="3"/>
    </row>
    <row r="188" spans="1:49" x14ac:dyDescent="0.25">
      <c r="A188" s="3"/>
      <c r="F188" s="6"/>
      <c r="G188" s="10"/>
      <c r="H188" s="10"/>
      <c r="I188" s="6"/>
      <c r="J188" s="6"/>
      <c r="O188" s="11" t="str">
        <f t="shared" si="114"/>
        <v/>
      </c>
      <c r="P188" s="11" t="str">
        <f t="shared" si="115"/>
        <v/>
      </c>
      <c r="V188" s="11" t="str">
        <f t="shared" si="155"/>
        <v>Bayer Leverkusen</v>
      </c>
      <c r="W188" s="11">
        <f t="shared" si="153"/>
        <v>4</v>
      </c>
      <c r="Y188" s="82">
        <f>RANK(AI188,$AI$184:$AI$201,0)+COUNTIF($AI$183:AI187,AI188)</f>
        <v>4</v>
      </c>
      <c r="Z188" s="82" t="str">
        <f t="shared" si="154"/>
        <v>Bayer Leverkusen</v>
      </c>
      <c r="AA188" s="82">
        <f>COUNTIFS(F3:F99,Z188,G3:G99,"&gt;=0")+COUNTIFS(I3:I99,Z188,H3:H99,"&gt;=0")</f>
        <v>3</v>
      </c>
      <c r="AB188" s="82">
        <f>COUNTIFS(F3:F99,Z188,B3:B99,3)+COUNTIFS(I3:I99,Z188,M3:M99,3)</f>
        <v>2</v>
      </c>
      <c r="AC188" s="82">
        <f>COUNTIFS(F3:F99,Z188,B3:B99,1)+COUNTIFS(I3:I99,Z188,M3:M99,1)</f>
        <v>1</v>
      </c>
      <c r="AD188" s="82">
        <f>COUNTIFS(F3:F99,Z188,B3:B99,0)+COUNTIFS(I3:I99,Z188,M3:M99,0)</f>
        <v>0</v>
      </c>
      <c r="AE188" s="82">
        <f>SUMIF(F3:F99,Z188,G3:G99)+SUMIF(I3:I99,Z188,H3:H99)</f>
        <v>6</v>
      </c>
      <c r="AF188" s="82">
        <f>SUMIF(F3:F99,Z188,H3:H99)+SUMIF(I3:I99,Z188,G3:G99)</f>
        <v>3</v>
      </c>
      <c r="AG188" s="82">
        <f t="shared" si="157"/>
        <v>3</v>
      </c>
      <c r="AH188" s="82">
        <f>(AB188*3)+AC188</f>
        <v>7</v>
      </c>
      <c r="AI188" s="82">
        <f t="shared" si="156"/>
        <v>7000.0360000000001</v>
      </c>
      <c r="AJ188" s="11"/>
      <c r="AW188" s="3"/>
    </row>
    <row r="189" spans="1:49" x14ac:dyDescent="0.25">
      <c r="A189" s="3"/>
      <c r="B189" s="11" t="str">
        <f t="shared" si="113"/>
        <v/>
      </c>
      <c r="F189" s="154" t="s">
        <v>77</v>
      </c>
      <c r="G189" s="154"/>
      <c r="H189" s="154"/>
      <c r="I189" s="154"/>
      <c r="J189" s="6"/>
      <c r="M189" s="11" t="str">
        <f t="shared" ref="M189:M198" si="158">IF(H189="","",IF(H189&gt;G189,3,IF(H189=G189,1,0)))</f>
        <v/>
      </c>
      <c r="O189" s="11" t="str">
        <f t="shared" si="114"/>
        <v/>
      </c>
      <c r="P189" s="11" t="str">
        <f t="shared" si="115"/>
        <v/>
      </c>
      <c r="V189" s="11" t="str">
        <f t="shared" si="155"/>
        <v>Bayern München</v>
      </c>
      <c r="W189" s="11">
        <f t="shared" si="153"/>
        <v>2</v>
      </c>
      <c r="Y189" s="82">
        <f>RANK(AI189,$AI$184:$AI$201,0)+COUNTIF($AI$183:AI188,AI189)</f>
        <v>2</v>
      </c>
      <c r="Z189" s="82" t="str">
        <f t="shared" si="154"/>
        <v>Bayern München</v>
      </c>
      <c r="AA189" s="82">
        <f>COUNTIFS(F3:F99,Z189,G3:G99,"&gt;=0")+COUNTIFS(I3:I99,Z189,H3:H99,"&gt;=0")</f>
        <v>3</v>
      </c>
      <c r="AB189" s="82">
        <f>COUNTIFS(F3:F99,Z189,B3:B99,3)+COUNTIFS(I3:I99,Z189,M3:M99,3)</f>
        <v>2</v>
      </c>
      <c r="AC189" s="82">
        <f>COUNTIFS(F3:F99,Z189,B3:B99,1)+COUNTIFS(I3:I99,Z189,M3:M99,1)</f>
        <v>1</v>
      </c>
      <c r="AD189" s="82">
        <f>COUNTIFS(F3:F99,Z189,B3:B99,0)+COUNTIFS(I3:I99,Z189,M3:M99,0)</f>
        <v>0</v>
      </c>
      <c r="AE189" s="82">
        <f>SUMIF(F3:F99,Z189,G3:G99)+SUMIF(I3:I99,Z189,H3:H99)</f>
        <v>11</v>
      </c>
      <c r="AF189" s="82">
        <f>SUMIF(F3:F99,Z189,H3:H99)+SUMIF(I3:I99,Z189,G3:G99)</f>
        <v>3</v>
      </c>
      <c r="AG189" s="82">
        <f t="shared" si="157"/>
        <v>8</v>
      </c>
      <c r="AH189" s="82">
        <f t="shared" ref="AH189:AH201" si="159">(AB189*3)+AC189</f>
        <v>7</v>
      </c>
      <c r="AI189" s="82">
        <f t="shared" si="156"/>
        <v>7000.0910000000003</v>
      </c>
      <c r="AJ189" s="11"/>
      <c r="AW189" s="3"/>
    </row>
    <row r="190" spans="1:49" x14ac:dyDescent="0.25">
      <c r="A190" s="3"/>
      <c r="B190" s="11" t="str">
        <f t="shared" si="113"/>
        <v/>
      </c>
      <c r="D190" s="76">
        <f t="shared" ref="D190:D198" si="160">IFERROR(VLOOKUP(F190,$V$344:$W$361,2,FALSE),"")</f>
        <v>17</v>
      </c>
      <c r="F190" s="77" t="s">
        <v>125</v>
      </c>
      <c r="G190" s="16"/>
      <c r="H190" s="16"/>
      <c r="I190" s="77" t="s">
        <v>116</v>
      </c>
      <c r="J190" s="6"/>
      <c r="K190" s="76">
        <f t="shared" ref="K190:K198" si="161">IFERROR(VLOOKUP(I190,$V$344:$W$361,2,FALSE),"")</f>
        <v>2</v>
      </c>
      <c r="M190" s="11" t="str">
        <f t="shared" si="158"/>
        <v/>
      </c>
      <c r="O190" s="11" t="str">
        <f t="shared" si="114"/>
        <v/>
      </c>
      <c r="P190" s="11" t="str">
        <f t="shared" si="115"/>
        <v/>
      </c>
      <c r="S190" s="11" t="str">
        <f t="shared" ref="S190:S198" si="162">IF(M190&lt;&gt;"",F190&amp;I190,"")</f>
        <v/>
      </c>
      <c r="T190" s="11" t="str">
        <f t="shared" ref="T190:T198" si="163">IF(S190&lt;&gt;"",G190&amp;"-"&amp;H190,"")</f>
        <v/>
      </c>
      <c r="V190" s="11" t="str">
        <f t="shared" si="155"/>
        <v>Bor. Mönchengladbach</v>
      </c>
      <c r="W190" s="11">
        <f t="shared" si="153"/>
        <v>8</v>
      </c>
      <c r="Y190" s="82">
        <f>RANK(AI190,$AI$184:$AI$201,0)+COUNTIF($AI$183:AI189,AI190)</f>
        <v>8</v>
      </c>
      <c r="Z190" s="82" t="str">
        <f t="shared" si="154"/>
        <v>Bor. Mönchengladbach</v>
      </c>
      <c r="AA190" s="82">
        <f>COUNTIFS(F3:F99,Z190,G3:G99,"&gt;=0")+COUNTIFS(I3:I99,Z190,H3:H99,"&gt;=0")</f>
        <v>3</v>
      </c>
      <c r="AB190" s="82">
        <f>COUNTIFS(F3:F99,Z190,B3:B99,3)+COUNTIFS(I3:I99,Z190,M3:M99,3)</f>
        <v>1</v>
      </c>
      <c r="AC190" s="82">
        <f>COUNTIFS(F3:F99,Z190,B3:B99,1)+COUNTIFS(I3:I99,Z190,M3:M99,1)</f>
        <v>1</v>
      </c>
      <c r="AD190" s="82">
        <f>COUNTIFS(F3:F99,Z190,B3:B99,0)+COUNTIFS(I3:I99,Z190,M3:M99,0)</f>
        <v>1</v>
      </c>
      <c r="AE190" s="82">
        <f>SUMIF(F3:F99,Z190,G3:G99)+SUMIF(I3:I99,Z190,H3:H99)</f>
        <v>4</v>
      </c>
      <c r="AF190" s="82">
        <f>SUMIF(F3:F99,Z190,H3:H99)+SUMIF(I3:I99,Z190,G3:G99)</f>
        <v>4</v>
      </c>
      <c r="AG190" s="82">
        <f t="shared" si="157"/>
        <v>0</v>
      </c>
      <c r="AH190" s="82">
        <f t="shared" si="159"/>
        <v>4</v>
      </c>
      <c r="AI190" s="82">
        <f t="shared" si="156"/>
        <v>4000.0039999999999</v>
      </c>
      <c r="AJ190" s="11"/>
      <c r="AW190" s="3"/>
    </row>
    <row r="191" spans="1:49" x14ac:dyDescent="0.25">
      <c r="A191" s="3"/>
      <c r="B191" s="11" t="str">
        <f t="shared" si="113"/>
        <v/>
      </c>
      <c r="D191" s="76">
        <f t="shared" si="160"/>
        <v>16</v>
      </c>
      <c r="F191" s="77" t="s">
        <v>129</v>
      </c>
      <c r="G191" s="16"/>
      <c r="H191" s="16"/>
      <c r="I191" s="77" t="s">
        <v>117</v>
      </c>
      <c r="J191" s="6"/>
      <c r="K191" s="76">
        <f t="shared" si="161"/>
        <v>5</v>
      </c>
      <c r="M191" s="11" t="str">
        <f t="shared" si="158"/>
        <v/>
      </c>
      <c r="O191" s="11" t="str">
        <f t="shared" si="114"/>
        <v/>
      </c>
      <c r="P191" s="11" t="str">
        <f t="shared" si="115"/>
        <v/>
      </c>
      <c r="S191" s="11" t="str">
        <f t="shared" si="162"/>
        <v/>
      </c>
      <c r="T191" s="11" t="str">
        <f t="shared" si="163"/>
        <v/>
      </c>
      <c r="V191" s="11" t="str">
        <f t="shared" si="155"/>
        <v>Borussia Dortmund</v>
      </c>
      <c r="W191" s="11">
        <f t="shared" si="153"/>
        <v>5</v>
      </c>
      <c r="Y191" s="82">
        <f>RANK(AI191,$AI$184:$AI$201,0)+COUNTIF($AI$183:AI190,AI191)</f>
        <v>5</v>
      </c>
      <c r="Z191" s="82" t="str">
        <f t="shared" si="154"/>
        <v>Borussia Dortmund</v>
      </c>
      <c r="AA191" s="82">
        <f>COUNTIFS(F3:F99,Z191,G3:G99,"&gt;=0")+COUNTIFS(I3:I99,Z191,H3:H99,"&gt;=0")</f>
        <v>3</v>
      </c>
      <c r="AB191" s="82">
        <f>COUNTIFS(F3:F99,Z191,B3:B99,3)+COUNTIFS(I3:I99,Z191,M3:M99,3)</f>
        <v>2</v>
      </c>
      <c r="AC191" s="82">
        <f>COUNTIFS(F3:F99,Z191,B3:B99,1)+COUNTIFS(I3:I99,Z191,M3:M99,1)</f>
        <v>0</v>
      </c>
      <c r="AD191" s="82">
        <f>COUNTIFS(F3:F99,Z191,B3:B99,0)+COUNTIFS(I3:I99,Z191,M3:M99,0)</f>
        <v>1</v>
      </c>
      <c r="AE191" s="82">
        <f>SUMIF(F3:F99,Z191,G3:G99)+SUMIF(I3:I99,Z191,H3:H99)</f>
        <v>9</v>
      </c>
      <c r="AF191" s="82">
        <f>SUMIF(F3:F99,Z191,H3:H99)+SUMIF(I3:I99,Z191,G3:G99)</f>
        <v>5</v>
      </c>
      <c r="AG191" s="82">
        <f t="shared" si="157"/>
        <v>4</v>
      </c>
      <c r="AH191" s="82">
        <f t="shared" si="159"/>
        <v>6</v>
      </c>
      <c r="AI191" s="82">
        <f t="shared" si="156"/>
        <v>6000.049</v>
      </c>
      <c r="AJ191" s="11"/>
      <c r="AW191" s="3"/>
    </row>
    <row r="192" spans="1:49" x14ac:dyDescent="0.25">
      <c r="A192" s="3"/>
      <c r="B192" s="11" t="str">
        <f t="shared" si="113"/>
        <v/>
      </c>
      <c r="D192" s="76">
        <f t="shared" si="160"/>
        <v>15</v>
      </c>
      <c r="F192" s="77" t="s">
        <v>225</v>
      </c>
      <c r="G192" s="16"/>
      <c r="H192" s="16"/>
      <c r="I192" s="77" t="s">
        <v>120</v>
      </c>
      <c r="J192" s="6"/>
      <c r="K192" s="76">
        <f t="shared" si="161"/>
        <v>4</v>
      </c>
      <c r="M192" s="11" t="str">
        <f t="shared" si="158"/>
        <v/>
      </c>
      <c r="O192" s="11" t="str">
        <f t="shared" si="114"/>
        <v/>
      </c>
      <c r="P192" s="11" t="str">
        <f t="shared" si="115"/>
        <v/>
      </c>
      <c r="S192" s="11" t="str">
        <f t="shared" si="162"/>
        <v/>
      </c>
      <c r="T192" s="11" t="str">
        <f t="shared" si="163"/>
        <v/>
      </c>
      <c r="V192" s="11" t="str">
        <f t="shared" si="155"/>
        <v>Eintracht Frankfurt</v>
      </c>
      <c r="W192" s="11">
        <f t="shared" si="153"/>
        <v>7</v>
      </c>
      <c r="Y192" s="82">
        <f>RANK(AI192,$AI$184:$AI$201,0)+COUNTIF($AI$183:AI191,AI192)</f>
        <v>7</v>
      </c>
      <c r="Z192" s="82" t="str">
        <f t="shared" si="154"/>
        <v>Eintracht Frankfurt</v>
      </c>
      <c r="AA192" s="82">
        <f>COUNTIFS(F3:F99,Z192,G3:G99,"&gt;=0")+COUNTIFS(I3:I99,Z192,H3:H99,"&gt;=0")</f>
        <v>3</v>
      </c>
      <c r="AB192" s="82">
        <f>COUNTIFS(F3:F99,Z192,B3:B99,3)+COUNTIFS(I3:I99,Z192,M3:M99,3)</f>
        <v>2</v>
      </c>
      <c r="AC192" s="82">
        <f>COUNTIFS(F3:F99,Z192,B3:B99,1)+COUNTIFS(I3:I99,Z192,M3:M99,1)</f>
        <v>0</v>
      </c>
      <c r="AD192" s="82">
        <f>COUNTIFS(F3:F99,Z192,B3:B99,0)+COUNTIFS(I3:I99,Z192,M3:M99,0)</f>
        <v>1</v>
      </c>
      <c r="AE192" s="82">
        <f>SUMIF(F3:F99,Z192,G3:G99)+SUMIF(I3:I99,Z192,H3:H99)</f>
        <v>4</v>
      </c>
      <c r="AF192" s="82">
        <f>SUMIF(F3:F99,Z192,H3:H99)+SUMIF(I3:I99,Z192,G3:G99)</f>
        <v>3</v>
      </c>
      <c r="AG192" s="82">
        <f t="shared" si="157"/>
        <v>1</v>
      </c>
      <c r="AH192" s="82">
        <f t="shared" si="159"/>
        <v>6</v>
      </c>
      <c r="AI192" s="82">
        <f t="shared" si="156"/>
        <v>6000.0140000000001</v>
      </c>
      <c r="AJ192" s="11"/>
      <c r="AW192" s="3"/>
    </row>
    <row r="193" spans="1:49" x14ac:dyDescent="0.25">
      <c r="A193" s="3"/>
      <c r="B193" s="11" t="str">
        <f t="shared" si="113"/>
        <v/>
      </c>
      <c r="D193" s="76">
        <f t="shared" si="160"/>
        <v>10</v>
      </c>
      <c r="F193" s="77" t="s">
        <v>130</v>
      </c>
      <c r="G193" s="16"/>
      <c r="H193" s="16"/>
      <c r="I193" s="77" t="s">
        <v>119</v>
      </c>
      <c r="J193" s="6"/>
      <c r="K193" s="76">
        <f t="shared" si="161"/>
        <v>8</v>
      </c>
      <c r="M193" s="11" t="str">
        <f t="shared" si="158"/>
        <v/>
      </c>
      <c r="O193" s="11" t="str">
        <f t="shared" si="114"/>
        <v/>
      </c>
      <c r="P193" s="11" t="str">
        <f t="shared" si="115"/>
        <v/>
      </c>
      <c r="S193" s="11" t="str">
        <f t="shared" si="162"/>
        <v/>
      </c>
      <c r="T193" s="11" t="str">
        <f t="shared" si="163"/>
        <v/>
      </c>
      <c r="V193" s="11" t="str">
        <f t="shared" si="155"/>
        <v>FC Augsburg</v>
      </c>
      <c r="W193" s="11">
        <f t="shared" si="153"/>
        <v>16</v>
      </c>
      <c r="Y193" s="82">
        <f>RANK(AI193,$AI$184:$AI$201,0)+COUNTIF($AI$183:AI192,AI193)</f>
        <v>16</v>
      </c>
      <c r="Z193" s="82" t="str">
        <f t="shared" si="154"/>
        <v>FC Augsburg</v>
      </c>
      <c r="AA193" s="82">
        <f>COUNTIFS(F3:F99,Z193,G3:G99,"&gt;=0")+COUNTIFS(I3:I99,Z193,H3:H99,"&gt;=0")</f>
        <v>3</v>
      </c>
      <c r="AB193" s="82">
        <f>COUNTIFS(F3:F99,Z193,B3:B99,3)+COUNTIFS(I3:I99,Z193,M3:M99,3)</f>
        <v>0</v>
      </c>
      <c r="AC193" s="82">
        <f>COUNTIFS(F3:F99,Z193,B3:B99,1)+COUNTIFS(I3:I99,Z193,M3:M99,1)</f>
        <v>1</v>
      </c>
      <c r="AD193" s="82">
        <f>COUNTIFS(F3:F99,Z193,B3:B99,0)+COUNTIFS(I3:I99,Z193,M3:M99,0)</f>
        <v>2</v>
      </c>
      <c r="AE193" s="82">
        <f>SUMIF(F3:F99,Z193,G3:G99)+SUMIF(I3:I99,Z193,H3:H99)</f>
        <v>4</v>
      </c>
      <c r="AF193" s="82">
        <f>SUMIF(F3:F99,Z193,H3:H99)+SUMIF(I3:I99,Z193,G3:G99)</f>
        <v>9</v>
      </c>
      <c r="AG193" s="82">
        <f t="shared" si="157"/>
        <v>-5</v>
      </c>
      <c r="AH193" s="82">
        <f t="shared" si="159"/>
        <v>1</v>
      </c>
      <c r="AI193" s="82">
        <f t="shared" si="156"/>
        <v>999.95400000000006</v>
      </c>
      <c r="AJ193" s="11"/>
      <c r="AW193" s="3"/>
    </row>
    <row r="194" spans="1:49" x14ac:dyDescent="0.25">
      <c r="A194" s="3"/>
      <c r="B194" s="11" t="str">
        <f t="shared" ref="B194:B256" si="164">IF(G194="","",IF(G194&gt;H194,3,IF(G194=H194,1,0)))</f>
        <v/>
      </c>
      <c r="D194" s="76">
        <f t="shared" si="160"/>
        <v>14</v>
      </c>
      <c r="F194" s="77" t="s">
        <v>261</v>
      </c>
      <c r="G194" s="16"/>
      <c r="H194" s="16"/>
      <c r="I194" s="77" t="s">
        <v>122</v>
      </c>
      <c r="J194" s="6"/>
      <c r="K194" s="76">
        <f t="shared" si="161"/>
        <v>3</v>
      </c>
      <c r="M194" s="11" t="str">
        <f t="shared" si="158"/>
        <v/>
      </c>
      <c r="O194" s="11" t="str">
        <f t="shared" si="114"/>
        <v/>
      </c>
      <c r="P194" s="11" t="str">
        <f t="shared" si="115"/>
        <v/>
      </c>
      <c r="S194" s="11" t="str">
        <f t="shared" si="162"/>
        <v/>
      </c>
      <c r="T194" s="11" t="str">
        <f t="shared" si="163"/>
        <v/>
      </c>
      <c r="V194" s="11" t="str">
        <f t="shared" si="155"/>
        <v>FC Schalke 04</v>
      </c>
      <c r="W194" s="11">
        <f t="shared" si="153"/>
        <v>10</v>
      </c>
      <c r="Y194" s="82">
        <f>RANK(AI194,$AI$184:$AI$201,0)+COUNTIF($AI$183:AI193,AI194)</f>
        <v>10</v>
      </c>
      <c r="Z194" s="82" t="str">
        <f t="shared" si="154"/>
        <v>FC Schalke 04</v>
      </c>
      <c r="AA194" s="82">
        <f>COUNTIFS(F3:F99,Z194,G3:G99,"&gt;=0")+COUNTIFS(I3:I99,Z194,H3:H99,"&gt;=0")</f>
        <v>3</v>
      </c>
      <c r="AB194" s="82">
        <f>COUNTIFS(F3:F99,Z194,B3:B99,3)+COUNTIFS(I3:I99,Z194,M3:M99,3)</f>
        <v>1</v>
      </c>
      <c r="AC194" s="82">
        <f>COUNTIFS(F3:F99,Z194,B3:B99,1)+COUNTIFS(I3:I99,Z194,M3:M99,1)</f>
        <v>1</v>
      </c>
      <c r="AD194" s="82">
        <f>COUNTIFS(F3:F99,Z194,B3:B99,0)+COUNTIFS(I3:I99,Z194,M3:M99,0)</f>
        <v>1</v>
      </c>
      <c r="AE194" s="82">
        <f>SUMIF(F3:F99,Z194,G3:G99)+SUMIF(I3:I99,Z194,H3:H99)</f>
        <v>3</v>
      </c>
      <c r="AF194" s="82">
        <f>SUMIF(F3:F99,Z194,H3:H99)+SUMIF(I3:I99,Z194,G3:G99)</f>
        <v>3</v>
      </c>
      <c r="AG194" s="82">
        <f t="shared" si="157"/>
        <v>0</v>
      </c>
      <c r="AH194" s="82">
        <f t="shared" si="159"/>
        <v>4</v>
      </c>
      <c r="AI194" s="82">
        <f t="shared" si="156"/>
        <v>4000.0030000000002</v>
      </c>
      <c r="AJ194" s="11"/>
      <c r="AW194" s="3"/>
    </row>
    <row r="195" spans="1:49" x14ac:dyDescent="0.25">
      <c r="A195" s="3"/>
      <c r="B195" s="11" t="str">
        <f t="shared" si="164"/>
        <v/>
      </c>
      <c r="D195" s="76">
        <f t="shared" si="160"/>
        <v>9</v>
      </c>
      <c r="F195" s="77" t="s">
        <v>123</v>
      </c>
      <c r="G195" s="16"/>
      <c r="H195" s="16"/>
      <c r="I195" s="77" t="s">
        <v>121</v>
      </c>
      <c r="J195" s="6"/>
      <c r="K195" s="76">
        <f t="shared" si="161"/>
        <v>7</v>
      </c>
      <c r="M195" s="11" t="str">
        <f t="shared" si="158"/>
        <v/>
      </c>
      <c r="O195" s="11" t="str">
        <f t="shared" si="114"/>
        <v/>
      </c>
      <c r="P195" s="11" t="str">
        <f t="shared" si="115"/>
        <v/>
      </c>
      <c r="S195" s="11" t="str">
        <f t="shared" si="162"/>
        <v/>
      </c>
      <c r="T195" s="11" t="str">
        <f t="shared" si="163"/>
        <v/>
      </c>
      <c r="V195" s="11" t="str">
        <f t="shared" si="155"/>
        <v>Fortuna Düsseldorf</v>
      </c>
      <c r="W195" s="11">
        <f t="shared" si="153"/>
        <v>12</v>
      </c>
      <c r="Y195" s="82">
        <f>RANK(AI195,$AI$184:$AI$201,0)+COUNTIF($AI$183:AI194,AI195)</f>
        <v>12</v>
      </c>
      <c r="Z195" s="82" t="str">
        <f t="shared" si="154"/>
        <v>Fortuna Düsseldorf</v>
      </c>
      <c r="AA195" s="82">
        <f>COUNTIFS(F3:F99,Z195,G3:G99,"&gt;=0")+COUNTIFS(I3:I99,Z195,H3:H99,"&gt;=0")</f>
        <v>3</v>
      </c>
      <c r="AB195" s="82">
        <f>COUNTIFS(F3:F99,Z195,B3:B99,3)+COUNTIFS(I3:I99,Z195,M3:M99,3)</f>
        <v>1</v>
      </c>
      <c r="AC195" s="82">
        <f>COUNTIFS(F3:F99,Z195,B3:B99,1)+COUNTIFS(I3:I99,Z195,M3:M99,1)</f>
        <v>0</v>
      </c>
      <c r="AD195" s="82">
        <f>COUNTIFS(F3:F99,Z195,B3:B99,0)+COUNTIFS(I3:I99,Z195,M3:M99,0)</f>
        <v>2</v>
      </c>
      <c r="AE195" s="82">
        <f>SUMIF(F3:F99,Z195,G3:G99)+SUMIF(I3:I99,Z195,H3:H99)</f>
        <v>5</v>
      </c>
      <c r="AF195" s="82">
        <f>SUMIF(F3:F99,Z195,H3:H99)+SUMIF(I3:I99,Z195,G3:G99)</f>
        <v>6</v>
      </c>
      <c r="AG195" s="82">
        <f t="shared" si="157"/>
        <v>-1</v>
      </c>
      <c r="AH195" s="82">
        <f t="shared" si="159"/>
        <v>3</v>
      </c>
      <c r="AI195" s="82">
        <f t="shared" si="156"/>
        <v>2999.9949999999999</v>
      </c>
      <c r="AJ195" s="11"/>
      <c r="AW195" s="3"/>
    </row>
    <row r="196" spans="1:49" x14ac:dyDescent="0.25">
      <c r="A196" s="3"/>
      <c r="B196" s="11" t="str">
        <f t="shared" si="164"/>
        <v/>
      </c>
      <c r="D196" s="76">
        <f t="shared" si="160"/>
        <v>12</v>
      </c>
      <c r="F196" s="77" t="s">
        <v>126</v>
      </c>
      <c r="G196" s="16"/>
      <c r="H196" s="16"/>
      <c r="I196" s="77" t="s">
        <v>124</v>
      </c>
      <c r="J196" s="6"/>
      <c r="K196" s="76">
        <f t="shared" si="161"/>
        <v>13</v>
      </c>
      <c r="M196" s="11" t="str">
        <f t="shared" si="158"/>
        <v/>
      </c>
      <c r="O196" s="11" t="str">
        <f t="shared" ref="O196:O259" si="165">IF(B196="","",IF(B196=1,"N",IF(B196=0,"P",IF(B196=3,"G"))))</f>
        <v/>
      </c>
      <c r="P196" s="11" t="str">
        <f t="shared" ref="P196:P259" si="166">IF(M196="","",IF(M196=1,"N",IF(M196=0,"P",IF(M196=3,"G"))))</f>
        <v/>
      </c>
      <c r="S196" s="11" t="str">
        <f t="shared" si="162"/>
        <v/>
      </c>
      <c r="T196" s="11" t="str">
        <f t="shared" si="163"/>
        <v/>
      </c>
      <c r="V196" s="11" t="str">
        <f t="shared" si="155"/>
        <v>Hertha BSC</v>
      </c>
      <c r="W196" s="11">
        <f t="shared" si="153"/>
        <v>17</v>
      </c>
      <c r="Y196" s="82">
        <f>RANK(AI196,$AI$184:$AI$201,0)+COUNTIF($AI$183:AI195,AI196)</f>
        <v>17</v>
      </c>
      <c r="Z196" s="82" t="str">
        <f t="shared" si="154"/>
        <v>Hertha BSC</v>
      </c>
      <c r="AA196" s="82">
        <f>COUNTIFS(F3:F99,Z196,G3:G99,"&gt;=0")+COUNTIFS(I3:I99,Z196,H3:H99,"&gt;=0")</f>
        <v>3</v>
      </c>
      <c r="AB196" s="82">
        <f>COUNTIFS(F3:F99,Z196,B3:B99,3)+COUNTIFS(I3:I99,Z196,M3:M99,3)</f>
        <v>0</v>
      </c>
      <c r="AC196" s="82">
        <f>COUNTIFS(F3:F99,Z196,B3:B99,1)+COUNTIFS(I3:I99,Z196,M3:M99,1)</f>
        <v>1</v>
      </c>
      <c r="AD196" s="82">
        <f>COUNTIFS(F3:F99,Z196,B3:B99,0)+COUNTIFS(I3:I99,Z196,M3:M99,0)</f>
        <v>2</v>
      </c>
      <c r="AE196" s="82">
        <f>SUMIF(F3:F99,Z196,G3:G99)+SUMIF(I3:I99,Z196,H3:H99)</f>
        <v>2</v>
      </c>
      <c r="AF196" s="82">
        <f>SUMIF(F3:F99,Z196,H3:H99)+SUMIF(I3:I99,Z196,G3:G99)</f>
        <v>8</v>
      </c>
      <c r="AG196" s="82">
        <f t="shared" si="157"/>
        <v>-6</v>
      </c>
      <c r="AH196" s="82">
        <f t="shared" si="159"/>
        <v>1</v>
      </c>
      <c r="AI196" s="82">
        <f t="shared" si="156"/>
        <v>999.94200000000001</v>
      </c>
      <c r="AJ196" s="11"/>
      <c r="AW196" s="3"/>
    </row>
    <row r="197" spans="1:49" x14ac:dyDescent="0.25">
      <c r="A197" s="3"/>
      <c r="B197" s="11" t="str">
        <f t="shared" si="164"/>
        <v/>
      </c>
      <c r="D197" s="76">
        <f t="shared" si="160"/>
        <v>18</v>
      </c>
      <c r="F197" s="77" t="s">
        <v>127</v>
      </c>
      <c r="G197" s="16"/>
      <c r="H197" s="16"/>
      <c r="I197" s="77" t="s">
        <v>128</v>
      </c>
      <c r="J197" s="6"/>
      <c r="K197" s="76">
        <f t="shared" si="161"/>
        <v>6</v>
      </c>
      <c r="M197" s="11" t="str">
        <f t="shared" si="158"/>
        <v/>
      </c>
      <c r="O197" s="11" t="str">
        <f t="shared" si="165"/>
        <v/>
      </c>
      <c r="P197" s="11" t="str">
        <f t="shared" si="166"/>
        <v/>
      </c>
      <c r="S197" s="11" t="str">
        <f t="shared" si="162"/>
        <v/>
      </c>
      <c r="T197" s="11" t="str">
        <f t="shared" si="163"/>
        <v/>
      </c>
      <c r="V197" s="11" t="str">
        <f t="shared" si="155"/>
        <v>RB Leipzig</v>
      </c>
      <c r="W197" s="11">
        <f t="shared" si="153"/>
        <v>1</v>
      </c>
      <c r="Y197" s="82">
        <f>RANK(AI197,$AI$184:$AI$201,0)+COUNTIF($AI$183:AI196,AI197)</f>
        <v>1</v>
      </c>
      <c r="Z197" s="82" t="str">
        <f t="shared" si="154"/>
        <v>RB Leipzig</v>
      </c>
      <c r="AA197" s="82">
        <f>COUNTIFS(F3:F99,Z197,G3:G99,"&gt;=0")+COUNTIFS(I3:I99,Z197,H3:H99,"&gt;=0")</f>
        <v>3</v>
      </c>
      <c r="AB197" s="82">
        <f>COUNTIFS(F3:F99,Z197,B3:B99,3)+COUNTIFS(I3:I99,Z197,M3:M99,3)</f>
        <v>3</v>
      </c>
      <c r="AC197" s="82">
        <f>COUNTIFS(F3:F99,Z197,B3:B99,1)+COUNTIFS(I3:I99,Z197,M3:M99,1)</f>
        <v>0</v>
      </c>
      <c r="AD197" s="82">
        <f>COUNTIFS(F3:F99,Z197,B3:B99,0)+COUNTIFS(I3:I99,Z197,M3:M99,0)</f>
        <v>0</v>
      </c>
      <c r="AE197" s="82">
        <f>SUMIF(F3:F99,Z197,G3:G99)+SUMIF(I3:I99,Z197,H3:H99)</f>
        <v>9</v>
      </c>
      <c r="AF197" s="82">
        <f>SUMIF(F3:F99,Z197,H3:H99)+SUMIF(I3:I99,Z197,G3:G99)</f>
        <v>2</v>
      </c>
      <c r="AG197" s="82">
        <f t="shared" si="157"/>
        <v>7</v>
      </c>
      <c r="AH197" s="82">
        <f t="shared" si="159"/>
        <v>9</v>
      </c>
      <c r="AI197" s="82">
        <f t="shared" si="156"/>
        <v>9000.0789999999997</v>
      </c>
      <c r="AJ197" s="11"/>
      <c r="AW197" s="3"/>
    </row>
    <row r="198" spans="1:49" x14ac:dyDescent="0.25">
      <c r="A198" s="3"/>
      <c r="B198" s="11" t="str">
        <f t="shared" si="164"/>
        <v/>
      </c>
      <c r="D198" s="76">
        <f t="shared" si="160"/>
        <v>1</v>
      </c>
      <c r="F198" s="77" t="s">
        <v>118</v>
      </c>
      <c r="G198" s="16"/>
      <c r="H198" s="16"/>
      <c r="I198" s="77" t="s">
        <v>262</v>
      </c>
      <c r="J198" s="6"/>
      <c r="K198" s="76">
        <f t="shared" si="161"/>
        <v>11</v>
      </c>
      <c r="M198" s="11" t="str">
        <f t="shared" si="158"/>
        <v/>
      </c>
      <c r="O198" s="11" t="str">
        <f t="shared" si="165"/>
        <v/>
      </c>
      <c r="P198" s="11" t="str">
        <f t="shared" si="166"/>
        <v/>
      </c>
      <c r="S198" s="11" t="str">
        <f t="shared" si="162"/>
        <v/>
      </c>
      <c r="T198" s="11" t="str">
        <f t="shared" si="163"/>
        <v/>
      </c>
      <c r="V198" s="11" t="str">
        <f t="shared" si="155"/>
        <v>SC Freiburg</v>
      </c>
      <c r="W198" s="11">
        <f t="shared" si="153"/>
        <v>6</v>
      </c>
      <c r="Y198" s="82">
        <f>RANK(AI198,$AI$184:$AI$201,0)+COUNTIF($AI$183:AI197,AI198)</f>
        <v>6</v>
      </c>
      <c r="Z198" s="82" t="str">
        <f t="shared" si="154"/>
        <v>SC Freiburg</v>
      </c>
      <c r="AA198" s="82">
        <f>COUNTIFS(F3:F99,Z198,G3:G99,"&gt;=0")+COUNTIFS(I3:I99,Z198,H3:H99,"&gt;=0")</f>
        <v>3</v>
      </c>
      <c r="AB198" s="82">
        <f>COUNTIFS(F3:F99,Z198,B3:B99,3)+COUNTIFS(I3:I99,Z198,M3:M99,3)</f>
        <v>2</v>
      </c>
      <c r="AC198" s="82">
        <f>COUNTIFS(F3:F99,Z198,B3:B99,1)+COUNTIFS(I3:I99,Z198,M3:M99,1)</f>
        <v>0</v>
      </c>
      <c r="AD198" s="82">
        <f>COUNTIFS(F3:F99,Z198,B3:B99,0)+COUNTIFS(I3:I99,Z198,M3:M99,0)</f>
        <v>1</v>
      </c>
      <c r="AE198" s="82">
        <f>SUMIF(F3:F99,Z198,G3:G99)+SUMIF(I3:I99,Z198,H3:H99)</f>
        <v>7</v>
      </c>
      <c r="AF198" s="82">
        <f>SUMIF(F3:F99,Z198,H3:H99)+SUMIF(I3:I99,Z198,G3:G99)</f>
        <v>3</v>
      </c>
      <c r="AG198" s="82">
        <f t="shared" si="157"/>
        <v>4</v>
      </c>
      <c r="AH198" s="82">
        <f t="shared" si="159"/>
        <v>6</v>
      </c>
      <c r="AI198" s="82">
        <f t="shared" si="156"/>
        <v>6000.0469999999996</v>
      </c>
      <c r="AJ198" s="11"/>
      <c r="AW198" s="3"/>
    </row>
    <row r="199" spans="1:49" x14ac:dyDescent="0.25">
      <c r="A199" s="3"/>
      <c r="F199" s="6"/>
      <c r="G199" s="10"/>
      <c r="H199" s="10"/>
      <c r="I199" s="6"/>
      <c r="J199" s="6"/>
      <c r="O199" s="11" t="str">
        <f t="shared" si="165"/>
        <v/>
      </c>
      <c r="P199" s="11" t="str">
        <f t="shared" si="166"/>
        <v/>
      </c>
      <c r="V199" s="11" t="str">
        <f t="shared" si="155"/>
        <v>SC Paderborn 07</v>
      </c>
      <c r="W199" s="11">
        <f t="shared" si="153"/>
        <v>15</v>
      </c>
      <c r="Y199" s="82">
        <f>RANK(AI199,$AI$184:$AI$201,0)+COUNTIF($AI$183:AI198,AI199)</f>
        <v>15</v>
      </c>
      <c r="Z199" s="82" t="str">
        <f t="shared" si="154"/>
        <v>SC Paderborn 07</v>
      </c>
      <c r="AA199" s="82">
        <f>COUNTIFS(F3:F99,Z199,G3:G99,"&gt;=0")+COUNTIFS(I3:I99,Z199,H3:H99,"&gt;=0")</f>
        <v>3</v>
      </c>
      <c r="AB199" s="82">
        <f>COUNTIFS(F3:F99,Z199,B3:B99,3)+COUNTIFS(I3:I99,Z199,M3:M99,3)</f>
        <v>0</v>
      </c>
      <c r="AC199" s="82">
        <f>COUNTIFS(F3:F99,Z199,B3:B99,1)+COUNTIFS(I3:I99,Z199,M3:M99,1)</f>
        <v>1</v>
      </c>
      <c r="AD199" s="82">
        <f>COUNTIFS(F3:F99,Z199,B3:B99,0)+COUNTIFS(I3:I99,Z199,M3:M99,0)</f>
        <v>2</v>
      </c>
      <c r="AE199" s="82">
        <f>SUMIF(F3:F99,Z199,G3:G99)+SUMIF(I3:I99,Z199,H3:H99)</f>
        <v>4</v>
      </c>
      <c r="AF199" s="82">
        <f>SUMIF(F3:F99,Z199,H3:H99)+SUMIF(I3:I99,Z199,G3:G99)</f>
        <v>7</v>
      </c>
      <c r="AG199" s="82">
        <f t="shared" si="157"/>
        <v>-3</v>
      </c>
      <c r="AH199" s="82">
        <f t="shared" si="159"/>
        <v>1</v>
      </c>
      <c r="AI199" s="82">
        <f t="shared" si="156"/>
        <v>999.97400000000005</v>
      </c>
      <c r="AJ199" s="11"/>
      <c r="AW199" s="3"/>
    </row>
    <row r="200" spans="1:49" x14ac:dyDescent="0.25">
      <c r="A200" s="3"/>
      <c r="B200" s="11" t="str">
        <f t="shared" si="164"/>
        <v/>
      </c>
      <c r="F200" s="154" t="s">
        <v>78</v>
      </c>
      <c r="G200" s="154"/>
      <c r="H200" s="154"/>
      <c r="I200" s="154"/>
      <c r="J200" s="6"/>
      <c r="M200" s="11" t="str">
        <f t="shared" ref="M200:M209" si="167">IF(H200="","",IF(H200&gt;G200,3,IF(H200=G200,1,0)))</f>
        <v/>
      </c>
      <c r="O200" s="11" t="str">
        <f t="shared" si="165"/>
        <v/>
      </c>
      <c r="P200" s="11" t="str">
        <f t="shared" si="166"/>
        <v/>
      </c>
      <c r="V200" s="11" t="str">
        <f t="shared" si="155"/>
        <v>VfL Wolfsburg</v>
      </c>
      <c r="W200" s="11">
        <f t="shared" si="153"/>
        <v>3</v>
      </c>
      <c r="Y200" s="82">
        <f>RANK(AI200,$AI$184:$AI$201,0)+COUNTIF($AI$183:AI199,AI200)</f>
        <v>3</v>
      </c>
      <c r="Z200" s="82" t="str">
        <f t="shared" si="154"/>
        <v>VfL Wolfsburg</v>
      </c>
      <c r="AA200" s="82">
        <f>COUNTIFS(F3:F99,Z200,G3:G99,"&gt;=0")+COUNTIFS(I3:I99,Z200,H3:H99,"&gt;=0")</f>
        <v>3</v>
      </c>
      <c r="AB200" s="82">
        <f>COUNTIFS(F3:F99,Z200,B3:B99,3)+COUNTIFS(I3:I99,Z200,M3:M99,3)</f>
        <v>2</v>
      </c>
      <c r="AC200" s="82">
        <f>COUNTIFS(F3:F99,Z200,B3:B99,1)+COUNTIFS(I3:I99,Z200,M3:M99,1)</f>
        <v>1</v>
      </c>
      <c r="AD200" s="82">
        <f>COUNTIFS(F3:F99,Z200,B3:B99,0)+COUNTIFS(I3:I99,Z200,M3:M99,0)</f>
        <v>0</v>
      </c>
      <c r="AE200" s="82">
        <f>SUMIF(F3:F99,Z200,G3:G99)+SUMIF(I3:I99,Z200,H3:H99)</f>
        <v>6</v>
      </c>
      <c r="AF200" s="82">
        <f>SUMIF(F3:F99,Z200,H3:H99)+SUMIF(I3:I99,Z200,G3:G99)</f>
        <v>2</v>
      </c>
      <c r="AG200" s="82">
        <f t="shared" si="157"/>
        <v>4</v>
      </c>
      <c r="AH200" s="82">
        <f t="shared" si="159"/>
        <v>7</v>
      </c>
      <c r="AI200" s="82">
        <f t="shared" si="156"/>
        <v>7000.0460000000003</v>
      </c>
      <c r="AW200" s="3"/>
    </row>
    <row r="201" spans="1:49" x14ac:dyDescent="0.25">
      <c r="A201" s="3"/>
      <c r="B201" s="11" t="str">
        <f t="shared" si="164"/>
        <v/>
      </c>
      <c r="D201" s="76">
        <f t="shared" ref="D201:D209" si="168">IFERROR(VLOOKUP(F201,$V$364:$W$381,2,FALSE),"")</f>
        <v>7</v>
      </c>
      <c r="F201" s="77" t="s">
        <v>121</v>
      </c>
      <c r="G201" s="16"/>
      <c r="H201" s="16"/>
      <c r="I201" s="77" t="s">
        <v>118</v>
      </c>
      <c r="J201" s="6"/>
      <c r="K201" s="76">
        <f t="shared" ref="K201:K209" si="169">IFERROR(VLOOKUP(I201,$V$364:$W$381,2,FALSE),"")</f>
        <v>1</v>
      </c>
      <c r="M201" s="11" t="str">
        <f t="shared" si="167"/>
        <v/>
      </c>
      <c r="O201" s="11" t="str">
        <f t="shared" si="165"/>
        <v/>
      </c>
      <c r="P201" s="11" t="str">
        <f t="shared" si="166"/>
        <v/>
      </c>
      <c r="S201" s="11" t="str">
        <f t="shared" ref="S201:S209" si="170">IF(M201&lt;&gt;"",F201&amp;I201,"")</f>
        <v/>
      </c>
      <c r="T201" s="11" t="str">
        <f t="shared" ref="T201:T209" si="171">IF(S201&lt;&gt;"",G201&amp;"-"&amp;H201,"")</f>
        <v/>
      </c>
      <c r="V201" s="11" t="str">
        <f t="shared" si="155"/>
        <v>Werder Bremen</v>
      </c>
      <c r="W201" s="11">
        <f t="shared" si="153"/>
        <v>13</v>
      </c>
      <c r="Y201" s="82">
        <f>RANK(AI201,$AI$184:$AI$201,0)+COUNTIF($AI$183:AI200,AI201)</f>
        <v>13</v>
      </c>
      <c r="Z201" s="82" t="str">
        <f t="shared" si="154"/>
        <v>Werder Bremen</v>
      </c>
      <c r="AA201" s="82">
        <f>COUNTIFS(F3:F99,Z201,G3:G99,"&gt;=0")+COUNTIFS(I3:I99,Z201,H3:H99,"&gt;=0")</f>
        <v>3</v>
      </c>
      <c r="AB201" s="82">
        <f>COUNTIFS(F3:F99,Z201,B3:B99,3)+COUNTIFS(I3:I99,Z201,M3:M99,3)</f>
        <v>1</v>
      </c>
      <c r="AC201" s="82">
        <f>COUNTIFS(F3:F99,Z201,B3:B99,1)+COUNTIFS(I3:I99,Z201,M3:M99,1)</f>
        <v>0</v>
      </c>
      <c r="AD201" s="82">
        <f>COUNTIFS(F3:F99,Z201,B3:B99,0)+COUNTIFS(I3:I99,Z201,M3:M99,0)</f>
        <v>2</v>
      </c>
      <c r="AE201" s="82">
        <f>SUMIF(F3:F99,Z201,G3:G99)+SUMIF(I3:I99,Z201,H3:H99)</f>
        <v>6</v>
      </c>
      <c r="AF201" s="82">
        <f>SUMIF(F3:F99,Z201,H3:H99)+SUMIF(I3:I99,Z201,G3:G99)</f>
        <v>8</v>
      </c>
      <c r="AG201" s="82">
        <f t="shared" si="157"/>
        <v>-2</v>
      </c>
      <c r="AH201" s="82">
        <f t="shared" si="159"/>
        <v>3</v>
      </c>
      <c r="AI201" s="82">
        <f t="shared" si="156"/>
        <v>2999.9859999999999</v>
      </c>
      <c r="AJ201" s="11"/>
      <c r="AW201" s="3"/>
    </row>
    <row r="202" spans="1:49" x14ac:dyDescent="0.25">
      <c r="A202" s="3"/>
      <c r="B202" s="11" t="str">
        <f t="shared" si="164"/>
        <v/>
      </c>
      <c r="D202" s="76">
        <f t="shared" si="168"/>
        <v>13</v>
      </c>
      <c r="F202" s="77" t="s">
        <v>124</v>
      </c>
      <c r="G202" s="16"/>
      <c r="H202" s="16"/>
      <c r="I202" s="77" t="s">
        <v>123</v>
      </c>
      <c r="J202" s="6"/>
      <c r="K202" s="76">
        <f t="shared" si="169"/>
        <v>9</v>
      </c>
      <c r="M202" s="11" t="str">
        <f t="shared" si="167"/>
        <v/>
      </c>
      <c r="O202" s="11" t="str">
        <f t="shared" si="165"/>
        <v/>
      </c>
      <c r="P202" s="11" t="str">
        <f t="shared" si="166"/>
        <v/>
      </c>
      <c r="S202" s="11" t="str">
        <f t="shared" si="170"/>
        <v/>
      </c>
      <c r="T202" s="11" t="str">
        <f t="shared" si="171"/>
        <v/>
      </c>
      <c r="AJ202" s="11"/>
      <c r="AW202" s="3"/>
    </row>
    <row r="203" spans="1:49" x14ac:dyDescent="0.25">
      <c r="A203" s="3"/>
      <c r="B203" s="11" t="str">
        <f t="shared" si="164"/>
        <v/>
      </c>
      <c r="D203" s="76">
        <f t="shared" si="168"/>
        <v>4</v>
      </c>
      <c r="F203" s="77" t="s">
        <v>120</v>
      </c>
      <c r="G203" s="16"/>
      <c r="H203" s="16"/>
      <c r="I203" s="77" t="s">
        <v>126</v>
      </c>
      <c r="J203" s="6"/>
      <c r="K203" s="76">
        <f t="shared" si="169"/>
        <v>12</v>
      </c>
      <c r="M203" s="11" t="str">
        <f t="shared" si="167"/>
        <v/>
      </c>
      <c r="O203" s="11" t="str">
        <f t="shared" si="165"/>
        <v/>
      </c>
      <c r="P203" s="11" t="str">
        <f t="shared" si="166"/>
        <v/>
      </c>
      <c r="S203" s="11" t="str">
        <f t="shared" si="170"/>
        <v/>
      </c>
      <c r="T203" s="11" t="str">
        <f t="shared" si="171"/>
        <v/>
      </c>
      <c r="W203" s="83">
        <v>10</v>
      </c>
      <c r="Y203" s="82"/>
      <c r="Z203" s="82" t="s">
        <v>1</v>
      </c>
      <c r="AA203" s="82" t="s">
        <v>2</v>
      </c>
      <c r="AB203" s="82" t="s">
        <v>3</v>
      </c>
      <c r="AC203" s="82" t="s">
        <v>4</v>
      </c>
      <c r="AD203" s="82" t="s">
        <v>5</v>
      </c>
      <c r="AE203" s="82" t="s">
        <v>6</v>
      </c>
      <c r="AF203" s="82" t="s">
        <v>7</v>
      </c>
      <c r="AG203" s="82" t="s">
        <v>8</v>
      </c>
      <c r="AH203" s="82" t="s">
        <v>9</v>
      </c>
      <c r="AI203" s="82" t="s">
        <v>0</v>
      </c>
      <c r="AJ203" s="11"/>
      <c r="AW203" s="3"/>
    </row>
    <row r="204" spans="1:49" x14ac:dyDescent="0.25">
      <c r="A204" s="3"/>
      <c r="B204" s="11" t="str">
        <f t="shared" si="164"/>
        <v/>
      </c>
      <c r="D204" s="76">
        <f t="shared" si="168"/>
        <v>3</v>
      </c>
      <c r="F204" s="77" t="s">
        <v>122</v>
      </c>
      <c r="G204" s="16"/>
      <c r="H204" s="16"/>
      <c r="I204" s="77" t="s">
        <v>125</v>
      </c>
      <c r="J204" s="6"/>
      <c r="K204" s="76">
        <f t="shared" si="169"/>
        <v>17</v>
      </c>
      <c r="M204" s="11" t="str">
        <f t="shared" si="167"/>
        <v/>
      </c>
      <c r="O204" s="11" t="str">
        <f t="shared" si="165"/>
        <v/>
      </c>
      <c r="P204" s="11" t="str">
        <f t="shared" si="166"/>
        <v/>
      </c>
      <c r="S204" s="11" t="str">
        <f t="shared" si="170"/>
        <v/>
      </c>
      <c r="T204" s="11" t="str">
        <f t="shared" si="171"/>
        <v/>
      </c>
      <c r="V204" s="11" t="str">
        <f>CONCATENATE(Z204)</f>
        <v>1. FC Köln</v>
      </c>
      <c r="W204" s="11">
        <f t="shared" ref="W204:W221" si="172">Y204</f>
        <v>14</v>
      </c>
      <c r="Y204" s="82">
        <f>RANK(AI204,$AI$204:$AI$221,0)+COUNTIF($AI$203:AI203,AI204)</f>
        <v>14</v>
      </c>
      <c r="Z204" s="82" t="str">
        <f t="shared" ref="Z204:Z221" si="173">CONCATENATE(Z4)</f>
        <v>1. FC Köln</v>
      </c>
      <c r="AA204" s="82">
        <f>COUNTIFS(F3:F110,Z204,G3:G110,"&gt;=0")+COUNTIFS(I3:I110,Z204,H3:H110,"&gt;=0")</f>
        <v>3</v>
      </c>
      <c r="AB204" s="82">
        <f>COUNTIFS(F3:F110,Z204,B3:B110,3)+COUNTIFS(I3:I110,Z204,M3:M110,3)</f>
        <v>1</v>
      </c>
      <c r="AC204" s="82">
        <f>COUNTIFS(F3:F110,Z204,B3:B110,1)+COUNTIFS(I3:I110,Z204,M3:M110,1)</f>
        <v>0</v>
      </c>
      <c r="AD204" s="82">
        <f>COUNTIFS(F3:F110,Z204,B3:B110,0)+COUNTIFS(I3:I110,Z204,M3:M110,0)</f>
        <v>2</v>
      </c>
      <c r="AE204" s="82">
        <f>SUMIF(F3:F110,Z204,G3:G110)+SUMIF(I3:I110,Z204,H3:H110)</f>
        <v>4</v>
      </c>
      <c r="AF204" s="82">
        <f>SUMIF(F3:F110,Z204,H3:H110)+SUMIF(I3:I110,Z204,G3:G110)</f>
        <v>6</v>
      </c>
      <c r="AG204" s="82">
        <f>+AE204-AF204</f>
        <v>-2</v>
      </c>
      <c r="AH204" s="82">
        <f>(AB204*3)+AC204</f>
        <v>3</v>
      </c>
      <c r="AI204" s="82">
        <f>SUM(AH204*1000+(AG204)/100+(AE204)/1000)</f>
        <v>2999.9839999999999</v>
      </c>
      <c r="AJ204" s="11"/>
      <c r="AW204" s="3"/>
    </row>
    <row r="205" spans="1:49" x14ac:dyDescent="0.25">
      <c r="A205" s="3"/>
      <c r="B205" s="11" t="str">
        <f t="shared" si="164"/>
        <v/>
      </c>
      <c r="D205" s="76">
        <f t="shared" si="168"/>
        <v>8</v>
      </c>
      <c r="F205" s="77" t="s">
        <v>119</v>
      </c>
      <c r="G205" s="16"/>
      <c r="H205" s="16"/>
      <c r="I205" s="77" t="s">
        <v>127</v>
      </c>
      <c r="J205" s="6"/>
      <c r="K205" s="76">
        <f t="shared" si="169"/>
        <v>18</v>
      </c>
      <c r="M205" s="11" t="str">
        <f t="shared" si="167"/>
        <v/>
      </c>
      <c r="O205" s="11" t="str">
        <f t="shared" si="165"/>
        <v/>
      </c>
      <c r="P205" s="11" t="str">
        <f t="shared" si="166"/>
        <v/>
      </c>
      <c r="S205" s="11" t="str">
        <f t="shared" si="170"/>
        <v/>
      </c>
      <c r="T205" s="11" t="str">
        <f t="shared" si="171"/>
        <v/>
      </c>
      <c r="V205" s="11" t="str">
        <f t="shared" ref="V205:V221" si="174">CONCATENATE(Z205)</f>
        <v>1. FC Union Berlin</v>
      </c>
      <c r="W205" s="11">
        <f t="shared" si="172"/>
        <v>11</v>
      </c>
      <c r="Y205" s="82">
        <f>RANK(AI205,$AI$204:$AI$221,0)+COUNTIF($AI$203:AI204,AI205)</f>
        <v>11</v>
      </c>
      <c r="Z205" s="82" t="str">
        <f t="shared" si="173"/>
        <v>1. FC Union Berlin</v>
      </c>
      <c r="AA205" s="82">
        <f>COUNTIFS(F3:F110,Z205,G3:G110,"&gt;=0")+COUNTIFS(I3:I110,Z205,H3:H110,"&gt;=0")</f>
        <v>3</v>
      </c>
      <c r="AB205" s="82">
        <f>COUNTIFS(F3:F110,Z205,B3:B110,3)+COUNTIFS(I3:I110,Z205,M3:M110,3)</f>
        <v>1</v>
      </c>
      <c r="AC205" s="82">
        <f>COUNTIFS(F3:F110,Z205,B3:B110,1)+COUNTIFS(I3:I110,Z205,M3:M110,1)</f>
        <v>1</v>
      </c>
      <c r="AD205" s="82">
        <f>COUNTIFS(F3:F110,Z205,B3:B110,0)+COUNTIFS(I3:I110,Z205,M3:M110,0)</f>
        <v>1</v>
      </c>
      <c r="AE205" s="82">
        <f>SUMIF(F3:F110,Z205,G3:G110)+SUMIF(I3:I110,Z205,H3:H110)</f>
        <v>4</v>
      </c>
      <c r="AF205" s="82">
        <f>SUMIF(F3:F110,Z205,H3:H110)+SUMIF(I3:I110,Z205,G3:G110)</f>
        <v>6</v>
      </c>
      <c r="AG205" s="82">
        <f>+AE205-AF205</f>
        <v>-2</v>
      </c>
      <c r="AH205" s="82">
        <f>(AB205*3)+AC205</f>
        <v>4</v>
      </c>
      <c r="AI205" s="82">
        <f t="shared" ref="AI205:AI221" si="175">SUM(AH205*1000+(AG205)/100+(AE205)/1000)</f>
        <v>3999.9839999999999</v>
      </c>
      <c r="AJ205" s="11"/>
      <c r="AW205" s="3"/>
    </row>
    <row r="206" spans="1:49" x14ac:dyDescent="0.25">
      <c r="A206" s="3"/>
      <c r="B206" s="11" t="str">
        <f t="shared" si="164"/>
        <v/>
      </c>
      <c r="D206" s="76">
        <f t="shared" si="168"/>
        <v>2</v>
      </c>
      <c r="F206" s="77" t="s">
        <v>116</v>
      </c>
      <c r="G206" s="16"/>
      <c r="H206" s="16"/>
      <c r="I206" s="77" t="s">
        <v>130</v>
      </c>
      <c r="J206" s="6"/>
      <c r="K206" s="76">
        <f t="shared" si="169"/>
        <v>10</v>
      </c>
      <c r="M206" s="11" t="str">
        <f t="shared" si="167"/>
        <v/>
      </c>
      <c r="O206" s="11" t="str">
        <f t="shared" si="165"/>
        <v/>
      </c>
      <c r="P206" s="11" t="str">
        <f t="shared" si="166"/>
        <v/>
      </c>
      <c r="S206" s="11" t="str">
        <f t="shared" si="170"/>
        <v/>
      </c>
      <c r="T206" s="11" t="str">
        <f t="shared" si="171"/>
        <v/>
      </c>
      <c r="V206" s="11" t="str">
        <f t="shared" si="174"/>
        <v>1. FSV Mainz 05</v>
      </c>
      <c r="W206" s="11">
        <f t="shared" si="172"/>
        <v>18</v>
      </c>
      <c r="Y206" s="82">
        <f>RANK(AI206,$AI$204:$AI$221,0)+COUNTIF($AI$203:AI205,AI206)</f>
        <v>18</v>
      </c>
      <c r="Z206" s="82" t="str">
        <f t="shared" si="173"/>
        <v>1. FSV Mainz 05</v>
      </c>
      <c r="AA206" s="82">
        <f>COUNTIFS(F3:F110,Z206,G3:G110,"&gt;=0")+COUNTIFS(I3:I110,Z206,H3:H110,"&gt;=0")</f>
        <v>3</v>
      </c>
      <c r="AB206" s="82">
        <f>COUNTIFS(F3:F110,Z206,B3:B110,3)+COUNTIFS(I3:I110,Z206,M3:M110,3)</f>
        <v>0</v>
      </c>
      <c r="AC206" s="82">
        <f>COUNTIFS(F3:F110,Z206,B3:B110,1)+COUNTIFS(I3:I110,Z206,M3:M110,1)</f>
        <v>0</v>
      </c>
      <c r="AD206" s="82">
        <f>COUNTIFS(F3:F110,Z206,B3:B110,0)+COUNTIFS(I3:I110,Z206,M3:M110,0)</f>
        <v>3</v>
      </c>
      <c r="AE206" s="82">
        <f>SUMIF(F3:F110,Z206,G3:G110)+SUMIF(I3:I110,Z206,H3:H110)</f>
        <v>2</v>
      </c>
      <c r="AF206" s="82">
        <f>SUMIF(F3:F110,Z206,H3:H110)+SUMIF(I3:I110,Z206,G3:G110)</f>
        <v>12</v>
      </c>
      <c r="AG206" s="82">
        <f>+AE206-AF206</f>
        <v>-10</v>
      </c>
      <c r="AH206" s="82">
        <f>(AB206*3)+AC206</f>
        <v>0</v>
      </c>
      <c r="AI206" s="82">
        <f t="shared" si="175"/>
        <v>-9.8000000000000004E-2</v>
      </c>
      <c r="AJ206" s="11"/>
      <c r="AW206" s="3"/>
    </row>
    <row r="207" spans="1:49" x14ac:dyDescent="0.25">
      <c r="A207" s="3"/>
      <c r="B207" s="11" t="str">
        <f t="shared" si="164"/>
        <v/>
      </c>
      <c r="D207" s="76">
        <f t="shared" si="168"/>
        <v>11</v>
      </c>
      <c r="F207" s="77" t="s">
        <v>262</v>
      </c>
      <c r="G207" s="16"/>
      <c r="H207" s="16"/>
      <c r="I207" s="77" t="s">
        <v>129</v>
      </c>
      <c r="J207" s="6"/>
      <c r="K207" s="76">
        <f t="shared" si="169"/>
        <v>16</v>
      </c>
      <c r="M207" s="11" t="str">
        <f t="shared" si="167"/>
        <v/>
      </c>
      <c r="O207" s="11" t="str">
        <f t="shared" si="165"/>
        <v/>
      </c>
      <c r="P207" s="11" t="str">
        <f t="shared" si="166"/>
        <v/>
      </c>
      <c r="S207" s="11" t="str">
        <f t="shared" si="170"/>
        <v/>
      </c>
      <c r="T207" s="11" t="str">
        <f t="shared" si="171"/>
        <v/>
      </c>
      <c r="V207" s="11" t="str">
        <f t="shared" si="174"/>
        <v>1899 Hoffenheim</v>
      </c>
      <c r="W207" s="11">
        <f t="shared" si="172"/>
        <v>9</v>
      </c>
      <c r="Y207" s="82">
        <f>RANK(AI207,$AI$204:$AI$221,0)+COUNTIF($AI$203:AI206,AI207)</f>
        <v>9</v>
      </c>
      <c r="Z207" s="82" t="str">
        <f t="shared" si="173"/>
        <v>1899 Hoffenheim</v>
      </c>
      <c r="AA207" s="82">
        <f>COUNTIFS(F3:F110,Z207,G3:G110,"&gt;=0")+COUNTIFS(I3:I110,Z207,H3:H110,"&gt;=0")</f>
        <v>3</v>
      </c>
      <c r="AB207" s="82">
        <f>COUNTIFS(F3:F110,Z207,B3:B110,3)+COUNTIFS(I3:I110,Z207,M3:M110,3)</f>
        <v>1</v>
      </c>
      <c r="AC207" s="82">
        <f>COUNTIFS(F3:F110,Z207,B3:B110,1)+COUNTIFS(I3:I110,Z207,M3:M110,1)</f>
        <v>1</v>
      </c>
      <c r="AD207" s="82">
        <f>COUNTIFS(F3:F110,Z207,B3:B110,0)+COUNTIFS(I3:I110,Z207,M3:M110,0)</f>
        <v>1</v>
      </c>
      <c r="AE207" s="82">
        <f>SUMIF(F3:F110,Z207,G3:G110)+SUMIF(I3:I110,Z207,H3:H110)</f>
        <v>3</v>
      </c>
      <c r="AF207" s="82">
        <f>SUMIF(F3:F110,Z207,H3:H110)+SUMIF(I3:I110,Z207,G3:G110)</f>
        <v>3</v>
      </c>
      <c r="AG207" s="82">
        <f t="shared" ref="AG207:AG221" si="176">+AE207-AF207</f>
        <v>0</v>
      </c>
      <c r="AH207" s="82">
        <f>(AB207*3)+AC207</f>
        <v>4</v>
      </c>
      <c r="AI207" s="82">
        <f t="shared" si="175"/>
        <v>4000.0030000000002</v>
      </c>
      <c r="AJ207" s="11"/>
      <c r="AW207" s="3"/>
    </row>
    <row r="208" spans="1:49" x14ac:dyDescent="0.25">
      <c r="A208" s="3"/>
      <c r="B208" s="11" t="str">
        <f t="shared" si="164"/>
        <v/>
      </c>
      <c r="D208" s="76">
        <f t="shared" si="168"/>
        <v>5</v>
      </c>
      <c r="F208" s="77" t="s">
        <v>117</v>
      </c>
      <c r="G208" s="16"/>
      <c r="H208" s="16"/>
      <c r="I208" s="77" t="s">
        <v>261</v>
      </c>
      <c r="J208" s="6"/>
      <c r="K208" s="76">
        <f t="shared" si="169"/>
        <v>14</v>
      </c>
      <c r="M208" s="11" t="str">
        <f t="shared" si="167"/>
        <v/>
      </c>
      <c r="O208" s="11" t="str">
        <f t="shared" si="165"/>
        <v/>
      </c>
      <c r="P208" s="11" t="str">
        <f t="shared" si="166"/>
        <v/>
      </c>
      <c r="S208" s="11" t="str">
        <f t="shared" si="170"/>
        <v/>
      </c>
      <c r="T208" s="11" t="str">
        <f t="shared" si="171"/>
        <v/>
      </c>
      <c r="V208" s="11" t="str">
        <f t="shared" si="174"/>
        <v>Bayer Leverkusen</v>
      </c>
      <c r="W208" s="11">
        <f t="shared" si="172"/>
        <v>4</v>
      </c>
      <c r="Y208" s="82">
        <f>RANK(AI208,$AI$204:$AI$221,0)+COUNTIF($AI$203:AI207,AI208)</f>
        <v>4</v>
      </c>
      <c r="Z208" s="82" t="str">
        <f t="shared" si="173"/>
        <v>Bayer Leverkusen</v>
      </c>
      <c r="AA208" s="82">
        <f>COUNTIFS(F3:F110,Z208,G3:G110,"&gt;=0")+COUNTIFS(I3:I110,Z208,H3:H110,"&gt;=0")</f>
        <v>3</v>
      </c>
      <c r="AB208" s="82">
        <f>COUNTIFS(F3:F110,Z208,B3:B110,3)+COUNTIFS(I3:I110,Z208,M3:M110,3)</f>
        <v>2</v>
      </c>
      <c r="AC208" s="82">
        <f>COUNTIFS(F3:F110,Z208,B3:B110,1)+COUNTIFS(I3:I110,Z208,M3:M110,1)</f>
        <v>1</v>
      </c>
      <c r="AD208" s="82">
        <f>COUNTIFS(F3:F110,Z208,B3:B110,0)+COUNTIFS(I3:I110,Z208,M3:M110,0)</f>
        <v>0</v>
      </c>
      <c r="AE208" s="82">
        <f>SUMIF(F3:F110,Z208,G3:G110)+SUMIF(I3:I110,Z208,H3:H110)</f>
        <v>6</v>
      </c>
      <c r="AF208" s="82">
        <f>SUMIF(F3:F110,Z208,H3:H110)+SUMIF(I3:I110,Z208,G3:G110)</f>
        <v>3</v>
      </c>
      <c r="AG208" s="82">
        <f t="shared" si="176"/>
        <v>3</v>
      </c>
      <c r="AH208" s="82">
        <f>(AB208*3)+AC208</f>
        <v>7</v>
      </c>
      <c r="AI208" s="82">
        <f t="shared" si="175"/>
        <v>7000.0360000000001</v>
      </c>
      <c r="AJ208" s="11"/>
      <c r="AW208" s="3"/>
    </row>
    <row r="209" spans="1:49" x14ac:dyDescent="0.25">
      <c r="A209" s="3"/>
      <c r="B209" s="11" t="str">
        <f t="shared" si="164"/>
        <v/>
      </c>
      <c r="D209" s="76">
        <f t="shared" si="168"/>
        <v>6</v>
      </c>
      <c r="F209" s="77" t="s">
        <v>128</v>
      </c>
      <c r="G209" s="16"/>
      <c r="H209" s="16"/>
      <c r="I209" s="77" t="s">
        <v>225</v>
      </c>
      <c r="J209" s="6"/>
      <c r="K209" s="76">
        <f t="shared" si="169"/>
        <v>15</v>
      </c>
      <c r="M209" s="11" t="str">
        <f t="shared" si="167"/>
        <v/>
      </c>
      <c r="O209" s="11" t="str">
        <f t="shared" si="165"/>
        <v/>
      </c>
      <c r="P209" s="11" t="str">
        <f t="shared" si="166"/>
        <v/>
      </c>
      <c r="S209" s="11" t="str">
        <f t="shared" si="170"/>
        <v/>
      </c>
      <c r="T209" s="11" t="str">
        <f t="shared" si="171"/>
        <v/>
      </c>
      <c r="V209" s="11" t="str">
        <f t="shared" si="174"/>
        <v>Bayern München</v>
      </c>
      <c r="W209" s="11">
        <f t="shared" si="172"/>
        <v>2</v>
      </c>
      <c r="Y209" s="82">
        <f>RANK(AI209,$AI$204:$AI$221,0)+COUNTIF($AI$203:AI208,AI209)</f>
        <v>2</v>
      </c>
      <c r="Z209" s="82" t="str">
        <f t="shared" si="173"/>
        <v>Bayern München</v>
      </c>
      <c r="AA209" s="82">
        <f>COUNTIFS(F3:F110,Z209,G3:G110,"&gt;=0")+COUNTIFS(I3:I110,Z209,H3:H110,"&gt;=0")</f>
        <v>3</v>
      </c>
      <c r="AB209" s="82">
        <f>COUNTIFS(F3:F110,Z209,B3:B110,3)+COUNTIFS(I3:I110,Z209,M3:M110,3)</f>
        <v>2</v>
      </c>
      <c r="AC209" s="82">
        <f>COUNTIFS(F3:F110,Z209,B3:B110,1)+COUNTIFS(I3:I110,Z209,M3:M110,1)</f>
        <v>1</v>
      </c>
      <c r="AD209" s="82">
        <f>COUNTIFS(F3:F110,Z209,B3:B110,0)+COUNTIFS(I3:I110,Z209,M3:M110,0)</f>
        <v>0</v>
      </c>
      <c r="AE209" s="82">
        <f>SUMIF(F3:F110,Z209,G3:G110)+SUMIF(I3:I110,Z209,H3:H110)</f>
        <v>11</v>
      </c>
      <c r="AF209" s="82">
        <f>SUMIF(F3:F110,Z209,H3:H110)+SUMIF(I3:I110,Z209,G3:G110)</f>
        <v>3</v>
      </c>
      <c r="AG209" s="82">
        <f t="shared" si="176"/>
        <v>8</v>
      </c>
      <c r="AH209" s="82">
        <f t="shared" ref="AH209:AH221" si="177">(AB209*3)+AC209</f>
        <v>7</v>
      </c>
      <c r="AI209" s="82">
        <f t="shared" si="175"/>
        <v>7000.0910000000003</v>
      </c>
      <c r="AJ209" s="11"/>
      <c r="AW209" s="3"/>
    </row>
    <row r="210" spans="1:49" x14ac:dyDescent="0.25">
      <c r="A210" s="3"/>
      <c r="F210" s="6"/>
      <c r="G210" s="10"/>
      <c r="H210" s="10"/>
      <c r="I210" s="6"/>
      <c r="J210" s="6"/>
      <c r="O210" s="11" t="str">
        <f t="shared" si="165"/>
        <v/>
      </c>
      <c r="P210" s="11" t="str">
        <f t="shared" si="166"/>
        <v/>
      </c>
      <c r="V210" s="11" t="str">
        <f t="shared" si="174"/>
        <v>Bor. Mönchengladbach</v>
      </c>
      <c r="W210" s="11">
        <f t="shared" si="172"/>
        <v>8</v>
      </c>
      <c r="Y210" s="82">
        <f>RANK(AI210,$AI$204:$AI$221,0)+COUNTIF($AI$203:AI209,AI210)</f>
        <v>8</v>
      </c>
      <c r="Z210" s="82" t="str">
        <f t="shared" si="173"/>
        <v>Bor. Mönchengladbach</v>
      </c>
      <c r="AA210" s="82">
        <f>COUNTIFS(F3:F110,Z210,G3:G110,"&gt;=0")+COUNTIFS(I3:I110,Z210,H3:H110,"&gt;=0")</f>
        <v>3</v>
      </c>
      <c r="AB210" s="82">
        <f>COUNTIFS(F3:F110,Z210,B3:B110,3)+COUNTIFS(I3:I110,Z210,M3:M110,3)</f>
        <v>1</v>
      </c>
      <c r="AC210" s="82">
        <f>COUNTIFS(F3:F110,Z210,B3:B110,1)+COUNTIFS(I3:I110,Z210,M3:M110,1)</f>
        <v>1</v>
      </c>
      <c r="AD210" s="82">
        <f>COUNTIFS(F3:F110,Z210,B3:B110,0)+COUNTIFS(I3:I110,Z210,M3:M110,0)</f>
        <v>1</v>
      </c>
      <c r="AE210" s="82">
        <f>SUMIF(F3:F110,Z210,G3:G110)+SUMIF(I3:I110,Z210,H3:H110)</f>
        <v>4</v>
      </c>
      <c r="AF210" s="82">
        <f>SUMIF(F3:F110,Z210,H3:H110)+SUMIF(I3:I110,Z210,G3:G110)</f>
        <v>4</v>
      </c>
      <c r="AG210" s="82">
        <f t="shared" si="176"/>
        <v>0</v>
      </c>
      <c r="AH210" s="82">
        <f t="shared" si="177"/>
        <v>4</v>
      </c>
      <c r="AI210" s="82">
        <f t="shared" si="175"/>
        <v>4000.0039999999999</v>
      </c>
      <c r="AJ210" s="11"/>
      <c r="AW210" s="3"/>
    </row>
    <row r="211" spans="1:49" x14ac:dyDescent="0.25">
      <c r="A211" s="3"/>
      <c r="B211" s="11" t="str">
        <f t="shared" si="164"/>
        <v/>
      </c>
      <c r="F211" s="154" t="s">
        <v>79</v>
      </c>
      <c r="G211" s="154"/>
      <c r="H211" s="154"/>
      <c r="I211" s="154"/>
      <c r="J211" s="6"/>
      <c r="M211" s="11" t="str">
        <f t="shared" ref="M211:M220" si="178">IF(H211="","",IF(H211&gt;G211,3,IF(H211=G211,1,0)))</f>
        <v/>
      </c>
      <c r="O211" s="11" t="str">
        <f t="shared" si="165"/>
        <v/>
      </c>
      <c r="P211" s="11" t="str">
        <f t="shared" si="166"/>
        <v/>
      </c>
      <c r="V211" s="11" t="str">
        <f t="shared" si="174"/>
        <v>Borussia Dortmund</v>
      </c>
      <c r="W211" s="11">
        <f t="shared" si="172"/>
        <v>5</v>
      </c>
      <c r="Y211" s="82">
        <f>RANK(AI211,$AI$204:$AI$221,0)+COUNTIF($AI$203:AI210,AI211)</f>
        <v>5</v>
      </c>
      <c r="Z211" s="82" t="str">
        <f t="shared" si="173"/>
        <v>Borussia Dortmund</v>
      </c>
      <c r="AA211" s="82">
        <f>COUNTIFS(F3:F110,Z211,G3:G110,"&gt;=0")+COUNTIFS(I3:I110,Z211,H3:H110,"&gt;=0")</f>
        <v>3</v>
      </c>
      <c r="AB211" s="82">
        <f>COUNTIFS(F3:F110,Z211,B3:B110,3)+COUNTIFS(I3:I110,Z211,M3:M110,3)</f>
        <v>2</v>
      </c>
      <c r="AC211" s="82">
        <f>COUNTIFS(F3:F110,Z211,B3:B110,1)+COUNTIFS(I3:I110,Z211,M3:M110,1)</f>
        <v>0</v>
      </c>
      <c r="AD211" s="82">
        <f>COUNTIFS(F3:F110,Z211,B3:B110,0)+COUNTIFS(I3:I110,Z211,M3:M110,0)</f>
        <v>1</v>
      </c>
      <c r="AE211" s="82">
        <f>SUMIF(F3:F110,Z211,G3:G110)+SUMIF(I3:I110,Z211,H3:H110)</f>
        <v>9</v>
      </c>
      <c r="AF211" s="82">
        <f>SUMIF(F3:F110,Z211,H3:H110)+SUMIF(I3:I110,Z211,G3:G110)</f>
        <v>5</v>
      </c>
      <c r="AG211" s="82">
        <f t="shared" si="176"/>
        <v>4</v>
      </c>
      <c r="AH211" s="82">
        <f t="shared" si="177"/>
        <v>6</v>
      </c>
      <c r="AI211" s="82">
        <f t="shared" si="175"/>
        <v>6000.049</v>
      </c>
      <c r="AJ211" s="11"/>
      <c r="AW211" s="3"/>
    </row>
    <row r="212" spans="1:49" x14ac:dyDescent="0.25">
      <c r="A212" s="3"/>
      <c r="B212" s="11" t="str">
        <f t="shared" si="164"/>
        <v/>
      </c>
      <c r="D212" s="76">
        <f t="shared" ref="D212:D220" si="179">IFERROR(VLOOKUP(F212,$V$384:$W$401,2,FALSE),"")</f>
        <v>18</v>
      </c>
      <c r="F212" s="77" t="s">
        <v>127</v>
      </c>
      <c r="G212" s="16"/>
      <c r="H212" s="16"/>
      <c r="I212" s="77" t="s">
        <v>116</v>
      </c>
      <c r="J212" s="6"/>
      <c r="K212" s="76">
        <f t="shared" ref="K212:K220" si="180">IFERROR(VLOOKUP(I212,$V$384:$W$401,2,FALSE),"")</f>
        <v>2</v>
      </c>
      <c r="M212" s="11" t="str">
        <f t="shared" si="178"/>
        <v/>
      </c>
      <c r="O212" s="11" t="str">
        <f t="shared" si="165"/>
        <v/>
      </c>
      <c r="P212" s="11" t="str">
        <f t="shared" si="166"/>
        <v/>
      </c>
      <c r="S212" s="11" t="str">
        <f t="shared" ref="S212:S220" si="181">IF(M212&lt;&gt;"",F212&amp;I212,"")</f>
        <v/>
      </c>
      <c r="T212" s="11" t="str">
        <f t="shared" ref="T212:T220" si="182">IF(S212&lt;&gt;"",G212&amp;"-"&amp;H212,"")</f>
        <v/>
      </c>
      <c r="V212" s="11" t="str">
        <f t="shared" si="174"/>
        <v>Eintracht Frankfurt</v>
      </c>
      <c r="W212" s="11">
        <f t="shared" si="172"/>
        <v>7</v>
      </c>
      <c r="Y212" s="82">
        <f>RANK(AI212,$AI$204:$AI$221,0)+COUNTIF($AI$203:AI211,AI212)</f>
        <v>7</v>
      </c>
      <c r="Z212" s="82" t="str">
        <f t="shared" si="173"/>
        <v>Eintracht Frankfurt</v>
      </c>
      <c r="AA212" s="82">
        <f>COUNTIFS(F3:F110,Z212,G3:G110,"&gt;=0")+COUNTIFS(I3:I110,Z212,H3:H110,"&gt;=0")</f>
        <v>3</v>
      </c>
      <c r="AB212" s="82">
        <f>COUNTIFS(F3:F110,Z212,B3:B110,3)+COUNTIFS(I3:I110,Z212,M3:M110,3)</f>
        <v>2</v>
      </c>
      <c r="AC212" s="82">
        <f>COUNTIFS(F3:F110,Z212,B3:B110,1)+COUNTIFS(I3:I110,Z212,M3:M110,1)</f>
        <v>0</v>
      </c>
      <c r="AD212" s="82">
        <f>COUNTIFS(F3:F110,Z212,B3:B110,0)+COUNTIFS(I3:I110,Z212,M3:M110,0)</f>
        <v>1</v>
      </c>
      <c r="AE212" s="82">
        <f>SUMIF(F3:F110,Z212,G3:G110)+SUMIF(I3:I110,Z212,H3:H110)</f>
        <v>4</v>
      </c>
      <c r="AF212" s="82">
        <f>SUMIF(F3:F110,Z212,H3:H110)+SUMIF(I3:I110,Z212,G3:G110)</f>
        <v>3</v>
      </c>
      <c r="AG212" s="82">
        <f t="shared" si="176"/>
        <v>1</v>
      </c>
      <c r="AH212" s="82">
        <f t="shared" si="177"/>
        <v>6</v>
      </c>
      <c r="AI212" s="82">
        <f t="shared" si="175"/>
        <v>6000.0140000000001</v>
      </c>
      <c r="AJ212" s="11"/>
      <c r="AW212" s="3"/>
    </row>
    <row r="213" spans="1:49" x14ac:dyDescent="0.25">
      <c r="A213" s="3"/>
      <c r="B213" s="11" t="str">
        <f t="shared" si="164"/>
        <v/>
      </c>
      <c r="D213" s="76">
        <f t="shared" si="179"/>
        <v>9</v>
      </c>
      <c r="F213" s="77" t="s">
        <v>123</v>
      </c>
      <c r="G213" s="16"/>
      <c r="H213" s="16"/>
      <c r="I213" s="77" t="s">
        <v>120</v>
      </c>
      <c r="J213" s="6"/>
      <c r="K213" s="76">
        <f t="shared" si="180"/>
        <v>4</v>
      </c>
      <c r="M213" s="11" t="str">
        <f t="shared" si="178"/>
        <v/>
      </c>
      <c r="O213" s="11" t="str">
        <f t="shared" si="165"/>
        <v/>
      </c>
      <c r="P213" s="11" t="str">
        <f t="shared" si="166"/>
        <v/>
      </c>
      <c r="S213" s="11" t="str">
        <f t="shared" si="181"/>
        <v/>
      </c>
      <c r="T213" s="11" t="str">
        <f t="shared" si="182"/>
        <v/>
      </c>
      <c r="V213" s="11" t="str">
        <f t="shared" si="174"/>
        <v>FC Augsburg</v>
      </c>
      <c r="W213" s="11">
        <f t="shared" si="172"/>
        <v>16</v>
      </c>
      <c r="Y213" s="82">
        <f>RANK(AI213,$AI$204:$AI$221,0)+COUNTIF($AI$203:AI212,AI213)</f>
        <v>16</v>
      </c>
      <c r="Z213" s="82" t="str">
        <f t="shared" si="173"/>
        <v>FC Augsburg</v>
      </c>
      <c r="AA213" s="82">
        <f>COUNTIFS(F3:F110,Z213,G3:G110,"&gt;=0")+COUNTIFS(I3:I110,Z213,H3:H110,"&gt;=0")</f>
        <v>3</v>
      </c>
      <c r="AB213" s="82">
        <f>COUNTIFS(F3:F110,Z213,B3:B110,3)+COUNTIFS(I3:I110,Z213,M3:M110,3)</f>
        <v>0</v>
      </c>
      <c r="AC213" s="82">
        <f>COUNTIFS(F3:F110,Z213,B3:B110,1)+COUNTIFS(I3:I110,Z213,M3:M110,1)</f>
        <v>1</v>
      </c>
      <c r="AD213" s="82">
        <f>COUNTIFS(F3:F110,Z213,B3:B110,0)+COUNTIFS(I3:I110,Z213,M3:M110,0)</f>
        <v>2</v>
      </c>
      <c r="AE213" s="82">
        <f>SUMIF(F3:F110,Z213,G3:G110)+SUMIF(I3:I110,Z213,H3:H110)</f>
        <v>4</v>
      </c>
      <c r="AF213" s="82">
        <f>SUMIF(F3:F110,Z213,H3:H110)+SUMIF(I3:I110,Z213,G3:G110)</f>
        <v>9</v>
      </c>
      <c r="AG213" s="82">
        <f t="shared" si="176"/>
        <v>-5</v>
      </c>
      <c r="AH213" s="82">
        <f t="shared" si="177"/>
        <v>1</v>
      </c>
      <c r="AI213" s="82">
        <f t="shared" si="175"/>
        <v>999.95400000000006</v>
      </c>
      <c r="AJ213" s="11"/>
      <c r="AW213" s="3"/>
    </row>
    <row r="214" spans="1:49" x14ac:dyDescent="0.25">
      <c r="A214" s="3"/>
      <c r="B214" s="11" t="str">
        <f t="shared" si="164"/>
        <v/>
      </c>
      <c r="D214" s="76">
        <f t="shared" si="179"/>
        <v>1</v>
      </c>
      <c r="F214" s="77" t="s">
        <v>118</v>
      </c>
      <c r="G214" s="16"/>
      <c r="H214" s="16"/>
      <c r="I214" s="77" t="s">
        <v>119</v>
      </c>
      <c r="J214" s="6"/>
      <c r="K214" s="76">
        <f t="shared" si="180"/>
        <v>8</v>
      </c>
      <c r="M214" s="11" t="str">
        <f t="shared" si="178"/>
        <v/>
      </c>
      <c r="O214" s="11" t="str">
        <f t="shared" si="165"/>
        <v/>
      </c>
      <c r="P214" s="11" t="str">
        <f t="shared" si="166"/>
        <v/>
      </c>
      <c r="S214" s="11" t="str">
        <f t="shared" si="181"/>
        <v/>
      </c>
      <c r="T214" s="11" t="str">
        <f t="shared" si="182"/>
        <v/>
      </c>
      <c r="V214" s="11" t="str">
        <f t="shared" si="174"/>
        <v>FC Schalke 04</v>
      </c>
      <c r="W214" s="11">
        <f t="shared" si="172"/>
        <v>10</v>
      </c>
      <c r="Y214" s="82">
        <f>RANK(AI214,$AI$204:$AI$221,0)+COUNTIF($AI$203:AI213,AI214)</f>
        <v>10</v>
      </c>
      <c r="Z214" s="82" t="str">
        <f t="shared" si="173"/>
        <v>FC Schalke 04</v>
      </c>
      <c r="AA214" s="82">
        <f>COUNTIFS(F3:F110,Z214,G3:G110,"&gt;=0")+COUNTIFS(I3:I110,Z214,H3:H110,"&gt;=0")</f>
        <v>3</v>
      </c>
      <c r="AB214" s="82">
        <f>COUNTIFS(F3:F110,Z214,B3:B110,3)+COUNTIFS(I3:I110,Z214,M3:M110,3)</f>
        <v>1</v>
      </c>
      <c r="AC214" s="82">
        <f>COUNTIFS(F3:F110,Z214,B3:B110,1)+COUNTIFS(I3:I110,Z214,M3:M110,1)</f>
        <v>1</v>
      </c>
      <c r="AD214" s="82">
        <f>COUNTIFS(F3:F110,Z214,B3:B110,0)+COUNTIFS(I3:I110,Z214,M3:M110,0)</f>
        <v>1</v>
      </c>
      <c r="AE214" s="82">
        <f>SUMIF(F3:F110,Z214,G3:G110)+SUMIF(I3:I110,Z214,H3:H110)</f>
        <v>3</v>
      </c>
      <c r="AF214" s="82">
        <f>SUMIF(F3:F110,Z214,H3:H110)+SUMIF(I3:I110,Z214,G3:G110)</f>
        <v>3</v>
      </c>
      <c r="AG214" s="82">
        <f t="shared" si="176"/>
        <v>0</v>
      </c>
      <c r="AH214" s="82">
        <f t="shared" si="177"/>
        <v>4</v>
      </c>
      <c r="AI214" s="82">
        <f t="shared" si="175"/>
        <v>4000.0030000000002</v>
      </c>
      <c r="AJ214" s="11"/>
      <c r="AW214" s="3"/>
    </row>
    <row r="215" spans="1:49" x14ac:dyDescent="0.25">
      <c r="A215" s="3"/>
      <c r="B215" s="11" t="str">
        <f t="shared" si="164"/>
        <v/>
      </c>
      <c r="D215" s="76">
        <f t="shared" si="179"/>
        <v>15</v>
      </c>
      <c r="F215" s="77" t="s">
        <v>225</v>
      </c>
      <c r="G215" s="16"/>
      <c r="H215" s="16"/>
      <c r="I215" s="77" t="s">
        <v>122</v>
      </c>
      <c r="J215" s="6"/>
      <c r="K215" s="76">
        <f t="shared" si="180"/>
        <v>3</v>
      </c>
      <c r="M215" s="11" t="str">
        <f t="shared" si="178"/>
        <v/>
      </c>
      <c r="O215" s="11" t="str">
        <f t="shared" si="165"/>
        <v/>
      </c>
      <c r="P215" s="11" t="str">
        <f t="shared" si="166"/>
        <v/>
      </c>
      <c r="S215" s="11" t="str">
        <f t="shared" si="181"/>
        <v/>
      </c>
      <c r="T215" s="11" t="str">
        <f t="shared" si="182"/>
        <v/>
      </c>
      <c r="V215" s="11" t="str">
        <f t="shared" si="174"/>
        <v>Fortuna Düsseldorf</v>
      </c>
      <c r="W215" s="11">
        <f t="shared" si="172"/>
        <v>12</v>
      </c>
      <c r="Y215" s="82">
        <f>RANK(AI215,$AI$204:$AI$221,0)+COUNTIF($AI$203:AI214,AI215)</f>
        <v>12</v>
      </c>
      <c r="Z215" s="82" t="str">
        <f t="shared" si="173"/>
        <v>Fortuna Düsseldorf</v>
      </c>
      <c r="AA215" s="82">
        <f>COUNTIFS(F3:F110,Z215,G3:G110,"&gt;=0")+COUNTIFS(I3:I110,Z215,H3:H110,"&gt;=0")</f>
        <v>3</v>
      </c>
      <c r="AB215" s="82">
        <f>COUNTIFS(F3:F110,Z215,B3:B110,3)+COUNTIFS(I3:I110,Z215,M3:M110,3)</f>
        <v>1</v>
      </c>
      <c r="AC215" s="82">
        <f>COUNTIFS(F3:F110,Z215,B3:B110,1)+COUNTIFS(I3:I110,Z215,M3:M110,1)</f>
        <v>0</v>
      </c>
      <c r="AD215" s="82">
        <f>COUNTIFS(F3:F110,Z215,B3:B110,0)+COUNTIFS(I3:I110,Z215,M3:M110,0)</f>
        <v>2</v>
      </c>
      <c r="AE215" s="82">
        <f>SUMIF(F3:F110,Z215,G3:G110)+SUMIF(I3:I110,Z215,H3:H110)</f>
        <v>5</v>
      </c>
      <c r="AF215" s="82">
        <f>SUMIF(F3:F110,Z215,H3:H110)+SUMIF(I3:I110,Z215,G3:G110)</f>
        <v>6</v>
      </c>
      <c r="AG215" s="82">
        <f t="shared" si="176"/>
        <v>-1</v>
      </c>
      <c r="AH215" s="82">
        <f t="shared" si="177"/>
        <v>3</v>
      </c>
      <c r="AI215" s="82">
        <f t="shared" si="175"/>
        <v>2999.9949999999999</v>
      </c>
      <c r="AJ215" s="11"/>
      <c r="AW215" s="3"/>
    </row>
    <row r="216" spans="1:49" x14ac:dyDescent="0.25">
      <c r="A216" s="3"/>
      <c r="B216" s="11" t="str">
        <f t="shared" si="164"/>
        <v/>
      </c>
      <c r="D216" s="76">
        <f t="shared" si="179"/>
        <v>12</v>
      </c>
      <c r="F216" s="77" t="s">
        <v>126</v>
      </c>
      <c r="G216" s="16"/>
      <c r="H216" s="16"/>
      <c r="I216" s="77" t="s">
        <v>121</v>
      </c>
      <c r="J216" s="6"/>
      <c r="K216" s="76">
        <f t="shared" si="180"/>
        <v>7</v>
      </c>
      <c r="M216" s="11" t="str">
        <f t="shared" si="178"/>
        <v/>
      </c>
      <c r="O216" s="11" t="str">
        <f t="shared" si="165"/>
        <v/>
      </c>
      <c r="P216" s="11" t="str">
        <f t="shared" si="166"/>
        <v/>
      </c>
      <c r="S216" s="11" t="str">
        <f t="shared" si="181"/>
        <v/>
      </c>
      <c r="T216" s="11" t="str">
        <f t="shared" si="182"/>
        <v/>
      </c>
      <c r="V216" s="11" t="str">
        <f t="shared" si="174"/>
        <v>Hertha BSC</v>
      </c>
      <c r="W216" s="11">
        <f t="shared" si="172"/>
        <v>17</v>
      </c>
      <c r="Y216" s="82">
        <f>RANK(AI216,$AI$204:$AI$221,0)+COUNTIF($AI$203:AI215,AI216)</f>
        <v>17</v>
      </c>
      <c r="Z216" s="82" t="str">
        <f t="shared" si="173"/>
        <v>Hertha BSC</v>
      </c>
      <c r="AA216" s="82">
        <f>COUNTIFS(F3:F110,Z216,G3:G110,"&gt;=0")+COUNTIFS(I3:I110,Z216,H3:H110,"&gt;=0")</f>
        <v>3</v>
      </c>
      <c r="AB216" s="82">
        <f>COUNTIFS(F3:F110,Z216,B3:B110,3)+COUNTIFS(I3:I110,Z216,M3:M110,3)</f>
        <v>0</v>
      </c>
      <c r="AC216" s="82">
        <f>COUNTIFS(F3:F110,Z216,B3:B110,1)+COUNTIFS(I3:I110,Z216,M3:M110,1)</f>
        <v>1</v>
      </c>
      <c r="AD216" s="82">
        <f>COUNTIFS(F3:F110,Z216,B3:B110,0)+COUNTIFS(I3:I110,Z216,M3:M110,0)</f>
        <v>2</v>
      </c>
      <c r="AE216" s="82">
        <f>SUMIF(F3:F110,Z216,G3:G110)+SUMIF(I3:I110,Z216,H3:H110)</f>
        <v>2</v>
      </c>
      <c r="AF216" s="82">
        <f>SUMIF(F3:F110,Z216,H3:H110)+SUMIF(I3:I110,Z216,G3:G110)</f>
        <v>8</v>
      </c>
      <c r="AG216" s="82">
        <f t="shared" si="176"/>
        <v>-6</v>
      </c>
      <c r="AH216" s="82">
        <f t="shared" si="177"/>
        <v>1</v>
      </c>
      <c r="AI216" s="82">
        <f t="shared" si="175"/>
        <v>999.94200000000001</v>
      </c>
      <c r="AJ216" s="11"/>
      <c r="AW216" s="3"/>
    </row>
    <row r="217" spans="1:49" x14ac:dyDescent="0.25">
      <c r="A217" s="3"/>
      <c r="B217" s="11" t="str">
        <f t="shared" si="164"/>
        <v/>
      </c>
      <c r="D217" s="76">
        <f t="shared" si="179"/>
        <v>16</v>
      </c>
      <c r="F217" s="77" t="s">
        <v>129</v>
      </c>
      <c r="G217" s="16"/>
      <c r="H217" s="16"/>
      <c r="I217" s="77" t="s">
        <v>124</v>
      </c>
      <c r="J217" s="6"/>
      <c r="K217" s="76">
        <f t="shared" si="180"/>
        <v>13</v>
      </c>
      <c r="M217" s="11" t="str">
        <f t="shared" si="178"/>
        <v/>
      </c>
      <c r="O217" s="11" t="str">
        <f t="shared" si="165"/>
        <v/>
      </c>
      <c r="P217" s="11" t="str">
        <f t="shared" si="166"/>
        <v/>
      </c>
      <c r="S217" s="11" t="str">
        <f t="shared" si="181"/>
        <v/>
      </c>
      <c r="T217" s="11" t="str">
        <f t="shared" si="182"/>
        <v/>
      </c>
      <c r="V217" s="11" t="str">
        <f t="shared" si="174"/>
        <v>RB Leipzig</v>
      </c>
      <c r="W217" s="11">
        <f t="shared" si="172"/>
        <v>1</v>
      </c>
      <c r="Y217" s="82">
        <f>RANK(AI217,$AI$204:$AI$221,0)+COUNTIF($AI$203:AI216,AI217)</f>
        <v>1</v>
      </c>
      <c r="Z217" s="82" t="str">
        <f t="shared" si="173"/>
        <v>RB Leipzig</v>
      </c>
      <c r="AA217" s="82">
        <f>COUNTIFS(F3:F110,Z217,G3:G110,"&gt;=0")+COUNTIFS(I3:I110,Z217,H3:H110,"&gt;=0")</f>
        <v>3</v>
      </c>
      <c r="AB217" s="82">
        <f>COUNTIFS(F3:F110,Z217,B3:B110,3)+COUNTIFS(I3:I110,Z217,M3:M110,3)</f>
        <v>3</v>
      </c>
      <c r="AC217" s="82">
        <f>COUNTIFS(F3:F110,Z217,B3:B110,1)+COUNTIFS(I3:I110,Z217,M3:M110,1)</f>
        <v>0</v>
      </c>
      <c r="AD217" s="82">
        <f>COUNTIFS(F3:F110,Z217,B3:B110,0)+COUNTIFS(I3:I110,Z217,M3:M110,0)</f>
        <v>0</v>
      </c>
      <c r="AE217" s="82">
        <f>SUMIF(F3:F110,Z217,G3:G110)+SUMIF(I3:I110,Z217,H3:H110)</f>
        <v>9</v>
      </c>
      <c r="AF217" s="82">
        <f>SUMIF(F3:F110,Z217,H3:H110)+SUMIF(I3:I110,Z217,G3:G110)</f>
        <v>2</v>
      </c>
      <c r="AG217" s="82">
        <f t="shared" si="176"/>
        <v>7</v>
      </c>
      <c r="AH217" s="82">
        <f t="shared" si="177"/>
        <v>9</v>
      </c>
      <c r="AI217" s="82">
        <f t="shared" si="175"/>
        <v>9000.0789999999997</v>
      </c>
      <c r="AJ217" s="11"/>
      <c r="AW217" s="3"/>
    </row>
    <row r="218" spans="1:49" x14ac:dyDescent="0.25">
      <c r="A218" s="3"/>
      <c r="B218" s="11" t="str">
        <f t="shared" si="164"/>
        <v/>
      </c>
      <c r="D218" s="76">
        <f t="shared" si="179"/>
        <v>14</v>
      </c>
      <c r="F218" s="77" t="s">
        <v>261</v>
      </c>
      <c r="G218" s="16"/>
      <c r="H218" s="16"/>
      <c r="I218" s="77" t="s">
        <v>128</v>
      </c>
      <c r="J218" s="6"/>
      <c r="K218" s="76">
        <f t="shared" si="180"/>
        <v>6</v>
      </c>
      <c r="M218" s="11" t="str">
        <f t="shared" si="178"/>
        <v/>
      </c>
      <c r="O218" s="11" t="str">
        <f t="shared" si="165"/>
        <v/>
      </c>
      <c r="P218" s="11" t="str">
        <f t="shared" si="166"/>
        <v/>
      </c>
      <c r="S218" s="11" t="str">
        <f t="shared" si="181"/>
        <v/>
      </c>
      <c r="T218" s="11" t="str">
        <f t="shared" si="182"/>
        <v/>
      </c>
      <c r="V218" s="11" t="str">
        <f t="shared" si="174"/>
        <v>SC Freiburg</v>
      </c>
      <c r="W218" s="11">
        <f t="shared" si="172"/>
        <v>6</v>
      </c>
      <c r="Y218" s="82">
        <f>RANK(AI218,$AI$204:$AI$221,0)+COUNTIF($AI$203:AI217,AI218)</f>
        <v>6</v>
      </c>
      <c r="Z218" s="82" t="str">
        <f t="shared" si="173"/>
        <v>SC Freiburg</v>
      </c>
      <c r="AA218" s="82">
        <f>COUNTIFS(F3:F110,Z218,G3:G110,"&gt;=0")+COUNTIFS(I3:I110,Z218,H3:H110,"&gt;=0")</f>
        <v>3</v>
      </c>
      <c r="AB218" s="82">
        <f>COUNTIFS(F3:F110,Z218,B3:B110,3)+COUNTIFS(I3:I110,Z218,M3:M110,3)</f>
        <v>2</v>
      </c>
      <c r="AC218" s="82">
        <f>COUNTIFS(F3:F110,Z218,B3:B110,1)+COUNTIFS(I3:I110,Z218,M3:M110,1)</f>
        <v>0</v>
      </c>
      <c r="AD218" s="82">
        <f>COUNTIFS(F3:F110,Z218,B3:B110,0)+COUNTIFS(I3:I110,Z218,M3:M110,0)</f>
        <v>1</v>
      </c>
      <c r="AE218" s="82">
        <f>SUMIF(F3:F110,Z218,G3:G110)+SUMIF(I3:I110,Z218,H3:H110)</f>
        <v>7</v>
      </c>
      <c r="AF218" s="82">
        <f>SUMIF(F3:F110,Z218,H3:H110)+SUMIF(I3:I110,Z218,G3:G110)</f>
        <v>3</v>
      </c>
      <c r="AG218" s="82">
        <f t="shared" si="176"/>
        <v>4</v>
      </c>
      <c r="AH218" s="82">
        <f t="shared" si="177"/>
        <v>6</v>
      </c>
      <c r="AI218" s="82">
        <f t="shared" si="175"/>
        <v>6000.0469999999996</v>
      </c>
      <c r="AJ218" s="11"/>
      <c r="AW218" s="3"/>
    </row>
    <row r="219" spans="1:49" x14ac:dyDescent="0.25">
      <c r="A219" s="3"/>
      <c r="B219" s="11" t="str">
        <f t="shared" si="164"/>
        <v/>
      </c>
      <c r="D219" s="76">
        <f t="shared" si="179"/>
        <v>17</v>
      </c>
      <c r="F219" s="77" t="s">
        <v>125</v>
      </c>
      <c r="G219" s="16"/>
      <c r="H219" s="16"/>
      <c r="I219" s="77" t="s">
        <v>130</v>
      </c>
      <c r="J219" s="6"/>
      <c r="K219" s="76">
        <f t="shared" si="180"/>
        <v>10</v>
      </c>
      <c r="M219" s="11" t="str">
        <f t="shared" si="178"/>
        <v/>
      </c>
      <c r="O219" s="11" t="str">
        <f t="shared" si="165"/>
        <v/>
      </c>
      <c r="P219" s="11" t="str">
        <f t="shared" si="166"/>
        <v/>
      </c>
      <c r="S219" s="11" t="str">
        <f t="shared" si="181"/>
        <v/>
      </c>
      <c r="T219" s="11" t="str">
        <f t="shared" si="182"/>
        <v/>
      </c>
      <c r="V219" s="11" t="str">
        <f t="shared" si="174"/>
        <v>SC Paderborn 07</v>
      </c>
      <c r="W219" s="11">
        <f t="shared" si="172"/>
        <v>15</v>
      </c>
      <c r="Y219" s="82">
        <f>RANK(AI219,$AI$204:$AI$221,0)+COUNTIF($AI$203:AI218,AI219)</f>
        <v>15</v>
      </c>
      <c r="Z219" s="82" t="str">
        <f t="shared" si="173"/>
        <v>SC Paderborn 07</v>
      </c>
      <c r="AA219" s="82">
        <f>COUNTIFS(F3:F110,Z219,G3:G110,"&gt;=0")+COUNTIFS(I3:I110,Z219,H3:H110,"&gt;=0")</f>
        <v>3</v>
      </c>
      <c r="AB219" s="82">
        <f>COUNTIFS(F3:F110,Z219,B3:B110,3)+COUNTIFS(I3:I110,Z219,M3:M110,3)</f>
        <v>0</v>
      </c>
      <c r="AC219" s="82">
        <f>COUNTIFS(F3:F110,Z219,B3:B110,1)+COUNTIFS(I3:I110,Z219,M3:M110,1)</f>
        <v>1</v>
      </c>
      <c r="AD219" s="82">
        <f>COUNTIFS(F3:F110,Z219,B3:B110,0)+COUNTIFS(I3:I110,Z219,M3:M110,0)</f>
        <v>2</v>
      </c>
      <c r="AE219" s="82">
        <f>SUMIF(F3:F110,Z219,G3:G110)+SUMIF(I3:I110,Z219,H3:H110)</f>
        <v>4</v>
      </c>
      <c r="AF219" s="82">
        <f>SUMIF(F3:F110,Z219,H3:H110)+SUMIF(I3:I110,Z219,G3:G110)</f>
        <v>7</v>
      </c>
      <c r="AG219" s="82">
        <f t="shared" si="176"/>
        <v>-3</v>
      </c>
      <c r="AH219" s="82">
        <f t="shared" si="177"/>
        <v>1</v>
      </c>
      <c r="AI219" s="82">
        <f t="shared" si="175"/>
        <v>999.97400000000005</v>
      </c>
      <c r="AJ219" s="11"/>
      <c r="AW219" s="3"/>
    </row>
    <row r="220" spans="1:49" x14ac:dyDescent="0.25">
      <c r="A220" s="3"/>
      <c r="B220" s="11" t="str">
        <f t="shared" si="164"/>
        <v/>
      </c>
      <c r="D220" s="76">
        <f t="shared" si="179"/>
        <v>5</v>
      </c>
      <c r="F220" s="77" t="s">
        <v>117</v>
      </c>
      <c r="G220" s="16"/>
      <c r="H220" s="16"/>
      <c r="I220" s="77" t="s">
        <v>262</v>
      </c>
      <c r="J220" s="6"/>
      <c r="K220" s="76">
        <f t="shared" si="180"/>
        <v>11</v>
      </c>
      <c r="M220" s="11" t="str">
        <f t="shared" si="178"/>
        <v/>
      </c>
      <c r="O220" s="11" t="str">
        <f t="shared" si="165"/>
        <v/>
      </c>
      <c r="P220" s="11" t="str">
        <f t="shared" si="166"/>
        <v/>
      </c>
      <c r="S220" s="11" t="str">
        <f t="shared" si="181"/>
        <v/>
      </c>
      <c r="T220" s="11" t="str">
        <f t="shared" si="182"/>
        <v/>
      </c>
      <c r="V220" s="11" t="str">
        <f t="shared" si="174"/>
        <v>VfL Wolfsburg</v>
      </c>
      <c r="W220" s="11">
        <f t="shared" si="172"/>
        <v>3</v>
      </c>
      <c r="Y220" s="82">
        <f>RANK(AI220,$AI$204:$AI$221,0)+COUNTIF($AI$203:AI219,AI220)</f>
        <v>3</v>
      </c>
      <c r="Z220" s="82" t="str">
        <f t="shared" si="173"/>
        <v>VfL Wolfsburg</v>
      </c>
      <c r="AA220" s="82">
        <f>COUNTIFS(F3:F110,Z220,G3:G110,"&gt;=0")+COUNTIFS(I3:I110,Z220,H3:H110,"&gt;=0")</f>
        <v>3</v>
      </c>
      <c r="AB220" s="82">
        <f>COUNTIFS(F3:F110,Z220,B3:B110,3)+COUNTIFS(I3:I110,Z220,M3:M110,3)</f>
        <v>2</v>
      </c>
      <c r="AC220" s="82">
        <f>COUNTIFS(F3:F110,Z220,B3:B110,1)+COUNTIFS(I3:I110,Z220,M3:M110,1)</f>
        <v>1</v>
      </c>
      <c r="AD220" s="82">
        <f>COUNTIFS(F3:F110,Z220,B3:B110,0)+COUNTIFS(I3:I110,Z220,M3:M110,0)</f>
        <v>0</v>
      </c>
      <c r="AE220" s="82">
        <f>SUMIF(F3:F110,Z220,G3:G110)+SUMIF(I3:I110,Z220,H3:H110)</f>
        <v>6</v>
      </c>
      <c r="AF220" s="82">
        <f>SUMIF(F3:F110,Z220,H3:H110)+SUMIF(I3:I110,Z220,G3:G110)</f>
        <v>2</v>
      </c>
      <c r="AG220" s="82">
        <f t="shared" si="176"/>
        <v>4</v>
      </c>
      <c r="AH220" s="82">
        <f t="shared" si="177"/>
        <v>7</v>
      </c>
      <c r="AI220" s="82">
        <f t="shared" si="175"/>
        <v>7000.0460000000003</v>
      </c>
      <c r="AJ220" s="11"/>
      <c r="AW220" s="3"/>
    </row>
    <row r="221" spans="1:49" x14ac:dyDescent="0.25">
      <c r="A221" s="3"/>
      <c r="F221" s="6"/>
      <c r="G221" s="10"/>
      <c r="H221" s="10"/>
      <c r="I221" s="6"/>
      <c r="J221" s="6"/>
      <c r="O221" s="11" t="str">
        <f t="shared" si="165"/>
        <v/>
      </c>
      <c r="P221" s="11" t="str">
        <f t="shared" si="166"/>
        <v/>
      </c>
      <c r="V221" s="11" t="str">
        <f t="shared" si="174"/>
        <v>Werder Bremen</v>
      </c>
      <c r="W221" s="11">
        <f t="shared" si="172"/>
        <v>13</v>
      </c>
      <c r="Y221" s="82">
        <f>RANK(AI221,$AI$204:$AI$221,0)+COUNTIF($AI$203:AI220,AI221)</f>
        <v>13</v>
      </c>
      <c r="Z221" s="82" t="str">
        <f t="shared" si="173"/>
        <v>Werder Bremen</v>
      </c>
      <c r="AA221" s="82">
        <f>COUNTIFS(F3:F110,Z221,G3:G110,"&gt;=0")+COUNTIFS(I3:I110,Z221,H3:H110,"&gt;=0")</f>
        <v>3</v>
      </c>
      <c r="AB221" s="82">
        <f>COUNTIFS(F3:F110,Z221,B3:B110,3)+COUNTIFS(I3:I110,Z221,M3:M110,3)</f>
        <v>1</v>
      </c>
      <c r="AC221" s="82">
        <f>COUNTIFS(F3:F110,Z221,B3:B110,1)+COUNTIFS(I3:I110,Z221,M3:M110,1)</f>
        <v>0</v>
      </c>
      <c r="AD221" s="82">
        <f>COUNTIFS(F3:F110,Z221,B3:B110,0)+COUNTIFS(I3:I110,Z221,M3:M110,0)</f>
        <v>2</v>
      </c>
      <c r="AE221" s="82">
        <f>SUMIF(F3:F110,Z221,G3:G110)+SUMIF(I3:I110,Z221,H3:H110)</f>
        <v>6</v>
      </c>
      <c r="AF221" s="82">
        <f>SUMIF(F3:F110,Z221,H3:H110)+SUMIF(I3:I110,Z221,G3:G110)</f>
        <v>8</v>
      </c>
      <c r="AG221" s="82">
        <f t="shared" si="176"/>
        <v>-2</v>
      </c>
      <c r="AH221" s="82">
        <f t="shared" si="177"/>
        <v>3</v>
      </c>
      <c r="AI221" s="82">
        <f t="shared" si="175"/>
        <v>2999.9859999999999</v>
      </c>
      <c r="AJ221" s="11"/>
      <c r="AW221" s="3"/>
    </row>
    <row r="222" spans="1:49" x14ac:dyDescent="0.25">
      <c r="A222" s="3"/>
      <c r="B222" s="11" t="str">
        <f t="shared" si="164"/>
        <v/>
      </c>
      <c r="F222" s="154" t="s">
        <v>80</v>
      </c>
      <c r="G222" s="154"/>
      <c r="H222" s="154"/>
      <c r="I222" s="154"/>
      <c r="J222" s="6"/>
      <c r="M222" s="11" t="str">
        <f t="shared" ref="M222:M231" si="183">IF(H222="","",IF(H222&gt;G222,3,IF(H222=G222,1,0)))</f>
        <v/>
      </c>
      <c r="O222" s="11" t="str">
        <f t="shared" si="165"/>
        <v/>
      </c>
      <c r="P222" s="11" t="str">
        <f t="shared" si="166"/>
        <v/>
      </c>
      <c r="AW222" s="3"/>
    </row>
    <row r="223" spans="1:49" x14ac:dyDescent="0.25">
      <c r="A223" s="3"/>
      <c r="B223" s="11" t="str">
        <f t="shared" si="164"/>
        <v/>
      </c>
      <c r="D223" s="76">
        <f t="shared" ref="D223:D231" si="184">IFERROR(VLOOKUP(F223,$V$404:$W$421,2,FALSE),"")</f>
        <v>4</v>
      </c>
      <c r="F223" s="77" t="s">
        <v>120</v>
      </c>
      <c r="G223" s="16"/>
      <c r="H223" s="16"/>
      <c r="I223" s="77" t="s">
        <v>117</v>
      </c>
      <c r="J223" s="6"/>
      <c r="K223" s="76">
        <f t="shared" ref="K223:K231" si="185">IFERROR(VLOOKUP(I223,$V$404:$W$421,2,FALSE),"")</f>
        <v>5</v>
      </c>
      <c r="M223" s="11" t="str">
        <f t="shared" si="183"/>
        <v/>
      </c>
      <c r="O223" s="11" t="str">
        <f t="shared" si="165"/>
        <v/>
      </c>
      <c r="P223" s="11" t="str">
        <f t="shared" si="166"/>
        <v/>
      </c>
      <c r="S223" s="11" t="str">
        <f t="shared" ref="S223:S231" si="186">IF(M223&lt;&gt;"",F223&amp;I223,"")</f>
        <v/>
      </c>
      <c r="T223" s="11" t="str">
        <f t="shared" ref="T223:T231" si="187">IF(S223&lt;&gt;"",G223&amp;"-"&amp;H223,"")</f>
        <v/>
      </c>
      <c r="W223" s="83">
        <v>11</v>
      </c>
      <c r="Y223" s="82"/>
      <c r="Z223" s="82" t="s">
        <v>1</v>
      </c>
      <c r="AA223" s="82" t="s">
        <v>2</v>
      </c>
      <c r="AB223" s="82" t="s">
        <v>3</v>
      </c>
      <c r="AC223" s="82" t="s">
        <v>4</v>
      </c>
      <c r="AD223" s="82" t="s">
        <v>5</v>
      </c>
      <c r="AE223" s="82" t="s">
        <v>6</v>
      </c>
      <c r="AF223" s="82" t="s">
        <v>7</v>
      </c>
      <c r="AG223" s="82" t="s">
        <v>8</v>
      </c>
      <c r="AH223" s="82" t="s">
        <v>9</v>
      </c>
      <c r="AI223" s="82" t="s">
        <v>0</v>
      </c>
      <c r="AJ223" s="11"/>
      <c r="AW223" s="3"/>
    </row>
    <row r="224" spans="1:49" x14ac:dyDescent="0.25">
      <c r="A224" s="3"/>
      <c r="B224" s="11" t="str">
        <f t="shared" si="164"/>
        <v/>
      </c>
      <c r="D224" s="76">
        <f t="shared" si="184"/>
        <v>2</v>
      </c>
      <c r="F224" s="77" t="s">
        <v>116</v>
      </c>
      <c r="G224" s="16"/>
      <c r="H224" s="16"/>
      <c r="I224" s="77" t="s">
        <v>118</v>
      </c>
      <c r="J224" s="6"/>
      <c r="K224" s="76">
        <f t="shared" si="185"/>
        <v>1</v>
      </c>
      <c r="M224" s="11" t="str">
        <f t="shared" si="183"/>
        <v/>
      </c>
      <c r="O224" s="11" t="str">
        <f t="shared" si="165"/>
        <v/>
      </c>
      <c r="P224" s="11" t="str">
        <f t="shared" si="166"/>
        <v/>
      </c>
      <c r="S224" s="11" t="str">
        <f t="shared" si="186"/>
        <v/>
      </c>
      <c r="T224" s="11" t="str">
        <f t="shared" si="187"/>
        <v/>
      </c>
      <c r="V224" s="11" t="str">
        <f>CONCATENATE(Z224)</f>
        <v>1. FC Köln</v>
      </c>
      <c r="W224" s="11">
        <f t="shared" ref="W224:W241" si="188">Y224</f>
        <v>14</v>
      </c>
      <c r="Y224" s="82">
        <f>RANK(AI224,$AI$224:$AI$241,0)+COUNTIF($AI$223:AI223,AI224)</f>
        <v>14</v>
      </c>
      <c r="Z224" s="82" t="str">
        <f t="shared" ref="Z224:Z241" si="189">CONCATENATE(Z4)</f>
        <v>1. FC Köln</v>
      </c>
      <c r="AA224" s="82">
        <f>COUNTIFS(F3:F121,Z224,G3:G121,"&gt;=0")+COUNTIFS(I3:I121,Z224,H3:H121,"&gt;=0")</f>
        <v>3</v>
      </c>
      <c r="AB224" s="82">
        <f>COUNTIFS(F3:F121,Z224,B3:B121,3)+COUNTIFS(I3:I121,Z224,M3:M121,3)</f>
        <v>1</v>
      </c>
      <c r="AC224" s="82">
        <f>COUNTIFS(F3:F121,Z224,B3:B121,1)+COUNTIFS(I3:I121,Z224,M3:M121,1)</f>
        <v>0</v>
      </c>
      <c r="AD224" s="82">
        <f>COUNTIFS(F3:F121,Z224,B3:B121,0)+COUNTIFS(I3:I121,Z224,M3:M121,0)</f>
        <v>2</v>
      </c>
      <c r="AE224" s="82">
        <f>SUMIF(F3:F121,Z224,G3:G121)+SUMIF(I3:I121,Z224,H3:H121)</f>
        <v>4</v>
      </c>
      <c r="AF224" s="82">
        <f>SUMIF(F3:F121,Z224,H3:H121)+SUMIF(I3:I121,Z224,G3:G121)</f>
        <v>6</v>
      </c>
      <c r="AG224" s="82">
        <f>+AE224-AF224</f>
        <v>-2</v>
      </c>
      <c r="AH224" s="82">
        <f>(AB224*3)+AC224</f>
        <v>3</v>
      </c>
      <c r="AI224" s="82">
        <f>SUM(AH224*1000+(AG224)/100+(AE224)/1000)</f>
        <v>2999.9839999999999</v>
      </c>
      <c r="AJ224" s="11"/>
      <c r="AW224" s="3"/>
    </row>
    <row r="225" spans="1:49" x14ac:dyDescent="0.25">
      <c r="A225" s="3"/>
      <c r="B225" s="11" t="str">
        <f t="shared" si="164"/>
        <v/>
      </c>
      <c r="D225" s="76">
        <f t="shared" si="184"/>
        <v>6</v>
      </c>
      <c r="F225" s="77" t="s">
        <v>128</v>
      </c>
      <c r="G225" s="16"/>
      <c r="H225" s="16"/>
      <c r="I225" s="77" t="s">
        <v>123</v>
      </c>
      <c r="J225" s="6"/>
      <c r="K225" s="76">
        <f t="shared" si="185"/>
        <v>9</v>
      </c>
      <c r="M225" s="11" t="str">
        <f t="shared" si="183"/>
        <v/>
      </c>
      <c r="O225" s="11" t="str">
        <f t="shared" si="165"/>
        <v/>
      </c>
      <c r="P225" s="11" t="str">
        <f t="shared" si="166"/>
        <v/>
      </c>
      <c r="S225" s="11" t="str">
        <f t="shared" si="186"/>
        <v/>
      </c>
      <c r="T225" s="11" t="str">
        <f t="shared" si="187"/>
        <v/>
      </c>
      <c r="V225" s="11" t="str">
        <f t="shared" ref="V225:V241" si="190">CONCATENATE(Z225)</f>
        <v>1. FC Union Berlin</v>
      </c>
      <c r="W225" s="11">
        <f t="shared" si="188"/>
        <v>11</v>
      </c>
      <c r="Y225" s="82">
        <f>RANK(AI225,$AI$224:$AI$241,0)+COUNTIF($AI$223:AI224,AI225)</f>
        <v>11</v>
      </c>
      <c r="Z225" s="82" t="str">
        <f t="shared" si="189"/>
        <v>1. FC Union Berlin</v>
      </c>
      <c r="AA225" s="82">
        <f>COUNTIFS(F3:F121,Z225,G3:G121,"&gt;=0")+COUNTIFS(I3:I121,Z225,H3:H121,"&gt;=0")</f>
        <v>3</v>
      </c>
      <c r="AB225" s="82">
        <f>COUNTIFS(F3:F121,Z225,B3:B121,3)+COUNTIFS(I3:I121,Z225,M3:M121,3)</f>
        <v>1</v>
      </c>
      <c r="AC225" s="82">
        <f>COUNTIFS(F3:F121,Z225,B3:B121,1)+COUNTIFS(I3:I121,Z225,M3:M121,1)</f>
        <v>1</v>
      </c>
      <c r="AD225" s="82">
        <f>COUNTIFS(F3:F121,Z225,B3:B121,0)+COUNTIFS(I3:I121,Z225,M3:M121,0)</f>
        <v>1</v>
      </c>
      <c r="AE225" s="82">
        <f>SUMIF(F3:F121,Z225,G3:G121)+SUMIF(I3:I121,Z225,H3:H121)</f>
        <v>4</v>
      </c>
      <c r="AF225" s="82">
        <f>SUMIF(F3:F121,Z225,H3:H121)+SUMIF(I3:I121,Z225,G3:G121)</f>
        <v>6</v>
      </c>
      <c r="AG225" s="82">
        <f>+AE225-AF225</f>
        <v>-2</v>
      </c>
      <c r="AH225" s="82">
        <f>(AB225*3)+AC225</f>
        <v>4</v>
      </c>
      <c r="AI225" s="82">
        <f t="shared" ref="AI225:AI241" si="191">SUM(AH225*1000+(AG225)/100+(AE225)/1000)</f>
        <v>3999.9839999999999</v>
      </c>
      <c r="AJ225" s="11"/>
      <c r="AW225" s="3"/>
    </row>
    <row r="226" spans="1:49" x14ac:dyDescent="0.25">
      <c r="A226" s="3"/>
      <c r="B226" s="11" t="str">
        <f t="shared" si="164"/>
        <v/>
      </c>
      <c r="D226" s="76">
        <f t="shared" si="184"/>
        <v>3</v>
      </c>
      <c r="F226" s="77" t="s">
        <v>122</v>
      </c>
      <c r="G226" s="16"/>
      <c r="H226" s="16"/>
      <c r="I226" s="77" t="s">
        <v>126</v>
      </c>
      <c r="J226" s="6"/>
      <c r="K226" s="76">
        <f t="shared" si="185"/>
        <v>12</v>
      </c>
      <c r="M226" s="11" t="str">
        <f t="shared" si="183"/>
        <v/>
      </c>
      <c r="O226" s="11" t="str">
        <f t="shared" si="165"/>
        <v/>
      </c>
      <c r="P226" s="11" t="str">
        <f t="shared" si="166"/>
        <v/>
      </c>
      <c r="S226" s="11" t="str">
        <f t="shared" si="186"/>
        <v/>
      </c>
      <c r="T226" s="11" t="str">
        <f t="shared" si="187"/>
        <v/>
      </c>
      <c r="V226" s="11" t="str">
        <f t="shared" si="190"/>
        <v>1. FSV Mainz 05</v>
      </c>
      <c r="W226" s="11">
        <f t="shared" si="188"/>
        <v>18</v>
      </c>
      <c r="Y226" s="82">
        <f>RANK(AI226,$AI$224:$AI$241,0)+COUNTIF($AI$223:AI225,AI226)</f>
        <v>18</v>
      </c>
      <c r="Z226" s="82" t="str">
        <f t="shared" si="189"/>
        <v>1. FSV Mainz 05</v>
      </c>
      <c r="AA226" s="82">
        <f>COUNTIFS(F3:F121,Z226,G3:G121,"&gt;=0")+COUNTIFS(I3:I121,Z226,H3:H121,"&gt;=0")</f>
        <v>3</v>
      </c>
      <c r="AB226" s="82">
        <f>COUNTIFS(F3:F121,Z226,B3:B121,3)+COUNTIFS(I3:I121,Z226,M3:M121,3)</f>
        <v>0</v>
      </c>
      <c r="AC226" s="82">
        <f>COUNTIFS(F3:F121,Z226,B3:B121,1)+COUNTIFS(I3:I121,Z226,M3:M121,1)</f>
        <v>0</v>
      </c>
      <c r="AD226" s="82">
        <f>COUNTIFS(F3:F121,Z226,B3:B121,0)+COUNTIFS(I3:I121,Z226,M3:M121,0)</f>
        <v>3</v>
      </c>
      <c r="AE226" s="82">
        <f>SUMIF(F3:F121,Z226,G3:G121)+SUMIF(I3:I121,Z226,H3:H121)</f>
        <v>2</v>
      </c>
      <c r="AF226" s="82">
        <f>SUMIF(F3:F121,Z226,H3:H121)+SUMIF(I3:I121,Z226,G3:G121)</f>
        <v>12</v>
      </c>
      <c r="AG226" s="82">
        <f>+AE226-AF226</f>
        <v>-10</v>
      </c>
      <c r="AH226" s="82">
        <f>(AB226*3)+AC226</f>
        <v>0</v>
      </c>
      <c r="AI226" s="82">
        <f t="shared" si="191"/>
        <v>-9.8000000000000004E-2</v>
      </c>
      <c r="AJ226" s="11"/>
      <c r="AW226" s="3"/>
    </row>
    <row r="227" spans="1:49" x14ac:dyDescent="0.25">
      <c r="A227" s="3"/>
      <c r="B227" s="11" t="str">
        <f t="shared" si="164"/>
        <v/>
      </c>
      <c r="D227" s="76">
        <f t="shared" si="184"/>
        <v>17</v>
      </c>
      <c r="F227" s="77" t="s">
        <v>125</v>
      </c>
      <c r="G227" s="16"/>
      <c r="H227" s="16"/>
      <c r="I227" s="77" t="s">
        <v>127</v>
      </c>
      <c r="J227" s="6"/>
      <c r="K227" s="76">
        <f t="shared" si="185"/>
        <v>18</v>
      </c>
      <c r="M227" s="11" t="str">
        <f t="shared" si="183"/>
        <v/>
      </c>
      <c r="O227" s="11" t="str">
        <f t="shared" si="165"/>
        <v/>
      </c>
      <c r="P227" s="11" t="str">
        <f t="shared" si="166"/>
        <v/>
      </c>
      <c r="S227" s="11" t="str">
        <f t="shared" si="186"/>
        <v/>
      </c>
      <c r="T227" s="11" t="str">
        <f t="shared" si="187"/>
        <v/>
      </c>
      <c r="V227" s="11" t="str">
        <f t="shared" si="190"/>
        <v>1899 Hoffenheim</v>
      </c>
      <c r="W227" s="11">
        <f t="shared" si="188"/>
        <v>9</v>
      </c>
      <c r="Y227" s="82">
        <f>RANK(AI227,$AI$224:$AI$241,0)+COUNTIF($AI$223:AI226,AI227)</f>
        <v>9</v>
      </c>
      <c r="Z227" s="82" t="str">
        <f t="shared" si="189"/>
        <v>1899 Hoffenheim</v>
      </c>
      <c r="AA227" s="82">
        <f>COUNTIFS(F3:F121,Z227,G3:G121,"&gt;=0")+COUNTIFS(I3:I121,Z227,H3:H121,"&gt;=0")</f>
        <v>3</v>
      </c>
      <c r="AB227" s="82">
        <f>COUNTIFS(F3:F121,Z227,B3:B121,3)+COUNTIFS(I3:I121,Z227,M3:M121,3)</f>
        <v>1</v>
      </c>
      <c r="AC227" s="82">
        <f>COUNTIFS(F3:F121,Z227,B3:B121,1)+COUNTIFS(I3:I121,Z227,M3:M121,1)</f>
        <v>1</v>
      </c>
      <c r="AD227" s="82">
        <f>COUNTIFS(F3:F121,Z227,B3:B121,0)+COUNTIFS(I3:I121,Z227,M3:M121,0)</f>
        <v>1</v>
      </c>
      <c r="AE227" s="82">
        <f>SUMIF(F3:F121,Z227,G3:G121)+SUMIF(I3:I121,Z227,H3:H121)</f>
        <v>3</v>
      </c>
      <c r="AF227" s="82">
        <f>SUMIF(F3:F121,Z227,H3:H121)+SUMIF(I3:I121,Z227,G3:G121)</f>
        <v>3</v>
      </c>
      <c r="AG227" s="82">
        <f t="shared" ref="AG227:AG241" si="192">+AE227-AF227</f>
        <v>0</v>
      </c>
      <c r="AH227" s="82">
        <f>(AB227*3)+AC227</f>
        <v>4</v>
      </c>
      <c r="AI227" s="82">
        <f t="shared" si="191"/>
        <v>4000.0030000000002</v>
      </c>
      <c r="AJ227" s="11"/>
      <c r="AW227" s="3"/>
    </row>
    <row r="228" spans="1:49" x14ac:dyDescent="0.25">
      <c r="A228" s="3"/>
      <c r="B228" s="11" t="str">
        <f t="shared" si="164"/>
        <v/>
      </c>
      <c r="D228" s="76">
        <f t="shared" si="184"/>
        <v>7</v>
      </c>
      <c r="F228" s="77" t="s">
        <v>121</v>
      </c>
      <c r="G228" s="16"/>
      <c r="H228" s="16"/>
      <c r="I228" s="77" t="s">
        <v>129</v>
      </c>
      <c r="J228" s="6"/>
      <c r="K228" s="76">
        <f t="shared" si="185"/>
        <v>16</v>
      </c>
      <c r="M228" s="11" t="str">
        <f t="shared" si="183"/>
        <v/>
      </c>
      <c r="O228" s="11" t="str">
        <f t="shared" si="165"/>
        <v/>
      </c>
      <c r="P228" s="11" t="str">
        <f t="shared" si="166"/>
        <v/>
      </c>
      <c r="S228" s="11" t="str">
        <f t="shared" si="186"/>
        <v/>
      </c>
      <c r="T228" s="11" t="str">
        <f t="shared" si="187"/>
        <v/>
      </c>
      <c r="V228" s="11" t="str">
        <f t="shared" si="190"/>
        <v>Bayer Leverkusen</v>
      </c>
      <c r="W228" s="11">
        <f t="shared" si="188"/>
        <v>4</v>
      </c>
      <c r="Y228" s="82">
        <f>RANK(AI228,$AI$224:$AI$241,0)+COUNTIF($AI$223:AI227,AI228)</f>
        <v>4</v>
      </c>
      <c r="Z228" s="82" t="str">
        <f t="shared" si="189"/>
        <v>Bayer Leverkusen</v>
      </c>
      <c r="AA228" s="82">
        <f>COUNTIFS(F3:F121,Z228,G3:G121,"&gt;=0")+COUNTIFS(I3:I121,Z228,H3:H121,"&gt;=0")</f>
        <v>3</v>
      </c>
      <c r="AB228" s="82">
        <f>COUNTIFS(F3:F121,Z228,B3:B121,3)+COUNTIFS(I3:I121,Z228,M3:M121,3)</f>
        <v>2</v>
      </c>
      <c r="AC228" s="82">
        <f>COUNTIFS(F3:F121,Z228,B3:B121,1)+COUNTIFS(I3:I121,Z228,M3:M121,1)</f>
        <v>1</v>
      </c>
      <c r="AD228" s="82">
        <f>COUNTIFS(F3:F121,Z228,B3:B121,0)+COUNTIFS(I3:I121,Z228,M3:M121,0)</f>
        <v>0</v>
      </c>
      <c r="AE228" s="82">
        <f>SUMIF(F3:F121,Z228,G3:G121)+SUMIF(I3:I121,Z228,H3:H121)</f>
        <v>6</v>
      </c>
      <c r="AF228" s="82">
        <f>SUMIF(F3:F121,Z228,H3:H121)+SUMIF(I3:I121,Z228,G3:G121)</f>
        <v>3</v>
      </c>
      <c r="AG228" s="82">
        <f t="shared" si="192"/>
        <v>3</v>
      </c>
      <c r="AH228" s="82">
        <f>(AB228*3)+AC228</f>
        <v>7</v>
      </c>
      <c r="AI228" s="82">
        <f t="shared" si="191"/>
        <v>7000.0360000000001</v>
      </c>
      <c r="AJ228" s="11"/>
      <c r="AW228" s="3"/>
    </row>
    <row r="229" spans="1:49" x14ac:dyDescent="0.25">
      <c r="A229" s="3"/>
      <c r="B229" s="11" t="str">
        <f t="shared" si="164"/>
        <v/>
      </c>
      <c r="D229" s="76">
        <f t="shared" si="184"/>
        <v>8</v>
      </c>
      <c r="F229" s="77" t="s">
        <v>119</v>
      </c>
      <c r="G229" s="16"/>
      <c r="H229" s="16"/>
      <c r="I229" s="77" t="s">
        <v>261</v>
      </c>
      <c r="J229" s="6"/>
      <c r="K229" s="76">
        <f t="shared" si="185"/>
        <v>14</v>
      </c>
      <c r="M229" s="11" t="str">
        <f t="shared" si="183"/>
        <v/>
      </c>
      <c r="O229" s="11" t="str">
        <f t="shared" si="165"/>
        <v/>
      </c>
      <c r="P229" s="11" t="str">
        <f t="shared" si="166"/>
        <v/>
      </c>
      <c r="S229" s="11" t="str">
        <f t="shared" si="186"/>
        <v/>
      </c>
      <c r="T229" s="11" t="str">
        <f t="shared" si="187"/>
        <v/>
      </c>
      <c r="V229" s="11" t="str">
        <f t="shared" si="190"/>
        <v>Bayern München</v>
      </c>
      <c r="W229" s="11">
        <f t="shared" si="188"/>
        <v>2</v>
      </c>
      <c r="Y229" s="82">
        <f>RANK(AI229,$AI$224:$AI$241,0)+COUNTIF($AI$223:AI228,AI229)</f>
        <v>2</v>
      </c>
      <c r="Z229" s="82" t="str">
        <f t="shared" si="189"/>
        <v>Bayern München</v>
      </c>
      <c r="AA229" s="82">
        <f>COUNTIFS(F3:F121,Z229,G3:G121,"&gt;=0")+COUNTIFS(I3:I121,Z229,H3:H121,"&gt;=0")</f>
        <v>3</v>
      </c>
      <c r="AB229" s="82">
        <f>COUNTIFS(F3:F121,Z229,B3:B121,3)+COUNTIFS(I3:I121,Z229,M3:M121,3)</f>
        <v>2</v>
      </c>
      <c r="AC229" s="82">
        <f>COUNTIFS(F3:F121,Z229,B3:B121,1)+COUNTIFS(I3:I121,Z229,M3:M121,1)</f>
        <v>1</v>
      </c>
      <c r="AD229" s="82">
        <f>COUNTIFS(F3:F121,Z229,B3:B121,0)+COUNTIFS(I3:I121,Z229,M3:M121,0)</f>
        <v>0</v>
      </c>
      <c r="AE229" s="82">
        <f>SUMIF(F3:F121,Z229,G3:G121)+SUMIF(I3:I121,Z229,H3:H121)</f>
        <v>11</v>
      </c>
      <c r="AF229" s="82">
        <f>SUMIF(F3:F121,Z229,H3:H121)+SUMIF(I3:I121,Z229,G3:G121)</f>
        <v>3</v>
      </c>
      <c r="AG229" s="82">
        <f t="shared" si="192"/>
        <v>8</v>
      </c>
      <c r="AH229" s="82">
        <f t="shared" ref="AH229:AH241" si="193">(AB229*3)+AC229</f>
        <v>7</v>
      </c>
      <c r="AI229" s="82">
        <f t="shared" si="191"/>
        <v>7000.0910000000003</v>
      </c>
      <c r="AJ229" s="11"/>
      <c r="AW229" s="3"/>
    </row>
    <row r="230" spans="1:49" x14ac:dyDescent="0.25">
      <c r="A230" s="3"/>
      <c r="B230" s="11" t="str">
        <f t="shared" si="164"/>
        <v/>
      </c>
      <c r="D230" s="76">
        <f t="shared" si="184"/>
        <v>10</v>
      </c>
      <c r="F230" s="77" t="s">
        <v>130</v>
      </c>
      <c r="G230" s="16"/>
      <c r="H230" s="16"/>
      <c r="I230" s="77" t="s">
        <v>225</v>
      </c>
      <c r="J230" s="6"/>
      <c r="K230" s="76">
        <f t="shared" si="185"/>
        <v>15</v>
      </c>
      <c r="M230" s="11" t="str">
        <f t="shared" si="183"/>
        <v/>
      </c>
      <c r="O230" s="11" t="str">
        <f t="shared" si="165"/>
        <v/>
      </c>
      <c r="P230" s="11" t="str">
        <f t="shared" si="166"/>
        <v/>
      </c>
      <c r="S230" s="11" t="str">
        <f t="shared" si="186"/>
        <v/>
      </c>
      <c r="T230" s="11" t="str">
        <f t="shared" si="187"/>
        <v/>
      </c>
      <c r="V230" s="11" t="str">
        <f t="shared" si="190"/>
        <v>Bor. Mönchengladbach</v>
      </c>
      <c r="W230" s="11">
        <f t="shared" si="188"/>
        <v>8</v>
      </c>
      <c r="Y230" s="82">
        <f>RANK(AI230,$AI$224:$AI$241,0)+COUNTIF($AI$223:AI229,AI230)</f>
        <v>8</v>
      </c>
      <c r="Z230" s="82" t="str">
        <f t="shared" si="189"/>
        <v>Bor. Mönchengladbach</v>
      </c>
      <c r="AA230" s="82">
        <f>COUNTIFS(F3:F121,Z230,G3:G121,"&gt;=0")+COUNTIFS(I3:I121,Z230,H3:H121,"&gt;=0")</f>
        <v>3</v>
      </c>
      <c r="AB230" s="82">
        <f>COUNTIFS(F3:F121,Z230,B3:B121,3)+COUNTIFS(I3:I121,Z230,M3:M121,3)</f>
        <v>1</v>
      </c>
      <c r="AC230" s="82">
        <f>COUNTIFS(F3:F121,Z230,B3:B121,1)+COUNTIFS(I3:I121,Z230,M3:M121,1)</f>
        <v>1</v>
      </c>
      <c r="AD230" s="82">
        <f>COUNTIFS(F3:F121,Z230,B3:B121,0)+COUNTIFS(I3:I121,Z230,M3:M121,0)</f>
        <v>1</v>
      </c>
      <c r="AE230" s="82">
        <f>SUMIF(F3:F121,Z230,G3:G121)+SUMIF(I3:I121,Z230,H3:H121)</f>
        <v>4</v>
      </c>
      <c r="AF230" s="82">
        <f>SUMIF(F3:F121,Z230,H3:H121)+SUMIF(I3:I121,Z230,G3:G121)</f>
        <v>4</v>
      </c>
      <c r="AG230" s="82">
        <f t="shared" si="192"/>
        <v>0</v>
      </c>
      <c r="AH230" s="82">
        <f t="shared" si="193"/>
        <v>4</v>
      </c>
      <c r="AI230" s="82">
        <f t="shared" si="191"/>
        <v>4000.0039999999999</v>
      </c>
      <c r="AJ230" s="11"/>
      <c r="AW230" s="3"/>
    </row>
    <row r="231" spans="1:49" x14ac:dyDescent="0.25">
      <c r="A231" s="3"/>
      <c r="B231" s="11" t="str">
        <f t="shared" si="164"/>
        <v/>
      </c>
      <c r="D231" s="76">
        <f t="shared" si="184"/>
        <v>13</v>
      </c>
      <c r="F231" s="77" t="s">
        <v>124</v>
      </c>
      <c r="G231" s="16"/>
      <c r="H231" s="16"/>
      <c r="I231" s="77" t="s">
        <v>262</v>
      </c>
      <c r="J231" s="6"/>
      <c r="K231" s="76">
        <f t="shared" si="185"/>
        <v>11</v>
      </c>
      <c r="M231" s="11" t="str">
        <f t="shared" si="183"/>
        <v/>
      </c>
      <c r="O231" s="11" t="str">
        <f t="shared" si="165"/>
        <v/>
      </c>
      <c r="P231" s="11" t="str">
        <f t="shared" si="166"/>
        <v/>
      </c>
      <c r="S231" s="11" t="str">
        <f t="shared" si="186"/>
        <v/>
      </c>
      <c r="T231" s="11" t="str">
        <f t="shared" si="187"/>
        <v/>
      </c>
      <c r="V231" s="11" t="str">
        <f t="shared" si="190"/>
        <v>Borussia Dortmund</v>
      </c>
      <c r="W231" s="11">
        <f t="shared" si="188"/>
        <v>5</v>
      </c>
      <c r="Y231" s="82">
        <f>RANK(AI231,$AI$224:$AI$241,0)+COUNTIF($AI$223:AI230,AI231)</f>
        <v>5</v>
      </c>
      <c r="Z231" s="82" t="str">
        <f t="shared" si="189"/>
        <v>Borussia Dortmund</v>
      </c>
      <c r="AA231" s="82">
        <f>COUNTIFS(F3:F121,Z231,G3:G121,"&gt;=0")+COUNTIFS(I3:I121,Z231,H3:H121,"&gt;=0")</f>
        <v>3</v>
      </c>
      <c r="AB231" s="82">
        <f>COUNTIFS(F3:F121,Z231,B3:B121,3)+COUNTIFS(I3:I121,Z231,M3:M121,3)</f>
        <v>2</v>
      </c>
      <c r="AC231" s="82">
        <f>COUNTIFS(F3:F121,Z231,B3:B121,1)+COUNTIFS(I3:I121,Z231,M3:M121,1)</f>
        <v>0</v>
      </c>
      <c r="AD231" s="82">
        <f>COUNTIFS(F3:F121,Z231,B3:B121,0)+COUNTIFS(I3:I121,Z231,M3:M121,0)</f>
        <v>1</v>
      </c>
      <c r="AE231" s="82">
        <f>SUMIF(F3:F121,Z231,G3:G121)+SUMIF(I3:I121,Z231,H3:H121)</f>
        <v>9</v>
      </c>
      <c r="AF231" s="82">
        <f>SUMIF(F3:F121,Z231,H3:H121)+SUMIF(I3:I121,Z231,G3:G121)</f>
        <v>5</v>
      </c>
      <c r="AG231" s="82">
        <f t="shared" si="192"/>
        <v>4</v>
      </c>
      <c r="AH231" s="82">
        <f t="shared" si="193"/>
        <v>6</v>
      </c>
      <c r="AI231" s="82">
        <f t="shared" si="191"/>
        <v>6000.049</v>
      </c>
      <c r="AJ231" s="11"/>
      <c r="AW231" s="3"/>
    </row>
    <row r="232" spans="1:49" x14ac:dyDescent="0.25">
      <c r="A232" s="3"/>
      <c r="F232" s="6"/>
      <c r="G232" s="10"/>
      <c r="H232" s="10"/>
      <c r="I232" s="6"/>
      <c r="J232" s="6"/>
      <c r="O232" s="11" t="str">
        <f t="shared" si="165"/>
        <v/>
      </c>
      <c r="P232" s="11" t="str">
        <f t="shared" si="166"/>
        <v/>
      </c>
      <c r="V232" s="11" t="str">
        <f t="shared" si="190"/>
        <v>Eintracht Frankfurt</v>
      </c>
      <c r="W232" s="11">
        <f t="shared" si="188"/>
        <v>7</v>
      </c>
      <c r="Y232" s="82">
        <f>RANK(AI232,$AI$224:$AI$241,0)+COUNTIF($AI$223:AI231,AI232)</f>
        <v>7</v>
      </c>
      <c r="Z232" s="82" t="str">
        <f t="shared" si="189"/>
        <v>Eintracht Frankfurt</v>
      </c>
      <c r="AA232" s="82">
        <f>COUNTIFS(F3:F121,Z232,G3:G121,"&gt;=0")+COUNTIFS(I3:I121,Z232,H3:H121,"&gt;=0")</f>
        <v>3</v>
      </c>
      <c r="AB232" s="82">
        <f>COUNTIFS(F3:F121,Z232,B3:B121,3)+COUNTIFS(I3:I121,Z232,M3:M121,3)</f>
        <v>2</v>
      </c>
      <c r="AC232" s="82">
        <f>COUNTIFS(F3:F121,Z232,B3:B121,1)+COUNTIFS(I3:I121,Z232,M3:M121,1)</f>
        <v>0</v>
      </c>
      <c r="AD232" s="82">
        <f>COUNTIFS(F3:F121,Z232,B3:B121,0)+COUNTIFS(I3:I121,Z232,M3:M121,0)</f>
        <v>1</v>
      </c>
      <c r="AE232" s="82">
        <f>SUMIF(F3:F121,Z232,G3:G121)+SUMIF(I3:I121,Z232,H3:H121)</f>
        <v>4</v>
      </c>
      <c r="AF232" s="82">
        <f>SUMIF(F3:F121,Z232,H3:H121)+SUMIF(I3:I121,Z232,G3:G121)</f>
        <v>3</v>
      </c>
      <c r="AG232" s="82">
        <f t="shared" si="192"/>
        <v>1</v>
      </c>
      <c r="AH232" s="82">
        <f t="shared" si="193"/>
        <v>6</v>
      </c>
      <c r="AI232" s="82">
        <f t="shared" si="191"/>
        <v>6000.0140000000001</v>
      </c>
      <c r="AJ232" s="11"/>
      <c r="AW232" s="3"/>
    </row>
    <row r="233" spans="1:49" x14ac:dyDescent="0.25">
      <c r="A233" s="3"/>
      <c r="B233" s="11" t="str">
        <f t="shared" si="164"/>
        <v/>
      </c>
      <c r="F233" s="154" t="s">
        <v>81</v>
      </c>
      <c r="G233" s="154"/>
      <c r="H233" s="154"/>
      <c r="I233" s="154"/>
      <c r="J233" s="6"/>
      <c r="M233" s="11" t="str">
        <f t="shared" ref="M233:M242" si="194">IF(H233="","",IF(H233&gt;G233,3,IF(H233=G233,1,0)))</f>
        <v/>
      </c>
      <c r="O233" s="11" t="str">
        <f t="shared" si="165"/>
        <v/>
      </c>
      <c r="P233" s="11" t="str">
        <f t="shared" si="166"/>
        <v/>
      </c>
      <c r="V233" s="11" t="str">
        <f t="shared" si="190"/>
        <v>FC Augsburg</v>
      </c>
      <c r="W233" s="11">
        <f t="shared" si="188"/>
        <v>16</v>
      </c>
      <c r="Y233" s="82">
        <f>RANK(AI233,$AI$224:$AI$241,0)+COUNTIF($AI$223:AI232,AI233)</f>
        <v>16</v>
      </c>
      <c r="Z233" s="82" t="str">
        <f t="shared" si="189"/>
        <v>FC Augsburg</v>
      </c>
      <c r="AA233" s="82">
        <f>COUNTIFS(F3:F121,Z233,G3:G121,"&gt;=0")+COUNTIFS(I3:I121,Z233,H3:H121,"&gt;=0")</f>
        <v>3</v>
      </c>
      <c r="AB233" s="82">
        <f>COUNTIFS(F3:F121,Z233,B3:B121,3)+COUNTIFS(I3:I121,Z233,M3:M121,3)</f>
        <v>0</v>
      </c>
      <c r="AC233" s="82">
        <f>COUNTIFS(F3:F121,Z233,B3:B121,1)+COUNTIFS(I3:I121,Z233,M3:M121,1)</f>
        <v>1</v>
      </c>
      <c r="AD233" s="82">
        <f>COUNTIFS(F3:F121,Z233,B3:B121,0)+COUNTIFS(I3:I121,Z233,M3:M121,0)</f>
        <v>2</v>
      </c>
      <c r="AE233" s="82">
        <f>SUMIF(F3:F121,Z233,G3:G121)+SUMIF(I3:I121,Z233,H3:H121)</f>
        <v>4</v>
      </c>
      <c r="AF233" s="82">
        <f>SUMIF(F3:F121,Z233,H3:H121)+SUMIF(I3:I121,Z233,G3:G121)</f>
        <v>9</v>
      </c>
      <c r="AG233" s="82">
        <f t="shared" si="192"/>
        <v>-5</v>
      </c>
      <c r="AH233" s="82">
        <f t="shared" si="193"/>
        <v>1</v>
      </c>
      <c r="AI233" s="82">
        <f t="shared" si="191"/>
        <v>999.95400000000006</v>
      </c>
      <c r="AJ233" s="11"/>
      <c r="AW233" s="3"/>
    </row>
    <row r="234" spans="1:49" x14ac:dyDescent="0.25">
      <c r="A234" s="3"/>
      <c r="B234" s="11" t="str">
        <f t="shared" si="164"/>
        <v/>
      </c>
      <c r="D234" s="76">
        <f t="shared" ref="D234:D242" si="195">IFERROR(VLOOKUP(F234,$V$424:$W$441,2,FALSE),"")</f>
        <v>14</v>
      </c>
      <c r="F234" s="77" t="s">
        <v>261</v>
      </c>
      <c r="G234" s="16"/>
      <c r="H234" s="16"/>
      <c r="I234" s="77" t="s">
        <v>116</v>
      </c>
      <c r="J234" s="6"/>
      <c r="K234" s="76">
        <f t="shared" ref="K234:K242" si="196">IFERROR(VLOOKUP(I234,$V$424:$W$441,2,FALSE),"")</f>
        <v>2</v>
      </c>
      <c r="M234" s="11" t="str">
        <f t="shared" si="194"/>
        <v/>
      </c>
      <c r="O234" s="11" t="str">
        <f t="shared" si="165"/>
        <v/>
      </c>
      <c r="P234" s="11" t="str">
        <f t="shared" si="166"/>
        <v/>
      </c>
      <c r="S234" s="11" t="str">
        <f t="shared" ref="S234:S242" si="197">IF(M234&lt;&gt;"",F234&amp;I234,"")</f>
        <v/>
      </c>
      <c r="T234" s="11" t="str">
        <f t="shared" ref="T234:T242" si="198">IF(S234&lt;&gt;"",G234&amp;"-"&amp;H234,"")</f>
        <v/>
      </c>
      <c r="V234" s="11" t="str">
        <f t="shared" si="190"/>
        <v>FC Schalke 04</v>
      </c>
      <c r="W234" s="11">
        <f t="shared" si="188"/>
        <v>10</v>
      </c>
      <c r="Y234" s="82">
        <f>RANK(AI234,$AI$224:$AI$241,0)+COUNTIF($AI$223:AI233,AI234)</f>
        <v>10</v>
      </c>
      <c r="Z234" s="82" t="str">
        <f t="shared" si="189"/>
        <v>FC Schalke 04</v>
      </c>
      <c r="AA234" s="82">
        <f>COUNTIFS(F3:F121,Z234,G3:G121,"&gt;=0")+COUNTIFS(I3:I121,Z234,H3:H121,"&gt;=0")</f>
        <v>3</v>
      </c>
      <c r="AB234" s="82">
        <f>COUNTIFS(F3:F121,Z234,B3:B121,3)+COUNTIFS(I3:I121,Z234,M3:M121,3)</f>
        <v>1</v>
      </c>
      <c r="AC234" s="82">
        <f>COUNTIFS(F3:F121,Z234,B3:B121,1)+COUNTIFS(I3:I121,Z234,M3:M121,1)</f>
        <v>1</v>
      </c>
      <c r="AD234" s="82">
        <f>COUNTIFS(F3:F121,Z234,B3:B121,0)+COUNTIFS(I3:I121,Z234,M3:M121,0)</f>
        <v>1</v>
      </c>
      <c r="AE234" s="82">
        <f>SUMIF(F3:F121,Z234,G3:G121)+SUMIF(I3:I121,Z234,H3:H121)</f>
        <v>3</v>
      </c>
      <c r="AF234" s="82">
        <f>SUMIF(F3:F121,Z234,H3:H121)+SUMIF(I3:I121,Z234,G3:G121)</f>
        <v>3</v>
      </c>
      <c r="AG234" s="82">
        <f t="shared" si="192"/>
        <v>0</v>
      </c>
      <c r="AH234" s="82">
        <f t="shared" si="193"/>
        <v>4</v>
      </c>
      <c r="AI234" s="82">
        <f t="shared" si="191"/>
        <v>4000.0030000000002</v>
      </c>
      <c r="AJ234" s="11"/>
      <c r="AW234" s="3"/>
    </row>
    <row r="235" spans="1:49" x14ac:dyDescent="0.25">
      <c r="A235" s="3"/>
      <c r="B235" s="11" t="str">
        <f t="shared" si="164"/>
        <v/>
      </c>
      <c r="D235" s="76">
        <f t="shared" si="195"/>
        <v>11</v>
      </c>
      <c r="F235" s="77" t="s">
        <v>262</v>
      </c>
      <c r="G235" s="16"/>
      <c r="H235" s="16"/>
      <c r="I235" s="77" t="s">
        <v>120</v>
      </c>
      <c r="J235" s="6"/>
      <c r="K235" s="76">
        <f t="shared" si="196"/>
        <v>4</v>
      </c>
      <c r="M235" s="11" t="str">
        <f t="shared" si="194"/>
        <v/>
      </c>
      <c r="O235" s="11" t="str">
        <f t="shared" si="165"/>
        <v/>
      </c>
      <c r="P235" s="11" t="str">
        <f t="shared" si="166"/>
        <v/>
      </c>
      <c r="S235" s="11" t="str">
        <f t="shared" si="197"/>
        <v/>
      </c>
      <c r="T235" s="11" t="str">
        <f t="shared" si="198"/>
        <v/>
      </c>
      <c r="V235" s="11" t="str">
        <f t="shared" si="190"/>
        <v>Fortuna Düsseldorf</v>
      </c>
      <c r="W235" s="11">
        <f t="shared" si="188"/>
        <v>12</v>
      </c>
      <c r="Y235" s="82">
        <f>RANK(AI235,$AI$224:$AI$241,0)+COUNTIF($AI$223:AI234,AI235)</f>
        <v>12</v>
      </c>
      <c r="Z235" s="82" t="str">
        <f t="shared" si="189"/>
        <v>Fortuna Düsseldorf</v>
      </c>
      <c r="AA235" s="82">
        <f>COUNTIFS(F3:F121,Z235,G3:G121,"&gt;=0")+COUNTIFS(I3:I121,Z235,H3:H121,"&gt;=0")</f>
        <v>3</v>
      </c>
      <c r="AB235" s="82">
        <f>COUNTIFS(F3:F121,Z235,B3:B121,3)+COUNTIFS(I3:I121,Z235,M3:M121,3)</f>
        <v>1</v>
      </c>
      <c r="AC235" s="82">
        <f>COUNTIFS(F3:F121,Z235,B3:B121,1)+COUNTIFS(I3:I121,Z235,M3:M121,1)</f>
        <v>0</v>
      </c>
      <c r="AD235" s="82">
        <f>COUNTIFS(F3:F121,Z235,B3:B121,0)+COUNTIFS(I3:I121,Z235,M3:M121,0)</f>
        <v>2</v>
      </c>
      <c r="AE235" s="82">
        <f>SUMIF(F3:F121,Z235,G3:G121)+SUMIF(I3:I121,Z235,H3:H121)</f>
        <v>5</v>
      </c>
      <c r="AF235" s="82">
        <f>SUMIF(F3:F121,Z235,H3:H121)+SUMIF(I3:I121,Z235,G3:G121)</f>
        <v>6</v>
      </c>
      <c r="AG235" s="82">
        <f t="shared" si="192"/>
        <v>-1</v>
      </c>
      <c r="AH235" s="82">
        <f t="shared" si="193"/>
        <v>3</v>
      </c>
      <c r="AI235" s="82">
        <f t="shared" si="191"/>
        <v>2999.9949999999999</v>
      </c>
      <c r="AJ235" s="11"/>
      <c r="AW235" s="3"/>
    </row>
    <row r="236" spans="1:49" x14ac:dyDescent="0.25">
      <c r="A236" s="3"/>
      <c r="B236" s="11" t="str">
        <f t="shared" si="164"/>
        <v/>
      </c>
      <c r="D236" s="76">
        <f t="shared" si="195"/>
        <v>12</v>
      </c>
      <c r="F236" s="77" t="s">
        <v>126</v>
      </c>
      <c r="G236" s="16"/>
      <c r="H236" s="16"/>
      <c r="I236" s="77" t="s">
        <v>119</v>
      </c>
      <c r="J236" s="6"/>
      <c r="K236" s="76">
        <f t="shared" si="196"/>
        <v>8</v>
      </c>
      <c r="M236" s="11" t="str">
        <f t="shared" si="194"/>
        <v/>
      </c>
      <c r="O236" s="11" t="str">
        <f t="shared" si="165"/>
        <v/>
      </c>
      <c r="P236" s="11" t="str">
        <f t="shared" si="166"/>
        <v/>
      </c>
      <c r="S236" s="11" t="str">
        <f t="shared" si="197"/>
        <v/>
      </c>
      <c r="T236" s="11" t="str">
        <f t="shared" si="198"/>
        <v/>
      </c>
      <c r="V236" s="11" t="str">
        <f t="shared" si="190"/>
        <v>Hertha BSC</v>
      </c>
      <c r="W236" s="11">
        <f t="shared" si="188"/>
        <v>17</v>
      </c>
      <c r="Y236" s="82">
        <f>RANK(AI236,$AI$224:$AI$241,0)+COUNTIF($AI$223:AI235,AI236)</f>
        <v>17</v>
      </c>
      <c r="Z236" s="82" t="str">
        <f t="shared" si="189"/>
        <v>Hertha BSC</v>
      </c>
      <c r="AA236" s="82">
        <f>COUNTIFS(F3:F121,Z236,G3:G121,"&gt;=0")+COUNTIFS(I3:I121,Z236,H3:H121,"&gt;=0")</f>
        <v>3</v>
      </c>
      <c r="AB236" s="82">
        <f>COUNTIFS(F3:F121,Z236,B3:B121,3)+COUNTIFS(I3:I121,Z236,M3:M121,3)</f>
        <v>0</v>
      </c>
      <c r="AC236" s="82">
        <f>COUNTIFS(F3:F121,Z236,B3:B121,1)+COUNTIFS(I3:I121,Z236,M3:M121,1)</f>
        <v>1</v>
      </c>
      <c r="AD236" s="82">
        <f>COUNTIFS(F3:F121,Z236,B3:B121,0)+COUNTIFS(I3:I121,Z236,M3:M121,0)</f>
        <v>2</v>
      </c>
      <c r="AE236" s="82">
        <f>SUMIF(F3:F121,Z236,G3:G121)+SUMIF(I3:I121,Z236,H3:H121)</f>
        <v>2</v>
      </c>
      <c r="AF236" s="82">
        <f>SUMIF(F3:F121,Z236,H3:H121)+SUMIF(I3:I121,Z236,G3:G121)</f>
        <v>8</v>
      </c>
      <c r="AG236" s="82">
        <f t="shared" si="192"/>
        <v>-6</v>
      </c>
      <c r="AH236" s="82">
        <f t="shared" si="193"/>
        <v>1</v>
      </c>
      <c r="AI236" s="82">
        <f t="shared" si="191"/>
        <v>999.94200000000001</v>
      </c>
      <c r="AJ236" s="11"/>
      <c r="AW236" s="3"/>
    </row>
    <row r="237" spans="1:49" x14ac:dyDescent="0.25">
      <c r="A237" s="3"/>
      <c r="B237" s="11" t="str">
        <f t="shared" si="164"/>
        <v/>
      </c>
      <c r="D237" s="76">
        <f t="shared" si="195"/>
        <v>9</v>
      </c>
      <c r="F237" s="77" t="s">
        <v>123</v>
      </c>
      <c r="G237" s="16"/>
      <c r="H237" s="16"/>
      <c r="I237" s="77" t="s">
        <v>122</v>
      </c>
      <c r="J237" s="6"/>
      <c r="K237" s="76">
        <f t="shared" si="196"/>
        <v>3</v>
      </c>
      <c r="M237" s="11" t="str">
        <f t="shared" si="194"/>
        <v/>
      </c>
      <c r="O237" s="11" t="str">
        <f t="shared" si="165"/>
        <v/>
      </c>
      <c r="P237" s="11" t="str">
        <f t="shared" si="166"/>
        <v/>
      </c>
      <c r="S237" s="11" t="str">
        <f t="shared" si="197"/>
        <v/>
      </c>
      <c r="T237" s="11" t="str">
        <f t="shared" si="198"/>
        <v/>
      </c>
      <c r="V237" s="11" t="str">
        <f t="shared" si="190"/>
        <v>RB Leipzig</v>
      </c>
      <c r="W237" s="11">
        <f t="shared" si="188"/>
        <v>1</v>
      </c>
      <c r="Y237" s="82">
        <f>RANK(AI237,$AI$224:$AI$241,0)+COUNTIF($AI$223:AI236,AI237)</f>
        <v>1</v>
      </c>
      <c r="Z237" s="82" t="str">
        <f t="shared" si="189"/>
        <v>RB Leipzig</v>
      </c>
      <c r="AA237" s="82">
        <f>COUNTIFS(F3:F121,Z237,G3:G121,"&gt;=0")+COUNTIFS(I3:I121,Z237,H3:H121,"&gt;=0")</f>
        <v>3</v>
      </c>
      <c r="AB237" s="82">
        <f>COUNTIFS(F3:F121,Z237,B3:B121,3)+COUNTIFS(I3:I121,Z237,M3:M121,3)</f>
        <v>3</v>
      </c>
      <c r="AC237" s="82">
        <f>COUNTIFS(F3:F121,Z237,B3:B121,1)+COUNTIFS(I3:I121,Z237,M3:M121,1)</f>
        <v>0</v>
      </c>
      <c r="AD237" s="82">
        <f>COUNTIFS(F3:F121,Z237,B3:B121,0)+COUNTIFS(I3:I121,Z237,M3:M121,0)</f>
        <v>0</v>
      </c>
      <c r="AE237" s="82">
        <f>SUMIF(F3:F121,Z237,G3:G121)+SUMIF(I3:I121,Z237,H3:H121)</f>
        <v>9</v>
      </c>
      <c r="AF237" s="82">
        <f>SUMIF(F3:F121,Z237,H3:H121)+SUMIF(I3:I121,Z237,G3:G121)</f>
        <v>2</v>
      </c>
      <c r="AG237" s="82">
        <f t="shared" si="192"/>
        <v>7</v>
      </c>
      <c r="AH237" s="82">
        <f t="shared" si="193"/>
        <v>9</v>
      </c>
      <c r="AI237" s="82">
        <f t="shared" si="191"/>
        <v>9000.0789999999997</v>
      </c>
      <c r="AJ237" s="11"/>
      <c r="AW237" s="3"/>
    </row>
    <row r="238" spans="1:49" x14ac:dyDescent="0.25">
      <c r="A238" s="3"/>
      <c r="B238" s="11" t="str">
        <f t="shared" si="164"/>
        <v/>
      </c>
      <c r="D238" s="76">
        <f t="shared" si="195"/>
        <v>5</v>
      </c>
      <c r="F238" s="77" t="s">
        <v>117</v>
      </c>
      <c r="G238" s="16"/>
      <c r="H238" s="16"/>
      <c r="I238" s="77" t="s">
        <v>121</v>
      </c>
      <c r="J238" s="6"/>
      <c r="K238" s="76">
        <f t="shared" si="196"/>
        <v>7</v>
      </c>
      <c r="M238" s="11" t="str">
        <f t="shared" si="194"/>
        <v/>
      </c>
      <c r="O238" s="11" t="str">
        <f t="shared" si="165"/>
        <v/>
      </c>
      <c r="P238" s="11" t="str">
        <f t="shared" si="166"/>
        <v/>
      </c>
      <c r="S238" s="11" t="str">
        <f t="shared" si="197"/>
        <v/>
      </c>
      <c r="T238" s="11" t="str">
        <f t="shared" si="198"/>
        <v/>
      </c>
      <c r="V238" s="11" t="str">
        <f t="shared" si="190"/>
        <v>SC Freiburg</v>
      </c>
      <c r="W238" s="11">
        <f t="shared" si="188"/>
        <v>6</v>
      </c>
      <c r="Y238" s="82">
        <f>RANK(AI238,$AI$224:$AI$241,0)+COUNTIF($AI$223:AI237,AI238)</f>
        <v>6</v>
      </c>
      <c r="Z238" s="82" t="str">
        <f t="shared" si="189"/>
        <v>SC Freiburg</v>
      </c>
      <c r="AA238" s="82">
        <f>COUNTIFS(F3:F121,Z238,G3:G121,"&gt;=0")+COUNTIFS(I3:I121,Z238,H3:H121,"&gt;=0")</f>
        <v>3</v>
      </c>
      <c r="AB238" s="82">
        <f>COUNTIFS(F3:F121,Z238,B3:B121,3)+COUNTIFS(I3:I121,Z238,M3:M121,3)</f>
        <v>2</v>
      </c>
      <c r="AC238" s="82">
        <f>COUNTIFS(F3:F121,Z238,B3:B121,1)+COUNTIFS(I3:I121,Z238,M3:M121,1)</f>
        <v>0</v>
      </c>
      <c r="AD238" s="82">
        <f>COUNTIFS(F3:F121,Z238,B3:B121,0)+COUNTIFS(I3:I121,Z238,M3:M121,0)</f>
        <v>1</v>
      </c>
      <c r="AE238" s="82">
        <f>SUMIF(F3:F121,Z238,G3:G121)+SUMIF(I3:I121,Z238,H3:H121)</f>
        <v>7</v>
      </c>
      <c r="AF238" s="82">
        <f>SUMIF(F3:F121,Z238,H3:H121)+SUMIF(I3:I121,Z238,G3:G121)</f>
        <v>3</v>
      </c>
      <c r="AG238" s="82">
        <f t="shared" si="192"/>
        <v>4</v>
      </c>
      <c r="AH238" s="82">
        <f t="shared" si="193"/>
        <v>6</v>
      </c>
      <c r="AI238" s="82">
        <f t="shared" si="191"/>
        <v>6000.0469999999996</v>
      </c>
      <c r="AJ238" s="11"/>
      <c r="AW238" s="3"/>
    </row>
    <row r="239" spans="1:49" x14ac:dyDescent="0.25">
      <c r="A239" s="3"/>
      <c r="B239" s="11" t="str">
        <f t="shared" si="164"/>
        <v/>
      </c>
      <c r="D239" s="76">
        <f t="shared" si="195"/>
        <v>1</v>
      </c>
      <c r="F239" s="77" t="s">
        <v>118</v>
      </c>
      <c r="G239" s="16"/>
      <c r="H239" s="16"/>
      <c r="I239" s="77" t="s">
        <v>124</v>
      </c>
      <c r="J239" s="6"/>
      <c r="K239" s="76">
        <f t="shared" si="196"/>
        <v>13</v>
      </c>
      <c r="M239" s="11" t="str">
        <f t="shared" si="194"/>
        <v/>
      </c>
      <c r="O239" s="11" t="str">
        <f t="shared" si="165"/>
        <v/>
      </c>
      <c r="P239" s="11" t="str">
        <f t="shared" si="166"/>
        <v/>
      </c>
      <c r="S239" s="11" t="str">
        <f t="shared" si="197"/>
        <v/>
      </c>
      <c r="T239" s="11" t="str">
        <f t="shared" si="198"/>
        <v/>
      </c>
      <c r="V239" s="11" t="str">
        <f t="shared" si="190"/>
        <v>SC Paderborn 07</v>
      </c>
      <c r="W239" s="11">
        <f t="shared" si="188"/>
        <v>15</v>
      </c>
      <c r="Y239" s="82">
        <f>RANK(AI239,$AI$224:$AI$241,0)+COUNTIF($AI$223:AI238,AI239)</f>
        <v>15</v>
      </c>
      <c r="Z239" s="82" t="str">
        <f t="shared" si="189"/>
        <v>SC Paderborn 07</v>
      </c>
      <c r="AA239" s="82">
        <f>COUNTIFS(F3:F121,Z239,G3:G121,"&gt;=0")+COUNTIFS(I3:I121,Z239,H3:H121,"&gt;=0")</f>
        <v>3</v>
      </c>
      <c r="AB239" s="82">
        <f>COUNTIFS(F3:F121,Z239,B3:B121,3)+COUNTIFS(I3:I121,Z239,M3:M121,3)</f>
        <v>0</v>
      </c>
      <c r="AC239" s="82">
        <f>COUNTIFS(F3:F121,Z239,B3:B121,1)+COUNTIFS(I3:I121,Z239,M3:M121,1)</f>
        <v>1</v>
      </c>
      <c r="AD239" s="82">
        <f>COUNTIFS(F3:F121,Z239,B3:B121,0)+COUNTIFS(I3:I121,Z239,M3:M121,0)</f>
        <v>2</v>
      </c>
      <c r="AE239" s="82">
        <f>SUMIF(F3:F121,Z239,G3:G121)+SUMIF(I3:I121,Z239,H3:H121)</f>
        <v>4</v>
      </c>
      <c r="AF239" s="82">
        <f>SUMIF(F3:F121,Z239,H3:H121)+SUMIF(I3:I121,Z239,G3:G121)</f>
        <v>7</v>
      </c>
      <c r="AG239" s="82">
        <f t="shared" si="192"/>
        <v>-3</v>
      </c>
      <c r="AH239" s="82">
        <f t="shared" si="193"/>
        <v>1</v>
      </c>
      <c r="AI239" s="82">
        <f t="shared" si="191"/>
        <v>999.97400000000005</v>
      </c>
      <c r="AJ239" s="11"/>
      <c r="AW239" s="3"/>
    </row>
    <row r="240" spans="1:49" x14ac:dyDescent="0.25">
      <c r="A240" s="3"/>
      <c r="B240" s="11" t="str">
        <f t="shared" si="164"/>
        <v/>
      </c>
      <c r="D240" s="76">
        <f t="shared" si="195"/>
        <v>15</v>
      </c>
      <c r="F240" s="77" t="s">
        <v>225</v>
      </c>
      <c r="G240" s="16"/>
      <c r="H240" s="16"/>
      <c r="I240" s="77" t="s">
        <v>125</v>
      </c>
      <c r="J240" s="6"/>
      <c r="K240" s="76">
        <f t="shared" si="196"/>
        <v>17</v>
      </c>
      <c r="M240" s="11" t="str">
        <f t="shared" si="194"/>
        <v/>
      </c>
      <c r="O240" s="11" t="str">
        <f t="shared" si="165"/>
        <v/>
      </c>
      <c r="P240" s="11" t="str">
        <f t="shared" si="166"/>
        <v/>
      </c>
      <c r="S240" s="11" t="str">
        <f t="shared" si="197"/>
        <v/>
      </c>
      <c r="T240" s="11" t="str">
        <f t="shared" si="198"/>
        <v/>
      </c>
      <c r="V240" s="11" t="str">
        <f t="shared" si="190"/>
        <v>VfL Wolfsburg</v>
      </c>
      <c r="W240" s="11">
        <f t="shared" si="188"/>
        <v>3</v>
      </c>
      <c r="Y240" s="82">
        <f>RANK(AI240,$AI$224:$AI$241,0)+COUNTIF($AI$223:AI239,AI240)</f>
        <v>3</v>
      </c>
      <c r="Z240" s="82" t="str">
        <f t="shared" si="189"/>
        <v>VfL Wolfsburg</v>
      </c>
      <c r="AA240" s="82">
        <f>COUNTIFS(F3:F121,Z240,G3:G121,"&gt;=0")+COUNTIFS(I3:I121,Z240,H3:H121,"&gt;=0")</f>
        <v>3</v>
      </c>
      <c r="AB240" s="82">
        <f>COUNTIFS(F3:F121,Z240,B3:B121,3)+COUNTIFS(I3:I121,Z240,M3:M121,3)</f>
        <v>2</v>
      </c>
      <c r="AC240" s="82">
        <f>COUNTIFS(F3:F121,Z240,B3:B121,1)+COUNTIFS(I3:I121,Z240,M3:M121,1)</f>
        <v>1</v>
      </c>
      <c r="AD240" s="82">
        <f>COUNTIFS(F3:F121,Z240,B3:B121,0)+COUNTIFS(I3:I121,Z240,M3:M121,0)</f>
        <v>0</v>
      </c>
      <c r="AE240" s="82">
        <f>SUMIF(F3:F121,Z240,G3:G121)+SUMIF(I3:I121,Z240,H3:H121)</f>
        <v>6</v>
      </c>
      <c r="AF240" s="82">
        <f>SUMIF(F3:F121,Z240,H3:H121)+SUMIF(I3:I121,Z240,G3:G121)</f>
        <v>2</v>
      </c>
      <c r="AG240" s="82">
        <f t="shared" si="192"/>
        <v>4</v>
      </c>
      <c r="AH240" s="82">
        <f t="shared" si="193"/>
        <v>7</v>
      </c>
      <c r="AI240" s="82">
        <f t="shared" si="191"/>
        <v>7000.0460000000003</v>
      </c>
      <c r="AJ240" s="11"/>
      <c r="AW240" s="3"/>
    </row>
    <row r="241" spans="1:49" x14ac:dyDescent="0.25">
      <c r="A241" s="3"/>
      <c r="B241" s="11" t="str">
        <f t="shared" si="164"/>
        <v/>
      </c>
      <c r="D241" s="76">
        <f t="shared" si="195"/>
        <v>16</v>
      </c>
      <c r="F241" s="77" t="s">
        <v>129</v>
      </c>
      <c r="G241" s="16"/>
      <c r="H241" s="16"/>
      <c r="I241" s="77" t="s">
        <v>128</v>
      </c>
      <c r="J241" s="6"/>
      <c r="K241" s="76">
        <f t="shared" si="196"/>
        <v>6</v>
      </c>
      <c r="M241" s="11" t="str">
        <f t="shared" si="194"/>
        <v/>
      </c>
      <c r="O241" s="11" t="str">
        <f t="shared" si="165"/>
        <v/>
      </c>
      <c r="P241" s="11" t="str">
        <f t="shared" si="166"/>
        <v/>
      </c>
      <c r="S241" s="11" t="str">
        <f t="shared" si="197"/>
        <v/>
      </c>
      <c r="T241" s="11" t="str">
        <f t="shared" si="198"/>
        <v/>
      </c>
      <c r="V241" s="11" t="str">
        <f t="shared" si="190"/>
        <v>Werder Bremen</v>
      </c>
      <c r="W241" s="11">
        <f t="shared" si="188"/>
        <v>13</v>
      </c>
      <c r="Y241" s="82">
        <f>RANK(AI241,$AI$224:$AI$241,0)+COUNTIF($AI$223:AI240,AI241)</f>
        <v>13</v>
      </c>
      <c r="Z241" s="82" t="str">
        <f t="shared" si="189"/>
        <v>Werder Bremen</v>
      </c>
      <c r="AA241" s="82">
        <f>COUNTIFS(F3:F121,Z241,G3:G121,"&gt;=0")+COUNTIFS(I3:I121,Z241,H3:H121,"&gt;=0")</f>
        <v>3</v>
      </c>
      <c r="AB241" s="82">
        <f>COUNTIFS(F3:F121,Z241,B3:B121,3)+COUNTIFS(I3:I121,Z241,M3:M121,3)</f>
        <v>1</v>
      </c>
      <c r="AC241" s="82">
        <f>COUNTIFS(F3:F121,Z241,B3:B121,1)+COUNTIFS(I3:I121,Z241,M3:M121,1)</f>
        <v>0</v>
      </c>
      <c r="AD241" s="82">
        <f>COUNTIFS(F3:F121,Z241,B3:B121,0)+COUNTIFS(I3:I121,Z241,M3:M121,0)</f>
        <v>2</v>
      </c>
      <c r="AE241" s="82">
        <f>SUMIF(F3:F121,Z241,G3:G121)+SUMIF(I3:I121,Z241,H3:H121)</f>
        <v>6</v>
      </c>
      <c r="AF241" s="82">
        <f>SUMIF(F3:F121,Z241,H3:H121)+SUMIF(I3:I121,Z241,G3:G121)</f>
        <v>8</v>
      </c>
      <c r="AG241" s="82">
        <f t="shared" si="192"/>
        <v>-2</v>
      </c>
      <c r="AH241" s="82">
        <f t="shared" si="193"/>
        <v>3</v>
      </c>
      <c r="AI241" s="82">
        <f t="shared" si="191"/>
        <v>2999.9859999999999</v>
      </c>
      <c r="AJ241" s="11"/>
      <c r="AW241" s="3"/>
    </row>
    <row r="242" spans="1:49" x14ac:dyDescent="0.25">
      <c r="A242" s="3"/>
      <c r="B242" s="11" t="str">
        <f t="shared" si="164"/>
        <v/>
      </c>
      <c r="D242" s="76">
        <f t="shared" si="195"/>
        <v>18</v>
      </c>
      <c r="F242" s="77" t="s">
        <v>127</v>
      </c>
      <c r="G242" s="16"/>
      <c r="H242" s="16"/>
      <c r="I242" s="77" t="s">
        <v>130</v>
      </c>
      <c r="J242" s="6"/>
      <c r="K242" s="76">
        <f t="shared" si="196"/>
        <v>10</v>
      </c>
      <c r="M242" s="11" t="str">
        <f t="shared" si="194"/>
        <v/>
      </c>
      <c r="O242" s="11" t="str">
        <f t="shared" si="165"/>
        <v/>
      </c>
      <c r="P242" s="11" t="str">
        <f t="shared" si="166"/>
        <v/>
      </c>
      <c r="S242" s="11" t="str">
        <f t="shared" si="197"/>
        <v/>
      </c>
      <c r="T242" s="11" t="str">
        <f t="shared" si="198"/>
        <v/>
      </c>
      <c r="AJ242" s="11"/>
      <c r="AW242" s="3"/>
    </row>
    <row r="243" spans="1:49" x14ac:dyDescent="0.25">
      <c r="A243" s="3"/>
      <c r="F243" s="6"/>
      <c r="G243" s="10"/>
      <c r="H243" s="10"/>
      <c r="I243" s="6"/>
      <c r="J243" s="6"/>
      <c r="O243" s="11" t="str">
        <f t="shared" si="165"/>
        <v/>
      </c>
      <c r="P243" s="11" t="str">
        <f t="shared" si="166"/>
        <v/>
      </c>
      <c r="W243" s="83">
        <v>12</v>
      </c>
      <c r="Y243" s="82"/>
      <c r="Z243" s="82" t="s">
        <v>1</v>
      </c>
      <c r="AA243" s="82" t="s">
        <v>2</v>
      </c>
      <c r="AB243" s="82" t="s">
        <v>3</v>
      </c>
      <c r="AC243" s="82" t="s">
        <v>4</v>
      </c>
      <c r="AD243" s="82" t="s">
        <v>5</v>
      </c>
      <c r="AE243" s="82" t="s">
        <v>6</v>
      </c>
      <c r="AF243" s="82" t="s">
        <v>7</v>
      </c>
      <c r="AG243" s="82" t="s">
        <v>8</v>
      </c>
      <c r="AH243" s="82" t="s">
        <v>9</v>
      </c>
      <c r="AI243" s="82" t="s">
        <v>0</v>
      </c>
      <c r="AJ243" s="11"/>
      <c r="AW243" s="3"/>
    </row>
    <row r="244" spans="1:49" x14ac:dyDescent="0.25">
      <c r="A244" s="3"/>
      <c r="B244" s="11" t="str">
        <f t="shared" si="164"/>
        <v/>
      </c>
      <c r="F244" s="154" t="s">
        <v>82</v>
      </c>
      <c r="G244" s="154"/>
      <c r="H244" s="154"/>
      <c r="I244" s="154"/>
      <c r="J244" s="6"/>
      <c r="M244" s="11" t="str">
        <f t="shared" ref="M244:M253" si="199">IF(H244="","",IF(H244&gt;G244,3,IF(H244=G244,1,0)))</f>
        <v/>
      </c>
      <c r="O244" s="11" t="str">
        <f t="shared" si="165"/>
        <v/>
      </c>
      <c r="P244" s="11" t="str">
        <f t="shared" si="166"/>
        <v/>
      </c>
      <c r="V244" s="11" t="str">
        <f>CONCATENATE(Z244)</f>
        <v>1. FC Köln</v>
      </c>
      <c r="W244" s="11">
        <f t="shared" ref="W244:W261" si="200">Y244</f>
        <v>14</v>
      </c>
      <c r="Y244" s="82">
        <f>RANK(AI244,$AI$244:$AI$261,0)+COUNTIF($AI$243:AI243,AI244)</f>
        <v>14</v>
      </c>
      <c r="Z244" s="82" t="str">
        <f t="shared" ref="Z244:Z261" si="201">CONCATENATE(Z4)</f>
        <v>1. FC Köln</v>
      </c>
      <c r="AA244" s="82">
        <f>COUNTIFS(F3:F132,Z244,G3:G132,"&gt;=0")+COUNTIFS(I3:I132,Z244,H3:H132,"&gt;=0")</f>
        <v>3</v>
      </c>
      <c r="AB244" s="82">
        <f>COUNTIFS(F3:F132,Z244,B3:B132,3)+COUNTIFS(I3:I132,Z244,M3:M132,3)</f>
        <v>1</v>
      </c>
      <c r="AC244" s="82">
        <f>COUNTIFS(F3:F132,Z244,B3:B132,1)+COUNTIFS(I3:I132,Z244,M3:M132,1)</f>
        <v>0</v>
      </c>
      <c r="AD244" s="82">
        <f>COUNTIFS(F3:F132,Z244,B3:B132,0)+COUNTIFS(I3:I132,Z244,M3:M132,0)</f>
        <v>2</v>
      </c>
      <c r="AE244" s="82">
        <f>SUMIF(F3:F132,Z244,G3:G132)+SUMIF(I3:I132,Z244,H3:H132)</f>
        <v>4</v>
      </c>
      <c r="AF244" s="82">
        <f>SUMIF(F3:F132,Z244,H3:H132)+SUMIF(I3:I132,Z244,G3:G132)</f>
        <v>6</v>
      </c>
      <c r="AG244" s="82">
        <f>+AE244-AF244</f>
        <v>-2</v>
      </c>
      <c r="AH244" s="82">
        <f>(AB244*3)+AC244</f>
        <v>3</v>
      </c>
      <c r="AI244" s="82">
        <f>SUM(AH244*1000+(AG244)/100+(AE244)/1000)</f>
        <v>2999.9839999999999</v>
      </c>
      <c r="AW244" s="3"/>
    </row>
    <row r="245" spans="1:49" x14ac:dyDescent="0.25">
      <c r="A245" s="3"/>
      <c r="B245" s="11" t="str">
        <f t="shared" si="164"/>
        <v/>
      </c>
      <c r="D245" s="76">
        <f t="shared" ref="D245:D253" si="202">IFERROR(VLOOKUP(F245,$V$444:$W$461,2,FALSE),"")</f>
        <v>13</v>
      </c>
      <c r="F245" s="77" t="s">
        <v>124</v>
      </c>
      <c r="G245" s="16"/>
      <c r="H245" s="16"/>
      <c r="I245" s="77" t="s">
        <v>117</v>
      </c>
      <c r="J245" s="6"/>
      <c r="K245" s="76">
        <f t="shared" ref="K245:K253" si="203">IFERROR(VLOOKUP(I245,$V$444:$W$461,2,FALSE),"")</f>
        <v>5</v>
      </c>
      <c r="M245" s="11" t="str">
        <f t="shared" si="199"/>
        <v/>
      </c>
      <c r="O245" s="11" t="str">
        <f t="shared" si="165"/>
        <v/>
      </c>
      <c r="P245" s="11" t="str">
        <f t="shared" si="166"/>
        <v/>
      </c>
      <c r="S245" s="11" t="str">
        <f t="shared" ref="S245:S253" si="204">IF(M245&lt;&gt;"",F245&amp;I245,"")</f>
        <v/>
      </c>
      <c r="T245" s="11" t="str">
        <f t="shared" ref="T245:T253" si="205">IF(S245&lt;&gt;"",G245&amp;"-"&amp;H245,"")</f>
        <v/>
      </c>
      <c r="V245" s="11" t="str">
        <f t="shared" ref="V245:V261" si="206">CONCATENATE(Z245)</f>
        <v>1. FC Union Berlin</v>
      </c>
      <c r="W245" s="11">
        <f t="shared" si="200"/>
        <v>11</v>
      </c>
      <c r="Y245" s="82">
        <f>RANK(AI245,$AI$244:$AI$261,0)+COUNTIF($AI$243:AI244,AI245)</f>
        <v>11</v>
      </c>
      <c r="Z245" s="82" t="str">
        <f t="shared" si="201"/>
        <v>1. FC Union Berlin</v>
      </c>
      <c r="AA245" s="82">
        <f>COUNTIFS(F3:F132,Z245,G3:G132,"&gt;=0")+COUNTIFS(I3:I132,Z245,H3:H132,"&gt;=0")</f>
        <v>3</v>
      </c>
      <c r="AB245" s="82">
        <f>COUNTIFS(F3:F132,Z245,B3:B132,3)+COUNTIFS(I3:I132,Z245,M3:M132,3)</f>
        <v>1</v>
      </c>
      <c r="AC245" s="82">
        <f>COUNTIFS(F3:F132,Z245,B3:B132,1)+COUNTIFS(I3:I132,Z245,M3:M132,1)</f>
        <v>1</v>
      </c>
      <c r="AD245" s="82">
        <f>COUNTIFS(F3:F132,Z245,B3:B132,0)+COUNTIFS(I3:I132,Z245,M3:M132,0)</f>
        <v>1</v>
      </c>
      <c r="AE245" s="82">
        <f>SUMIF(F3:F132,Z245,G3:G132)+SUMIF(I3:I132,Z245,H3:H132)</f>
        <v>4</v>
      </c>
      <c r="AF245" s="82">
        <f>SUMIF(F3:F132,Z245,H3:H132)+SUMIF(I3:I132,Z245,G3:G132)</f>
        <v>6</v>
      </c>
      <c r="AG245" s="82">
        <f>+AE245-AF245</f>
        <v>-2</v>
      </c>
      <c r="AH245" s="82">
        <f>(AB245*3)+AC245</f>
        <v>4</v>
      </c>
      <c r="AI245" s="82">
        <f t="shared" ref="AI245:AI261" si="207">SUM(AH245*1000+(AG245)/100+(AE245)/1000)</f>
        <v>3999.9839999999999</v>
      </c>
      <c r="AJ245" s="11"/>
      <c r="AW245" s="3"/>
    </row>
    <row r="246" spans="1:49" x14ac:dyDescent="0.25">
      <c r="A246" s="3"/>
      <c r="B246" s="11" t="str">
        <f t="shared" si="164"/>
        <v/>
      </c>
      <c r="D246" s="76">
        <f t="shared" si="202"/>
        <v>10</v>
      </c>
      <c r="F246" s="77" t="s">
        <v>130</v>
      </c>
      <c r="G246" s="16"/>
      <c r="H246" s="16"/>
      <c r="I246" s="77" t="s">
        <v>118</v>
      </c>
      <c r="J246" s="6"/>
      <c r="K246" s="76">
        <f t="shared" si="203"/>
        <v>1</v>
      </c>
      <c r="M246" s="11" t="str">
        <f t="shared" si="199"/>
        <v/>
      </c>
      <c r="O246" s="11" t="str">
        <f t="shared" si="165"/>
        <v/>
      </c>
      <c r="P246" s="11" t="str">
        <f t="shared" si="166"/>
        <v/>
      </c>
      <c r="S246" s="11" t="str">
        <f t="shared" si="204"/>
        <v/>
      </c>
      <c r="T246" s="11" t="str">
        <f t="shared" si="205"/>
        <v/>
      </c>
      <c r="V246" s="11" t="str">
        <f t="shared" si="206"/>
        <v>1. FSV Mainz 05</v>
      </c>
      <c r="W246" s="11">
        <f t="shared" si="200"/>
        <v>18</v>
      </c>
      <c r="Y246" s="82">
        <f>RANK(AI246,$AI$244:$AI$261,0)+COUNTIF($AI$243:AI245,AI246)</f>
        <v>18</v>
      </c>
      <c r="Z246" s="82" t="str">
        <f t="shared" si="201"/>
        <v>1. FSV Mainz 05</v>
      </c>
      <c r="AA246" s="82">
        <f>COUNTIFS(F3:F132,Z246,G3:G132,"&gt;=0")+COUNTIFS(I3:I132,Z246,H3:H132,"&gt;=0")</f>
        <v>3</v>
      </c>
      <c r="AB246" s="82">
        <f>COUNTIFS(F3:F132,Z246,B3:B132,3)+COUNTIFS(I3:I132,Z246,M3:M132,3)</f>
        <v>0</v>
      </c>
      <c r="AC246" s="82">
        <f>COUNTIFS(F3:F132,Z246,B3:B132,1)+COUNTIFS(I3:I132,Z246,M3:M132,1)</f>
        <v>0</v>
      </c>
      <c r="AD246" s="82">
        <f>COUNTIFS(F3:F132,Z246,B3:B132,0)+COUNTIFS(I3:I132,Z246,M3:M132,0)</f>
        <v>3</v>
      </c>
      <c r="AE246" s="82">
        <f>SUMIF(F3:F132,Z246,G3:G132)+SUMIF(I3:I132,Z246,H3:H132)</f>
        <v>2</v>
      </c>
      <c r="AF246" s="82">
        <f>SUMIF(F3:F132,Z246,H3:H132)+SUMIF(I3:I132,Z246,G3:G132)</f>
        <v>12</v>
      </c>
      <c r="AG246" s="82">
        <f>+AE246-AF246</f>
        <v>-10</v>
      </c>
      <c r="AH246" s="82">
        <f>(AB246*3)+AC246</f>
        <v>0</v>
      </c>
      <c r="AI246" s="82">
        <f t="shared" si="207"/>
        <v>-9.8000000000000004E-2</v>
      </c>
      <c r="AJ246" s="11"/>
      <c r="AW246" s="3"/>
    </row>
    <row r="247" spans="1:49" x14ac:dyDescent="0.25">
      <c r="A247" s="3"/>
      <c r="B247" s="11" t="str">
        <f t="shared" si="164"/>
        <v/>
      </c>
      <c r="D247" s="76">
        <f t="shared" si="202"/>
        <v>8</v>
      </c>
      <c r="F247" s="77" t="s">
        <v>119</v>
      </c>
      <c r="G247" s="16"/>
      <c r="H247" s="16"/>
      <c r="I247" s="77" t="s">
        <v>123</v>
      </c>
      <c r="J247" s="6"/>
      <c r="K247" s="76">
        <f t="shared" si="203"/>
        <v>9</v>
      </c>
      <c r="M247" s="11" t="str">
        <f t="shared" si="199"/>
        <v/>
      </c>
      <c r="O247" s="11" t="str">
        <f t="shared" si="165"/>
        <v/>
      </c>
      <c r="P247" s="11" t="str">
        <f t="shared" si="166"/>
        <v/>
      </c>
      <c r="S247" s="11" t="str">
        <f t="shared" si="204"/>
        <v/>
      </c>
      <c r="T247" s="11" t="str">
        <f t="shared" si="205"/>
        <v/>
      </c>
      <c r="V247" s="11" t="str">
        <f t="shared" si="206"/>
        <v>1899 Hoffenheim</v>
      </c>
      <c r="W247" s="11">
        <f t="shared" si="200"/>
        <v>9</v>
      </c>
      <c r="Y247" s="82">
        <f>RANK(AI247,$AI$244:$AI$261,0)+COUNTIF($AI$243:AI246,AI247)</f>
        <v>9</v>
      </c>
      <c r="Z247" s="82" t="str">
        <f t="shared" si="201"/>
        <v>1899 Hoffenheim</v>
      </c>
      <c r="AA247" s="82">
        <f>COUNTIFS(F3:F132,Z247,G3:G132,"&gt;=0")+COUNTIFS(I3:I132,Z247,H3:H132,"&gt;=0")</f>
        <v>3</v>
      </c>
      <c r="AB247" s="82">
        <f>COUNTIFS(F3:F132,Z247,B3:B132,3)+COUNTIFS(I3:I132,Z247,M3:M132,3)</f>
        <v>1</v>
      </c>
      <c r="AC247" s="82">
        <f>COUNTIFS(F3:F132,Z247,B3:B132,1)+COUNTIFS(I3:I132,Z247,M3:M132,1)</f>
        <v>1</v>
      </c>
      <c r="AD247" s="82">
        <f>COUNTIFS(F3:F132,Z247,B3:B132,0)+COUNTIFS(I3:I132,Z247,M3:M132,0)</f>
        <v>1</v>
      </c>
      <c r="AE247" s="82">
        <f>SUMIF(F3:F132,Z247,G3:G132)+SUMIF(I3:I132,Z247,H3:H132)</f>
        <v>3</v>
      </c>
      <c r="AF247" s="82">
        <f>SUMIF(F3:F132,Z247,H3:H132)+SUMIF(I3:I132,Z247,G3:G132)</f>
        <v>3</v>
      </c>
      <c r="AG247" s="82">
        <f t="shared" ref="AG247:AG261" si="208">+AE247-AF247</f>
        <v>0</v>
      </c>
      <c r="AH247" s="82">
        <f>(AB247*3)+AC247</f>
        <v>4</v>
      </c>
      <c r="AI247" s="82">
        <f t="shared" si="207"/>
        <v>4000.0030000000002</v>
      </c>
      <c r="AJ247" s="11"/>
      <c r="AW247" s="3"/>
    </row>
    <row r="248" spans="1:49" x14ac:dyDescent="0.25">
      <c r="A248" s="3"/>
      <c r="B248" s="11" t="str">
        <f t="shared" si="164"/>
        <v/>
      </c>
      <c r="D248" s="76">
        <f t="shared" si="202"/>
        <v>6</v>
      </c>
      <c r="F248" s="77" t="s">
        <v>128</v>
      </c>
      <c r="G248" s="16"/>
      <c r="H248" s="16"/>
      <c r="I248" s="77" t="s">
        <v>126</v>
      </c>
      <c r="J248" s="6"/>
      <c r="K248" s="76">
        <f t="shared" si="203"/>
        <v>12</v>
      </c>
      <c r="M248" s="11" t="str">
        <f t="shared" si="199"/>
        <v/>
      </c>
      <c r="O248" s="11" t="str">
        <f t="shared" si="165"/>
        <v/>
      </c>
      <c r="P248" s="11" t="str">
        <f t="shared" si="166"/>
        <v/>
      </c>
      <c r="S248" s="11" t="str">
        <f t="shared" si="204"/>
        <v/>
      </c>
      <c r="T248" s="11" t="str">
        <f t="shared" si="205"/>
        <v/>
      </c>
      <c r="V248" s="11" t="str">
        <f t="shared" si="206"/>
        <v>Bayer Leverkusen</v>
      </c>
      <c r="W248" s="11">
        <f t="shared" si="200"/>
        <v>4</v>
      </c>
      <c r="Y248" s="82">
        <f>RANK(AI248,$AI$244:$AI$261,0)+COUNTIF($AI$243:AI247,AI248)</f>
        <v>4</v>
      </c>
      <c r="Z248" s="82" t="str">
        <f t="shared" si="201"/>
        <v>Bayer Leverkusen</v>
      </c>
      <c r="AA248" s="82">
        <f>COUNTIFS(F3:F132,Z248,G3:G132,"&gt;=0")+COUNTIFS(I3:I132,Z248,H3:H132,"&gt;=0")</f>
        <v>3</v>
      </c>
      <c r="AB248" s="82">
        <f>COUNTIFS(F3:F132,Z248,B3:B132,3)+COUNTIFS(I3:I132,Z248,M3:M132,3)</f>
        <v>2</v>
      </c>
      <c r="AC248" s="82">
        <f>COUNTIFS(F3:F132,Z248,B3:B132,1)+COUNTIFS(I3:I132,Z248,M3:M132,1)</f>
        <v>1</v>
      </c>
      <c r="AD248" s="82">
        <f>COUNTIFS(F3:F132,Z248,B3:B132,0)+COUNTIFS(I3:I132,Z248,M3:M132,0)</f>
        <v>0</v>
      </c>
      <c r="AE248" s="82">
        <f>SUMIF(F3:F132,Z248,G3:G132)+SUMIF(I3:I132,Z248,H3:H132)</f>
        <v>6</v>
      </c>
      <c r="AF248" s="82">
        <f>SUMIF(F3:F132,Z248,H3:H132)+SUMIF(I3:I132,Z248,G3:G132)</f>
        <v>3</v>
      </c>
      <c r="AG248" s="82">
        <f t="shared" si="208"/>
        <v>3</v>
      </c>
      <c r="AH248" s="82">
        <f>(AB248*3)+AC248</f>
        <v>7</v>
      </c>
      <c r="AI248" s="82">
        <f t="shared" si="207"/>
        <v>7000.0360000000001</v>
      </c>
      <c r="AJ248" s="11"/>
      <c r="AW248" s="3"/>
    </row>
    <row r="249" spans="1:49" x14ac:dyDescent="0.25">
      <c r="A249" s="3"/>
      <c r="B249" s="11" t="str">
        <f t="shared" si="164"/>
        <v/>
      </c>
      <c r="D249" s="76">
        <f t="shared" si="202"/>
        <v>3</v>
      </c>
      <c r="F249" s="77" t="s">
        <v>122</v>
      </c>
      <c r="G249" s="16"/>
      <c r="H249" s="16"/>
      <c r="I249" s="77" t="s">
        <v>127</v>
      </c>
      <c r="J249" s="6"/>
      <c r="K249" s="76">
        <f t="shared" si="203"/>
        <v>18</v>
      </c>
      <c r="M249" s="11" t="str">
        <f t="shared" si="199"/>
        <v/>
      </c>
      <c r="O249" s="11" t="str">
        <f t="shared" si="165"/>
        <v/>
      </c>
      <c r="P249" s="11" t="str">
        <f t="shared" si="166"/>
        <v/>
      </c>
      <c r="S249" s="11" t="str">
        <f t="shared" si="204"/>
        <v/>
      </c>
      <c r="T249" s="11" t="str">
        <f t="shared" si="205"/>
        <v/>
      </c>
      <c r="V249" s="11" t="str">
        <f t="shared" si="206"/>
        <v>Bayern München</v>
      </c>
      <c r="W249" s="11">
        <f t="shared" si="200"/>
        <v>2</v>
      </c>
      <c r="Y249" s="82">
        <f>RANK(AI249,$AI$244:$AI$261,0)+COUNTIF($AI$243:AI248,AI249)</f>
        <v>2</v>
      </c>
      <c r="Z249" s="82" t="str">
        <f t="shared" si="201"/>
        <v>Bayern München</v>
      </c>
      <c r="AA249" s="82">
        <f>COUNTIFS(F3:F132,Z249,G3:G132,"&gt;=0")+COUNTIFS(I3:I132,Z249,H3:H132,"&gt;=0")</f>
        <v>3</v>
      </c>
      <c r="AB249" s="82">
        <f>COUNTIFS(F3:F132,Z249,B3:B132,3)+COUNTIFS(I3:I132,Z249,M3:M132,3)</f>
        <v>2</v>
      </c>
      <c r="AC249" s="82">
        <f>COUNTIFS(F3:F132,Z249,B3:B132,1)+COUNTIFS(I3:I132,Z249,M3:M132,1)</f>
        <v>1</v>
      </c>
      <c r="AD249" s="82">
        <f>COUNTIFS(F3:F132,Z249,B3:B132,0)+COUNTIFS(I3:I132,Z249,M3:M132,0)</f>
        <v>0</v>
      </c>
      <c r="AE249" s="82">
        <f>SUMIF(F3:F132,Z249,G3:G132)+SUMIF(I3:I132,Z249,H3:H132)</f>
        <v>11</v>
      </c>
      <c r="AF249" s="82">
        <f>SUMIF(F3:F132,Z249,H3:H132)+SUMIF(I3:I132,Z249,G3:G132)</f>
        <v>3</v>
      </c>
      <c r="AG249" s="82">
        <f t="shared" si="208"/>
        <v>8</v>
      </c>
      <c r="AH249" s="82">
        <f t="shared" ref="AH249:AH261" si="209">(AB249*3)+AC249</f>
        <v>7</v>
      </c>
      <c r="AI249" s="82">
        <f t="shared" si="207"/>
        <v>7000.0910000000003</v>
      </c>
      <c r="AJ249" s="11"/>
      <c r="AW249" s="3"/>
    </row>
    <row r="250" spans="1:49" x14ac:dyDescent="0.25">
      <c r="A250" s="3"/>
      <c r="B250" s="11" t="str">
        <f t="shared" si="164"/>
        <v/>
      </c>
      <c r="D250" s="76">
        <f t="shared" si="202"/>
        <v>4</v>
      </c>
      <c r="F250" s="77" t="s">
        <v>120</v>
      </c>
      <c r="G250" s="16"/>
      <c r="H250" s="16"/>
      <c r="I250" s="77" t="s">
        <v>129</v>
      </c>
      <c r="J250" s="6"/>
      <c r="K250" s="76">
        <f t="shared" si="203"/>
        <v>16</v>
      </c>
      <c r="M250" s="11" t="str">
        <f t="shared" si="199"/>
        <v/>
      </c>
      <c r="O250" s="11" t="str">
        <f t="shared" si="165"/>
        <v/>
      </c>
      <c r="P250" s="11" t="str">
        <f t="shared" si="166"/>
        <v/>
      </c>
      <c r="S250" s="11" t="str">
        <f t="shared" si="204"/>
        <v/>
      </c>
      <c r="T250" s="11" t="str">
        <f t="shared" si="205"/>
        <v/>
      </c>
      <c r="V250" s="11" t="str">
        <f t="shared" si="206"/>
        <v>Bor. Mönchengladbach</v>
      </c>
      <c r="W250" s="11">
        <f t="shared" si="200"/>
        <v>8</v>
      </c>
      <c r="Y250" s="82">
        <f>RANK(AI250,$AI$244:$AI$261,0)+COUNTIF($AI$243:AI249,AI250)</f>
        <v>8</v>
      </c>
      <c r="Z250" s="82" t="str">
        <f t="shared" si="201"/>
        <v>Bor. Mönchengladbach</v>
      </c>
      <c r="AA250" s="82">
        <f>COUNTIFS(F3:F132,Z250,G3:G132,"&gt;=0")+COUNTIFS(I3:I132,Z250,H3:H132,"&gt;=0")</f>
        <v>3</v>
      </c>
      <c r="AB250" s="82">
        <f>COUNTIFS(F3:F132,Z250,B3:B132,3)+COUNTIFS(I3:I132,Z250,M3:M132,3)</f>
        <v>1</v>
      </c>
      <c r="AC250" s="82">
        <f>COUNTIFS(F3:F132,Z250,B3:B132,1)+COUNTIFS(I3:I132,Z250,M3:M132,1)</f>
        <v>1</v>
      </c>
      <c r="AD250" s="82">
        <f>COUNTIFS(F3:F132,Z250,B3:B132,0)+COUNTIFS(I3:I132,Z250,M3:M132,0)</f>
        <v>1</v>
      </c>
      <c r="AE250" s="82">
        <f>SUMIF(F3:F132,Z250,G3:G132)+SUMIF(I3:I132,Z250,H3:H132)</f>
        <v>4</v>
      </c>
      <c r="AF250" s="82">
        <f>SUMIF(F3:F132,Z250,H3:H132)+SUMIF(I3:I132,Z250,G3:G132)</f>
        <v>4</v>
      </c>
      <c r="AG250" s="82">
        <f t="shared" si="208"/>
        <v>0</v>
      </c>
      <c r="AH250" s="82">
        <f t="shared" si="209"/>
        <v>4</v>
      </c>
      <c r="AI250" s="82">
        <f t="shared" si="207"/>
        <v>4000.0039999999999</v>
      </c>
      <c r="AJ250" s="11"/>
      <c r="AW250" s="3"/>
    </row>
    <row r="251" spans="1:49" x14ac:dyDescent="0.25">
      <c r="A251" s="3"/>
      <c r="B251" s="11" t="str">
        <f t="shared" si="164"/>
        <v/>
      </c>
      <c r="D251" s="76">
        <f t="shared" si="202"/>
        <v>17</v>
      </c>
      <c r="F251" s="77" t="s">
        <v>125</v>
      </c>
      <c r="G251" s="16"/>
      <c r="H251" s="16"/>
      <c r="I251" s="77" t="s">
        <v>261</v>
      </c>
      <c r="J251" s="6"/>
      <c r="K251" s="76">
        <f t="shared" si="203"/>
        <v>14</v>
      </c>
      <c r="M251" s="11" t="str">
        <f t="shared" si="199"/>
        <v/>
      </c>
      <c r="O251" s="11" t="str">
        <f t="shared" si="165"/>
        <v/>
      </c>
      <c r="P251" s="11" t="str">
        <f t="shared" si="166"/>
        <v/>
      </c>
      <c r="S251" s="11" t="str">
        <f t="shared" si="204"/>
        <v/>
      </c>
      <c r="T251" s="11" t="str">
        <f t="shared" si="205"/>
        <v/>
      </c>
      <c r="V251" s="11" t="str">
        <f t="shared" si="206"/>
        <v>Borussia Dortmund</v>
      </c>
      <c r="W251" s="11">
        <f t="shared" si="200"/>
        <v>5</v>
      </c>
      <c r="Y251" s="82">
        <f>RANK(AI251,$AI$244:$AI$261,0)+COUNTIF($AI$243:AI250,AI251)</f>
        <v>5</v>
      </c>
      <c r="Z251" s="82" t="str">
        <f t="shared" si="201"/>
        <v>Borussia Dortmund</v>
      </c>
      <c r="AA251" s="82">
        <f>COUNTIFS(F3:F132,Z251,G3:G132,"&gt;=0")+COUNTIFS(I3:I132,Z251,H3:H132,"&gt;=0")</f>
        <v>3</v>
      </c>
      <c r="AB251" s="82">
        <f>COUNTIFS(F3:F132,Z251,B3:B132,3)+COUNTIFS(I3:I132,Z251,M3:M132,3)</f>
        <v>2</v>
      </c>
      <c r="AC251" s="82">
        <f>COUNTIFS(F3:F132,Z251,B3:B132,1)+COUNTIFS(I3:I132,Z251,M3:M132,1)</f>
        <v>0</v>
      </c>
      <c r="AD251" s="82">
        <f>COUNTIFS(F3:F132,Z251,B3:B132,0)+COUNTIFS(I3:I132,Z251,M3:M132,0)</f>
        <v>1</v>
      </c>
      <c r="AE251" s="82">
        <f>SUMIF(F3:F132,Z251,G3:G132)+SUMIF(I3:I132,Z251,H3:H132)</f>
        <v>9</v>
      </c>
      <c r="AF251" s="82">
        <f>SUMIF(F3:F132,Z251,H3:H132)+SUMIF(I3:I132,Z251,G3:G132)</f>
        <v>5</v>
      </c>
      <c r="AG251" s="82">
        <f t="shared" si="208"/>
        <v>4</v>
      </c>
      <c r="AH251" s="82">
        <f t="shared" si="209"/>
        <v>6</v>
      </c>
      <c r="AI251" s="82">
        <f t="shared" si="207"/>
        <v>6000.049</v>
      </c>
      <c r="AJ251" s="11"/>
      <c r="AW251" s="3"/>
    </row>
    <row r="252" spans="1:49" x14ac:dyDescent="0.25">
      <c r="A252" s="3"/>
      <c r="B252" s="11" t="str">
        <f t="shared" si="164"/>
        <v/>
      </c>
      <c r="D252" s="76">
        <f t="shared" si="202"/>
        <v>2</v>
      </c>
      <c r="F252" s="77" t="s">
        <v>116</v>
      </c>
      <c r="G252" s="16"/>
      <c r="H252" s="16"/>
      <c r="I252" s="77" t="s">
        <v>225</v>
      </c>
      <c r="J252" s="6"/>
      <c r="K252" s="76">
        <f t="shared" si="203"/>
        <v>15</v>
      </c>
      <c r="M252" s="11" t="str">
        <f t="shared" si="199"/>
        <v/>
      </c>
      <c r="O252" s="11" t="str">
        <f t="shared" si="165"/>
        <v/>
      </c>
      <c r="P252" s="11" t="str">
        <f t="shared" si="166"/>
        <v/>
      </c>
      <c r="S252" s="11" t="str">
        <f t="shared" si="204"/>
        <v/>
      </c>
      <c r="T252" s="11" t="str">
        <f t="shared" si="205"/>
        <v/>
      </c>
      <c r="V252" s="11" t="str">
        <f t="shared" si="206"/>
        <v>Eintracht Frankfurt</v>
      </c>
      <c r="W252" s="11">
        <f t="shared" si="200"/>
        <v>7</v>
      </c>
      <c r="Y252" s="82">
        <f>RANK(AI252,$AI$244:$AI$261,0)+COUNTIF($AI$243:AI251,AI252)</f>
        <v>7</v>
      </c>
      <c r="Z252" s="82" t="str">
        <f t="shared" si="201"/>
        <v>Eintracht Frankfurt</v>
      </c>
      <c r="AA252" s="82">
        <f>COUNTIFS(F3:F132,Z252,G3:G132,"&gt;=0")+COUNTIFS(I3:I132,Z252,H3:H132,"&gt;=0")</f>
        <v>3</v>
      </c>
      <c r="AB252" s="82">
        <f>COUNTIFS(F3:F132,Z252,B3:B132,3)+COUNTIFS(I3:I132,Z252,M3:M132,3)</f>
        <v>2</v>
      </c>
      <c r="AC252" s="82">
        <f>COUNTIFS(F3:F132,Z252,B3:B132,1)+COUNTIFS(I3:I132,Z252,M3:M132,1)</f>
        <v>0</v>
      </c>
      <c r="AD252" s="82">
        <f>COUNTIFS(F3:F132,Z252,B3:B132,0)+COUNTIFS(I3:I132,Z252,M3:M132,0)</f>
        <v>1</v>
      </c>
      <c r="AE252" s="82">
        <f>SUMIF(F3:F132,Z252,G3:G132)+SUMIF(I3:I132,Z252,H3:H132)</f>
        <v>4</v>
      </c>
      <c r="AF252" s="82">
        <f>SUMIF(F3:F132,Z252,H3:H132)+SUMIF(I3:I132,Z252,G3:G132)</f>
        <v>3</v>
      </c>
      <c r="AG252" s="82">
        <f t="shared" si="208"/>
        <v>1</v>
      </c>
      <c r="AH252" s="82">
        <f t="shared" si="209"/>
        <v>6</v>
      </c>
      <c r="AI252" s="82">
        <f t="shared" si="207"/>
        <v>6000.0140000000001</v>
      </c>
      <c r="AJ252" s="11"/>
      <c r="AW252" s="3"/>
    </row>
    <row r="253" spans="1:49" x14ac:dyDescent="0.25">
      <c r="A253" s="3"/>
      <c r="B253" s="11" t="str">
        <f t="shared" si="164"/>
        <v/>
      </c>
      <c r="D253" s="76">
        <f t="shared" si="202"/>
        <v>7</v>
      </c>
      <c r="F253" s="77" t="s">
        <v>121</v>
      </c>
      <c r="G253" s="16"/>
      <c r="H253" s="16"/>
      <c r="I253" s="77" t="s">
        <v>262</v>
      </c>
      <c r="J253" s="6"/>
      <c r="K253" s="76">
        <f t="shared" si="203"/>
        <v>11</v>
      </c>
      <c r="M253" s="11" t="str">
        <f t="shared" si="199"/>
        <v/>
      </c>
      <c r="O253" s="11" t="str">
        <f t="shared" si="165"/>
        <v/>
      </c>
      <c r="P253" s="11" t="str">
        <f t="shared" si="166"/>
        <v/>
      </c>
      <c r="S253" s="11" t="str">
        <f t="shared" si="204"/>
        <v/>
      </c>
      <c r="T253" s="11" t="str">
        <f t="shared" si="205"/>
        <v/>
      </c>
      <c r="V253" s="11" t="str">
        <f t="shared" si="206"/>
        <v>FC Augsburg</v>
      </c>
      <c r="W253" s="11">
        <f t="shared" si="200"/>
        <v>16</v>
      </c>
      <c r="Y253" s="82">
        <f>RANK(AI253,$AI$244:$AI$261,0)+COUNTIF($AI$243:AI252,AI253)</f>
        <v>16</v>
      </c>
      <c r="Z253" s="82" t="str">
        <f t="shared" si="201"/>
        <v>FC Augsburg</v>
      </c>
      <c r="AA253" s="82">
        <f>COUNTIFS(F3:F132,Z253,G3:G132,"&gt;=0")+COUNTIFS(I3:I132,Z253,H3:H132,"&gt;=0")</f>
        <v>3</v>
      </c>
      <c r="AB253" s="82">
        <f>COUNTIFS(F3:F132,Z253,B3:B132,3)+COUNTIFS(I3:I132,Z253,M3:M132,3)</f>
        <v>0</v>
      </c>
      <c r="AC253" s="82">
        <f>COUNTIFS(F3:F132,Z253,B3:B132,1)+COUNTIFS(I3:I132,Z253,M3:M132,1)</f>
        <v>1</v>
      </c>
      <c r="AD253" s="82">
        <f>COUNTIFS(F3:F132,Z253,B3:B132,0)+COUNTIFS(I3:I132,Z253,M3:M132,0)</f>
        <v>2</v>
      </c>
      <c r="AE253" s="82">
        <f>SUMIF(F3:F132,Z253,G3:G132)+SUMIF(I3:I132,Z253,H3:H132)</f>
        <v>4</v>
      </c>
      <c r="AF253" s="82">
        <f>SUMIF(F3:F132,Z253,H3:H132)+SUMIF(I3:I132,Z253,G3:G132)</f>
        <v>9</v>
      </c>
      <c r="AG253" s="82">
        <f t="shared" si="208"/>
        <v>-5</v>
      </c>
      <c r="AH253" s="82">
        <f t="shared" si="209"/>
        <v>1</v>
      </c>
      <c r="AI253" s="82">
        <f t="shared" si="207"/>
        <v>999.95400000000006</v>
      </c>
      <c r="AJ253" s="11"/>
      <c r="AW253" s="3"/>
    </row>
    <row r="254" spans="1:49" x14ac:dyDescent="0.25">
      <c r="A254" s="3"/>
      <c r="F254" s="6"/>
      <c r="G254" s="10"/>
      <c r="H254" s="10"/>
      <c r="I254" s="6"/>
      <c r="J254" s="6"/>
      <c r="O254" s="11" t="str">
        <f t="shared" si="165"/>
        <v/>
      </c>
      <c r="P254" s="11" t="str">
        <f t="shared" si="166"/>
        <v/>
      </c>
      <c r="V254" s="11" t="str">
        <f t="shared" si="206"/>
        <v>FC Schalke 04</v>
      </c>
      <c r="W254" s="11">
        <f t="shared" si="200"/>
        <v>10</v>
      </c>
      <c r="Y254" s="82">
        <f>RANK(AI254,$AI$244:$AI$261,0)+COUNTIF($AI$243:AI253,AI254)</f>
        <v>10</v>
      </c>
      <c r="Z254" s="82" t="str">
        <f t="shared" si="201"/>
        <v>FC Schalke 04</v>
      </c>
      <c r="AA254" s="82">
        <f>COUNTIFS(F3:F132,Z254,G3:G132,"&gt;=0")+COUNTIFS(I3:I132,Z254,H3:H132,"&gt;=0")</f>
        <v>3</v>
      </c>
      <c r="AB254" s="82">
        <f>COUNTIFS(F3:F132,Z254,B3:B132,3)+COUNTIFS(I3:I132,Z254,M3:M132,3)</f>
        <v>1</v>
      </c>
      <c r="AC254" s="82">
        <f>COUNTIFS(F3:F132,Z254,B3:B132,1)+COUNTIFS(I3:I132,Z254,M3:M132,1)</f>
        <v>1</v>
      </c>
      <c r="AD254" s="82">
        <f>COUNTIFS(F3:F132,Z254,B3:B132,0)+COUNTIFS(I3:I132,Z254,M3:M132,0)</f>
        <v>1</v>
      </c>
      <c r="AE254" s="82">
        <f>SUMIF(F3:F132,Z254,G3:G132)+SUMIF(I3:I132,Z254,H3:H132)</f>
        <v>3</v>
      </c>
      <c r="AF254" s="82">
        <f>SUMIF(F3:F132,Z254,H3:H132)+SUMIF(I3:I132,Z254,G3:G132)</f>
        <v>3</v>
      </c>
      <c r="AG254" s="82">
        <f t="shared" si="208"/>
        <v>0</v>
      </c>
      <c r="AH254" s="82">
        <f t="shared" si="209"/>
        <v>4</v>
      </c>
      <c r="AI254" s="82">
        <f t="shared" si="207"/>
        <v>4000.0030000000002</v>
      </c>
      <c r="AJ254" s="11"/>
      <c r="AW254" s="3"/>
    </row>
    <row r="255" spans="1:49" x14ac:dyDescent="0.25">
      <c r="A255" s="3"/>
      <c r="B255" s="11" t="str">
        <f t="shared" si="164"/>
        <v/>
      </c>
      <c r="F255" s="154" t="s">
        <v>83</v>
      </c>
      <c r="G255" s="154"/>
      <c r="H255" s="154"/>
      <c r="I255" s="154"/>
      <c r="J255" s="6"/>
      <c r="K255" s="8"/>
      <c r="M255" s="11" t="str">
        <f t="shared" ref="M255:M264" si="210">IF(H255="","",IF(H255&gt;G255,3,IF(H255=G255,1,0)))</f>
        <v/>
      </c>
      <c r="O255" s="11" t="str">
        <f t="shared" si="165"/>
        <v/>
      </c>
      <c r="P255" s="11" t="str">
        <f t="shared" si="166"/>
        <v/>
      </c>
      <c r="V255" s="11" t="str">
        <f t="shared" si="206"/>
        <v>Fortuna Düsseldorf</v>
      </c>
      <c r="W255" s="11">
        <f t="shared" si="200"/>
        <v>12</v>
      </c>
      <c r="Y255" s="82">
        <f>RANK(AI255,$AI$244:$AI$261,0)+COUNTIF($AI$243:AI254,AI255)</f>
        <v>12</v>
      </c>
      <c r="Z255" s="82" t="str">
        <f t="shared" si="201"/>
        <v>Fortuna Düsseldorf</v>
      </c>
      <c r="AA255" s="82">
        <f>COUNTIFS(F3:F132,Z255,G3:G132,"&gt;=0")+COUNTIFS(I3:I132,Z255,H3:H132,"&gt;=0")</f>
        <v>3</v>
      </c>
      <c r="AB255" s="82">
        <f>COUNTIFS(F3:F132,Z255,B3:B132,3)+COUNTIFS(I3:I132,Z255,M3:M132,3)</f>
        <v>1</v>
      </c>
      <c r="AC255" s="82">
        <f>COUNTIFS(F3:F132,Z255,B3:B132,1)+COUNTIFS(I3:I132,Z255,M3:M132,1)</f>
        <v>0</v>
      </c>
      <c r="AD255" s="82">
        <f>COUNTIFS(F3:F132,Z255,B3:B132,0)+COUNTIFS(I3:I132,Z255,M3:M132,0)</f>
        <v>2</v>
      </c>
      <c r="AE255" s="82">
        <f>SUMIF(F3:F132,Z255,G3:G132)+SUMIF(I3:I132,Z255,H3:H132)</f>
        <v>5</v>
      </c>
      <c r="AF255" s="82">
        <f>SUMIF(F3:F132,Z255,H3:H132)+SUMIF(I3:I132,Z255,G3:G132)</f>
        <v>6</v>
      </c>
      <c r="AG255" s="82">
        <f t="shared" si="208"/>
        <v>-1</v>
      </c>
      <c r="AH255" s="82">
        <f t="shared" si="209"/>
        <v>3</v>
      </c>
      <c r="AI255" s="82">
        <f t="shared" si="207"/>
        <v>2999.9949999999999</v>
      </c>
      <c r="AJ255" s="11"/>
      <c r="AW255" s="3"/>
    </row>
    <row r="256" spans="1:49" x14ac:dyDescent="0.25">
      <c r="A256" s="3"/>
      <c r="B256" s="11" t="str">
        <f t="shared" si="164"/>
        <v/>
      </c>
      <c r="D256" s="76">
        <f t="shared" ref="D256:D264" si="211">IFERROR(VLOOKUP(F256,$V$464:$W$481,2,FALSE),"")</f>
        <v>9</v>
      </c>
      <c r="F256" s="77" t="s">
        <v>123</v>
      </c>
      <c r="G256" s="16"/>
      <c r="H256" s="16"/>
      <c r="I256" s="77" t="s">
        <v>116</v>
      </c>
      <c r="J256" s="6"/>
      <c r="K256" s="76">
        <f t="shared" ref="K256:K264" si="212">IFERROR(VLOOKUP(I256,$V$464:$W$481,2,FALSE),"")</f>
        <v>2</v>
      </c>
      <c r="M256" s="11" t="str">
        <f t="shared" si="210"/>
        <v/>
      </c>
      <c r="O256" s="11" t="str">
        <f t="shared" si="165"/>
        <v/>
      </c>
      <c r="P256" s="11" t="str">
        <f t="shared" si="166"/>
        <v/>
      </c>
      <c r="S256" s="11" t="str">
        <f t="shared" ref="S256:S264" si="213">IF(M256&lt;&gt;"",F256&amp;I256,"")</f>
        <v/>
      </c>
      <c r="T256" s="11" t="str">
        <f t="shared" ref="T256:T264" si="214">IF(S256&lt;&gt;"",G256&amp;"-"&amp;H256,"")</f>
        <v/>
      </c>
      <c r="V256" s="11" t="str">
        <f t="shared" si="206"/>
        <v>Hertha BSC</v>
      </c>
      <c r="W256" s="11">
        <f t="shared" si="200"/>
        <v>17</v>
      </c>
      <c r="Y256" s="82">
        <f>RANK(AI256,$AI$244:$AI$261,0)+COUNTIF($AI$243:AI255,AI256)</f>
        <v>17</v>
      </c>
      <c r="Z256" s="82" t="str">
        <f t="shared" si="201"/>
        <v>Hertha BSC</v>
      </c>
      <c r="AA256" s="82">
        <f>COUNTIFS(F3:F132,Z256,G3:G132,"&gt;=0")+COUNTIFS(I3:I132,Z256,H3:H132,"&gt;=0")</f>
        <v>3</v>
      </c>
      <c r="AB256" s="82">
        <f>COUNTIFS(F3:F132,Z256,B3:B132,3)+COUNTIFS(I3:I132,Z256,M3:M132,3)</f>
        <v>0</v>
      </c>
      <c r="AC256" s="82">
        <f>COUNTIFS(F3:F132,Z256,B3:B132,1)+COUNTIFS(I3:I132,Z256,M3:M132,1)</f>
        <v>1</v>
      </c>
      <c r="AD256" s="82">
        <f>COUNTIFS(F3:F132,Z256,B3:B132,0)+COUNTIFS(I3:I132,Z256,M3:M132,0)</f>
        <v>2</v>
      </c>
      <c r="AE256" s="82">
        <f>SUMIF(F3:F132,Z256,G3:G132)+SUMIF(I3:I132,Z256,H3:H132)</f>
        <v>2</v>
      </c>
      <c r="AF256" s="82">
        <f>SUMIF(F3:F132,Z256,H3:H132)+SUMIF(I3:I132,Z256,G3:G132)</f>
        <v>8</v>
      </c>
      <c r="AG256" s="82">
        <f t="shared" si="208"/>
        <v>-6</v>
      </c>
      <c r="AH256" s="82">
        <f t="shared" si="209"/>
        <v>1</v>
      </c>
      <c r="AI256" s="82">
        <f t="shared" si="207"/>
        <v>999.94200000000001</v>
      </c>
      <c r="AJ256" s="11"/>
      <c r="AW256" s="3"/>
    </row>
    <row r="257" spans="1:49" x14ac:dyDescent="0.25">
      <c r="A257" s="3"/>
      <c r="B257" s="11" t="str">
        <f t="shared" ref="B257:B319" si="215">IF(G257="","",IF(G257&gt;H257,3,IF(G257=H257,1,0)))</f>
        <v/>
      </c>
      <c r="D257" s="76">
        <f t="shared" si="211"/>
        <v>1</v>
      </c>
      <c r="F257" s="77" t="s">
        <v>118</v>
      </c>
      <c r="G257" s="16"/>
      <c r="H257" s="16"/>
      <c r="I257" s="77" t="s">
        <v>120</v>
      </c>
      <c r="J257" s="6"/>
      <c r="K257" s="76">
        <f t="shared" si="212"/>
        <v>4</v>
      </c>
      <c r="M257" s="11" t="str">
        <f t="shared" si="210"/>
        <v/>
      </c>
      <c r="O257" s="11" t="str">
        <f t="shared" si="165"/>
        <v/>
      </c>
      <c r="P257" s="11" t="str">
        <f t="shared" si="166"/>
        <v/>
      </c>
      <c r="S257" s="11" t="str">
        <f t="shared" si="213"/>
        <v/>
      </c>
      <c r="T257" s="11" t="str">
        <f t="shared" si="214"/>
        <v/>
      </c>
      <c r="V257" s="11" t="str">
        <f t="shared" si="206"/>
        <v>RB Leipzig</v>
      </c>
      <c r="W257" s="11">
        <f t="shared" si="200"/>
        <v>1</v>
      </c>
      <c r="Y257" s="82">
        <f>RANK(AI257,$AI$244:$AI$261,0)+COUNTIF($AI$243:AI256,AI257)</f>
        <v>1</v>
      </c>
      <c r="Z257" s="82" t="str">
        <f t="shared" si="201"/>
        <v>RB Leipzig</v>
      </c>
      <c r="AA257" s="82">
        <f>COUNTIFS(F3:F132,Z257,G3:G132,"&gt;=0")+COUNTIFS(I3:I132,Z257,H3:H132,"&gt;=0")</f>
        <v>3</v>
      </c>
      <c r="AB257" s="82">
        <f>COUNTIFS(F3:F132,Z257,B3:B132,3)+COUNTIFS(I3:I132,Z257,M3:M132,3)</f>
        <v>3</v>
      </c>
      <c r="AC257" s="82">
        <f>COUNTIFS(F3:F132,Z257,B3:B132,1)+COUNTIFS(I3:I132,Z257,M3:M132,1)</f>
        <v>0</v>
      </c>
      <c r="AD257" s="82">
        <f>COUNTIFS(F3:F132,Z257,B3:B132,0)+COUNTIFS(I3:I132,Z257,M3:M132,0)</f>
        <v>0</v>
      </c>
      <c r="AE257" s="82">
        <f>SUMIF(F3:F132,Z257,G3:G132)+SUMIF(I3:I132,Z257,H3:H132)</f>
        <v>9</v>
      </c>
      <c r="AF257" s="82">
        <f>SUMIF(F3:F132,Z257,H3:H132)+SUMIF(I3:I132,Z257,G3:G132)</f>
        <v>2</v>
      </c>
      <c r="AG257" s="82">
        <f t="shared" si="208"/>
        <v>7</v>
      </c>
      <c r="AH257" s="82">
        <f t="shared" si="209"/>
        <v>9</v>
      </c>
      <c r="AI257" s="82">
        <f t="shared" si="207"/>
        <v>9000.0789999999997</v>
      </c>
      <c r="AJ257" s="11"/>
      <c r="AW257" s="3"/>
    </row>
    <row r="258" spans="1:49" x14ac:dyDescent="0.25">
      <c r="A258" s="3"/>
      <c r="B258" s="11" t="str">
        <f t="shared" si="215"/>
        <v/>
      </c>
      <c r="D258" s="76">
        <f t="shared" si="211"/>
        <v>16</v>
      </c>
      <c r="F258" s="77" t="s">
        <v>129</v>
      </c>
      <c r="G258" s="16"/>
      <c r="H258" s="16"/>
      <c r="I258" s="77" t="s">
        <v>119</v>
      </c>
      <c r="J258" s="6"/>
      <c r="K258" s="76">
        <f t="shared" si="212"/>
        <v>8</v>
      </c>
      <c r="M258" s="11" t="str">
        <f t="shared" si="210"/>
        <v/>
      </c>
      <c r="O258" s="11" t="str">
        <f t="shared" si="165"/>
        <v/>
      </c>
      <c r="P258" s="11" t="str">
        <f t="shared" si="166"/>
        <v/>
      </c>
      <c r="S258" s="11" t="str">
        <f t="shared" si="213"/>
        <v/>
      </c>
      <c r="T258" s="11" t="str">
        <f t="shared" si="214"/>
        <v/>
      </c>
      <c r="V258" s="11" t="str">
        <f t="shared" si="206"/>
        <v>SC Freiburg</v>
      </c>
      <c r="W258" s="11">
        <f t="shared" si="200"/>
        <v>6</v>
      </c>
      <c r="Y258" s="82">
        <f>RANK(AI258,$AI$244:$AI$261,0)+COUNTIF($AI$243:AI257,AI258)</f>
        <v>6</v>
      </c>
      <c r="Z258" s="82" t="str">
        <f t="shared" si="201"/>
        <v>SC Freiburg</v>
      </c>
      <c r="AA258" s="82">
        <f>COUNTIFS(F3:F132,Z258,G3:G132,"&gt;=0")+COUNTIFS(I3:I132,Z258,H3:H132,"&gt;=0")</f>
        <v>3</v>
      </c>
      <c r="AB258" s="82">
        <f>COUNTIFS(F3:F132,Z258,B3:B132,3)+COUNTIFS(I3:I132,Z258,M3:M132,3)</f>
        <v>2</v>
      </c>
      <c r="AC258" s="82">
        <f>COUNTIFS(F3:F132,Z258,B3:B132,1)+COUNTIFS(I3:I132,Z258,M3:M132,1)</f>
        <v>0</v>
      </c>
      <c r="AD258" s="82">
        <f>COUNTIFS(F3:F132,Z258,B3:B132,0)+COUNTIFS(I3:I132,Z258,M3:M132,0)</f>
        <v>1</v>
      </c>
      <c r="AE258" s="82">
        <f>SUMIF(F3:F132,Z258,G3:G132)+SUMIF(I3:I132,Z258,H3:H132)</f>
        <v>7</v>
      </c>
      <c r="AF258" s="82">
        <f>SUMIF(F3:F132,Z258,H3:H132)+SUMIF(I3:I132,Z258,G3:G132)</f>
        <v>3</v>
      </c>
      <c r="AG258" s="82">
        <f t="shared" si="208"/>
        <v>4</v>
      </c>
      <c r="AH258" s="82">
        <f t="shared" si="209"/>
        <v>6</v>
      </c>
      <c r="AI258" s="82">
        <f t="shared" si="207"/>
        <v>6000.0469999999996</v>
      </c>
      <c r="AJ258" s="11"/>
      <c r="AW258" s="3"/>
    </row>
    <row r="259" spans="1:49" x14ac:dyDescent="0.25">
      <c r="A259" s="3"/>
      <c r="B259" s="11" t="str">
        <f t="shared" si="215"/>
        <v/>
      </c>
      <c r="D259" s="76">
        <f t="shared" si="211"/>
        <v>11</v>
      </c>
      <c r="F259" s="77" t="s">
        <v>262</v>
      </c>
      <c r="G259" s="16"/>
      <c r="H259" s="16"/>
      <c r="I259" s="77" t="s">
        <v>122</v>
      </c>
      <c r="J259" s="6"/>
      <c r="K259" s="76">
        <f t="shared" si="212"/>
        <v>3</v>
      </c>
      <c r="M259" s="11" t="str">
        <f t="shared" si="210"/>
        <v/>
      </c>
      <c r="O259" s="11" t="str">
        <f t="shared" si="165"/>
        <v/>
      </c>
      <c r="P259" s="11" t="str">
        <f t="shared" si="166"/>
        <v/>
      </c>
      <c r="S259" s="11" t="str">
        <f t="shared" si="213"/>
        <v/>
      </c>
      <c r="T259" s="11" t="str">
        <f t="shared" si="214"/>
        <v/>
      </c>
      <c r="V259" s="11" t="str">
        <f t="shared" si="206"/>
        <v>SC Paderborn 07</v>
      </c>
      <c r="W259" s="11">
        <f t="shared" si="200"/>
        <v>15</v>
      </c>
      <c r="Y259" s="82">
        <f>RANK(AI259,$AI$244:$AI$261,0)+COUNTIF($AI$243:AI258,AI259)</f>
        <v>15</v>
      </c>
      <c r="Z259" s="82" t="str">
        <f t="shared" si="201"/>
        <v>SC Paderborn 07</v>
      </c>
      <c r="AA259" s="82">
        <f>COUNTIFS(F3:F132,Z259,G3:G132,"&gt;=0")+COUNTIFS(I3:I132,Z259,H3:H132,"&gt;=0")</f>
        <v>3</v>
      </c>
      <c r="AB259" s="82">
        <f>COUNTIFS(F3:F132,Z259,B3:B132,3)+COUNTIFS(I3:I132,Z259,M3:M132,3)</f>
        <v>0</v>
      </c>
      <c r="AC259" s="82">
        <f>COUNTIFS(F3:F132,Z259,B3:B132,1)+COUNTIFS(I3:I132,Z259,M3:M132,1)</f>
        <v>1</v>
      </c>
      <c r="AD259" s="82">
        <f>COUNTIFS(F3:F132,Z259,B3:B132,0)+COUNTIFS(I3:I132,Z259,M3:M132,0)</f>
        <v>2</v>
      </c>
      <c r="AE259" s="82">
        <f>SUMIF(F3:F132,Z259,G3:G132)+SUMIF(I3:I132,Z259,H3:H132)</f>
        <v>4</v>
      </c>
      <c r="AF259" s="82">
        <f>SUMIF(F3:F132,Z259,H3:H132)+SUMIF(I3:I132,Z259,G3:G132)</f>
        <v>7</v>
      </c>
      <c r="AG259" s="82">
        <f t="shared" si="208"/>
        <v>-3</v>
      </c>
      <c r="AH259" s="82">
        <f t="shared" si="209"/>
        <v>1</v>
      </c>
      <c r="AI259" s="82">
        <f t="shared" si="207"/>
        <v>999.97400000000005</v>
      </c>
      <c r="AJ259" s="11"/>
      <c r="AW259" s="3"/>
    </row>
    <row r="260" spans="1:49" x14ac:dyDescent="0.25">
      <c r="A260" s="3"/>
      <c r="B260" s="11" t="str">
        <f t="shared" si="215"/>
        <v/>
      </c>
      <c r="D260" s="76">
        <f t="shared" si="211"/>
        <v>13</v>
      </c>
      <c r="F260" s="77" t="s">
        <v>124</v>
      </c>
      <c r="G260" s="16"/>
      <c r="H260" s="16"/>
      <c r="I260" s="77" t="s">
        <v>121</v>
      </c>
      <c r="J260" s="6"/>
      <c r="K260" s="76">
        <f t="shared" si="212"/>
        <v>7</v>
      </c>
      <c r="M260" s="11" t="str">
        <f t="shared" si="210"/>
        <v/>
      </c>
      <c r="O260" s="11" t="str">
        <f t="shared" ref="O260:O323" si="216">IF(B260="","",IF(B260=1,"N",IF(B260=0,"P",IF(B260=3,"G"))))</f>
        <v/>
      </c>
      <c r="P260" s="11" t="str">
        <f t="shared" ref="P260:P323" si="217">IF(M260="","",IF(M260=1,"N",IF(M260=0,"P",IF(M260=3,"G"))))</f>
        <v/>
      </c>
      <c r="S260" s="11" t="str">
        <f t="shared" si="213"/>
        <v/>
      </c>
      <c r="T260" s="11" t="str">
        <f t="shared" si="214"/>
        <v/>
      </c>
      <c r="V260" s="11" t="str">
        <f t="shared" si="206"/>
        <v>VfL Wolfsburg</v>
      </c>
      <c r="W260" s="11">
        <f t="shared" si="200"/>
        <v>3</v>
      </c>
      <c r="Y260" s="82">
        <f>RANK(AI260,$AI$244:$AI$261,0)+COUNTIF($AI$243:AI259,AI260)</f>
        <v>3</v>
      </c>
      <c r="Z260" s="82" t="str">
        <f t="shared" si="201"/>
        <v>VfL Wolfsburg</v>
      </c>
      <c r="AA260" s="82">
        <f>COUNTIFS(F3:F132,Z260,G3:G132,"&gt;=0")+COUNTIFS(I3:I132,Z260,H3:H132,"&gt;=0")</f>
        <v>3</v>
      </c>
      <c r="AB260" s="82">
        <f>COUNTIFS(F3:F132,Z260,B3:B132,3)+COUNTIFS(I3:I132,Z260,M3:M132,3)</f>
        <v>2</v>
      </c>
      <c r="AC260" s="82">
        <f>COUNTIFS(F3:F132,Z260,B3:B132,1)+COUNTIFS(I3:I132,Z260,M3:M132,1)</f>
        <v>1</v>
      </c>
      <c r="AD260" s="82">
        <f>COUNTIFS(F3:F132,Z260,B3:B132,0)+COUNTIFS(I3:I132,Z260,M3:M132,0)</f>
        <v>0</v>
      </c>
      <c r="AE260" s="82">
        <f>SUMIF(F3:F132,Z260,G3:G132)+SUMIF(I3:I132,Z260,H3:H132)</f>
        <v>6</v>
      </c>
      <c r="AF260" s="82">
        <f>SUMIF(F3:F132,Z260,H3:H132)+SUMIF(I3:I132,Z260,G3:G132)</f>
        <v>2</v>
      </c>
      <c r="AG260" s="82">
        <f t="shared" si="208"/>
        <v>4</v>
      </c>
      <c r="AH260" s="82">
        <f t="shared" si="209"/>
        <v>7</v>
      </c>
      <c r="AI260" s="82">
        <f t="shared" si="207"/>
        <v>7000.0460000000003</v>
      </c>
      <c r="AJ260" s="11"/>
      <c r="AW260" s="3"/>
    </row>
    <row r="261" spans="1:49" x14ac:dyDescent="0.25">
      <c r="A261" s="3"/>
      <c r="B261" s="11" t="str">
        <f t="shared" si="215"/>
        <v/>
      </c>
      <c r="D261" s="76">
        <f t="shared" si="211"/>
        <v>12</v>
      </c>
      <c r="F261" s="77" t="s">
        <v>126</v>
      </c>
      <c r="G261" s="16"/>
      <c r="H261" s="16"/>
      <c r="I261" s="77" t="s">
        <v>125</v>
      </c>
      <c r="J261" s="6"/>
      <c r="K261" s="76">
        <f t="shared" si="212"/>
        <v>17</v>
      </c>
      <c r="M261" s="11" t="str">
        <f t="shared" si="210"/>
        <v/>
      </c>
      <c r="O261" s="11" t="str">
        <f t="shared" si="216"/>
        <v/>
      </c>
      <c r="P261" s="11" t="str">
        <f t="shared" si="217"/>
        <v/>
      </c>
      <c r="S261" s="11" t="str">
        <f t="shared" si="213"/>
        <v/>
      </c>
      <c r="T261" s="11" t="str">
        <f t="shared" si="214"/>
        <v/>
      </c>
      <c r="V261" s="11" t="str">
        <f t="shared" si="206"/>
        <v>Werder Bremen</v>
      </c>
      <c r="W261" s="11">
        <f t="shared" si="200"/>
        <v>13</v>
      </c>
      <c r="Y261" s="82">
        <f>RANK(AI261,$AI$244:$AI$261,0)+COUNTIF($AI$243:AI260,AI261)</f>
        <v>13</v>
      </c>
      <c r="Z261" s="82" t="str">
        <f t="shared" si="201"/>
        <v>Werder Bremen</v>
      </c>
      <c r="AA261" s="82">
        <f>COUNTIFS(F3:F132,Z261,G3:G132,"&gt;=0")+COUNTIFS(I3:I132,Z261,H3:H132,"&gt;=0")</f>
        <v>3</v>
      </c>
      <c r="AB261" s="82">
        <f>COUNTIFS(F3:F132,Z261,B3:B132,3)+COUNTIFS(I3:I132,Z261,M3:M132,3)</f>
        <v>1</v>
      </c>
      <c r="AC261" s="82">
        <f>COUNTIFS(F3:F132,Z261,B3:B132,1)+COUNTIFS(I3:I132,Z261,M3:M132,1)</f>
        <v>0</v>
      </c>
      <c r="AD261" s="82">
        <f>COUNTIFS(F3:F132,Z261,B3:B132,0)+COUNTIFS(I3:I132,Z261,M3:M132,0)</f>
        <v>2</v>
      </c>
      <c r="AE261" s="82">
        <f>SUMIF(F3:F132,Z261,G3:G132)+SUMIF(I3:I132,Z261,H3:H132)</f>
        <v>6</v>
      </c>
      <c r="AF261" s="82">
        <f>SUMIF(F3:F132,Z261,H3:H132)+SUMIF(I3:I132,Z261,G3:G132)</f>
        <v>8</v>
      </c>
      <c r="AG261" s="82">
        <f t="shared" si="208"/>
        <v>-2</v>
      </c>
      <c r="AH261" s="82">
        <f t="shared" si="209"/>
        <v>3</v>
      </c>
      <c r="AI261" s="82">
        <f t="shared" si="207"/>
        <v>2999.9859999999999</v>
      </c>
      <c r="AJ261" s="11"/>
      <c r="AW261" s="3"/>
    </row>
    <row r="262" spans="1:49" x14ac:dyDescent="0.25">
      <c r="A262" s="3"/>
      <c r="B262" s="11" t="str">
        <f t="shared" si="215"/>
        <v/>
      </c>
      <c r="D262" s="76">
        <f t="shared" si="211"/>
        <v>5</v>
      </c>
      <c r="F262" s="77" t="s">
        <v>117</v>
      </c>
      <c r="G262" s="16"/>
      <c r="H262" s="16"/>
      <c r="I262" s="77" t="s">
        <v>128</v>
      </c>
      <c r="J262" s="6"/>
      <c r="K262" s="76">
        <f t="shared" si="212"/>
        <v>6</v>
      </c>
      <c r="M262" s="11" t="str">
        <f t="shared" si="210"/>
        <v/>
      </c>
      <c r="O262" s="11" t="str">
        <f t="shared" si="216"/>
        <v/>
      </c>
      <c r="P262" s="11" t="str">
        <f t="shared" si="217"/>
        <v/>
      </c>
      <c r="S262" s="11" t="str">
        <f t="shared" si="213"/>
        <v/>
      </c>
      <c r="T262" s="11" t="str">
        <f t="shared" si="214"/>
        <v/>
      </c>
      <c r="AJ262" s="11"/>
      <c r="AW262" s="3"/>
    </row>
    <row r="263" spans="1:49" x14ac:dyDescent="0.25">
      <c r="A263" s="3"/>
      <c r="B263" s="11" t="str">
        <f t="shared" si="215"/>
        <v/>
      </c>
      <c r="D263" s="76">
        <f t="shared" si="211"/>
        <v>14</v>
      </c>
      <c r="F263" s="77" t="s">
        <v>261</v>
      </c>
      <c r="G263" s="16"/>
      <c r="H263" s="16"/>
      <c r="I263" s="77" t="s">
        <v>130</v>
      </c>
      <c r="J263" s="6"/>
      <c r="K263" s="76">
        <f t="shared" si="212"/>
        <v>10</v>
      </c>
      <c r="M263" s="11" t="str">
        <f t="shared" si="210"/>
        <v/>
      </c>
      <c r="O263" s="11" t="str">
        <f t="shared" si="216"/>
        <v/>
      </c>
      <c r="P263" s="11" t="str">
        <f t="shared" si="217"/>
        <v/>
      </c>
      <c r="S263" s="11" t="str">
        <f t="shared" si="213"/>
        <v/>
      </c>
      <c r="T263" s="11" t="str">
        <f t="shared" si="214"/>
        <v/>
      </c>
      <c r="W263" s="83">
        <v>13</v>
      </c>
      <c r="Y263" s="82"/>
      <c r="Z263" s="82" t="s">
        <v>1</v>
      </c>
      <c r="AA263" s="82" t="s">
        <v>2</v>
      </c>
      <c r="AB263" s="82" t="s">
        <v>3</v>
      </c>
      <c r="AC263" s="82" t="s">
        <v>4</v>
      </c>
      <c r="AD263" s="82" t="s">
        <v>5</v>
      </c>
      <c r="AE263" s="82" t="s">
        <v>6</v>
      </c>
      <c r="AF263" s="82" t="s">
        <v>7</v>
      </c>
      <c r="AG263" s="82" t="s">
        <v>8</v>
      </c>
      <c r="AH263" s="82" t="s">
        <v>9</v>
      </c>
      <c r="AI263" s="82" t="s">
        <v>0</v>
      </c>
      <c r="AJ263" s="11"/>
      <c r="AW263" s="3"/>
    </row>
    <row r="264" spans="1:49" x14ac:dyDescent="0.25">
      <c r="A264" s="3"/>
      <c r="B264" s="11" t="str">
        <f t="shared" si="215"/>
        <v/>
      </c>
      <c r="D264" s="76">
        <f t="shared" si="211"/>
        <v>18</v>
      </c>
      <c r="F264" s="77" t="s">
        <v>127</v>
      </c>
      <c r="G264" s="16"/>
      <c r="H264" s="16"/>
      <c r="I264" s="77" t="s">
        <v>225</v>
      </c>
      <c r="J264" s="6"/>
      <c r="K264" s="76">
        <f t="shared" si="212"/>
        <v>15</v>
      </c>
      <c r="M264" s="11" t="str">
        <f t="shared" si="210"/>
        <v/>
      </c>
      <c r="O264" s="11" t="str">
        <f t="shared" si="216"/>
        <v/>
      </c>
      <c r="P264" s="11" t="str">
        <f t="shared" si="217"/>
        <v/>
      </c>
      <c r="S264" s="11" t="str">
        <f t="shared" si="213"/>
        <v/>
      </c>
      <c r="T264" s="11" t="str">
        <f t="shared" si="214"/>
        <v/>
      </c>
      <c r="V264" s="11" t="str">
        <f>CONCATENATE(Z264)</f>
        <v>1. FC Köln</v>
      </c>
      <c r="W264" s="11">
        <f t="shared" ref="W264:W281" si="218">Y264</f>
        <v>14</v>
      </c>
      <c r="Y264" s="82">
        <f>RANK(AI264,$AI$264:$AI$281,0)+COUNTIF($AI$263:AI263,AI264)</f>
        <v>14</v>
      </c>
      <c r="Z264" s="82" t="str">
        <f t="shared" ref="Z264:Z281" si="219">CONCATENATE(Z4)</f>
        <v>1. FC Köln</v>
      </c>
      <c r="AA264" s="82">
        <f>COUNTIFS(F3:F143,Z264,G3:G143,"&gt;=0")+COUNTIFS(I3:I143,Z264,H3:H143,"&gt;=0")</f>
        <v>3</v>
      </c>
      <c r="AB264" s="82">
        <f>COUNTIFS(F3:F143,Z264,B3:B143,3)+COUNTIFS(I3:I143,Z264,M3:M143,3)</f>
        <v>1</v>
      </c>
      <c r="AC264" s="82">
        <f>COUNTIFS(F3:F143,Z264,B3:B143,1)+COUNTIFS(I3:I143,Z264,M3:M143,1)</f>
        <v>0</v>
      </c>
      <c r="AD264" s="82">
        <f>COUNTIFS(F3:F143,Z264,B3:B143,0)+COUNTIFS(I3:I143,Z264,M3:M143,0)</f>
        <v>2</v>
      </c>
      <c r="AE264" s="82">
        <f>SUMIF(F3:F143,Z264,G3:G143)+SUMIF(I3:I143,Z264,H3:H143)</f>
        <v>4</v>
      </c>
      <c r="AF264" s="82">
        <f>SUMIF(F3:F143,Z264,H3:H143)+SUMIF(I3:I143,Z264,G3:G143)</f>
        <v>6</v>
      </c>
      <c r="AG264" s="82">
        <f>+AE264-AF264</f>
        <v>-2</v>
      </c>
      <c r="AH264" s="82">
        <f>(AB264*3)+AC264</f>
        <v>3</v>
      </c>
      <c r="AI264" s="82">
        <f>SUM(AH264*1000+(AG264)/100+(AE264)/1000)</f>
        <v>2999.9839999999999</v>
      </c>
      <c r="AJ264" s="11"/>
      <c r="AW264" s="3"/>
    </row>
    <row r="265" spans="1:49" x14ac:dyDescent="0.25">
      <c r="A265" s="3"/>
      <c r="F265" s="6"/>
      <c r="G265" s="10"/>
      <c r="H265" s="10"/>
      <c r="I265" s="6"/>
      <c r="J265" s="6"/>
      <c r="O265" s="11" t="str">
        <f t="shared" si="216"/>
        <v/>
      </c>
      <c r="P265" s="11" t="str">
        <f t="shared" si="217"/>
        <v/>
      </c>
      <c r="V265" s="11" t="str">
        <f t="shared" ref="V265:V281" si="220">CONCATENATE(Z265)</f>
        <v>1. FC Union Berlin</v>
      </c>
      <c r="W265" s="11">
        <f t="shared" si="218"/>
        <v>11</v>
      </c>
      <c r="Y265" s="82">
        <f>RANK(AI265,$AI$264:$AI$281,0)+COUNTIF($AI$263:AI264,AI265)</f>
        <v>11</v>
      </c>
      <c r="Z265" s="82" t="str">
        <f t="shared" si="219"/>
        <v>1. FC Union Berlin</v>
      </c>
      <c r="AA265" s="82">
        <f>COUNTIFS(F3:F143,Z265,G3:G143,"&gt;=0")+COUNTIFS(I3:I143,Z265,H3:H143,"&gt;=0")</f>
        <v>3</v>
      </c>
      <c r="AB265" s="82">
        <f>COUNTIFS(F3:F143,Z265,B3:B143,3)+COUNTIFS(I3:I143,Z265,M3:M143,3)</f>
        <v>1</v>
      </c>
      <c r="AC265" s="82">
        <f>COUNTIFS(F3:F143,Z265,B3:B143,1)+COUNTIFS(I3:I143,Z265,M3:M143,1)</f>
        <v>1</v>
      </c>
      <c r="AD265" s="82">
        <f>COUNTIFS(F3:F143,Z265,B3:B143,0)+COUNTIFS(I3:I143,Z265,M3:M143,0)</f>
        <v>1</v>
      </c>
      <c r="AE265" s="82">
        <f>SUMIF(F3:F143,Z265,G3:G143)+SUMIF(I3:I143,Z265,H3:H143)</f>
        <v>4</v>
      </c>
      <c r="AF265" s="82">
        <f>SUMIF(F3:F143,Z265,H3:H143)+SUMIF(I3:I143,Z265,G3:G143)</f>
        <v>6</v>
      </c>
      <c r="AG265" s="82">
        <f>+AE265-AF265</f>
        <v>-2</v>
      </c>
      <c r="AH265" s="82">
        <f>(AB265*3)+AC265</f>
        <v>4</v>
      </c>
      <c r="AI265" s="82">
        <f t="shared" ref="AI265:AI281" si="221">SUM(AH265*1000+(AG265)/100+(AE265)/1000)</f>
        <v>3999.9839999999999</v>
      </c>
      <c r="AJ265" s="11"/>
      <c r="AW265" s="3"/>
    </row>
    <row r="266" spans="1:49" x14ac:dyDescent="0.25">
      <c r="A266" s="3"/>
      <c r="B266" s="11" t="str">
        <f t="shared" si="215"/>
        <v/>
      </c>
      <c r="F266" s="154" t="s">
        <v>84</v>
      </c>
      <c r="G266" s="154"/>
      <c r="H266" s="154"/>
      <c r="I266" s="154"/>
      <c r="J266" s="6"/>
      <c r="M266" s="11" t="str">
        <f t="shared" ref="M266:M275" si="222">IF(H266="","",IF(H266&gt;G266,3,IF(H266=G266,1,0)))</f>
        <v/>
      </c>
      <c r="O266" s="11" t="str">
        <f t="shared" si="216"/>
        <v/>
      </c>
      <c r="P266" s="11" t="str">
        <f t="shared" si="217"/>
        <v/>
      </c>
      <c r="V266" s="11" t="str">
        <f t="shared" si="220"/>
        <v>1. FSV Mainz 05</v>
      </c>
      <c r="W266" s="11">
        <f t="shared" si="218"/>
        <v>18</v>
      </c>
      <c r="Y266" s="82">
        <f>RANK(AI266,$AI$264:$AI$281,0)+COUNTIF($AI$263:AI265,AI266)</f>
        <v>18</v>
      </c>
      <c r="Z266" s="82" t="str">
        <f t="shared" si="219"/>
        <v>1. FSV Mainz 05</v>
      </c>
      <c r="AA266" s="82">
        <f>COUNTIFS(F3:F143,Z266,G3:G143,"&gt;=0")+COUNTIFS(I3:I143,Z266,H3:H143,"&gt;=0")</f>
        <v>3</v>
      </c>
      <c r="AB266" s="82">
        <f>COUNTIFS(F3:F143,Z266,B3:B143,3)+COUNTIFS(I3:I143,Z266,M3:M143,3)</f>
        <v>0</v>
      </c>
      <c r="AC266" s="82">
        <f>COUNTIFS(F3:F143,Z266,B3:B143,1)+COUNTIFS(I3:I143,Z266,M3:M143,1)</f>
        <v>0</v>
      </c>
      <c r="AD266" s="82">
        <f>COUNTIFS(F3:F143,Z266,B3:B143,0)+COUNTIFS(I3:I143,Z266,M3:M143,0)</f>
        <v>3</v>
      </c>
      <c r="AE266" s="82">
        <f>SUMIF(F3:F143,Z266,G3:G143)+SUMIF(I3:I143,Z266,H3:H143)</f>
        <v>2</v>
      </c>
      <c r="AF266" s="82">
        <f>SUMIF(F3:F143,Z266,H3:H143)+SUMIF(I3:I143,Z266,G3:G143)</f>
        <v>12</v>
      </c>
      <c r="AG266" s="82">
        <f>+AE266-AF266</f>
        <v>-10</v>
      </c>
      <c r="AH266" s="82">
        <f>(AB266*3)+AC266</f>
        <v>0</v>
      </c>
      <c r="AI266" s="82">
        <f t="shared" si="221"/>
        <v>-9.8000000000000004E-2</v>
      </c>
      <c r="AW266" s="3"/>
    </row>
    <row r="267" spans="1:49" x14ac:dyDescent="0.25">
      <c r="A267" s="3"/>
      <c r="B267" s="11" t="str">
        <f t="shared" si="215"/>
        <v/>
      </c>
      <c r="D267" s="76">
        <f t="shared" ref="D267:D275" si="223">IFERROR(VLOOKUP(F267,$V$484:$W$501,2,FALSE),"")</f>
        <v>8</v>
      </c>
      <c r="F267" s="77" t="s">
        <v>119</v>
      </c>
      <c r="G267" s="16"/>
      <c r="H267" s="16"/>
      <c r="I267" s="77" t="s">
        <v>117</v>
      </c>
      <c r="J267" s="6"/>
      <c r="K267" s="76">
        <f t="shared" ref="K267:K275" si="224">IFERROR(VLOOKUP(I267,$V$484:$W$501,2,FALSE),"")</f>
        <v>5</v>
      </c>
      <c r="M267" s="11" t="str">
        <f t="shared" si="222"/>
        <v/>
      </c>
      <c r="O267" s="11" t="str">
        <f t="shared" si="216"/>
        <v/>
      </c>
      <c r="P267" s="11" t="str">
        <f t="shared" si="217"/>
        <v/>
      </c>
      <c r="S267" s="11" t="str">
        <f t="shared" ref="S267:S275" si="225">IF(M267&lt;&gt;"",F267&amp;I267,"")</f>
        <v/>
      </c>
      <c r="T267" s="11" t="str">
        <f t="shared" ref="T267:T275" si="226">IF(S267&lt;&gt;"",G267&amp;"-"&amp;H267,"")</f>
        <v/>
      </c>
      <c r="V267" s="11" t="str">
        <f t="shared" si="220"/>
        <v>1899 Hoffenheim</v>
      </c>
      <c r="W267" s="11">
        <f t="shared" si="218"/>
        <v>9</v>
      </c>
      <c r="Y267" s="82">
        <f>RANK(AI267,$AI$264:$AI$281,0)+COUNTIF($AI$263:AI266,AI267)</f>
        <v>9</v>
      </c>
      <c r="Z267" s="82" t="str">
        <f t="shared" si="219"/>
        <v>1899 Hoffenheim</v>
      </c>
      <c r="AA267" s="82">
        <f>COUNTIFS(F3:F143,Z267,G3:G143,"&gt;=0")+COUNTIFS(I3:I143,Z267,H3:H143,"&gt;=0")</f>
        <v>3</v>
      </c>
      <c r="AB267" s="82">
        <f>COUNTIFS(F3:F143,Z267,B3:B143,3)+COUNTIFS(I3:I143,Z267,M3:M143,3)</f>
        <v>1</v>
      </c>
      <c r="AC267" s="82">
        <f>COUNTIFS(F3:F143,Z267,B3:B143,1)+COUNTIFS(I3:I143,Z267,M3:M143,1)</f>
        <v>1</v>
      </c>
      <c r="AD267" s="82">
        <f>COUNTIFS(F3:F143,Z267,B3:B143,0)+COUNTIFS(I3:I143,Z267,M3:M143,0)</f>
        <v>1</v>
      </c>
      <c r="AE267" s="82">
        <f>SUMIF(F3:F143,Z267,G3:G143)+SUMIF(I3:I143,Z267,H3:H143)</f>
        <v>3</v>
      </c>
      <c r="AF267" s="82">
        <f>SUMIF(F3:F143,Z267,H3:H143)+SUMIF(I3:I143,Z267,G3:G143)</f>
        <v>3</v>
      </c>
      <c r="AG267" s="82">
        <f t="shared" ref="AG267:AG281" si="227">+AE267-AF267</f>
        <v>0</v>
      </c>
      <c r="AH267" s="82">
        <f>(AB267*3)+AC267</f>
        <v>4</v>
      </c>
      <c r="AI267" s="82">
        <f t="shared" si="221"/>
        <v>4000.0030000000002</v>
      </c>
      <c r="AJ267" s="11"/>
      <c r="AW267" s="3"/>
    </row>
    <row r="268" spans="1:49" x14ac:dyDescent="0.25">
      <c r="A268" s="3"/>
      <c r="B268" s="11" t="str">
        <f t="shared" si="215"/>
        <v/>
      </c>
      <c r="D268" s="76">
        <f t="shared" si="223"/>
        <v>3</v>
      </c>
      <c r="F268" s="77" t="s">
        <v>122</v>
      </c>
      <c r="G268" s="16"/>
      <c r="H268" s="16"/>
      <c r="I268" s="77" t="s">
        <v>118</v>
      </c>
      <c r="J268" s="6"/>
      <c r="K268" s="76">
        <f t="shared" si="224"/>
        <v>1</v>
      </c>
      <c r="M268" s="11" t="str">
        <f t="shared" si="222"/>
        <v/>
      </c>
      <c r="O268" s="11" t="str">
        <f t="shared" si="216"/>
        <v/>
      </c>
      <c r="P268" s="11" t="str">
        <f t="shared" si="217"/>
        <v/>
      </c>
      <c r="S268" s="11" t="str">
        <f t="shared" si="225"/>
        <v/>
      </c>
      <c r="T268" s="11" t="str">
        <f t="shared" si="226"/>
        <v/>
      </c>
      <c r="V268" s="11" t="str">
        <f t="shared" si="220"/>
        <v>Bayer Leverkusen</v>
      </c>
      <c r="W268" s="11">
        <f t="shared" si="218"/>
        <v>4</v>
      </c>
      <c r="Y268" s="82">
        <f>RANK(AI268,$AI$264:$AI$281,0)+COUNTIF($AI$263:AI267,AI268)</f>
        <v>4</v>
      </c>
      <c r="Z268" s="82" t="str">
        <f t="shared" si="219"/>
        <v>Bayer Leverkusen</v>
      </c>
      <c r="AA268" s="82">
        <f>COUNTIFS(F3:F143,Z268,G3:G143,"&gt;=0")+COUNTIFS(I3:I143,Z268,H3:H143,"&gt;=0")</f>
        <v>3</v>
      </c>
      <c r="AB268" s="82">
        <f>COUNTIFS(F3:F143,Z268,B3:B143,3)+COUNTIFS(I3:I143,Z268,M3:M143,3)</f>
        <v>2</v>
      </c>
      <c r="AC268" s="82">
        <f>COUNTIFS(F3:F143,Z268,B3:B143,1)+COUNTIFS(I3:I143,Z268,M3:M143,1)</f>
        <v>1</v>
      </c>
      <c r="AD268" s="82">
        <f>COUNTIFS(F3:F143,Z268,B3:B143,0)+COUNTIFS(I3:I143,Z268,M3:M143,0)</f>
        <v>0</v>
      </c>
      <c r="AE268" s="82">
        <f>SUMIF(F3:F143,Z268,G3:G143)+SUMIF(I3:I143,Z268,H3:H143)</f>
        <v>6</v>
      </c>
      <c r="AF268" s="82">
        <f>SUMIF(F3:F143,Z268,H3:H143)+SUMIF(I3:I143,Z268,G3:G143)</f>
        <v>3</v>
      </c>
      <c r="AG268" s="82">
        <f t="shared" si="227"/>
        <v>3</v>
      </c>
      <c r="AH268" s="82">
        <f>(AB268*3)+AC268</f>
        <v>7</v>
      </c>
      <c r="AI268" s="82">
        <f t="shared" si="221"/>
        <v>7000.0360000000001</v>
      </c>
      <c r="AJ268" s="11"/>
      <c r="AW268" s="3"/>
    </row>
    <row r="269" spans="1:49" x14ac:dyDescent="0.25">
      <c r="A269" s="3"/>
      <c r="B269" s="11" t="str">
        <f t="shared" si="215"/>
        <v/>
      </c>
      <c r="D269" s="76">
        <f t="shared" si="223"/>
        <v>4</v>
      </c>
      <c r="F269" s="77" t="s">
        <v>120</v>
      </c>
      <c r="G269" s="16"/>
      <c r="H269" s="16"/>
      <c r="I269" s="77" t="s">
        <v>121</v>
      </c>
      <c r="J269" s="6"/>
      <c r="K269" s="76">
        <f t="shared" si="224"/>
        <v>7</v>
      </c>
      <c r="M269" s="11" t="str">
        <f t="shared" si="222"/>
        <v/>
      </c>
      <c r="O269" s="11" t="str">
        <f t="shared" si="216"/>
        <v/>
      </c>
      <c r="P269" s="11" t="str">
        <f t="shared" si="217"/>
        <v/>
      </c>
      <c r="S269" s="11" t="str">
        <f t="shared" si="225"/>
        <v/>
      </c>
      <c r="T269" s="11" t="str">
        <f t="shared" si="226"/>
        <v/>
      </c>
      <c r="V269" s="11" t="str">
        <f t="shared" si="220"/>
        <v>Bayern München</v>
      </c>
      <c r="W269" s="11">
        <f t="shared" si="218"/>
        <v>2</v>
      </c>
      <c r="Y269" s="82">
        <f>RANK(AI269,$AI$264:$AI$281,0)+COUNTIF($AI$263:AI268,AI269)</f>
        <v>2</v>
      </c>
      <c r="Z269" s="82" t="str">
        <f t="shared" si="219"/>
        <v>Bayern München</v>
      </c>
      <c r="AA269" s="82">
        <f>COUNTIFS(F3:F143,Z269,G3:G143,"&gt;=0")+COUNTIFS(I3:I143,Z269,H3:H143,"&gt;=0")</f>
        <v>3</v>
      </c>
      <c r="AB269" s="82">
        <f>COUNTIFS(F3:F143,Z269,B3:B143,3)+COUNTIFS(I3:I143,Z269,M3:M143,3)</f>
        <v>2</v>
      </c>
      <c r="AC269" s="82">
        <f>COUNTIFS(F3:F143,Z269,B3:B143,1)+COUNTIFS(I3:I143,Z269,M3:M143,1)</f>
        <v>1</v>
      </c>
      <c r="AD269" s="82">
        <f>COUNTIFS(F3:F143,Z269,B3:B143,0)+COUNTIFS(I3:I143,Z269,M3:M143,0)</f>
        <v>0</v>
      </c>
      <c r="AE269" s="82">
        <f>SUMIF(F3:F143,Z269,G3:G143)+SUMIF(I3:I143,Z269,H3:H143)</f>
        <v>11</v>
      </c>
      <c r="AF269" s="82">
        <f>SUMIF(F3:F143,Z269,H3:H143)+SUMIF(I3:I143,Z269,G3:G143)</f>
        <v>3</v>
      </c>
      <c r="AG269" s="82">
        <f t="shared" si="227"/>
        <v>8</v>
      </c>
      <c r="AH269" s="82">
        <f t="shared" ref="AH269:AH281" si="228">(AB269*3)+AC269</f>
        <v>7</v>
      </c>
      <c r="AI269" s="82">
        <f t="shared" si="221"/>
        <v>7000.0910000000003</v>
      </c>
      <c r="AJ269" s="11"/>
      <c r="AW269" s="3"/>
    </row>
    <row r="270" spans="1:49" x14ac:dyDescent="0.25">
      <c r="A270" s="3"/>
      <c r="B270" s="11" t="str">
        <f t="shared" si="215"/>
        <v/>
      </c>
      <c r="D270" s="76">
        <f t="shared" si="223"/>
        <v>17</v>
      </c>
      <c r="F270" s="77" t="s">
        <v>125</v>
      </c>
      <c r="G270" s="16"/>
      <c r="H270" s="16"/>
      <c r="I270" s="77" t="s">
        <v>124</v>
      </c>
      <c r="J270" s="6"/>
      <c r="K270" s="76">
        <f t="shared" si="224"/>
        <v>13</v>
      </c>
      <c r="M270" s="11" t="str">
        <f t="shared" si="222"/>
        <v/>
      </c>
      <c r="O270" s="11" t="str">
        <f t="shared" si="216"/>
        <v/>
      </c>
      <c r="P270" s="11" t="str">
        <f t="shared" si="217"/>
        <v/>
      </c>
      <c r="S270" s="11" t="str">
        <f t="shared" si="225"/>
        <v/>
      </c>
      <c r="T270" s="11" t="str">
        <f t="shared" si="226"/>
        <v/>
      </c>
      <c r="V270" s="11" t="str">
        <f t="shared" si="220"/>
        <v>Bor. Mönchengladbach</v>
      </c>
      <c r="W270" s="11">
        <f t="shared" si="218"/>
        <v>8</v>
      </c>
      <c r="Y270" s="82">
        <f>RANK(AI270,$AI$264:$AI$281,0)+COUNTIF($AI$263:AI269,AI270)</f>
        <v>8</v>
      </c>
      <c r="Z270" s="82" t="str">
        <f t="shared" si="219"/>
        <v>Bor. Mönchengladbach</v>
      </c>
      <c r="AA270" s="82">
        <f>COUNTIFS(F3:F143,Z270,G3:G143,"&gt;=0")+COUNTIFS(I3:I143,Z270,H3:H143,"&gt;=0")</f>
        <v>3</v>
      </c>
      <c r="AB270" s="82">
        <f>COUNTIFS(F3:F143,Z270,B3:B143,3)+COUNTIFS(I3:I143,Z270,M3:M143,3)</f>
        <v>1</v>
      </c>
      <c r="AC270" s="82">
        <f>COUNTIFS(F3:F143,Z270,B3:B143,1)+COUNTIFS(I3:I143,Z270,M3:M143,1)</f>
        <v>1</v>
      </c>
      <c r="AD270" s="82">
        <f>COUNTIFS(F3:F143,Z270,B3:B143,0)+COUNTIFS(I3:I143,Z270,M3:M143,0)</f>
        <v>1</v>
      </c>
      <c r="AE270" s="82">
        <f>SUMIF(F3:F143,Z270,G3:G143)+SUMIF(I3:I143,Z270,H3:H143)</f>
        <v>4</v>
      </c>
      <c r="AF270" s="82">
        <f>SUMIF(F3:F143,Z270,H3:H143)+SUMIF(I3:I143,Z270,G3:G143)</f>
        <v>4</v>
      </c>
      <c r="AG270" s="82">
        <f t="shared" si="227"/>
        <v>0</v>
      </c>
      <c r="AH270" s="82">
        <f t="shared" si="228"/>
        <v>4</v>
      </c>
      <c r="AI270" s="82">
        <f t="shared" si="221"/>
        <v>4000.0039999999999</v>
      </c>
      <c r="AJ270" s="11"/>
      <c r="AW270" s="3"/>
    </row>
    <row r="271" spans="1:49" x14ac:dyDescent="0.25">
      <c r="A271" s="3"/>
      <c r="B271" s="11" t="str">
        <f t="shared" si="215"/>
        <v/>
      </c>
      <c r="D271" s="76">
        <f t="shared" si="223"/>
        <v>10</v>
      </c>
      <c r="F271" s="77" t="s">
        <v>130</v>
      </c>
      <c r="G271" s="16"/>
      <c r="H271" s="16"/>
      <c r="I271" s="77" t="s">
        <v>123</v>
      </c>
      <c r="J271" s="6"/>
      <c r="K271" s="76">
        <f t="shared" si="224"/>
        <v>9</v>
      </c>
      <c r="M271" s="11" t="str">
        <f t="shared" si="222"/>
        <v/>
      </c>
      <c r="O271" s="11" t="str">
        <f t="shared" si="216"/>
        <v/>
      </c>
      <c r="P271" s="11" t="str">
        <f t="shared" si="217"/>
        <v/>
      </c>
      <c r="S271" s="11" t="str">
        <f t="shared" si="225"/>
        <v/>
      </c>
      <c r="T271" s="11" t="str">
        <f t="shared" si="226"/>
        <v/>
      </c>
      <c r="V271" s="11" t="str">
        <f t="shared" si="220"/>
        <v>Borussia Dortmund</v>
      </c>
      <c r="W271" s="11">
        <f t="shared" si="218"/>
        <v>5</v>
      </c>
      <c r="Y271" s="82">
        <f>RANK(AI271,$AI$264:$AI$281,0)+COUNTIF($AI$263:AI270,AI271)</f>
        <v>5</v>
      </c>
      <c r="Z271" s="82" t="str">
        <f t="shared" si="219"/>
        <v>Borussia Dortmund</v>
      </c>
      <c r="AA271" s="82">
        <f>COUNTIFS(F3:F143,Z271,G3:G143,"&gt;=0")+COUNTIFS(I3:I143,Z271,H3:H143,"&gt;=0")</f>
        <v>3</v>
      </c>
      <c r="AB271" s="82">
        <f>COUNTIFS(F3:F143,Z271,B3:B143,3)+COUNTIFS(I3:I143,Z271,M3:M143,3)</f>
        <v>2</v>
      </c>
      <c r="AC271" s="82">
        <f>COUNTIFS(F3:F143,Z271,B3:B143,1)+COUNTIFS(I3:I143,Z271,M3:M143,1)</f>
        <v>0</v>
      </c>
      <c r="AD271" s="82">
        <f>COUNTIFS(F3:F143,Z271,B3:B143,0)+COUNTIFS(I3:I143,Z271,M3:M143,0)</f>
        <v>1</v>
      </c>
      <c r="AE271" s="82">
        <f>SUMIF(F3:F143,Z271,G3:G143)+SUMIF(I3:I143,Z271,H3:H143)</f>
        <v>9</v>
      </c>
      <c r="AF271" s="82">
        <f>SUMIF(F3:F143,Z271,H3:H143)+SUMIF(I3:I143,Z271,G3:G143)</f>
        <v>5</v>
      </c>
      <c r="AG271" s="82">
        <f t="shared" si="227"/>
        <v>4</v>
      </c>
      <c r="AH271" s="82">
        <f t="shared" si="228"/>
        <v>6</v>
      </c>
      <c r="AI271" s="82">
        <f t="shared" si="221"/>
        <v>6000.049</v>
      </c>
      <c r="AJ271" s="11"/>
      <c r="AW271" s="3"/>
    </row>
    <row r="272" spans="1:49" x14ac:dyDescent="0.25">
      <c r="A272" s="3"/>
      <c r="B272" s="11" t="str">
        <f t="shared" si="215"/>
        <v/>
      </c>
      <c r="D272" s="76">
        <f t="shared" si="223"/>
        <v>18</v>
      </c>
      <c r="F272" s="77" t="s">
        <v>127</v>
      </c>
      <c r="G272" s="16"/>
      <c r="H272" s="16"/>
      <c r="I272" s="77" t="s">
        <v>126</v>
      </c>
      <c r="J272" s="6"/>
      <c r="K272" s="76">
        <f t="shared" si="224"/>
        <v>12</v>
      </c>
      <c r="M272" s="11" t="str">
        <f t="shared" si="222"/>
        <v/>
      </c>
      <c r="O272" s="11" t="str">
        <f t="shared" si="216"/>
        <v/>
      </c>
      <c r="P272" s="11" t="str">
        <f t="shared" si="217"/>
        <v/>
      </c>
      <c r="S272" s="11" t="str">
        <f t="shared" si="225"/>
        <v/>
      </c>
      <c r="T272" s="11" t="str">
        <f t="shared" si="226"/>
        <v/>
      </c>
      <c r="V272" s="11" t="str">
        <f t="shared" si="220"/>
        <v>Eintracht Frankfurt</v>
      </c>
      <c r="W272" s="11">
        <f t="shared" si="218"/>
        <v>7</v>
      </c>
      <c r="Y272" s="82">
        <f>RANK(AI272,$AI$264:$AI$281,0)+COUNTIF($AI$263:AI271,AI272)</f>
        <v>7</v>
      </c>
      <c r="Z272" s="82" t="str">
        <f t="shared" si="219"/>
        <v>Eintracht Frankfurt</v>
      </c>
      <c r="AA272" s="82">
        <f>COUNTIFS(F3:F143,Z272,G3:G143,"&gt;=0")+COUNTIFS(I3:I143,Z272,H3:H143,"&gt;=0")</f>
        <v>3</v>
      </c>
      <c r="AB272" s="82">
        <f>COUNTIFS(F3:F143,Z272,B3:B143,3)+COUNTIFS(I3:I143,Z272,M3:M143,3)</f>
        <v>2</v>
      </c>
      <c r="AC272" s="82">
        <f>COUNTIFS(F3:F143,Z272,B3:B143,1)+COUNTIFS(I3:I143,Z272,M3:M143,1)</f>
        <v>0</v>
      </c>
      <c r="AD272" s="82">
        <f>COUNTIFS(F3:F143,Z272,B3:B143,0)+COUNTIFS(I3:I143,Z272,M3:M143,0)</f>
        <v>1</v>
      </c>
      <c r="AE272" s="82">
        <f>SUMIF(F3:F143,Z272,G3:G143)+SUMIF(I3:I143,Z272,H3:H143)</f>
        <v>4</v>
      </c>
      <c r="AF272" s="82">
        <f>SUMIF(F3:F143,Z272,H3:H143)+SUMIF(I3:I143,Z272,G3:G143)</f>
        <v>3</v>
      </c>
      <c r="AG272" s="82">
        <f t="shared" si="227"/>
        <v>1</v>
      </c>
      <c r="AH272" s="82">
        <f t="shared" si="228"/>
        <v>6</v>
      </c>
      <c r="AI272" s="82">
        <f t="shared" si="221"/>
        <v>6000.0140000000001</v>
      </c>
      <c r="AJ272" s="11"/>
      <c r="AW272" s="3"/>
    </row>
    <row r="273" spans="1:49" x14ac:dyDescent="0.25">
      <c r="A273" s="3"/>
      <c r="B273" s="11" t="str">
        <f t="shared" si="215"/>
        <v/>
      </c>
      <c r="D273" s="76">
        <f t="shared" si="223"/>
        <v>2</v>
      </c>
      <c r="F273" s="77" t="s">
        <v>116</v>
      </c>
      <c r="G273" s="16"/>
      <c r="H273" s="16"/>
      <c r="I273" s="77" t="s">
        <v>129</v>
      </c>
      <c r="J273" s="6"/>
      <c r="K273" s="76">
        <f t="shared" si="224"/>
        <v>16</v>
      </c>
      <c r="M273" s="11" t="str">
        <f t="shared" si="222"/>
        <v/>
      </c>
      <c r="O273" s="11" t="str">
        <f t="shared" si="216"/>
        <v/>
      </c>
      <c r="P273" s="11" t="str">
        <f t="shared" si="217"/>
        <v/>
      </c>
      <c r="S273" s="11" t="str">
        <f t="shared" si="225"/>
        <v/>
      </c>
      <c r="T273" s="11" t="str">
        <f t="shared" si="226"/>
        <v/>
      </c>
      <c r="V273" s="11" t="str">
        <f t="shared" si="220"/>
        <v>FC Augsburg</v>
      </c>
      <c r="W273" s="11">
        <f t="shared" si="218"/>
        <v>16</v>
      </c>
      <c r="Y273" s="82">
        <f>RANK(AI273,$AI$264:$AI$281,0)+COUNTIF($AI$263:AI272,AI273)</f>
        <v>16</v>
      </c>
      <c r="Z273" s="82" t="str">
        <f t="shared" si="219"/>
        <v>FC Augsburg</v>
      </c>
      <c r="AA273" s="82">
        <f>COUNTIFS(F3:F143,Z273,G3:G143,"&gt;=0")+COUNTIFS(I3:I143,Z273,H3:H143,"&gt;=0")</f>
        <v>3</v>
      </c>
      <c r="AB273" s="82">
        <f>COUNTIFS(F3:F143,Z273,B3:B143,3)+COUNTIFS(I3:I143,Z273,M3:M143,3)</f>
        <v>0</v>
      </c>
      <c r="AC273" s="82">
        <f>COUNTIFS(F3:F143,Z273,B3:B143,1)+COUNTIFS(I3:I143,Z273,M3:M143,1)</f>
        <v>1</v>
      </c>
      <c r="AD273" s="82">
        <f>COUNTIFS(F3:F143,Z273,B3:B143,0)+COUNTIFS(I3:I143,Z273,M3:M143,0)</f>
        <v>2</v>
      </c>
      <c r="AE273" s="82">
        <f>SUMIF(F3:F143,Z273,G3:G143)+SUMIF(I3:I143,Z273,H3:H143)</f>
        <v>4</v>
      </c>
      <c r="AF273" s="82">
        <f>SUMIF(F3:F143,Z273,H3:H143)+SUMIF(I3:I143,Z273,G3:G143)</f>
        <v>9</v>
      </c>
      <c r="AG273" s="82">
        <f t="shared" si="227"/>
        <v>-5</v>
      </c>
      <c r="AH273" s="82">
        <f t="shared" si="228"/>
        <v>1</v>
      </c>
      <c r="AI273" s="82">
        <f t="shared" si="221"/>
        <v>999.95400000000006</v>
      </c>
      <c r="AJ273" s="11"/>
      <c r="AW273" s="3"/>
    </row>
    <row r="274" spans="1:49" x14ac:dyDescent="0.25">
      <c r="A274" s="3"/>
      <c r="B274" s="11" t="str">
        <f t="shared" si="215"/>
        <v/>
      </c>
      <c r="D274" s="76">
        <f t="shared" si="223"/>
        <v>15</v>
      </c>
      <c r="F274" s="77" t="s">
        <v>225</v>
      </c>
      <c r="G274" s="16"/>
      <c r="H274" s="16"/>
      <c r="I274" s="77" t="s">
        <v>261</v>
      </c>
      <c r="J274" s="6"/>
      <c r="K274" s="76">
        <f t="shared" si="224"/>
        <v>14</v>
      </c>
      <c r="M274" s="11" t="str">
        <f t="shared" si="222"/>
        <v/>
      </c>
      <c r="O274" s="11" t="str">
        <f t="shared" si="216"/>
        <v/>
      </c>
      <c r="P274" s="11" t="str">
        <f t="shared" si="217"/>
        <v/>
      </c>
      <c r="S274" s="11" t="str">
        <f t="shared" si="225"/>
        <v/>
      </c>
      <c r="T274" s="11" t="str">
        <f t="shared" si="226"/>
        <v/>
      </c>
      <c r="V274" s="11" t="str">
        <f t="shared" si="220"/>
        <v>FC Schalke 04</v>
      </c>
      <c r="W274" s="11">
        <f t="shared" si="218"/>
        <v>10</v>
      </c>
      <c r="Y274" s="82">
        <f>RANK(AI274,$AI$264:$AI$281,0)+COUNTIF($AI$263:AI273,AI274)</f>
        <v>10</v>
      </c>
      <c r="Z274" s="82" t="str">
        <f t="shared" si="219"/>
        <v>FC Schalke 04</v>
      </c>
      <c r="AA274" s="82">
        <f>COUNTIFS(F3:F143,Z274,G3:G143,"&gt;=0")+COUNTIFS(I3:I143,Z274,H3:H143,"&gt;=0")</f>
        <v>3</v>
      </c>
      <c r="AB274" s="82">
        <f>COUNTIFS(F3:F143,Z274,B3:B143,3)+COUNTIFS(I3:I143,Z274,M3:M143,3)</f>
        <v>1</v>
      </c>
      <c r="AC274" s="82">
        <f>COUNTIFS(F3:F143,Z274,B3:B143,1)+COUNTIFS(I3:I143,Z274,M3:M143,1)</f>
        <v>1</v>
      </c>
      <c r="AD274" s="82">
        <f>COUNTIFS(F3:F143,Z274,B3:B143,0)+COUNTIFS(I3:I143,Z274,M3:M143,0)</f>
        <v>1</v>
      </c>
      <c r="AE274" s="82">
        <f>SUMIF(F3:F143,Z274,G3:G143)+SUMIF(I3:I143,Z274,H3:H143)</f>
        <v>3</v>
      </c>
      <c r="AF274" s="82">
        <f>SUMIF(F3:F143,Z274,H3:H143)+SUMIF(I3:I143,Z274,G3:G143)</f>
        <v>3</v>
      </c>
      <c r="AG274" s="82">
        <f t="shared" si="227"/>
        <v>0</v>
      </c>
      <c r="AH274" s="82">
        <f t="shared" si="228"/>
        <v>4</v>
      </c>
      <c r="AI274" s="82">
        <f t="shared" si="221"/>
        <v>4000.0030000000002</v>
      </c>
      <c r="AJ274" s="11"/>
      <c r="AW274" s="3"/>
    </row>
    <row r="275" spans="1:49" x14ac:dyDescent="0.25">
      <c r="A275" s="3"/>
      <c r="B275" s="11" t="str">
        <f t="shared" si="215"/>
        <v/>
      </c>
      <c r="D275" s="76">
        <f t="shared" si="223"/>
        <v>6</v>
      </c>
      <c r="F275" s="77" t="s">
        <v>128</v>
      </c>
      <c r="G275" s="16"/>
      <c r="H275" s="16"/>
      <c r="I275" s="77" t="s">
        <v>262</v>
      </c>
      <c r="J275" s="6"/>
      <c r="K275" s="76">
        <f t="shared" si="224"/>
        <v>11</v>
      </c>
      <c r="M275" s="11" t="str">
        <f t="shared" si="222"/>
        <v/>
      </c>
      <c r="O275" s="11" t="str">
        <f t="shared" si="216"/>
        <v/>
      </c>
      <c r="P275" s="11" t="str">
        <f t="shared" si="217"/>
        <v/>
      </c>
      <c r="S275" s="11" t="str">
        <f t="shared" si="225"/>
        <v/>
      </c>
      <c r="T275" s="11" t="str">
        <f t="shared" si="226"/>
        <v/>
      </c>
      <c r="V275" s="11" t="str">
        <f t="shared" si="220"/>
        <v>Fortuna Düsseldorf</v>
      </c>
      <c r="W275" s="11">
        <f t="shared" si="218"/>
        <v>12</v>
      </c>
      <c r="Y275" s="82">
        <f>RANK(AI275,$AI$264:$AI$281,0)+COUNTIF($AI$263:AI274,AI275)</f>
        <v>12</v>
      </c>
      <c r="Z275" s="82" t="str">
        <f t="shared" si="219"/>
        <v>Fortuna Düsseldorf</v>
      </c>
      <c r="AA275" s="82">
        <f>COUNTIFS(F3:F143,Z275,G3:G143,"&gt;=0")+COUNTIFS(I3:I143,Z275,H3:H143,"&gt;=0")</f>
        <v>3</v>
      </c>
      <c r="AB275" s="82">
        <f>COUNTIFS(F3:F143,Z275,B3:B143,3)+COUNTIFS(I3:I143,Z275,M3:M143,3)</f>
        <v>1</v>
      </c>
      <c r="AC275" s="82">
        <f>COUNTIFS(F3:F143,Z275,B3:B143,1)+COUNTIFS(I3:I143,Z275,M3:M143,1)</f>
        <v>0</v>
      </c>
      <c r="AD275" s="82">
        <f>COUNTIFS(F3:F143,Z275,B3:B143,0)+COUNTIFS(I3:I143,Z275,M3:M143,0)</f>
        <v>2</v>
      </c>
      <c r="AE275" s="82">
        <f>SUMIF(F3:F143,Z275,G3:G143)+SUMIF(I3:I143,Z275,H3:H143)</f>
        <v>5</v>
      </c>
      <c r="AF275" s="82">
        <f>SUMIF(F3:F143,Z275,H3:H143)+SUMIF(I3:I143,Z275,G3:G143)</f>
        <v>6</v>
      </c>
      <c r="AG275" s="82">
        <f t="shared" si="227"/>
        <v>-1</v>
      </c>
      <c r="AH275" s="82">
        <f t="shared" si="228"/>
        <v>3</v>
      </c>
      <c r="AI275" s="82">
        <f t="shared" si="221"/>
        <v>2999.9949999999999</v>
      </c>
      <c r="AJ275" s="11"/>
      <c r="AW275" s="3"/>
    </row>
    <row r="276" spans="1:49" x14ac:dyDescent="0.25">
      <c r="A276" s="3"/>
      <c r="F276" s="6"/>
      <c r="G276" s="10"/>
      <c r="H276" s="10"/>
      <c r="I276" s="6"/>
      <c r="J276" s="6"/>
      <c r="O276" s="11" t="str">
        <f t="shared" si="216"/>
        <v/>
      </c>
      <c r="P276" s="11" t="str">
        <f t="shared" si="217"/>
        <v/>
      </c>
      <c r="V276" s="11" t="str">
        <f t="shared" si="220"/>
        <v>Hertha BSC</v>
      </c>
      <c r="W276" s="11">
        <f t="shared" si="218"/>
        <v>17</v>
      </c>
      <c r="Y276" s="82">
        <f>RANK(AI276,$AI$264:$AI$281,0)+COUNTIF($AI$263:AI275,AI276)</f>
        <v>17</v>
      </c>
      <c r="Z276" s="82" t="str">
        <f t="shared" si="219"/>
        <v>Hertha BSC</v>
      </c>
      <c r="AA276" s="82">
        <f>COUNTIFS(F3:F143,Z276,G3:G143,"&gt;=0")+COUNTIFS(I3:I143,Z276,H3:H143,"&gt;=0")</f>
        <v>3</v>
      </c>
      <c r="AB276" s="82">
        <f>COUNTIFS(F3:F143,Z276,B3:B143,3)+COUNTIFS(I3:I143,Z276,M3:M143,3)</f>
        <v>0</v>
      </c>
      <c r="AC276" s="82">
        <f>COUNTIFS(F3:F143,Z276,B3:B143,1)+COUNTIFS(I3:I143,Z276,M3:M143,1)</f>
        <v>1</v>
      </c>
      <c r="AD276" s="82">
        <f>COUNTIFS(F3:F143,Z276,B3:B143,0)+COUNTIFS(I3:I143,Z276,M3:M143,0)</f>
        <v>2</v>
      </c>
      <c r="AE276" s="82">
        <f>SUMIF(F3:F143,Z276,G3:G143)+SUMIF(I3:I143,Z276,H3:H143)</f>
        <v>2</v>
      </c>
      <c r="AF276" s="82">
        <f>SUMIF(F3:F143,Z276,H3:H143)+SUMIF(I3:I143,Z276,G3:G143)</f>
        <v>8</v>
      </c>
      <c r="AG276" s="82">
        <f t="shared" si="227"/>
        <v>-6</v>
      </c>
      <c r="AH276" s="82">
        <f t="shared" si="228"/>
        <v>1</v>
      </c>
      <c r="AI276" s="82">
        <f t="shared" si="221"/>
        <v>999.94200000000001</v>
      </c>
      <c r="AJ276" s="11"/>
      <c r="AW276" s="3"/>
    </row>
    <row r="277" spans="1:49" x14ac:dyDescent="0.25">
      <c r="A277" s="3"/>
      <c r="B277" s="11" t="str">
        <f t="shared" si="215"/>
        <v/>
      </c>
      <c r="F277" s="154" t="s">
        <v>85</v>
      </c>
      <c r="G277" s="154"/>
      <c r="H277" s="154"/>
      <c r="I277" s="154"/>
      <c r="J277" s="6"/>
      <c r="M277" s="11" t="str">
        <f t="shared" ref="M277:M286" si="229">IF(H277="","",IF(H277&gt;G277,3,IF(H277=G277,1,0)))</f>
        <v/>
      </c>
      <c r="O277" s="11" t="str">
        <f t="shared" si="216"/>
        <v/>
      </c>
      <c r="P277" s="11" t="str">
        <f t="shared" si="217"/>
        <v/>
      </c>
      <c r="V277" s="11" t="str">
        <f t="shared" si="220"/>
        <v>RB Leipzig</v>
      </c>
      <c r="W277" s="11">
        <f t="shared" si="218"/>
        <v>1</v>
      </c>
      <c r="Y277" s="82">
        <f>RANK(AI277,$AI$264:$AI$281,0)+COUNTIF($AI$263:AI276,AI277)</f>
        <v>1</v>
      </c>
      <c r="Z277" s="82" t="str">
        <f t="shared" si="219"/>
        <v>RB Leipzig</v>
      </c>
      <c r="AA277" s="82">
        <f>COUNTIFS(F3:F143,Z277,G3:G143,"&gt;=0")+COUNTIFS(I3:I143,Z277,H3:H143,"&gt;=0")</f>
        <v>3</v>
      </c>
      <c r="AB277" s="82">
        <f>COUNTIFS(F3:F143,Z277,B3:B143,3)+COUNTIFS(I3:I143,Z277,M3:M143,3)</f>
        <v>3</v>
      </c>
      <c r="AC277" s="82">
        <f>COUNTIFS(F3:F143,Z277,B3:B143,1)+COUNTIFS(I3:I143,Z277,M3:M143,1)</f>
        <v>0</v>
      </c>
      <c r="AD277" s="82">
        <f>COUNTIFS(F3:F143,Z277,B3:B143,0)+COUNTIFS(I3:I143,Z277,M3:M143,0)</f>
        <v>0</v>
      </c>
      <c r="AE277" s="82">
        <f>SUMIF(F3:F143,Z277,G3:G143)+SUMIF(I3:I143,Z277,H3:H143)</f>
        <v>9</v>
      </c>
      <c r="AF277" s="82">
        <f>SUMIF(F3:F143,Z277,H3:H143)+SUMIF(I3:I143,Z277,G3:G143)</f>
        <v>2</v>
      </c>
      <c r="AG277" s="82">
        <f t="shared" si="227"/>
        <v>7</v>
      </c>
      <c r="AH277" s="82">
        <f t="shared" si="228"/>
        <v>9</v>
      </c>
      <c r="AI277" s="82">
        <f t="shared" si="221"/>
        <v>9000.0789999999997</v>
      </c>
      <c r="AJ277" s="11"/>
      <c r="AW277" s="3"/>
    </row>
    <row r="278" spans="1:49" x14ac:dyDescent="0.25">
      <c r="A278" s="3"/>
      <c r="B278" s="11" t="str">
        <f t="shared" si="215"/>
        <v/>
      </c>
      <c r="D278" s="76">
        <f t="shared" ref="D278:D286" si="230">IFERROR(VLOOKUP(F278,$V$504:$W$521,2,FALSE),"")</f>
        <v>11</v>
      </c>
      <c r="F278" s="77" t="s">
        <v>262</v>
      </c>
      <c r="G278" s="16"/>
      <c r="H278" s="16"/>
      <c r="I278" s="77" t="s">
        <v>116</v>
      </c>
      <c r="J278" s="6"/>
      <c r="K278" s="76">
        <f t="shared" ref="K278:K286" si="231">IFERROR(VLOOKUP(I278,$V$504:$W$521,2,FALSE),"")</f>
        <v>2</v>
      </c>
      <c r="M278" s="11" t="str">
        <f t="shared" si="229"/>
        <v/>
      </c>
      <c r="O278" s="11" t="str">
        <f t="shared" si="216"/>
        <v/>
      </c>
      <c r="P278" s="11" t="str">
        <f t="shared" si="217"/>
        <v/>
      </c>
      <c r="S278" s="11" t="str">
        <f t="shared" ref="S278:S286" si="232">IF(M278&lt;&gt;"",F278&amp;I278,"")</f>
        <v/>
      </c>
      <c r="T278" s="11" t="str">
        <f t="shared" ref="T278:T286" si="233">IF(S278&lt;&gt;"",G278&amp;"-"&amp;H278,"")</f>
        <v/>
      </c>
      <c r="V278" s="11" t="str">
        <f t="shared" si="220"/>
        <v>SC Freiburg</v>
      </c>
      <c r="W278" s="11">
        <f t="shared" si="218"/>
        <v>6</v>
      </c>
      <c r="Y278" s="82">
        <f>RANK(AI278,$AI$264:$AI$281,0)+COUNTIF($AI$263:AI277,AI278)</f>
        <v>6</v>
      </c>
      <c r="Z278" s="82" t="str">
        <f t="shared" si="219"/>
        <v>SC Freiburg</v>
      </c>
      <c r="AA278" s="82">
        <f>COUNTIFS(F3:F143,Z278,G3:G143,"&gt;=0")+COUNTIFS(I3:I143,Z278,H3:H143,"&gt;=0")</f>
        <v>3</v>
      </c>
      <c r="AB278" s="82">
        <f>COUNTIFS(F3:F143,Z278,B3:B143,3)+COUNTIFS(I3:I143,Z278,M3:M143,3)</f>
        <v>2</v>
      </c>
      <c r="AC278" s="82">
        <f>COUNTIFS(F3:F143,Z278,B3:B143,1)+COUNTIFS(I3:I143,Z278,M3:M143,1)</f>
        <v>0</v>
      </c>
      <c r="AD278" s="82">
        <f>COUNTIFS(F3:F143,Z278,B3:B143,0)+COUNTIFS(I3:I143,Z278,M3:M143,0)</f>
        <v>1</v>
      </c>
      <c r="AE278" s="82">
        <f>SUMIF(F3:F143,Z278,G3:G143)+SUMIF(I3:I143,Z278,H3:H143)</f>
        <v>7</v>
      </c>
      <c r="AF278" s="82">
        <f>SUMIF(F3:F143,Z278,H3:H143)+SUMIF(I3:I143,Z278,G3:G143)</f>
        <v>3</v>
      </c>
      <c r="AG278" s="82">
        <f t="shared" si="227"/>
        <v>4</v>
      </c>
      <c r="AH278" s="82">
        <f t="shared" si="228"/>
        <v>6</v>
      </c>
      <c r="AI278" s="82">
        <f t="shared" si="221"/>
        <v>6000.0469999999996</v>
      </c>
      <c r="AJ278" s="11"/>
      <c r="AW278" s="3"/>
    </row>
    <row r="279" spans="1:49" x14ac:dyDescent="0.25">
      <c r="A279" s="3"/>
      <c r="B279" s="11" t="str">
        <f t="shared" si="215"/>
        <v/>
      </c>
      <c r="D279" s="76">
        <f t="shared" si="230"/>
        <v>13</v>
      </c>
      <c r="F279" s="77" t="s">
        <v>124</v>
      </c>
      <c r="G279" s="16"/>
      <c r="H279" s="16"/>
      <c r="I279" s="77" t="s">
        <v>120</v>
      </c>
      <c r="J279" s="6"/>
      <c r="K279" s="76">
        <f t="shared" si="231"/>
        <v>4</v>
      </c>
      <c r="M279" s="11" t="str">
        <f t="shared" si="229"/>
        <v/>
      </c>
      <c r="O279" s="11" t="str">
        <f t="shared" si="216"/>
        <v/>
      </c>
      <c r="P279" s="11" t="str">
        <f t="shared" si="217"/>
        <v/>
      </c>
      <c r="S279" s="11" t="str">
        <f t="shared" si="232"/>
        <v/>
      </c>
      <c r="T279" s="11" t="str">
        <f t="shared" si="233"/>
        <v/>
      </c>
      <c r="V279" s="11" t="str">
        <f t="shared" si="220"/>
        <v>SC Paderborn 07</v>
      </c>
      <c r="W279" s="11">
        <f t="shared" si="218"/>
        <v>15</v>
      </c>
      <c r="Y279" s="82">
        <f>RANK(AI279,$AI$264:$AI$281,0)+COUNTIF($AI$263:AI278,AI279)</f>
        <v>15</v>
      </c>
      <c r="Z279" s="82" t="str">
        <f t="shared" si="219"/>
        <v>SC Paderborn 07</v>
      </c>
      <c r="AA279" s="82">
        <f>COUNTIFS(F3:F143,Z279,G3:G143,"&gt;=0")+COUNTIFS(I3:I143,Z279,H3:H143,"&gt;=0")</f>
        <v>3</v>
      </c>
      <c r="AB279" s="82">
        <f>COUNTIFS(F3:F143,Z279,B3:B143,3)+COUNTIFS(I3:I143,Z279,M3:M143,3)</f>
        <v>0</v>
      </c>
      <c r="AC279" s="82">
        <f>COUNTIFS(F3:F143,Z279,B3:B143,1)+COUNTIFS(I3:I143,Z279,M3:M143,1)</f>
        <v>1</v>
      </c>
      <c r="AD279" s="82">
        <f>COUNTIFS(F3:F143,Z279,B3:B143,0)+COUNTIFS(I3:I143,Z279,M3:M143,0)</f>
        <v>2</v>
      </c>
      <c r="AE279" s="82">
        <f>SUMIF(F3:F143,Z279,G3:G143)+SUMIF(I3:I143,Z279,H3:H143)</f>
        <v>4</v>
      </c>
      <c r="AF279" s="82">
        <f>SUMIF(F3:F143,Z279,H3:H143)+SUMIF(I3:I143,Z279,G3:G143)</f>
        <v>7</v>
      </c>
      <c r="AG279" s="82">
        <f t="shared" si="227"/>
        <v>-3</v>
      </c>
      <c r="AH279" s="82">
        <f t="shared" si="228"/>
        <v>1</v>
      </c>
      <c r="AI279" s="82">
        <f t="shared" si="221"/>
        <v>999.97400000000005</v>
      </c>
      <c r="AJ279" s="11"/>
      <c r="AW279" s="3"/>
    </row>
    <row r="280" spans="1:49" x14ac:dyDescent="0.25">
      <c r="A280" s="3"/>
      <c r="B280" s="11" t="str">
        <f t="shared" si="215"/>
        <v/>
      </c>
      <c r="D280" s="76">
        <f t="shared" si="230"/>
        <v>7</v>
      </c>
      <c r="F280" s="77" t="s">
        <v>121</v>
      </c>
      <c r="G280" s="16"/>
      <c r="H280" s="16"/>
      <c r="I280" s="77" t="s">
        <v>119</v>
      </c>
      <c r="J280" s="6"/>
      <c r="K280" s="76">
        <f t="shared" si="231"/>
        <v>8</v>
      </c>
      <c r="M280" s="11" t="str">
        <f t="shared" si="229"/>
        <v/>
      </c>
      <c r="O280" s="11" t="str">
        <f t="shared" si="216"/>
        <v/>
      </c>
      <c r="P280" s="11" t="str">
        <f t="shared" si="217"/>
        <v/>
      </c>
      <c r="S280" s="11" t="str">
        <f t="shared" si="232"/>
        <v/>
      </c>
      <c r="T280" s="11" t="str">
        <f t="shared" si="233"/>
        <v/>
      </c>
      <c r="V280" s="11" t="str">
        <f t="shared" si="220"/>
        <v>VfL Wolfsburg</v>
      </c>
      <c r="W280" s="11">
        <f t="shared" si="218"/>
        <v>3</v>
      </c>
      <c r="Y280" s="82">
        <f>RANK(AI280,$AI$264:$AI$281,0)+COUNTIF($AI$263:AI279,AI280)</f>
        <v>3</v>
      </c>
      <c r="Z280" s="82" t="str">
        <f t="shared" si="219"/>
        <v>VfL Wolfsburg</v>
      </c>
      <c r="AA280" s="82">
        <f>COUNTIFS(F3:F143,Z280,G3:G143,"&gt;=0")+COUNTIFS(I3:I143,Z280,H3:H143,"&gt;=0")</f>
        <v>3</v>
      </c>
      <c r="AB280" s="82">
        <f>COUNTIFS(F3:F143,Z280,B3:B143,3)+COUNTIFS(I3:I143,Z280,M3:M143,3)</f>
        <v>2</v>
      </c>
      <c r="AC280" s="82">
        <f>COUNTIFS(F3:F143,Z280,B3:B143,1)+COUNTIFS(I3:I143,Z280,M3:M143,1)</f>
        <v>1</v>
      </c>
      <c r="AD280" s="82">
        <f>COUNTIFS(F3:F143,Z280,B3:B143,0)+COUNTIFS(I3:I143,Z280,M3:M143,0)</f>
        <v>0</v>
      </c>
      <c r="AE280" s="82">
        <f>SUMIF(F3:F143,Z280,G3:G143)+SUMIF(I3:I143,Z280,H3:H143)</f>
        <v>6</v>
      </c>
      <c r="AF280" s="82">
        <f>SUMIF(F3:F143,Z280,H3:H143)+SUMIF(I3:I143,Z280,G3:G143)</f>
        <v>2</v>
      </c>
      <c r="AG280" s="82">
        <f t="shared" si="227"/>
        <v>4</v>
      </c>
      <c r="AH280" s="82">
        <f t="shared" si="228"/>
        <v>7</v>
      </c>
      <c r="AI280" s="82">
        <f t="shared" si="221"/>
        <v>7000.0460000000003</v>
      </c>
      <c r="AJ280" s="11"/>
      <c r="AW280" s="3"/>
    </row>
    <row r="281" spans="1:49" x14ac:dyDescent="0.25">
      <c r="A281" s="3"/>
      <c r="B281" s="11" t="str">
        <f t="shared" si="215"/>
        <v/>
      </c>
      <c r="D281" s="76">
        <f t="shared" si="230"/>
        <v>16</v>
      </c>
      <c r="F281" s="77" t="s">
        <v>129</v>
      </c>
      <c r="G281" s="16"/>
      <c r="H281" s="16"/>
      <c r="I281" s="77" t="s">
        <v>122</v>
      </c>
      <c r="J281" s="6"/>
      <c r="K281" s="76">
        <f t="shared" si="231"/>
        <v>3</v>
      </c>
      <c r="M281" s="11" t="str">
        <f t="shared" si="229"/>
        <v/>
      </c>
      <c r="O281" s="11" t="str">
        <f t="shared" si="216"/>
        <v/>
      </c>
      <c r="P281" s="11" t="str">
        <f t="shared" si="217"/>
        <v/>
      </c>
      <c r="S281" s="11" t="str">
        <f t="shared" si="232"/>
        <v/>
      </c>
      <c r="T281" s="11" t="str">
        <f t="shared" si="233"/>
        <v/>
      </c>
      <c r="V281" s="11" t="str">
        <f t="shared" si="220"/>
        <v>Werder Bremen</v>
      </c>
      <c r="W281" s="11">
        <f t="shared" si="218"/>
        <v>13</v>
      </c>
      <c r="Y281" s="82">
        <f>RANK(AI281,$AI$264:$AI$281,0)+COUNTIF($AI$263:AI280,AI281)</f>
        <v>13</v>
      </c>
      <c r="Z281" s="82" t="str">
        <f t="shared" si="219"/>
        <v>Werder Bremen</v>
      </c>
      <c r="AA281" s="82">
        <f>COUNTIFS(F3:F143,Z281,G3:G143,"&gt;=0")+COUNTIFS(I3:I143,Z281,H3:H143,"&gt;=0")</f>
        <v>3</v>
      </c>
      <c r="AB281" s="82">
        <f>COUNTIFS(F3:F143,Z281,B3:B143,3)+COUNTIFS(I3:I143,Z281,M3:M143,3)</f>
        <v>1</v>
      </c>
      <c r="AC281" s="82">
        <f>COUNTIFS(F3:F143,Z281,B3:B143,1)+COUNTIFS(I3:I143,Z281,M3:M143,1)</f>
        <v>0</v>
      </c>
      <c r="AD281" s="82">
        <f>COUNTIFS(F3:F143,Z281,B3:B143,0)+COUNTIFS(I3:I143,Z281,M3:M143,0)</f>
        <v>2</v>
      </c>
      <c r="AE281" s="82">
        <f>SUMIF(F3:F143,Z281,G3:G143)+SUMIF(I3:I143,Z281,H3:H143)</f>
        <v>6</v>
      </c>
      <c r="AF281" s="82">
        <f>SUMIF(F3:F143,Z281,H3:H143)+SUMIF(I3:I143,Z281,G3:G143)</f>
        <v>8</v>
      </c>
      <c r="AG281" s="82">
        <f t="shared" si="227"/>
        <v>-2</v>
      </c>
      <c r="AH281" s="82">
        <f t="shared" si="228"/>
        <v>3</v>
      </c>
      <c r="AI281" s="82">
        <f t="shared" si="221"/>
        <v>2999.9859999999999</v>
      </c>
      <c r="AJ281" s="11"/>
      <c r="AW281" s="3"/>
    </row>
    <row r="282" spans="1:49" x14ac:dyDescent="0.25">
      <c r="A282" s="3"/>
      <c r="B282" s="11" t="str">
        <f t="shared" si="215"/>
        <v/>
      </c>
      <c r="D282" s="76">
        <f t="shared" si="230"/>
        <v>9</v>
      </c>
      <c r="F282" s="77" t="s">
        <v>123</v>
      </c>
      <c r="G282" s="16"/>
      <c r="H282" s="16"/>
      <c r="I282" s="77" t="s">
        <v>125</v>
      </c>
      <c r="J282" s="6"/>
      <c r="K282" s="76">
        <f t="shared" si="231"/>
        <v>17</v>
      </c>
      <c r="M282" s="11" t="str">
        <f t="shared" si="229"/>
        <v/>
      </c>
      <c r="O282" s="11" t="str">
        <f t="shared" si="216"/>
        <v/>
      </c>
      <c r="P282" s="11" t="str">
        <f t="shared" si="217"/>
        <v/>
      </c>
      <c r="S282" s="11" t="str">
        <f t="shared" si="232"/>
        <v/>
      </c>
      <c r="T282" s="11" t="str">
        <f t="shared" si="233"/>
        <v/>
      </c>
      <c r="AJ282" s="11"/>
      <c r="AW282" s="3"/>
    </row>
    <row r="283" spans="1:49" x14ac:dyDescent="0.25">
      <c r="A283" s="3"/>
      <c r="B283" s="11" t="str">
        <f t="shared" si="215"/>
        <v/>
      </c>
      <c r="D283" s="76">
        <f t="shared" si="230"/>
        <v>14</v>
      </c>
      <c r="F283" s="77" t="s">
        <v>261</v>
      </c>
      <c r="G283" s="16"/>
      <c r="H283" s="16"/>
      <c r="I283" s="77" t="s">
        <v>127</v>
      </c>
      <c r="J283" s="6"/>
      <c r="K283" s="76">
        <f t="shared" si="231"/>
        <v>18</v>
      </c>
      <c r="M283" s="11" t="str">
        <f t="shared" si="229"/>
        <v/>
      </c>
      <c r="O283" s="11" t="str">
        <f t="shared" si="216"/>
        <v/>
      </c>
      <c r="P283" s="11" t="str">
        <f t="shared" si="217"/>
        <v/>
      </c>
      <c r="S283" s="11" t="str">
        <f t="shared" si="232"/>
        <v/>
      </c>
      <c r="T283" s="11" t="str">
        <f t="shared" si="233"/>
        <v/>
      </c>
      <c r="W283" s="83">
        <v>14</v>
      </c>
      <c r="Y283" s="82"/>
      <c r="Z283" s="82" t="s">
        <v>1</v>
      </c>
      <c r="AA283" s="82" t="s">
        <v>2</v>
      </c>
      <c r="AB283" s="82" t="s">
        <v>3</v>
      </c>
      <c r="AC283" s="82" t="s">
        <v>4</v>
      </c>
      <c r="AD283" s="82" t="s">
        <v>5</v>
      </c>
      <c r="AE283" s="82" t="s">
        <v>6</v>
      </c>
      <c r="AF283" s="82" t="s">
        <v>7</v>
      </c>
      <c r="AG283" s="82" t="s">
        <v>8</v>
      </c>
      <c r="AH283" s="82" t="s">
        <v>9</v>
      </c>
      <c r="AI283" s="82" t="s">
        <v>0</v>
      </c>
      <c r="AJ283" s="11"/>
      <c r="AW283" s="3"/>
    </row>
    <row r="284" spans="1:49" x14ac:dyDescent="0.25">
      <c r="A284" s="3"/>
      <c r="B284" s="11" t="str">
        <f t="shared" si="215"/>
        <v/>
      </c>
      <c r="D284" s="76">
        <f t="shared" si="230"/>
        <v>1</v>
      </c>
      <c r="F284" s="77" t="s">
        <v>118</v>
      </c>
      <c r="G284" s="16"/>
      <c r="H284" s="16"/>
      <c r="I284" s="77" t="s">
        <v>128</v>
      </c>
      <c r="J284" s="6"/>
      <c r="K284" s="76">
        <f t="shared" si="231"/>
        <v>6</v>
      </c>
      <c r="M284" s="11" t="str">
        <f t="shared" si="229"/>
        <v/>
      </c>
      <c r="O284" s="11" t="str">
        <f t="shared" si="216"/>
        <v/>
      </c>
      <c r="P284" s="11" t="str">
        <f t="shared" si="217"/>
        <v/>
      </c>
      <c r="S284" s="11" t="str">
        <f t="shared" si="232"/>
        <v/>
      </c>
      <c r="T284" s="11" t="str">
        <f t="shared" si="233"/>
        <v/>
      </c>
      <c r="V284" s="11" t="str">
        <f>CONCATENATE(Z284)</f>
        <v>1. FC Köln</v>
      </c>
      <c r="W284" s="11">
        <f t="shared" ref="W284:W301" si="234">Y284</f>
        <v>14</v>
      </c>
      <c r="Y284" s="82">
        <f>RANK(AI284,$AI$284:$AI$301,0)+COUNTIF($AI$283:AI283,AI284)</f>
        <v>14</v>
      </c>
      <c r="Z284" s="82" t="str">
        <f t="shared" ref="Z284:Z301" si="235">CONCATENATE(Z4)</f>
        <v>1. FC Köln</v>
      </c>
      <c r="AA284" s="82">
        <f>COUNTIFS(F3:F154,Z284,G3:G154,"&gt;=0")+COUNTIFS(I3:I154,Z284,H3:H154,"&gt;=0")</f>
        <v>3</v>
      </c>
      <c r="AB284" s="82">
        <f>COUNTIFS(F3:F154,Z284,B3:B154,3)+COUNTIFS(I3:I154,Z284,M3:M154,3)</f>
        <v>1</v>
      </c>
      <c r="AC284" s="82">
        <f>COUNTIFS(F3:F154,Z284,B3:B154,1)+COUNTIFS(I3:I154,Z284,M3:M154,1)</f>
        <v>0</v>
      </c>
      <c r="AD284" s="82">
        <f>COUNTIFS(F3:F154,Z284,B3:B154,0)+COUNTIFS(I3:I154,Z284,M3:M154,0)</f>
        <v>2</v>
      </c>
      <c r="AE284" s="82">
        <f>SUMIF(F3:F154,Z284,G3:G154)+SUMIF(I3:I154,Z284,H3:H154)</f>
        <v>4</v>
      </c>
      <c r="AF284" s="82">
        <f>SUMIF(F3:F154,Z284,H3:H154)+SUMIF(I3:I154,Z284,G3:G154)</f>
        <v>6</v>
      </c>
      <c r="AG284" s="82">
        <f>+AE284-AF284</f>
        <v>-2</v>
      </c>
      <c r="AH284" s="82">
        <f>(AB284*3)+AC284</f>
        <v>3</v>
      </c>
      <c r="AI284" s="82">
        <f>SUM(AH284*1000+(AG284)/100+(AE284)/1000)</f>
        <v>2999.9839999999999</v>
      </c>
      <c r="AJ284" s="11"/>
      <c r="AW284" s="3"/>
    </row>
    <row r="285" spans="1:49" x14ac:dyDescent="0.25">
      <c r="A285" s="3"/>
      <c r="B285" s="11" t="str">
        <f t="shared" si="215"/>
        <v/>
      </c>
      <c r="D285" s="76">
        <f t="shared" si="230"/>
        <v>5</v>
      </c>
      <c r="F285" s="77" t="s">
        <v>117</v>
      </c>
      <c r="G285" s="16"/>
      <c r="H285" s="16"/>
      <c r="I285" s="77" t="s">
        <v>130</v>
      </c>
      <c r="J285" s="6"/>
      <c r="K285" s="76">
        <f t="shared" si="231"/>
        <v>10</v>
      </c>
      <c r="M285" s="11" t="str">
        <f t="shared" si="229"/>
        <v/>
      </c>
      <c r="O285" s="11" t="str">
        <f t="shared" si="216"/>
        <v/>
      </c>
      <c r="P285" s="11" t="str">
        <f t="shared" si="217"/>
        <v/>
      </c>
      <c r="S285" s="11" t="str">
        <f t="shared" si="232"/>
        <v/>
      </c>
      <c r="T285" s="11" t="str">
        <f t="shared" si="233"/>
        <v/>
      </c>
      <c r="V285" s="11" t="str">
        <f t="shared" ref="V285:V301" si="236">CONCATENATE(Z285)</f>
        <v>1. FC Union Berlin</v>
      </c>
      <c r="W285" s="11">
        <f t="shared" si="234"/>
        <v>11</v>
      </c>
      <c r="Y285" s="82">
        <f>RANK(AI285,$AI$284:$AI$301,0)+COUNTIF($AI$283:AI284,AI285)</f>
        <v>11</v>
      </c>
      <c r="Z285" s="82" t="str">
        <f t="shared" si="235"/>
        <v>1. FC Union Berlin</v>
      </c>
      <c r="AA285" s="82">
        <f>COUNTIFS(F3:F154,Z285,G3:G154,"&gt;=0")+COUNTIFS(I3:I154,Z285,H3:H154,"&gt;=0")</f>
        <v>3</v>
      </c>
      <c r="AB285" s="82">
        <f>COUNTIFS(F3:F154,Z285,B3:B154,3)+COUNTIFS(I3:I154,Z285,M3:M154,3)</f>
        <v>1</v>
      </c>
      <c r="AC285" s="82">
        <f>COUNTIFS(F3:F154,Z285,B3:B154,1)+COUNTIFS(I3:I154,Z285,M3:M154,1)</f>
        <v>1</v>
      </c>
      <c r="AD285" s="82">
        <f>COUNTIFS(F3:F154,Z285,B3:B154,0)+COUNTIFS(I3:I154,Z285,M3:M154,0)</f>
        <v>1</v>
      </c>
      <c r="AE285" s="82">
        <f>SUMIF(F3:F154,Z285,G3:G154)+SUMIF(I3:I154,Z285,H3:H154)</f>
        <v>4</v>
      </c>
      <c r="AF285" s="82">
        <f>SUMIF(F3:F154,Z285,H3:H154)+SUMIF(I3:I154,Z285,G3:G154)</f>
        <v>6</v>
      </c>
      <c r="AG285" s="82">
        <f>+AE285-AF285</f>
        <v>-2</v>
      </c>
      <c r="AH285" s="82">
        <f>(AB285*3)+AC285</f>
        <v>4</v>
      </c>
      <c r="AI285" s="82">
        <f t="shared" ref="AI285:AI301" si="237">SUM(AH285*1000+(AG285)/100+(AE285)/1000)</f>
        <v>3999.9839999999999</v>
      </c>
      <c r="AJ285" s="11"/>
      <c r="AW285" s="3"/>
    </row>
    <row r="286" spans="1:49" x14ac:dyDescent="0.25">
      <c r="A286" s="3"/>
      <c r="B286" s="11" t="str">
        <f t="shared" si="215"/>
        <v/>
      </c>
      <c r="D286" s="76">
        <f t="shared" si="230"/>
        <v>12</v>
      </c>
      <c r="F286" s="77" t="s">
        <v>126</v>
      </c>
      <c r="G286" s="16"/>
      <c r="H286" s="16"/>
      <c r="I286" s="77" t="s">
        <v>225</v>
      </c>
      <c r="J286" s="6"/>
      <c r="K286" s="76">
        <f t="shared" si="231"/>
        <v>15</v>
      </c>
      <c r="M286" s="11" t="str">
        <f t="shared" si="229"/>
        <v/>
      </c>
      <c r="O286" s="11" t="str">
        <f t="shared" si="216"/>
        <v/>
      </c>
      <c r="P286" s="11" t="str">
        <f t="shared" si="217"/>
        <v/>
      </c>
      <c r="S286" s="11" t="str">
        <f t="shared" si="232"/>
        <v/>
      </c>
      <c r="T286" s="11" t="str">
        <f t="shared" si="233"/>
        <v/>
      </c>
      <c r="V286" s="11" t="str">
        <f t="shared" si="236"/>
        <v>1. FSV Mainz 05</v>
      </c>
      <c r="W286" s="11">
        <f t="shared" si="234"/>
        <v>18</v>
      </c>
      <c r="Y286" s="82">
        <f>RANK(AI286,$AI$284:$AI$301,0)+COUNTIF($AI$283:AI285,AI286)</f>
        <v>18</v>
      </c>
      <c r="Z286" s="82" t="str">
        <f t="shared" si="235"/>
        <v>1. FSV Mainz 05</v>
      </c>
      <c r="AA286" s="82">
        <f>COUNTIFS(F3:F154,Z286,G3:G154,"&gt;=0")+COUNTIFS(I3:I154,Z286,H3:H154,"&gt;=0")</f>
        <v>3</v>
      </c>
      <c r="AB286" s="82">
        <f>COUNTIFS(F3:F154,Z286,B3:B154,3)+COUNTIFS(I3:I154,Z286,M3:M154,3)</f>
        <v>0</v>
      </c>
      <c r="AC286" s="82">
        <f>COUNTIFS(F3:F154,Z286,B3:B154,1)+COUNTIFS(I3:I154,Z286,M3:M154,1)</f>
        <v>0</v>
      </c>
      <c r="AD286" s="82">
        <f>COUNTIFS(F3:F154,Z286,B3:B154,0)+COUNTIFS(I3:I154,Z286,M3:M154,0)</f>
        <v>3</v>
      </c>
      <c r="AE286" s="82">
        <f>SUMIF(F3:F154,Z286,G3:G154)+SUMIF(I3:I154,Z286,H3:H154)</f>
        <v>2</v>
      </c>
      <c r="AF286" s="82">
        <f>SUMIF(F3:F154,Z286,H3:H154)+SUMIF(I3:I154,Z286,G3:G154)</f>
        <v>12</v>
      </c>
      <c r="AG286" s="82">
        <f>+AE286-AF286</f>
        <v>-10</v>
      </c>
      <c r="AH286" s="82">
        <f>(AB286*3)+AC286</f>
        <v>0</v>
      </c>
      <c r="AI286" s="82">
        <f t="shared" si="237"/>
        <v>-9.8000000000000004E-2</v>
      </c>
      <c r="AJ286" s="11"/>
      <c r="AW286" s="3"/>
    </row>
    <row r="287" spans="1:49" x14ac:dyDescent="0.25">
      <c r="A287" s="3"/>
      <c r="F287" s="6"/>
      <c r="G287" s="10"/>
      <c r="H287" s="10"/>
      <c r="I287" s="6"/>
      <c r="J287" s="6"/>
      <c r="O287" s="11" t="str">
        <f t="shared" si="216"/>
        <v/>
      </c>
      <c r="P287" s="11" t="str">
        <f t="shared" si="217"/>
        <v/>
      </c>
      <c r="V287" s="11" t="str">
        <f t="shared" si="236"/>
        <v>1899 Hoffenheim</v>
      </c>
      <c r="W287" s="11">
        <f t="shared" si="234"/>
        <v>9</v>
      </c>
      <c r="Y287" s="82">
        <f>RANK(AI287,$AI$284:$AI$301,0)+COUNTIF($AI$283:AI286,AI287)</f>
        <v>9</v>
      </c>
      <c r="Z287" s="82" t="str">
        <f t="shared" si="235"/>
        <v>1899 Hoffenheim</v>
      </c>
      <c r="AA287" s="82">
        <f>COUNTIFS(F3:F154,Z287,G3:G154,"&gt;=0")+COUNTIFS(I3:I154,Z287,H3:H154,"&gt;=0")</f>
        <v>3</v>
      </c>
      <c r="AB287" s="82">
        <f>COUNTIFS(F3:F154,Z287,B3:B154,3)+COUNTIFS(I3:I154,Z287,M3:M154,3)</f>
        <v>1</v>
      </c>
      <c r="AC287" s="82">
        <f>COUNTIFS(F3:F154,Z287,B3:B154,1)+COUNTIFS(I3:I154,Z287,M3:M154,1)</f>
        <v>1</v>
      </c>
      <c r="AD287" s="82">
        <f>COUNTIFS(F3:F154,Z287,B3:B154,0)+COUNTIFS(I3:I154,Z287,M3:M154,0)</f>
        <v>1</v>
      </c>
      <c r="AE287" s="82">
        <f>SUMIF(F3:F154,Z287,G3:G154)+SUMIF(I3:I154,Z287,H3:H154)</f>
        <v>3</v>
      </c>
      <c r="AF287" s="82">
        <f>SUMIF(F3:F154,Z287,H3:H154)+SUMIF(I3:I154,Z287,G3:G154)</f>
        <v>3</v>
      </c>
      <c r="AG287" s="82">
        <f t="shared" ref="AG287:AG301" si="238">+AE287-AF287</f>
        <v>0</v>
      </c>
      <c r="AH287" s="82">
        <f>(AB287*3)+AC287</f>
        <v>4</v>
      </c>
      <c r="AI287" s="82">
        <f t="shared" si="237"/>
        <v>4000.0030000000002</v>
      </c>
      <c r="AJ287" s="11"/>
      <c r="AW287" s="3"/>
    </row>
    <row r="288" spans="1:49" x14ac:dyDescent="0.25">
      <c r="A288" s="3"/>
      <c r="B288" s="11" t="str">
        <f t="shared" si="215"/>
        <v/>
      </c>
      <c r="F288" s="154" t="s">
        <v>86</v>
      </c>
      <c r="G288" s="154"/>
      <c r="H288" s="154"/>
      <c r="I288" s="154"/>
      <c r="J288" s="6"/>
      <c r="M288" s="11" t="str">
        <f t="shared" ref="M288:M297" si="239">IF(H288="","",IF(H288&gt;G288,3,IF(H288=G288,1,0)))</f>
        <v/>
      </c>
      <c r="O288" s="11" t="str">
        <f t="shared" si="216"/>
        <v/>
      </c>
      <c r="P288" s="11" t="str">
        <f t="shared" si="217"/>
        <v/>
      </c>
      <c r="V288" s="11" t="str">
        <f t="shared" si="236"/>
        <v>Bayer Leverkusen</v>
      </c>
      <c r="W288" s="11">
        <f t="shared" si="234"/>
        <v>4</v>
      </c>
      <c r="Y288" s="82">
        <f>RANK(AI288,$AI$284:$AI$301,0)+COUNTIF($AI$283:AI287,AI288)</f>
        <v>4</v>
      </c>
      <c r="Z288" s="82" t="str">
        <f t="shared" si="235"/>
        <v>Bayer Leverkusen</v>
      </c>
      <c r="AA288" s="82">
        <f>COUNTIFS(F3:F154,Z288,G3:G154,"&gt;=0")+COUNTIFS(I3:I154,Z288,H3:H154,"&gt;=0")</f>
        <v>3</v>
      </c>
      <c r="AB288" s="82">
        <f>COUNTIFS(F3:F154,Z288,B3:B154,3)+COUNTIFS(I3:I154,Z288,M3:M154,3)</f>
        <v>2</v>
      </c>
      <c r="AC288" s="82">
        <f>COUNTIFS(F3:F154,Z288,B3:B154,1)+COUNTIFS(I3:I154,Z288,M3:M154,1)</f>
        <v>1</v>
      </c>
      <c r="AD288" s="82">
        <f>COUNTIFS(F3:F154,Z288,B3:B154,0)+COUNTIFS(I3:I154,Z288,M3:M154,0)</f>
        <v>0</v>
      </c>
      <c r="AE288" s="82">
        <f>SUMIF(F3:F154,Z288,G3:G154)+SUMIF(I3:I154,Z288,H3:H154)</f>
        <v>6</v>
      </c>
      <c r="AF288" s="82">
        <f>SUMIF(F3:F154,Z288,H3:H154)+SUMIF(I3:I154,Z288,G3:G154)</f>
        <v>3</v>
      </c>
      <c r="AG288" s="82">
        <f t="shared" si="238"/>
        <v>3</v>
      </c>
      <c r="AH288" s="82">
        <f>(AB288*3)+AC288</f>
        <v>7</v>
      </c>
      <c r="AI288" s="82">
        <f t="shared" si="237"/>
        <v>7000.0360000000001</v>
      </c>
      <c r="AW288" s="3"/>
    </row>
    <row r="289" spans="1:49" x14ac:dyDescent="0.25">
      <c r="A289" s="3"/>
      <c r="B289" s="11" t="str">
        <f t="shared" si="215"/>
        <v/>
      </c>
      <c r="D289" s="76">
        <f t="shared" ref="D289:D297" si="240">IFERROR(VLOOKUP(F289,$V$524:$W$541,2,FALSE),"")</f>
        <v>3</v>
      </c>
      <c r="F289" s="77" t="s">
        <v>122</v>
      </c>
      <c r="G289" s="16"/>
      <c r="H289" s="16"/>
      <c r="I289" s="77" t="s">
        <v>117</v>
      </c>
      <c r="J289" s="6"/>
      <c r="K289" s="76">
        <f t="shared" ref="K289:K297" si="241">IFERROR(VLOOKUP(I289,$V$524:$W$541,2,FALSE),"")</f>
        <v>5</v>
      </c>
      <c r="M289" s="11" t="str">
        <f t="shared" si="239"/>
        <v/>
      </c>
      <c r="O289" s="11" t="str">
        <f t="shared" si="216"/>
        <v/>
      </c>
      <c r="P289" s="11" t="str">
        <f t="shared" si="217"/>
        <v/>
      </c>
      <c r="S289" s="11" t="str">
        <f t="shared" ref="S289:S297" si="242">IF(M289&lt;&gt;"",F289&amp;I289,"")</f>
        <v/>
      </c>
      <c r="T289" s="11" t="str">
        <f t="shared" ref="T289:T297" si="243">IF(S289&lt;&gt;"",G289&amp;"-"&amp;H289,"")</f>
        <v/>
      </c>
      <c r="V289" s="11" t="str">
        <f t="shared" si="236"/>
        <v>Bayern München</v>
      </c>
      <c r="W289" s="11">
        <f t="shared" si="234"/>
        <v>2</v>
      </c>
      <c r="Y289" s="82">
        <f>RANK(AI289,$AI$284:$AI$301,0)+COUNTIF($AI$283:AI288,AI289)</f>
        <v>2</v>
      </c>
      <c r="Z289" s="82" t="str">
        <f t="shared" si="235"/>
        <v>Bayern München</v>
      </c>
      <c r="AA289" s="82">
        <f>COUNTIFS(F3:F154,Z289,G3:G154,"&gt;=0")+COUNTIFS(I3:I154,Z289,H3:H154,"&gt;=0")</f>
        <v>3</v>
      </c>
      <c r="AB289" s="82">
        <f>COUNTIFS(F3:F154,Z289,B3:B154,3)+COUNTIFS(I3:I154,Z289,M3:M154,3)</f>
        <v>2</v>
      </c>
      <c r="AC289" s="82">
        <f>COUNTIFS(F3:F154,Z289,B3:B154,1)+COUNTIFS(I3:I154,Z289,M3:M154,1)</f>
        <v>1</v>
      </c>
      <c r="AD289" s="82">
        <f>COUNTIFS(F3:F154,Z289,B3:B154,0)+COUNTIFS(I3:I154,Z289,M3:M154,0)</f>
        <v>0</v>
      </c>
      <c r="AE289" s="82">
        <f>SUMIF(F3:F154,Z289,G3:G154)+SUMIF(I3:I154,Z289,H3:H154)</f>
        <v>11</v>
      </c>
      <c r="AF289" s="82">
        <f>SUMIF(F3:F154,Z289,H3:H154)+SUMIF(I3:I154,Z289,G3:G154)</f>
        <v>3</v>
      </c>
      <c r="AG289" s="82">
        <f t="shared" si="238"/>
        <v>8</v>
      </c>
      <c r="AH289" s="82">
        <f t="shared" ref="AH289:AH301" si="244">(AB289*3)+AC289</f>
        <v>7</v>
      </c>
      <c r="AI289" s="82">
        <f t="shared" si="237"/>
        <v>7000.0910000000003</v>
      </c>
      <c r="AJ289" s="11"/>
      <c r="AW289" s="3"/>
    </row>
    <row r="290" spans="1:49" x14ac:dyDescent="0.25">
      <c r="A290" s="3"/>
      <c r="B290" s="11" t="str">
        <f t="shared" si="215"/>
        <v/>
      </c>
      <c r="D290" s="76">
        <f t="shared" si="240"/>
        <v>18</v>
      </c>
      <c r="F290" s="77" t="s">
        <v>127</v>
      </c>
      <c r="G290" s="16"/>
      <c r="H290" s="16"/>
      <c r="I290" s="77" t="s">
        <v>118</v>
      </c>
      <c r="J290" s="6"/>
      <c r="K290" s="76">
        <f t="shared" si="241"/>
        <v>1</v>
      </c>
      <c r="M290" s="11" t="str">
        <f t="shared" si="239"/>
        <v/>
      </c>
      <c r="O290" s="11" t="str">
        <f t="shared" si="216"/>
        <v/>
      </c>
      <c r="P290" s="11" t="str">
        <f t="shared" si="217"/>
        <v/>
      </c>
      <c r="S290" s="11" t="str">
        <f t="shared" si="242"/>
        <v/>
      </c>
      <c r="T290" s="11" t="str">
        <f t="shared" si="243"/>
        <v/>
      </c>
      <c r="V290" s="11" t="str">
        <f t="shared" si="236"/>
        <v>Bor. Mönchengladbach</v>
      </c>
      <c r="W290" s="11">
        <f t="shared" si="234"/>
        <v>8</v>
      </c>
      <c r="Y290" s="82">
        <f>RANK(AI290,$AI$284:$AI$301,0)+COUNTIF($AI$283:AI289,AI290)</f>
        <v>8</v>
      </c>
      <c r="Z290" s="82" t="str">
        <f t="shared" si="235"/>
        <v>Bor. Mönchengladbach</v>
      </c>
      <c r="AA290" s="82">
        <f>COUNTIFS(F3:F154,Z290,G3:G154,"&gt;=0")+COUNTIFS(I3:I154,Z290,H3:H154,"&gt;=0")</f>
        <v>3</v>
      </c>
      <c r="AB290" s="82">
        <f>COUNTIFS(F3:F154,Z290,B3:B154,3)+COUNTIFS(I3:I154,Z290,M3:M154,3)</f>
        <v>1</v>
      </c>
      <c r="AC290" s="82">
        <f>COUNTIFS(F3:F154,Z290,B3:B154,1)+COUNTIFS(I3:I154,Z290,M3:M154,1)</f>
        <v>1</v>
      </c>
      <c r="AD290" s="82">
        <f>COUNTIFS(F3:F154,Z290,B3:B154,0)+COUNTIFS(I3:I154,Z290,M3:M154,0)</f>
        <v>1</v>
      </c>
      <c r="AE290" s="82">
        <f>SUMIF(F3:F154,Z290,G3:G154)+SUMIF(I3:I154,Z290,H3:H154)</f>
        <v>4</v>
      </c>
      <c r="AF290" s="82">
        <f>SUMIF(F3:F154,Z290,H3:H154)+SUMIF(I3:I154,Z290,G3:G154)</f>
        <v>4</v>
      </c>
      <c r="AG290" s="82">
        <f t="shared" si="238"/>
        <v>0</v>
      </c>
      <c r="AH290" s="82">
        <f t="shared" si="244"/>
        <v>4</v>
      </c>
      <c r="AI290" s="82">
        <f t="shared" si="237"/>
        <v>4000.0039999999999</v>
      </c>
      <c r="AJ290" s="11"/>
      <c r="AW290" s="3"/>
    </row>
    <row r="291" spans="1:49" x14ac:dyDescent="0.25">
      <c r="A291" s="3"/>
      <c r="B291" s="11" t="str">
        <f t="shared" si="215"/>
        <v/>
      </c>
      <c r="D291" s="76">
        <f t="shared" si="240"/>
        <v>8</v>
      </c>
      <c r="F291" s="77" t="s">
        <v>119</v>
      </c>
      <c r="G291" s="16"/>
      <c r="H291" s="16"/>
      <c r="I291" s="77" t="s">
        <v>120</v>
      </c>
      <c r="J291" s="6"/>
      <c r="K291" s="76">
        <f t="shared" si="241"/>
        <v>4</v>
      </c>
      <c r="M291" s="11" t="str">
        <f t="shared" si="239"/>
        <v/>
      </c>
      <c r="O291" s="11" t="str">
        <f t="shared" si="216"/>
        <v/>
      </c>
      <c r="P291" s="11" t="str">
        <f t="shared" si="217"/>
        <v/>
      </c>
      <c r="S291" s="11" t="str">
        <f t="shared" si="242"/>
        <v/>
      </c>
      <c r="T291" s="11" t="str">
        <f t="shared" si="243"/>
        <v/>
      </c>
      <c r="V291" s="11" t="str">
        <f t="shared" si="236"/>
        <v>Borussia Dortmund</v>
      </c>
      <c r="W291" s="11">
        <f t="shared" si="234"/>
        <v>5</v>
      </c>
      <c r="Y291" s="82">
        <f>RANK(AI291,$AI$284:$AI$301,0)+COUNTIF($AI$283:AI290,AI291)</f>
        <v>5</v>
      </c>
      <c r="Z291" s="82" t="str">
        <f t="shared" si="235"/>
        <v>Borussia Dortmund</v>
      </c>
      <c r="AA291" s="82">
        <f>COUNTIFS(F3:F154,Z291,G3:G154,"&gt;=0")+COUNTIFS(I3:I154,Z291,H3:H154,"&gt;=0")</f>
        <v>3</v>
      </c>
      <c r="AB291" s="82">
        <f>COUNTIFS(F3:F154,Z291,B3:B154,3)+COUNTIFS(I3:I154,Z291,M3:M154,3)</f>
        <v>2</v>
      </c>
      <c r="AC291" s="82">
        <f>COUNTIFS(F3:F154,Z291,B3:B154,1)+COUNTIFS(I3:I154,Z291,M3:M154,1)</f>
        <v>0</v>
      </c>
      <c r="AD291" s="82">
        <f>COUNTIFS(F3:F154,Z291,B3:B154,0)+COUNTIFS(I3:I154,Z291,M3:M154,0)</f>
        <v>1</v>
      </c>
      <c r="AE291" s="82">
        <f>SUMIF(F3:F154,Z291,G3:G154)+SUMIF(I3:I154,Z291,H3:H154)</f>
        <v>9</v>
      </c>
      <c r="AF291" s="82">
        <f>SUMIF(F3:F154,Z291,H3:H154)+SUMIF(I3:I154,Z291,G3:G154)</f>
        <v>5</v>
      </c>
      <c r="AG291" s="82">
        <f t="shared" si="238"/>
        <v>4</v>
      </c>
      <c r="AH291" s="82">
        <f t="shared" si="244"/>
        <v>6</v>
      </c>
      <c r="AI291" s="82">
        <f t="shared" si="237"/>
        <v>6000.049</v>
      </c>
      <c r="AJ291" s="11"/>
      <c r="AW291" s="3"/>
    </row>
    <row r="292" spans="1:49" x14ac:dyDescent="0.25">
      <c r="A292" s="3"/>
      <c r="B292" s="11" t="str">
        <f t="shared" si="215"/>
        <v/>
      </c>
      <c r="D292" s="76">
        <f t="shared" si="240"/>
        <v>2</v>
      </c>
      <c r="F292" s="77" t="s">
        <v>116</v>
      </c>
      <c r="G292" s="16"/>
      <c r="H292" s="16"/>
      <c r="I292" s="77" t="s">
        <v>121</v>
      </c>
      <c r="J292" s="6"/>
      <c r="K292" s="76">
        <f t="shared" si="241"/>
        <v>7</v>
      </c>
      <c r="M292" s="11" t="str">
        <f t="shared" si="239"/>
        <v/>
      </c>
      <c r="O292" s="11" t="str">
        <f t="shared" si="216"/>
        <v/>
      </c>
      <c r="P292" s="11" t="str">
        <f t="shared" si="217"/>
        <v/>
      </c>
      <c r="S292" s="11" t="str">
        <f t="shared" si="242"/>
        <v/>
      </c>
      <c r="T292" s="11" t="str">
        <f t="shared" si="243"/>
        <v/>
      </c>
      <c r="V292" s="11" t="str">
        <f t="shared" si="236"/>
        <v>Eintracht Frankfurt</v>
      </c>
      <c r="W292" s="11">
        <f t="shared" si="234"/>
        <v>7</v>
      </c>
      <c r="Y292" s="82">
        <f>RANK(AI292,$AI$284:$AI$301,0)+COUNTIF($AI$283:AI291,AI292)</f>
        <v>7</v>
      </c>
      <c r="Z292" s="82" t="str">
        <f t="shared" si="235"/>
        <v>Eintracht Frankfurt</v>
      </c>
      <c r="AA292" s="82">
        <f>COUNTIFS(F3:F154,Z292,G3:G154,"&gt;=0")+COUNTIFS(I3:I154,Z292,H3:H154,"&gt;=0")</f>
        <v>3</v>
      </c>
      <c r="AB292" s="82">
        <f>COUNTIFS(F3:F154,Z292,B3:B154,3)+COUNTIFS(I3:I154,Z292,M3:M154,3)</f>
        <v>2</v>
      </c>
      <c r="AC292" s="82">
        <f>COUNTIFS(F3:F154,Z292,B3:B154,1)+COUNTIFS(I3:I154,Z292,M3:M154,1)</f>
        <v>0</v>
      </c>
      <c r="AD292" s="82">
        <f>COUNTIFS(F3:F154,Z292,B3:B154,0)+COUNTIFS(I3:I154,Z292,M3:M154,0)</f>
        <v>1</v>
      </c>
      <c r="AE292" s="82">
        <f>SUMIF(F3:F154,Z292,G3:G154)+SUMIF(I3:I154,Z292,H3:H154)</f>
        <v>4</v>
      </c>
      <c r="AF292" s="82">
        <f>SUMIF(F3:F154,Z292,H3:H154)+SUMIF(I3:I154,Z292,G3:G154)</f>
        <v>3</v>
      </c>
      <c r="AG292" s="82">
        <f t="shared" si="238"/>
        <v>1</v>
      </c>
      <c r="AH292" s="82">
        <f t="shared" si="244"/>
        <v>6</v>
      </c>
      <c r="AI292" s="82">
        <f t="shared" si="237"/>
        <v>6000.0140000000001</v>
      </c>
      <c r="AJ292" s="11"/>
      <c r="AW292" s="3"/>
    </row>
    <row r="293" spans="1:49" x14ac:dyDescent="0.25">
      <c r="A293" s="3"/>
      <c r="B293" s="11" t="str">
        <f t="shared" si="215"/>
        <v/>
      </c>
      <c r="D293" s="76">
        <f t="shared" si="240"/>
        <v>6</v>
      </c>
      <c r="F293" s="77" t="s">
        <v>128</v>
      </c>
      <c r="G293" s="16"/>
      <c r="H293" s="16"/>
      <c r="I293" s="77" t="s">
        <v>124</v>
      </c>
      <c r="J293" s="6"/>
      <c r="K293" s="76">
        <f t="shared" si="241"/>
        <v>13</v>
      </c>
      <c r="M293" s="11" t="str">
        <f t="shared" si="239"/>
        <v/>
      </c>
      <c r="O293" s="11" t="str">
        <f t="shared" si="216"/>
        <v/>
      </c>
      <c r="P293" s="11" t="str">
        <f t="shared" si="217"/>
        <v/>
      </c>
      <c r="S293" s="11" t="str">
        <f t="shared" si="242"/>
        <v/>
      </c>
      <c r="T293" s="11" t="str">
        <f t="shared" si="243"/>
        <v/>
      </c>
      <c r="V293" s="11" t="str">
        <f t="shared" si="236"/>
        <v>FC Augsburg</v>
      </c>
      <c r="W293" s="11">
        <f t="shared" si="234"/>
        <v>16</v>
      </c>
      <c r="Y293" s="82">
        <f>RANK(AI293,$AI$284:$AI$301,0)+COUNTIF($AI$283:AI292,AI293)</f>
        <v>16</v>
      </c>
      <c r="Z293" s="82" t="str">
        <f t="shared" si="235"/>
        <v>FC Augsburg</v>
      </c>
      <c r="AA293" s="82">
        <f>COUNTIFS(F3:F154,Z293,G3:G154,"&gt;=0")+COUNTIFS(I3:I154,Z293,H3:H154,"&gt;=0")</f>
        <v>3</v>
      </c>
      <c r="AB293" s="82">
        <f>COUNTIFS(F3:F154,Z293,B3:B154,3)+COUNTIFS(I3:I154,Z293,M3:M154,3)</f>
        <v>0</v>
      </c>
      <c r="AC293" s="82">
        <f>COUNTIFS(F3:F154,Z293,B3:B154,1)+COUNTIFS(I3:I154,Z293,M3:M154,1)</f>
        <v>1</v>
      </c>
      <c r="AD293" s="82">
        <f>COUNTIFS(F3:F154,Z293,B3:B154,0)+COUNTIFS(I3:I154,Z293,M3:M154,0)</f>
        <v>2</v>
      </c>
      <c r="AE293" s="82">
        <f>SUMIF(F3:F154,Z293,G3:G154)+SUMIF(I3:I154,Z293,H3:H154)</f>
        <v>4</v>
      </c>
      <c r="AF293" s="82">
        <f>SUMIF(F3:F154,Z293,H3:H154)+SUMIF(I3:I154,Z293,G3:G154)</f>
        <v>9</v>
      </c>
      <c r="AG293" s="82">
        <f t="shared" si="238"/>
        <v>-5</v>
      </c>
      <c r="AH293" s="82">
        <f t="shared" si="244"/>
        <v>1</v>
      </c>
      <c r="AI293" s="82">
        <f t="shared" si="237"/>
        <v>999.95400000000006</v>
      </c>
      <c r="AJ293" s="11"/>
      <c r="AW293" s="3"/>
    </row>
    <row r="294" spans="1:49" x14ac:dyDescent="0.25">
      <c r="A294" s="3"/>
      <c r="B294" s="11" t="str">
        <f t="shared" si="215"/>
        <v/>
      </c>
      <c r="D294" s="76">
        <f t="shared" si="240"/>
        <v>15</v>
      </c>
      <c r="F294" s="77" t="s">
        <v>225</v>
      </c>
      <c r="G294" s="16"/>
      <c r="H294" s="16"/>
      <c r="I294" s="77" t="s">
        <v>123</v>
      </c>
      <c r="J294" s="6"/>
      <c r="K294" s="76">
        <f t="shared" si="241"/>
        <v>9</v>
      </c>
      <c r="M294" s="11" t="str">
        <f t="shared" si="239"/>
        <v/>
      </c>
      <c r="O294" s="11" t="str">
        <f t="shared" si="216"/>
        <v/>
      </c>
      <c r="P294" s="11" t="str">
        <f t="shared" si="217"/>
        <v/>
      </c>
      <c r="S294" s="11" t="str">
        <f t="shared" si="242"/>
        <v/>
      </c>
      <c r="T294" s="11" t="str">
        <f t="shared" si="243"/>
        <v/>
      </c>
      <c r="V294" s="11" t="str">
        <f t="shared" si="236"/>
        <v>FC Schalke 04</v>
      </c>
      <c r="W294" s="11">
        <f t="shared" si="234"/>
        <v>10</v>
      </c>
      <c r="Y294" s="82">
        <f>RANK(AI294,$AI$284:$AI$301,0)+COUNTIF($AI$283:AI293,AI294)</f>
        <v>10</v>
      </c>
      <c r="Z294" s="82" t="str">
        <f t="shared" si="235"/>
        <v>FC Schalke 04</v>
      </c>
      <c r="AA294" s="82">
        <f>COUNTIFS(F3:F154,Z294,G3:G154,"&gt;=0")+COUNTIFS(I3:I154,Z294,H3:H154,"&gt;=0")</f>
        <v>3</v>
      </c>
      <c r="AB294" s="82">
        <f>COUNTIFS(F3:F154,Z294,B3:B154,3)+COUNTIFS(I3:I154,Z294,M3:M154,3)</f>
        <v>1</v>
      </c>
      <c r="AC294" s="82">
        <f>COUNTIFS(F3:F154,Z294,B3:B154,1)+COUNTIFS(I3:I154,Z294,M3:M154,1)</f>
        <v>1</v>
      </c>
      <c r="AD294" s="82">
        <f>COUNTIFS(F3:F154,Z294,B3:B154,0)+COUNTIFS(I3:I154,Z294,M3:M154,0)</f>
        <v>1</v>
      </c>
      <c r="AE294" s="82">
        <f>SUMIF(F3:F154,Z294,G3:G154)+SUMIF(I3:I154,Z294,H3:H154)</f>
        <v>3</v>
      </c>
      <c r="AF294" s="82">
        <f>SUMIF(F3:F154,Z294,H3:H154)+SUMIF(I3:I154,Z294,G3:G154)</f>
        <v>3</v>
      </c>
      <c r="AG294" s="82">
        <f t="shared" si="238"/>
        <v>0</v>
      </c>
      <c r="AH294" s="82">
        <f t="shared" si="244"/>
        <v>4</v>
      </c>
      <c r="AI294" s="82">
        <f t="shared" si="237"/>
        <v>4000.0030000000002</v>
      </c>
      <c r="AJ294" s="11"/>
      <c r="AW294" s="3"/>
    </row>
    <row r="295" spans="1:49" x14ac:dyDescent="0.25">
      <c r="A295" s="3"/>
      <c r="B295" s="11" t="str">
        <f t="shared" si="215"/>
        <v/>
      </c>
      <c r="D295" s="76">
        <f t="shared" si="240"/>
        <v>14</v>
      </c>
      <c r="F295" s="77" t="s">
        <v>261</v>
      </c>
      <c r="G295" s="16"/>
      <c r="H295" s="16"/>
      <c r="I295" s="77" t="s">
        <v>126</v>
      </c>
      <c r="J295" s="6"/>
      <c r="K295" s="76">
        <f t="shared" si="241"/>
        <v>12</v>
      </c>
      <c r="M295" s="11" t="str">
        <f t="shared" si="239"/>
        <v/>
      </c>
      <c r="O295" s="11" t="str">
        <f t="shared" si="216"/>
        <v/>
      </c>
      <c r="P295" s="11" t="str">
        <f t="shared" si="217"/>
        <v/>
      </c>
      <c r="S295" s="11" t="str">
        <f t="shared" si="242"/>
        <v/>
      </c>
      <c r="T295" s="11" t="str">
        <f t="shared" si="243"/>
        <v/>
      </c>
      <c r="V295" s="11" t="str">
        <f t="shared" si="236"/>
        <v>Fortuna Düsseldorf</v>
      </c>
      <c r="W295" s="11">
        <f t="shared" si="234"/>
        <v>12</v>
      </c>
      <c r="Y295" s="82">
        <f>RANK(AI295,$AI$284:$AI$301,0)+COUNTIF($AI$283:AI294,AI295)</f>
        <v>12</v>
      </c>
      <c r="Z295" s="82" t="str">
        <f t="shared" si="235"/>
        <v>Fortuna Düsseldorf</v>
      </c>
      <c r="AA295" s="82">
        <f>COUNTIFS(F3:F154,Z295,G3:G154,"&gt;=0")+COUNTIFS(I3:I154,Z295,H3:H154,"&gt;=0")</f>
        <v>3</v>
      </c>
      <c r="AB295" s="82">
        <f>COUNTIFS(F3:F154,Z295,B3:B154,3)+COUNTIFS(I3:I154,Z295,M3:M154,3)</f>
        <v>1</v>
      </c>
      <c r="AC295" s="82">
        <f>COUNTIFS(F3:F154,Z295,B3:B154,1)+COUNTIFS(I3:I154,Z295,M3:M154,1)</f>
        <v>0</v>
      </c>
      <c r="AD295" s="82">
        <f>COUNTIFS(F3:F154,Z295,B3:B154,0)+COUNTIFS(I3:I154,Z295,M3:M154,0)</f>
        <v>2</v>
      </c>
      <c r="AE295" s="82">
        <f>SUMIF(F3:F154,Z295,G3:G154)+SUMIF(I3:I154,Z295,H3:H154)</f>
        <v>5</v>
      </c>
      <c r="AF295" s="82">
        <f>SUMIF(F3:F154,Z295,H3:H154)+SUMIF(I3:I154,Z295,G3:G154)</f>
        <v>6</v>
      </c>
      <c r="AG295" s="82">
        <f t="shared" si="238"/>
        <v>-1</v>
      </c>
      <c r="AH295" s="82">
        <f t="shared" si="244"/>
        <v>3</v>
      </c>
      <c r="AI295" s="82">
        <f t="shared" si="237"/>
        <v>2999.9949999999999</v>
      </c>
      <c r="AJ295" s="11"/>
      <c r="AW295" s="3"/>
    </row>
    <row r="296" spans="1:49" x14ac:dyDescent="0.25">
      <c r="A296" s="3"/>
      <c r="B296" s="11" t="str">
        <f t="shared" si="215"/>
        <v/>
      </c>
      <c r="D296" s="76">
        <f t="shared" si="240"/>
        <v>10</v>
      </c>
      <c r="F296" s="77" t="s">
        <v>130</v>
      </c>
      <c r="G296" s="16"/>
      <c r="H296" s="16"/>
      <c r="I296" s="77" t="s">
        <v>129</v>
      </c>
      <c r="J296" s="6"/>
      <c r="K296" s="76">
        <f t="shared" si="241"/>
        <v>16</v>
      </c>
      <c r="M296" s="11" t="str">
        <f t="shared" si="239"/>
        <v/>
      </c>
      <c r="O296" s="11" t="str">
        <f t="shared" si="216"/>
        <v/>
      </c>
      <c r="P296" s="11" t="str">
        <f t="shared" si="217"/>
        <v/>
      </c>
      <c r="S296" s="11" t="str">
        <f t="shared" si="242"/>
        <v/>
      </c>
      <c r="T296" s="11" t="str">
        <f t="shared" si="243"/>
        <v/>
      </c>
      <c r="V296" s="11" t="str">
        <f t="shared" si="236"/>
        <v>Hertha BSC</v>
      </c>
      <c r="W296" s="11">
        <f t="shared" si="234"/>
        <v>17</v>
      </c>
      <c r="Y296" s="82">
        <f>RANK(AI296,$AI$284:$AI$301,0)+COUNTIF($AI$283:AI295,AI296)</f>
        <v>17</v>
      </c>
      <c r="Z296" s="82" t="str">
        <f t="shared" si="235"/>
        <v>Hertha BSC</v>
      </c>
      <c r="AA296" s="82">
        <f>COUNTIFS(F3:F154,Z296,G3:G154,"&gt;=0")+COUNTIFS(I3:I154,Z296,H3:H154,"&gt;=0")</f>
        <v>3</v>
      </c>
      <c r="AB296" s="82">
        <f>COUNTIFS(F3:F154,Z296,B3:B154,3)+COUNTIFS(I3:I154,Z296,M3:M154,3)</f>
        <v>0</v>
      </c>
      <c r="AC296" s="82">
        <f>COUNTIFS(F3:F154,Z296,B3:B154,1)+COUNTIFS(I3:I154,Z296,M3:M154,1)</f>
        <v>1</v>
      </c>
      <c r="AD296" s="82">
        <f>COUNTIFS(F3:F154,Z296,B3:B154,0)+COUNTIFS(I3:I154,Z296,M3:M154,0)</f>
        <v>2</v>
      </c>
      <c r="AE296" s="82">
        <f>SUMIF(F3:F154,Z296,G3:G154)+SUMIF(I3:I154,Z296,H3:H154)</f>
        <v>2</v>
      </c>
      <c r="AF296" s="82">
        <f>SUMIF(F3:F154,Z296,H3:H154)+SUMIF(I3:I154,Z296,G3:G154)</f>
        <v>8</v>
      </c>
      <c r="AG296" s="82">
        <f t="shared" si="238"/>
        <v>-6</v>
      </c>
      <c r="AH296" s="82">
        <f t="shared" si="244"/>
        <v>1</v>
      </c>
      <c r="AI296" s="82">
        <f t="shared" si="237"/>
        <v>999.94200000000001</v>
      </c>
      <c r="AJ296" s="11"/>
      <c r="AW296" s="3"/>
    </row>
    <row r="297" spans="1:49" x14ac:dyDescent="0.25">
      <c r="A297" s="3"/>
      <c r="B297" s="11" t="str">
        <f t="shared" si="215"/>
        <v/>
      </c>
      <c r="D297" s="76">
        <f t="shared" si="240"/>
        <v>17</v>
      </c>
      <c r="F297" s="77" t="s">
        <v>125</v>
      </c>
      <c r="G297" s="16"/>
      <c r="H297" s="16"/>
      <c r="I297" s="77" t="s">
        <v>262</v>
      </c>
      <c r="J297" s="6"/>
      <c r="K297" s="76">
        <f t="shared" si="241"/>
        <v>11</v>
      </c>
      <c r="M297" s="11" t="str">
        <f t="shared" si="239"/>
        <v/>
      </c>
      <c r="O297" s="11" t="str">
        <f t="shared" si="216"/>
        <v/>
      </c>
      <c r="P297" s="11" t="str">
        <f t="shared" si="217"/>
        <v/>
      </c>
      <c r="S297" s="11" t="str">
        <f t="shared" si="242"/>
        <v/>
      </c>
      <c r="T297" s="11" t="str">
        <f t="shared" si="243"/>
        <v/>
      </c>
      <c r="V297" s="11" t="str">
        <f t="shared" si="236"/>
        <v>RB Leipzig</v>
      </c>
      <c r="W297" s="11">
        <f t="shared" si="234"/>
        <v>1</v>
      </c>
      <c r="Y297" s="82">
        <f>RANK(AI297,$AI$284:$AI$301,0)+COUNTIF($AI$283:AI296,AI297)</f>
        <v>1</v>
      </c>
      <c r="Z297" s="82" t="str">
        <f t="shared" si="235"/>
        <v>RB Leipzig</v>
      </c>
      <c r="AA297" s="82">
        <f>COUNTIFS(F3:F154,Z297,G3:G154,"&gt;=0")+COUNTIFS(I3:I154,Z297,H3:H154,"&gt;=0")</f>
        <v>3</v>
      </c>
      <c r="AB297" s="82">
        <f>COUNTIFS(F3:F154,Z297,B3:B154,3)+COUNTIFS(I3:I154,Z297,M3:M154,3)</f>
        <v>3</v>
      </c>
      <c r="AC297" s="82">
        <f>COUNTIFS(F3:F154,Z297,B3:B154,1)+COUNTIFS(I3:I154,Z297,M3:M154,1)</f>
        <v>0</v>
      </c>
      <c r="AD297" s="82">
        <f>COUNTIFS(F3:F154,Z297,B3:B154,0)+COUNTIFS(I3:I154,Z297,M3:M154,0)</f>
        <v>0</v>
      </c>
      <c r="AE297" s="82">
        <f>SUMIF(F3:F154,Z297,G3:G154)+SUMIF(I3:I154,Z297,H3:H154)</f>
        <v>9</v>
      </c>
      <c r="AF297" s="82">
        <f>SUMIF(F3:F154,Z297,H3:H154)+SUMIF(I3:I154,Z297,G3:G154)</f>
        <v>2</v>
      </c>
      <c r="AG297" s="82">
        <f t="shared" si="238"/>
        <v>7</v>
      </c>
      <c r="AH297" s="82">
        <f t="shared" si="244"/>
        <v>9</v>
      </c>
      <c r="AI297" s="82">
        <f t="shared" si="237"/>
        <v>9000.0789999999997</v>
      </c>
      <c r="AJ297" s="11"/>
      <c r="AW297" s="3"/>
    </row>
    <row r="298" spans="1:49" x14ac:dyDescent="0.25">
      <c r="A298" s="3"/>
      <c r="F298" s="6"/>
      <c r="G298" s="10"/>
      <c r="H298" s="10"/>
      <c r="I298" s="6"/>
      <c r="J298" s="6"/>
      <c r="O298" s="11" t="str">
        <f t="shared" si="216"/>
        <v/>
      </c>
      <c r="P298" s="11" t="str">
        <f t="shared" si="217"/>
        <v/>
      </c>
      <c r="V298" s="11" t="str">
        <f t="shared" si="236"/>
        <v>SC Freiburg</v>
      </c>
      <c r="W298" s="11">
        <f t="shared" si="234"/>
        <v>6</v>
      </c>
      <c r="Y298" s="82">
        <f>RANK(AI298,$AI$284:$AI$301,0)+COUNTIF($AI$283:AI297,AI298)</f>
        <v>6</v>
      </c>
      <c r="Z298" s="82" t="str">
        <f t="shared" si="235"/>
        <v>SC Freiburg</v>
      </c>
      <c r="AA298" s="82">
        <f>COUNTIFS(F3:F154,Z298,G3:G154,"&gt;=0")+COUNTIFS(I3:I154,Z298,H3:H154,"&gt;=0")</f>
        <v>3</v>
      </c>
      <c r="AB298" s="82">
        <f>COUNTIFS(F3:F154,Z298,B3:B154,3)+COUNTIFS(I3:I154,Z298,M3:M154,3)</f>
        <v>2</v>
      </c>
      <c r="AC298" s="82">
        <f>COUNTIFS(F3:F154,Z298,B3:B154,1)+COUNTIFS(I3:I154,Z298,M3:M154,1)</f>
        <v>0</v>
      </c>
      <c r="AD298" s="82">
        <f>COUNTIFS(F3:F154,Z298,B3:B154,0)+COUNTIFS(I3:I154,Z298,M3:M154,0)</f>
        <v>1</v>
      </c>
      <c r="AE298" s="82">
        <f>SUMIF(F3:F154,Z298,G3:G154)+SUMIF(I3:I154,Z298,H3:H154)</f>
        <v>7</v>
      </c>
      <c r="AF298" s="82">
        <f>SUMIF(F3:F154,Z298,H3:H154)+SUMIF(I3:I154,Z298,G3:G154)</f>
        <v>3</v>
      </c>
      <c r="AG298" s="82">
        <f t="shared" si="238"/>
        <v>4</v>
      </c>
      <c r="AH298" s="82">
        <f t="shared" si="244"/>
        <v>6</v>
      </c>
      <c r="AI298" s="82">
        <f t="shared" si="237"/>
        <v>6000.0469999999996</v>
      </c>
      <c r="AJ298" s="11"/>
      <c r="AW298" s="3"/>
    </row>
    <row r="299" spans="1:49" x14ac:dyDescent="0.25">
      <c r="A299" s="3"/>
      <c r="B299" s="11" t="str">
        <f t="shared" si="215"/>
        <v/>
      </c>
      <c r="F299" s="154" t="s">
        <v>87</v>
      </c>
      <c r="G299" s="154"/>
      <c r="H299" s="154"/>
      <c r="I299" s="154"/>
      <c r="J299" s="6"/>
      <c r="M299" s="11" t="str">
        <f t="shared" ref="M299:M309" si="245">IF(H299="","",IF(H299&gt;G299,3,IF(H299=G299,1,0)))</f>
        <v/>
      </c>
      <c r="O299" s="11" t="str">
        <f t="shared" si="216"/>
        <v/>
      </c>
      <c r="P299" s="11" t="str">
        <f t="shared" si="217"/>
        <v/>
      </c>
      <c r="V299" s="11" t="str">
        <f t="shared" si="236"/>
        <v>SC Paderborn 07</v>
      </c>
      <c r="W299" s="11">
        <f t="shared" si="234"/>
        <v>15</v>
      </c>
      <c r="Y299" s="82">
        <f>RANK(AI299,$AI$284:$AI$301,0)+COUNTIF($AI$283:AI298,AI299)</f>
        <v>15</v>
      </c>
      <c r="Z299" s="82" t="str">
        <f t="shared" si="235"/>
        <v>SC Paderborn 07</v>
      </c>
      <c r="AA299" s="82">
        <f>COUNTIFS(F3:F154,Z299,G3:G154,"&gt;=0")+COUNTIFS(I3:I154,Z299,H3:H154,"&gt;=0")</f>
        <v>3</v>
      </c>
      <c r="AB299" s="82">
        <f>COUNTIFS(F3:F154,Z299,B3:B154,3)+COUNTIFS(I3:I154,Z299,M3:M154,3)</f>
        <v>0</v>
      </c>
      <c r="AC299" s="82">
        <f>COUNTIFS(F3:F154,Z299,B3:B154,1)+COUNTIFS(I3:I154,Z299,M3:M154,1)</f>
        <v>1</v>
      </c>
      <c r="AD299" s="82">
        <f>COUNTIFS(F3:F154,Z299,B3:B154,0)+COUNTIFS(I3:I154,Z299,M3:M154,0)</f>
        <v>2</v>
      </c>
      <c r="AE299" s="82">
        <f>SUMIF(F3:F154,Z299,G3:G154)+SUMIF(I3:I154,Z299,H3:H154)</f>
        <v>4</v>
      </c>
      <c r="AF299" s="82">
        <f>SUMIF(F3:F154,Z299,H3:H154)+SUMIF(I3:I154,Z299,G3:G154)</f>
        <v>7</v>
      </c>
      <c r="AG299" s="82">
        <f t="shared" si="238"/>
        <v>-3</v>
      </c>
      <c r="AH299" s="82">
        <f t="shared" si="244"/>
        <v>1</v>
      </c>
      <c r="AI299" s="82">
        <f t="shared" si="237"/>
        <v>999.97400000000005</v>
      </c>
      <c r="AJ299" s="11"/>
      <c r="AW299" s="3"/>
    </row>
    <row r="300" spans="1:49" x14ac:dyDescent="0.25">
      <c r="A300" s="3"/>
      <c r="B300" s="11" t="str">
        <f t="shared" si="215"/>
        <v/>
      </c>
      <c r="D300" s="76">
        <f t="shared" ref="D300:D308" si="246">IFERROR(VLOOKUP(F300,$V$544:$W$561,2,FALSE),"")</f>
        <v>5</v>
      </c>
      <c r="F300" s="77" t="s">
        <v>117</v>
      </c>
      <c r="G300" s="16"/>
      <c r="H300" s="16"/>
      <c r="I300" s="77" t="s">
        <v>116</v>
      </c>
      <c r="J300" s="6"/>
      <c r="K300" s="76">
        <f t="shared" ref="K300:K308" si="247">IFERROR(VLOOKUP(I300,$V$544:$W$561,2,FALSE),"")</f>
        <v>2</v>
      </c>
      <c r="M300" s="11" t="str">
        <f t="shared" si="245"/>
        <v/>
      </c>
      <c r="O300" s="11" t="str">
        <f t="shared" si="216"/>
        <v/>
      </c>
      <c r="P300" s="11" t="str">
        <f t="shared" si="217"/>
        <v/>
      </c>
      <c r="S300" s="11" t="str">
        <f t="shared" ref="S300:S308" si="248">IF(M300&lt;&gt;"",F300&amp;I300,"")</f>
        <v/>
      </c>
      <c r="T300" s="11" t="str">
        <f t="shared" ref="T300:T308" si="249">IF(S300&lt;&gt;"",G300&amp;"-"&amp;H300,"")</f>
        <v/>
      </c>
      <c r="V300" s="11" t="str">
        <f t="shared" si="236"/>
        <v>VfL Wolfsburg</v>
      </c>
      <c r="W300" s="11">
        <f t="shared" si="234"/>
        <v>3</v>
      </c>
      <c r="Y300" s="82">
        <f>RANK(AI300,$AI$284:$AI$301,0)+COUNTIF($AI$283:AI299,AI300)</f>
        <v>3</v>
      </c>
      <c r="Z300" s="82" t="str">
        <f t="shared" si="235"/>
        <v>VfL Wolfsburg</v>
      </c>
      <c r="AA300" s="82">
        <f>COUNTIFS(F3:F154,Z300,G3:G154,"&gt;=0")+COUNTIFS(I3:I154,Z300,H3:H154,"&gt;=0")</f>
        <v>3</v>
      </c>
      <c r="AB300" s="82">
        <f>COUNTIFS(F3:F154,Z300,B3:B154,3)+COUNTIFS(I3:I154,Z300,M3:M154,3)</f>
        <v>2</v>
      </c>
      <c r="AC300" s="82">
        <f>COUNTIFS(F3:F154,Z300,B3:B154,1)+COUNTIFS(I3:I154,Z300,M3:M154,1)</f>
        <v>1</v>
      </c>
      <c r="AD300" s="82">
        <f>COUNTIFS(F3:F154,Z300,B3:B154,0)+COUNTIFS(I3:I154,Z300,M3:M154,0)</f>
        <v>0</v>
      </c>
      <c r="AE300" s="82">
        <f>SUMIF(F3:F154,Z300,G3:G154)+SUMIF(I3:I154,Z300,H3:H154)</f>
        <v>6</v>
      </c>
      <c r="AF300" s="82">
        <f>SUMIF(F3:F154,Z300,H3:H154)+SUMIF(I3:I154,Z300,G3:G154)</f>
        <v>2</v>
      </c>
      <c r="AG300" s="82">
        <f t="shared" si="238"/>
        <v>4</v>
      </c>
      <c r="AH300" s="82">
        <f t="shared" si="244"/>
        <v>7</v>
      </c>
      <c r="AI300" s="82">
        <f t="shared" si="237"/>
        <v>7000.0460000000003</v>
      </c>
      <c r="AJ300" s="11"/>
      <c r="AW300" s="3"/>
    </row>
    <row r="301" spans="1:49" x14ac:dyDescent="0.25">
      <c r="A301" s="3"/>
      <c r="B301" s="11" t="str">
        <f t="shared" si="215"/>
        <v/>
      </c>
      <c r="D301" s="76">
        <f t="shared" si="246"/>
        <v>13</v>
      </c>
      <c r="F301" s="77" t="s">
        <v>124</v>
      </c>
      <c r="G301" s="16"/>
      <c r="H301" s="16"/>
      <c r="I301" s="77" t="s">
        <v>119</v>
      </c>
      <c r="J301" s="6"/>
      <c r="K301" s="76">
        <f t="shared" si="247"/>
        <v>8</v>
      </c>
      <c r="M301" s="11" t="str">
        <f t="shared" si="245"/>
        <v/>
      </c>
      <c r="O301" s="11" t="str">
        <f t="shared" si="216"/>
        <v/>
      </c>
      <c r="P301" s="11" t="str">
        <f t="shared" si="217"/>
        <v/>
      </c>
      <c r="S301" s="11" t="str">
        <f t="shared" si="248"/>
        <v/>
      </c>
      <c r="T301" s="11" t="str">
        <f t="shared" si="249"/>
        <v/>
      </c>
      <c r="V301" s="11" t="str">
        <f t="shared" si="236"/>
        <v>Werder Bremen</v>
      </c>
      <c r="W301" s="11">
        <f t="shared" si="234"/>
        <v>13</v>
      </c>
      <c r="Y301" s="82">
        <f>RANK(AI301,$AI$284:$AI$301,0)+COUNTIF($AI$283:AI300,AI301)</f>
        <v>13</v>
      </c>
      <c r="Z301" s="82" t="str">
        <f t="shared" si="235"/>
        <v>Werder Bremen</v>
      </c>
      <c r="AA301" s="82">
        <f>COUNTIFS(F3:F154,Z301,G3:G154,"&gt;=0")+COUNTIFS(I3:I154,Z301,H3:H154,"&gt;=0")</f>
        <v>3</v>
      </c>
      <c r="AB301" s="82">
        <f>COUNTIFS(F3:F154,Z301,B3:B154,3)+COUNTIFS(I3:I154,Z301,M3:M154,3)</f>
        <v>1</v>
      </c>
      <c r="AC301" s="82">
        <f>COUNTIFS(F3:F154,Z301,B3:B154,1)+COUNTIFS(I3:I154,Z301,M3:M154,1)</f>
        <v>0</v>
      </c>
      <c r="AD301" s="82">
        <f>COUNTIFS(F3:F154,Z301,B3:B154,0)+COUNTIFS(I3:I154,Z301,M3:M154,0)</f>
        <v>2</v>
      </c>
      <c r="AE301" s="82">
        <f>SUMIF(F3:F154,Z301,G3:G154)+SUMIF(I3:I154,Z301,H3:H154)</f>
        <v>6</v>
      </c>
      <c r="AF301" s="82">
        <f>SUMIF(F3:F154,Z301,H3:H154)+SUMIF(I3:I154,Z301,G3:G154)</f>
        <v>8</v>
      </c>
      <c r="AG301" s="82">
        <f t="shared" si="238"/>
        <v>-2</v>
      </c>
      <c r="AH301" s="82">
        <f t="shared" si="244"/>
        <v>3</v>
      </c>
      <c r="AI301" s="82">
        <f t="shared" si="237"/>
        <v>2999.9859999999999</v>
      </c>
      <c r="AJ301" s="11"/>
      <c r="AW301" s="3"/>
    </row>
    <row r="302" spans="1:49" x14ac:dyDescent="0.25">
      <c r="A302" s="3"/>
      <c r="B302" s="11" t="str">
        <f t="shared" si="215"/>
        <v/>
      </c>
      <c r="D302" s="76">
        <f t="shared" si="246"/>
        <v>4</v>
      </c>
      <c r="F302" s="77" t="s">
        <v>120</v>
      </c>
      <c r="G302" s="16"/>
      <c r="H302" s="16"/>
      <c r="I302" s="77" t="s">
        <v>122</v>
      </c>
      <c r="J302" s="6"/>
      <c r="K302" s="76">
        <f t="shared" si="247"/>
        <v>3</v>
      </c>
      <c r="M302" s="11" t="str">
        <f t="shared" si="245"/>
        <v/>
      </c>
      <c r="O302" s="11" t="str">
        <f t="shared" si="216"/>
        <v/>
      </c>
      <c r="P302" s="11" t="str">
        <f t="shared" si="217"/>
        <v/>
      </c>
      <c r="S302" s="11" t="str">
        <f t="shared" si="248"/>
        <v/>
      </c>
      <c r="T302" s="11" t="str">
        <f t="shared" si="249"/>
        <v/>
      </c>
      <c r="AJ302" s="11"/>
      <c r="AW302" s="3"/>
    </row>
    <row r="303" spans="1:49" x14ac:dyDescent="0.25">
      <c r="A303" s="3"/>
      <c r="B303" s="11" t="str">
        <f t="shared" si="215"/>
        <v/>
      </c>
      <c r="D303" s="76">
        <f t="shared" si="246"/>
        <v>1</v>
      </c>
      <c r="F303" s="77" t="s">
        <v>118</v>
      </c>
      <c r="G303" s="16"/>
      <c r="H303" s="16"/>
      <c r="I303" s="77" t="s">
        <v>125</v>
      </c>
      <c r="J303" s="6"/>
      <c r="K303" s="76">
        <f t="shared" si="247"/>
        <v>17</v>
      </c>
      <c r="M303" s="11" t="str">
        <f t="shared" si="245"/>
        <v/>
      </c>
      <c r="O303" s="11" t="str">
        <f t="shared" si="216"/>
        <v/>
      </c>
      <c r="P303" s="11" t="str">
        <f t="shared" si="217"/>
        <v/>
      </c>
      <c r="S303" s="11" t="str">
        <f t="shared" si="248"/>
        <v/>
      </c>
      <c r="T303" s="11" t="str">
        <f t="shared" si="249"/>
        <v/>
      </c>
      <c r="W303" s="83">
        <v>15</v>
      </c>
      <c r="Y303" s="82"/>
      <c r="Z303" s="82" t="s">
        <v>1</v>
      </c>
      <c r="AA303" s="82" t="s">
        <v>2</v>
      </c>
      <c r="AB303" s="82" t="s">
        <v>3</v>
      </c>
      <c r="AC303" s="82" t="s">
        <v>4</v>
      </c>
      <c r="AD303" s="82" t="s">
        <v>5</v>
      </c>
      <c r="AE303" s="82" t="s">
        <v>6</v>
      </c>
      <c r="AF303" s="82" t="s">
        <v>7</v>
      </c>
      <c r="AG303" s="82" t="s">
        <v>8</v>
      </c>
      <c r="AH303" s="82" t="s">
        <v>9</v>
      </c>
      <c r="AI303" s="82" t="s">
        <v>0</v>
      </c>
      <c r="AJ303" s="11"/>
      <c r="AW303" s="3"/>
    </row>
    <row r="304" spans="1:49" x14ac:dyDescent="0.25">
      <c r="A304" s="3"/>
      <c r="B304" s="11" t="str">
        <f t="shared" si="215"/>
        <v/>
      </c>
      <c r="D304" s="76">
        <f t="shared" si="246"/>
        <v>11</v>
      </c>
      <c r="F304" s="77" t="s">
        <v>262</v>
      </c>
      <c r="G304" s="16"/>
      <c r="H304" s="16"/>
      <c r="I304" s="77" t="s">
        <v>127</v>
      </c>
      <c r="J304" s="6"/>
      <c r="K304" s="76">
        <f t="shared" si="247"/>
        <v>18</v>
      </c>
      <c r="M304" s="11" t="str">
        <f t="shared" si="245"/>
        <v/>
      </c>
      <c r="O304" s="11" t="str">
        <f t="shared" si="216"/>
        <v/>
      </c>
      <c r="P304" s="11" t="str">
        <f t="shared" si="217"/>
        <v/>
      </c>
      <c r="S304" s="11" t="str">
        <f t="shared" si="248"/>
        <v/>
      </c>
      <c r="T304" s="11" t="str">
        <f t="shared" si="249"/>
        <v/>
      </c>
      <c r="V304" s="11" t="str">
        <f>CONCATENATE(Z304)</f>
        <v>1. FC Köln</v>
      </c>
      <c r="W304" s="11">
        <f t="shared" ref="W304:W321" si="250">Y304</f>
        <v>14</v>
      </c>
      <c r="Y304" s="82">
        <f>RANK(AI304,$AI$304:$AI$321,0)+COUNTIF($AI$303:AI303,AI304)</f>
        <v>14</v>
      </c>
      <c r="Z304" s="82" t="str">
        <f t="shared" ref="Z304:Z321" si="251">CONCATENATE(Z4)</f>
        <v>1. FC Köln</v>
      </c>
      <c r="AA304" s="82">
        <f>COUNTIFS(F3:F165,Z304,G3:G165,"&gt;=0")+COUNTIFS(I3:I165,Z304,H3:H165,"&gt;=0")</f>
        <v>3</v>
      </c>
      <c r="AB304" s="82">
        <f>COUNTIFS(F3:F165,Z304,B3:B165,3)+COUNTIFS(I3:I165,Z304,M3:M165,3)</f>
        <v>1</v>
      </c>
      <c r="AC304" s="82">
        <f>COUNTIFS(F3:F165,Z304,B3:B165,1)+COUNTIFS(I3:I165,Z304,M3:M165,1)</f>
        <v>0</v>
      </c>
      <c r="AD304" s="82">
        <f>COUNTIFS(F3:F165,Z304,B3:B165,0)+COUNTIFS(I3:I165,Z304,M3:M165,0)</f>
        <v>2</v>
      </c>
      <c r="AE304" s="82">
        <f>SUMIF(F3:F165,Z304,G3:G165)+SUMIF(I3:I165,Z304,H3:H165)</f>
        <v>4</v>
      </c>
      <c r="AF304" s="82">
        <f>SUMIF(F3:F165,Z304,H3:H165)+SUMIF(I3:I165,Z304,G3:G165)</f>
        <v>6</v>
      </c>
      <c r="AG304" s="82">
        <f>+AE304-AF304</f>
        <v>-2</v>
      </c>
      <c r="AH304" s="82">
        <f>(AB304*3)+AC304</f>
        <v>3</v>
      </c>
      <c r="AI304" s="82">
        <f>SUM(AH304*1000+(AG304)/100+(AE304)/1000)</f>
        <v>2999.9839999999999</v>
      </c>
      <c r="AJ304" s="11"/>
      <c r="AW304" s="3"/>
    </row>
    <row r="305" spans="1:49" x14ac:dyDescent="0.25">
      <c r="A305" s="3"/>
      <c r="B305" s="11" t="str">
        <f t="shared" si="215"/>
        <v/>
      </c>
      <c r="D305" s="76">
        <f t="shared" si="246"/>
        <v>7</v>
      </c>
      <c r="F305" s="77" t="s">
        <v>121</v>
      </c>
      <c r="G305" s="16"/>
      <c r="H305" s="16"/>
      <c r="I305" s="77" t="s">
        <v>128</v>
      </c>
      <c r="J305" s="6"/>
      <c r="K305" s="76">
        <f t="shared" si="247"/>
        <v>6</v>
      </c>
      <c r="M305" s="11" t="str">
        <f t="shared" si="245"/>
        <v/>
      </c>
      <c r="O305" s="11" t="str">
        <f t="shared" si="216"/>
        <v/>
      </c>
      <c r="P305" s="11" t="str">
        <f t="shared" si="217"/>
        <v/>
      </c>
      <c r="S305" s="11" t="str">
        <f t="shared" si="248"/>
        <v/>
      </c>
      <c r="T305" s="11" t="str">
        <f t="shared" si="249"/>
        <v/>
      </c>
      <c r="V305" s="11" t="str">
        <f t="shared" ref="V305:V321" si="252">CONCATENATE(Z305)</f>
        <v>1. FC Union Berlin</v>
      </c>
      <c r="W305" s="11">
        <f t="shared" si="250"/>
        <v>11</v>
      </c>
      <c r="Y305" s="82">
        <f>RANK(AI305,$AI$304:$AI$321,0)+COUNTIF($AI$303:AI304,AI305)</f>
        <v>11</v>
      </c>
      <c r="Z305" s="82" t="str">
        <f t="shared" si="251"/>
        <v>1. FC Union Berlin</v>
      </c>
      <c r="AA305" s="82">
        <f>COUNTIFS(F3:F165,Z305,G3:G165,"&gt;=0")+COUNTIFS(I3:I165,Z305,H3:H165,"&gt;=0")</f>
        <v>3</v>
      </c>
      <c r="AB305" s="82">
        <f>COUNTIFS(F3:F165,Z305,B3:B165,3)+COUNTIFS(I3:I165,Z305,M3:M165,3)</f>
        <v>1</v>
      </c>
      <c r="AC305" s="82">
        <f>COUNTIFS(F3:F165,Z305,B3:B165,1)+COUNTIFS(I3:I165,Z305,M3:M165,1)</f>
        <v>1</v>
      </c>
      <c r="AD305" s="82">
        <f>COUNTIFS(F3:F165,Z305,B3:B165,0)+COUNTIFS(I3:I165,Z305,M3:M165,0)</f>
        <v>1</v>
      </c>
      <c r="AE305" s="82">
        <f>SUMIF(F3:F165,Z305,G3:G165)+SUMIF(I3:I165,Z305,H3:H165)</f>
        <v>4</v>
      </c>
      <c r="AF305" s="82">
        <f>SUMIF(F3:F165,Z305,H3:H165)+SUMIF(I3:I165,Z305,G3:G165)</f>
        <v>6</v>
      </c>
      <c r="AG305" s="82">
        <f>+AE305-AF305</f>
        <v>-2</v>
      </c>
      <c r="AH305" s="82">
        <f>(AB305*3)+AC305</f>
        <v>4</v>
      </c>
      <c r="AI305" s="82">
        <f t="shared" ref="AI305:AI321" si="253">SUM(AH305*1000+(AG305)/100+(AE305)/1000)</f>
        <v>3999.9839999999999</v>
      </c>
      <c r="AJ305" s="11"/>
      <c r="AW305" s="3"/>
    </row>
    <row r="306" spans="1:49" x14ac:dyDescent="0.25">
      <c r="A306" s="3"/>
      <c r="B306" s="11" t="str">
        <f t="shared" si="215"/>
        <v/>
      </c>
      <c r="D306" s="76">
        <f t="shared" si="246"/>
        <v>12</v>
      </c>
      <c r="F306" s="77" t="s">
        <v>126</v>
      </c>
      <c r="G306" s="16"/>
      <c r="H306" s="16"/>
      <c r="I306" s="77" t="s">
        <v>130</v>
      </c>
      <c r="J306" s="6"/>
      <c r="K306" s="76">
        <f t="shared" si="247"/>
        <v>10</v>
      </c>
      <c r="M306" s="11" t="str">
        <f t="shared" si="245"/>
        <v/>
      </c>
      <c r="O306" s="11" t="str">
        <f t="shared" si="216"/>
        <v/>
      </c>
      <c r="P306" s="11" t="str">
        <f t="shared" si="217"/>
        <v/>
      </c>
      <c r="S306" s="11" t="str">
        <f t="shared" si="248"/>
        <v/>
      </c>
      <c r="T306" s="11" t="str">
        <f t="shared" si="249"/>
        <v/>
      </c>
      <c r="V306" s="11" t="str">
        <f t="shared" si="252"/>
        <v>1. FSV Mainz 05</v>
      </c>
      <c r="W306" s="11">
        <f t="shared" si="250"/>
        <v>18</v>
      </c>
      <c r="Y306" s="82">
        <f>RANK(AI306,$AI$304:$AI$321,0)+COUNTIF($AI$303:AI305,AI306)</f>
        <v>18</v>
      </c>
      <c r="Z306" s="82" t="str">
        <f t="shared" si="251"/>
        <v>1. FSV Mainz 05</v>
      </c>
      <c r="AA306" s="82">
        <f>COUNTIFS(F3:F165,Z306,G3:G165,"&gt;=0")+COUNTIFS(I3:I165,Z306,H3:H165,"&gt;=0")</f>
        <v>3</v>
      </c>
      <c r="AB306" s="82">
        <f>COUNTIFS(F3:F165,Z306,B3:B165,3)+COUNTIFS(I3:I165,Z306,M3:M165,3)</f>
        <v>0</v>
      </c>
      <c r="AC306" s="82">
        <f>COUNTIFS(F3:F165,Z306,B3:B165,1)+COUNTIFS(I3:I165,Z306,M3:M165,1)</f>
        <v>0</v>
      </c>
      <c r="AD306" s="82">
        <f>COUNTIFS(F3:F165,Z306,B3:B165,0)+COUNTIFS(I3:I165,Z306,M3:M165,0)</f>
        <v>3</v>
      </c>
      <c r="AE306" s="82">
        <f>SUMIF(F3:F165,Z306,G3:G165)+SUMIF(I3:I165,Z306,H3:H165)</f>
        <v>2</v>
      </c>
      <c r="AF306" s="82">
        <f>SUMIF(F3:F165,Z306,H3:H165)+SUMIF(I3:I165,Z306,G3:G165)</f>
        <v>12</v>
      </c>
      <c r="AG306" s="82">
        <f>+AE306-AF306</f>
        <v>-10</v>
      </c>
      <c r="AH306" s="82">
        <f>(AB306*3)+AC306</f>
        <v>0</v>
      </c>
      <c r="AI306" s="82">
        <f t="shared" si="253"/>
        <v>-9.8000000000000004E-2</v>
      </c>
      <c r="AJ306" s="11"/>
      <c r="AW306" s="3"/>
    </row>
    <row r="307" spans="1:49" x14ac:dyDescent="0.25">
      <c r="A307" s="3"/>
      <c r="B307" s="11" t="str">
        <f t="shared" si="215"/>
        <v/>
      </c>
      <c r="D307" s="76">
        <f t="shared" si="246"/>
        <v>9</v>
      </c>
      <c r="F307" s="77" t="s">
        <v>123</v>
      </c>
      <c r="G307" s="16"/>
      <c r="H307" s="16"/>
      <c r="I307" s="77" t="s">
        <v>261</v>
      </c>
      <c r="J307" s="6"/>
      <c r="K307" s="76">
        <f t="shared" si="247"/>
        <v>14</v>
      </c>
      <c r="M307" s="11" t="str">
        <f t="shared" si="245"/>
        <v/>
      </c>
      <c r="O307" s="11" t="str">
        <f t="shared" si="216"/>
        <v/>
      </c>
      <c r="P307" s="11" t="str">
        <f t="shared" si="217"/>
        <v/>
      </c>
      <c r="S307" s="11" t="str">
        <f t="shared" si="248"/>
        <v/>
      </c>
      <c r="T307" s="11" t="str">
        <f t="shared" si="249"/>
        <v/>
      </c>
      <c r="V307" s="11" t="str">
        <f t="shared" si="252"/>
        <v>1899 Hoffenheim</v>
      </c>
      <c r="W307" s="11">
        <f t="shared" si="250"/>
        <v>9</v>
      </c>
      <c r="Y307" s="82">
        <f>RANK(AI307,$AI$304:$AI$321,0)+COUNTIF($AI$303:AI306,AI307)</f>
        <v>9</v>
      </c>
      <c r="Z307" s="82" t="str">
        <f t="shared" si="251"/>
        <v>1899 Hoffenheim</v>
      </c>
      <c r="AA307" s="82">
        <f>COUNTIFS(F3:F165,Z307,G3:G165,"&gt;=0")+COUNTIFS(I3:I165,Z307,H3:H165,"&gt;=0")</f>
        <v>3</v>
      </c>
      <c r="AB307" s="82">
        <f>COUNTIFS(F3:F165,Z307,B3:B165,3)+COUNTIFS(I3:I165,Z307,M3:M165,3)</f>
        <v>1</v>
      </c>
      <c r="AC307" s="82">
        <f>COUNTIFS(F3:F165,Z307,B3:B165,1)+COUNTIFS(I3:I165,Z307,M3:M165,1)</f>
        <v>1</v>
      </c>
      <c r="AD307" s="82">
        <f>COUNTIFS(F3:F165,Z307,B3:B165,0)+COUNTIFS(I3:I165,Z307,M3:M165,0)</f>
        <v>1</v>
      </c>
      <c r="AE307" s="82">
        <f>SUMIF(F3:F165,Z307,G3:G165)+SUMIF(I3:I165,Z307,H3:H165)</f>
        <v>3</v>
      </c>
      <c r="AF307" s="82">
        <f>SUMIF(F3:F165,Z307,H3:H165)+SUMIF(I3:I165,Z307,G3:G165)</f>
        <v>3</v>
      </c>
      <c r="AG307" s="82">
        <f t="shared" ref="AG307:AG321" si="254">+AE307-AF307</f>
        <v>0</v>
      </c>
      <c r="AH307" s="82">
        <f>(AB307*3)+AC307</f>
        <v>4</v>
      </c>
      <c r="AI307" s="82">
        <f t="shared" si="253"/>
        <v>4000.0030000000002</v>
      </c>
      <c r="AJ307" s="11"/>
      <c r="AW307" s="3"/>
    </row>
    <row r="308" spans="1:49" x14ac:dyDescent="0.25">
      <c r="A308" s="3"/>
      <c r="B308" s="11" t="str">
        <f t="shared" si="215"/>
        <v/>
      </c>
      <c r="D308" s="76">
        <f t="shared" si="246"/>
        <v>16</v>
      </c>
      <c r="F308" s="77" t="s">
        <v>129</v>
      </c>
      <c r="G308" s="16"/>
      <c r="H308" s="16"/>
      <c r="I308" s="77" t="s">
        <v>225</v>
      </c>
      <c r="J308" s="6"/>
      <c r="K308" s="76">
        <f t="shared" si="247"/>
        <v>15</v>
      </c>
      <c r="M308" s="11" t="str">
        <f t="shared" si="245"/>
        <v/>
      </c>
      <c r="O308" s="11" t="str">
        <f t="shared" si="216"/>
        <v/>
      </c>
      <c r="P308" s="11" t="str">
        <f t="shared" si="217"/>
        <v/>
      </c>
      <c r="S308" s="11" t="str">
        <f t="shared" si="248"/>
        <v/>
      </c>
      <c r="T308" s="11" t="str">
        <f t="shared" si="249"/>
        <v/>
      </c>
      <c r="V308" s="11" t="str">
        <f t="shared" si="252"/>
        <v>Bayer Leverkusen</v>
      </c>
      <c r="W308" s="11">
        <f t="shared" si="250"/>
        <v>4</v>
      </c>
      <c r="Y308" s="82">
        <f>RANK(AI308,$AI$304:$AI$321,0)+COUNTIF($AI$303:AI307,AI308)</f>
        <v>4</v>
      </c>
      <c r="Z308" s="82" t="str">
        <f t="shared" si="251"/>
        <v>Bayer Leverkusen</v>
      </c>
      <c r="AA308" s="82">
        <f>COUNTIFS(F3:F165,Z308,G3:G165,"&gt;=0")+COUNTIFS(I3:I165,Z308,H3:H165,"&gt;=0")</f>
        <v>3</v>
      </c>
      <c r="AB308" s="82">
        <f>COUNTIFS(F3:F165,Z308,B3:B165,3)+COUNTIFS(I3:I165,Z308,M3:M165,3)</f>
        <v>2</v>
      </c>
      <c r="AC308" s="82">
        <f>COUNTIFS(F3:F165,Z308,B3:B165,1)+COUNTIFS(I3:I165,Z308,M3:M165,1)</f>
        <v>1</v>
      </c>
      <c r="AD308" s="82">
        <f>COUNTIFS(F3:F165,Z308,B3:B165,0)+COUNTIFS(I3:I165,Z308,M3:M165,0)</f>
        <v>0</v>
      </c>
      <c r="AE308" s="82">
        <f>SUMIF(F3:F165,Z308,G3:G165)+SUMIF(I3:I165,Z308,H3:H165)</f>
        <v>6</v>
      </c>
      <c r="AF308" s="82">
        <f>SUMIF(F3:F165,Z308,H3:H165)+SUMIF(I3:I165,Z308,G3:G165)</f>
        <v>3</v>
      </c>
      <c r="AG308" s="82">
        <f t="shared" si="254"/>
        <v>3</v>
      </c>
      <c r="AH308" s="82">
        <f>(AB308*3)+AC308</f>
        <v>7</v>
      </c>
      <c r="AI308" s="82">
        <f t="shared" si="253"/>
        <v>7000.0360000000001</v>
      </c>
      <c r="AJ308" s="11"/>
      <c r="AW308" s="3"/>
    </row>
    <row r="309" spans="1:49" x14ac:dyDescent="0.25">
      <c r="A309" s="3"/>
      <c r="B309" s="11" t="str">
        <f t="shared" si="215"/>
        <v/>
      </c>
      <c r="F309" s="6"/>
      <c r="G309" s="10"/>
      <c r="H309" s="10"/>
      <c r="I309" s="6"/>
      <c r="J309" s="6"/>
      <c r="M309" s="11" t="str">
        <f t="shared" si="245"/>
        <v/>
      </c>
      <c r="O309" s="11" t="str">
        <f t="shared" si="216"/>
        <v/>
      </c>
      <c r="P309" s="11" t="str">
        <f t="shared" si="217"/>
        <v/>
      </c>
      <c r="V309" s="11" t="str">
        <f t="shared" si="252"/>
        <v>Bayern München</v>
      </c>
      <c r="W309" s="11">
        <f t="shared" si="250"/>
        <v>2</v>
      </c>
      <c r="Y309" s="82">
        <f>RANK(AI309,$AI$304:$AI$321,0)+COUNTIF($AI$303:AI308,AI309)</f>
        <v>2</v>
      </c>
      <c r="Z309" s="82" t="str">
        <f t="shared" si="251"/>
        <v>Bayern München</v>
      </c>
      <c r="AA309" s="82">
        <f>COUNTIFS(F3:F165,Z309,G3:G165,"&gt;=0")+COUNTIFS(I3:I165,Z309,H3:H165,"&gt;=0")</f>
        <v>3</v>
      </c>
      <c r="AB309" s="82">
        <f>COUNTIFS(F3:F165,Z309,B3:B165,3)+COUNTIFS(I3:I165,Z309,M3:M165,3)</f>
        <v>2</v>
      </c>
      <c r="AC309" s="82">
        <f>COUNTIFS(F3:F165,Z309,B3:B165,1)+COUNTIFS(I3:I165,Z309,M3:M165,1)</f>
        <v>1</v>
      </c>
      <c r="AD309" s="82">
        <f>COUNTIFS(F3:F165,Z309,B3:B165,0)+COUNTIFS(I3:I165,Z309,M3:M165,0)</f>
        <v>0</v>
      </c>
      <c r="AE309" s="82">
        <f>SUMIF(F3:F165,Z309,G3:G165)+SUMIF(I3:I165,Z309,H3:H165)</f>
        <v>11</v>
      </c>
      <c r="AF309" s="82">
        <f>SUMIF(F3:F165,Z309,H3:H165)+SUMIF(I3:I165,Z309,G3:G165)</f>
        <v>3</v>
      </c>
      <c r="AG309" s="82">
        <f t="shared" si="254"/>
        <v>8</v>
      </c>
      <c r="AH309" s="82">
        <f t="shared" ref="AH309:AH321" si="255">(AB309*3)+AC309</f>
        <v>7</v>
      </c>
      <c r="AI309" s="82">
        <f t="shared" si="253"/>
        <v>7000.0910000000003</v>
      </c>
      <c r="AJ309" s="11"/>
      <c r="AW309" s="3"/>
    </row>
    <row r="310" spans="1:49" x14ac:dyDescent="0.25">
      <c r="A310" s="3"/>
      <c r="B310" s="11" t="str">
        <f t="shared" si="215"/>
        <v/>
      </c>
      <c r="F310" s="154" t="s">
        <v>88</v>
      </c>
      <c r="G310" s="154"/>
      <c r="H310" s="154"/>
      <c r="I310" s="154"/>
      <c r="J310" s="6"/>
      <c r="M310" s="11" t="str">
        <f t="shared" ref="M310:M319" si="256">IF(H310="","",IF(H310&gt;G310,3,IF(H310=G310,1,0)))</f>
        <v/>
      </c>
      <c r="O310" s="11" t="str">
        <f t="shared" si="216"/>
        <v/>
      </c>
      <c r="P310" s="11" t="str">
        <f t="shared" si="217"/>
        <v/>
      </c>
      <c r="V310" s="11" t="str">
        <f t="shared" si="252"/>
        <v>Bor. Mönchengladbach</v>
      </c>
      <c r="W310" s="11">
        <f t="shared" si="250"/>
        <v>8</v>
      </c>
      <c r="Y310" s="82">
        <f>RANK(AI310,$AI$304:$AI$321,0)+COUNTIF($AI$303:AI309,AI310)</f>
        <v>8</v>
      </c>
      <c r="Z310" s="82" t="str">
        <f t="shared" si="251"/>
        <v>Bor. Mönchengladbach</v>
      </c>
      <c r="AA310" s="82">
        <f>COUNTIFS(F3:F165,Z310,G3:G165,"&gt;=0")+COUNTIFS(I3:I165,Z310,H3:H165,"&gt;=0")</f>
        <v>3</v>
      </c>
      <c r="AB310" s="82">
        <f>COUNTIFS(F3:F165,Z310,B3:B165,3)+COUNTIFS(I3:I165,Z310,M3:M165,3)</f>
        <v>1</v>
      </c>
      <c r="AC310" s="82">
        <f>COUNTIFS(F3:F165,Z310,B3:B165,1)+COUNTIFS(I3:I165,Z310,M3:M165,1)</f>
        <v>1</v>
      </c>
      <c r="AD310" s="82">
        <f>COUNTIFS(F3:F165,Z310,B3:B165,0)+COUNTIFS(I3:I165,Z310,M3:M165,0)</f>
        <v>1</v>
      </c>
      <c r="AE310" s="82">
        <f>SUMIF(F3:F165,Z310,G3:G165)+SUMIF(I3:I165,Z310,H3:H165)</f>
        <v>4</v>
      </c>
      <c r="AF310" s="82">
        <f>SUMIF(F3:F165,Z310,H3:H165)+SUMIF(I3:I165,Z310,G3:G165)</f>
        <v>4</v>
      </c>
      <c r="AG310" s="82">
        <f t="shared" si="254"/>
        <v>0</v>
      </c>
      <c r="AH310" s="82">
        <f t="shared" si="255"/>
        <v>4</v>
      </c>
      <c r="AI310" s="82">
        <f t="shared" si="253"/>
        <v>4000.0039999999999</v>
      </c>
      <c r="AW310" s="3"/>
    </row>
    <row r="311" spans="1:49" x14ac:dyDescent="0.25">
      <c r="A311" s="3"/>
      <c r="B311" s="11" t="str">
        <f t="shared" si="215"/>
        <v/>
      </c>
      <c r="D311" s="76">
        <f t="shared" ref="D311:D319" si="257">IFERROR(VLOOKUP(F311,$V$564:$W$581,2,FALSE),"")</f>
        <v>15</v>
      </c>
      <c r="F311" s="77" t="s">
        <v>225</v>
      </c>
      <c r="G311" s="16"/>
      <c r="H311" s="16"/>
      <c r="I311" s="77" t="s">
        <v>117</v>
      </c>
      <c r="J311" s="6"/>
      <c r="K311" s="76">
        <f t="shared" ref="K311:K319" si="258">IFERROR(VLOOKUP(I311,$V$564:$W$581,2,FALSE),"")</f>
        <v>5</v>
      </c>
      <c r="M311" s="11" t="str">
        <f t="shared" si="256"/>
        <v/>
      </c>
      <c r="O311" s="11" t="str">
        <f t="shared" si="216"/>
        <v/>
      </c>
      <c r="P311" s="11" t="str">
        <f t="shared" si="217"/>
        <v/>
      </c>
      <c r="S311" s="11" t="str">
        <f t="shared" ref="S311:S319" si="259">IF(M311&lt;&gt;"",F311&amp;I311,"")</f>
        <v/>
      </c>
      <c r="T311" s="11" t="str">
        <f t="shared" ref="T311:T319" si="260">IF(S311&lt;&gt;"",G311&amp;"-"&amp;H311,"")</f>
        <v/>
      </c>
      <c r="V311" s="11" t="str">
        <f t="shared" si="252"/>
        <v>Borussia Dortmund</v>
      </c>
      <c r="W311" s="11">
        <f t="shared" si="250"/>
        <v>5</v>
      </c>
      <c r="Y311" s="82">
        <f>RANK(AI311,$AI$304:$AI$321,0)+COUNTIF($AI$303:AI310,AI311)</f>
        <v>5</v>
      </c>
      <c r="Z311" s="82" t="str">
        <f t="shared" si="251"/>
        <v>Borussia Dortmund</v>
      </c>
      <c r="AA311" s="82">
        <f>COUNTIFS(F3:F165,Z311,G3:G165,"&gt;=0")+COUNTIFS(I3:I165,Z311,H3:H165,"&gt;=0")</f>
        <v>3</v>
      </c>
      <c r="AB311" s="82">
        <f>COUNTIFS(F3:F165,Z311,B3:B165,3)+COUNTIFS(I3:I165,Z311,M3:M165,3)</f>
        <v>2</v>
      </c>
      <c r="AC311" s="82">
        <f>COUNTIFS(F3:F165,Z311,B3:B165,1)+COUNTIFS(I3:I165,Z311,M3:M165,1)</f>
        <v>0</v>
      </c>
      <c r="AD311" s="82">
        <f>COUNTIFS(F3:F165,Z311,B3:B165,0)+COUNTIFS(I3:I165,Z311,M3:M165,0)</f>
        <v>1</v>
      </c>
      <c r="AE311" s="82">
        <f>SUMIF(F3:F165,Z311,G3:G165)+SUMIF(I3:I165,Z311,H3:H165)</f>
        <v>9</v>
      </c>
      <c r="AF311" s="82">
        <f>SUMIF(F3:F165,Z311,H3:H165)+SUMIF(I3:I165,Z311,G3:G165)</f>
        <v>5</v>
      </c>
      <c r="AG311" s="82">
        <f t="shared" si="254"/>
        <v>4</v>
      </c>
      <c r="AH311" s="82">
        <f t="shared" si="255"/>
        <v>6</v>
      </c>
      <c r="AI311" s="82">
        <f t="shared" si="253"/>
        <v>6000.049</v>
      </c>
      <c r="AJ311" s="11"/>
      <c r="AW311" s="3"/>
    </row>
    <row r="312" spans="1:49" x14ac:dyDescent="0.25">
      <c r="A312" s="3"/>
      <c r="B312" s="11" t="str">
        <f t="shared" si="215"/>
        <v/>
      </c>
      <c r="D312" s="76">
        <f t="shared" si="257"/>
        <v>14</v>
      </c>
      <c r="F312" s="77" t="s">
        <v>261</v>
      </c>
      <c r="G312" s="16"/>
      <c r="H312" s="16"/>
      <c r="I312" s="77" t="s">
        <v>118</v>
      </c>
      <c r="J312" s="6"/>
      <c r="K312" s="76">
        <f t="shared" si="258"/>
        <v>1</v>
      </c>
      <c r="M312" s="11" t="str">
        <f t="shared" si="256"/>
        <v/>
      </c>
      <c r="O312" s="11" t="str">
        <f t="shared" si="216"/>
        <v/>
      </c>
      <c r="P312" s="11" t="str">
        <f t="shared" si="217"/>
        <v/>
      </c>
      <c r="S312" s="11" t="str">
        <f t="shared" si="259"/>
        <v/>
      </c>
      <c r="T312" s="11" t="str">
        <f t="shared" si="260"/>
        <v/>
      </c>
      <c r="V312" s="11" t="str">
        <f t="shared" si="252"/>
        <v>Eintracht Frankfurt</v>
      </c>
      <c r="W312" s="11">
        <f t="shared" si="250"/>
        <v>7</v>
      </c>
      <c r="Y312" s="82">
        <f>RANK(AI312,$AI$304:$AI$321,0)+COUNTIF($AI$303:AI311,AI312)</f>
        <v>7</v>
      </c>
      <c r="Z312" s="82" t="str">
        <f t="shared" si="251"/>
        <v>Eintracht Frankfurt</v>
      </c>
      <c r="AA312" s="82">
        <f>COUNTIFS(F3:F165,Z312,G3:G165,"&gt;=0")+COUNTIFS(I3:I165,Z312,H3:H165,"&gt;=0")</f>
        <v>3</v>
      </c>
      <c r="AB312" s="82">
        <f>COUNTIFS(F3:F165,Z312,B3:B165,3)+COUNTIFS(I3:I165,Z312,M3:M165,3)</f>
        <v>2</v>
      </c>
      <c r="AC312" s="82">
        <f>COUNTIFS(F3:F165,Z312,B3:B165,1)+COUNTIFS(I3:I165,Z312,M3:M165,1)</f>
        <v>0</v>
      </c>
      <c r="AD312" s="82">
        <f>COUNTIFS(F3:F165,Z312,B3:B165,0)+COUNTIFS(I3:I165,Z312,M3:M165,0)</f>
        <v>1</v>
      </c>
      <c r="AE312" s="82">
        <f>SUMIF(F3:F165,Z312,G3:G165)+SUMIF(I3:I165,Z312,H3:H165)</f>
        <v>4</v>
      </c>
      <c r="AF312" s="82">
        <f>SUMIF(F3:F165,Z312,H3:H165)+SUMIF(I3:I165,Z312,G3:G165)</f>
        <v>3</v>
      </c>
      <c r="AG312" s="82">
        <f t="shared" si="254"/>
        <v>1</v>
      </c>
      <c r="AH312" s="82">
        <f t="shared" si="255"/>
        <v>6</v>
      </c>
      <c r="AI312" s="82">
        <f t="shared" si="253"/>
        <v>6000.0140000000001</v>
      </c>
      <c r="AJ312" s="11"/>
      <c r="AW312" s="3"/>
    </row>
    <row r="313" spans="1:49" x14ac:dyDescent="0.25">
      <c r="A313" s="3"/>
      <c r="B313" s="11" t="str">
        <f t="shared" si="215"/>
        <v/>
      </c>
      <c r="D313" s="76">
        <f t="shared" si="257"/>
        <v>6</v>
      </c>
      <c r="F313" s="77" t="s">
        <v>128</v>
      </c>
      <c r="G313" s="16"/>
      <c r="H313" s="16"/>
      <c r="I313" s="77" t="s">
        <v>120</v>
      </c>
      <c r="J313" s="6"/>
      <c r="K313" s="76">
        <f t="shared" si="258"/>
        <v>4</v>
      </c>
      <c r="M313" s="11" t="str">
        <f t="shared" si="256"/>
        <v/>
      </c>
      <c r="O313" s="11" t="str">
        <f t="shared" si="216"/>
        <v/>
      </c>
      <c r="P313" s="11" t="str">
        <f t="shared" si="217"/>
        <v/>
      </c>
      <c r="S313" s="11" t="str">
        <f t="shared" si="259"/>
        <v/>
      </c>
      <c r="T313" s="11" t="str">
        <f t="shared" si="260"/>
        <v/>
      </c>
      <c r="V313" s="11" t="str">
        <f t="shared" si="252"/>
        <v>FC Augsburg</v>
      </c>
      <c r="W313" s="11">
        <f t="shared" si="250"/>
        <v>16</v>
      </c>
      <c r="Y313" s="82">
        <f>RANK(AI313,$AI$304:$AI$321,0)+COUNTIF($AI$303:AI312,AI313)</f>
        <v>16</v>
      </c>
      <c r="Z313" s="82" t="str">
        <f t="shared" si="251"/>
        <v>FC Augsburg</v>
      </c>
      <c r="AA313" s="82">
        <f>COUNTIFS(F3:F165,Z313,G3:G165,"&gt;=0")+COUNTIFS(I3:I165,Z313,H3:H165,"&gt;=0")</f>
        <v>3</v>
      </c>
      <c r="AB313" s="82">
        <f>COUNTIFS(F3:F165,Z313,B3:B165,3)+COUNTIFS(I3:I165,Z313,M3:M165,3)</f>
        <v>0</v>
      </c>
      <c r="AC313" s="82">
        <f>COUNTIFS(F3:F165,Z313,B3:B165,1)+COUNTIFS(I3:I165,Z313,M3:M165,1)</f>
        <v>1</v>
      </c>
      <c r="AD313" s="82">
        <f>COUNTIFS(F3:F165,Z313,B3:B165,0)+COUNTIFS(I3:I165,Z313,M3:M165,0)</f>
        <v>2</v>
      </c>
      <c r="AE313" s="82">
        <f>SUMIF(F3:F165,Z313,G3:G165)+SUMIF(I3:I165,Z313,H3:H165)</f>
        <v>4</v>
      </c>
      <c r="AF313" s="82">
        <f>SUMIF(F3:F165,Z313,H3:H165)+SUMIF(I3:I165,Z313,G3:G165)</f>
        <v>9</v>
      </c>
      <c r="AG313" s="82">
        <f t="shared" si="254"/>
        <v>-5</v>
      </c>
      <c r="AH313" s="82">
        <f t="shared" si="255"/>
        <v>1</v>
      </c>
      <c r="AI313" s="82">
        <f t="shared" si="253"/>
        <v>999.95400000000006</v>
      </c>
      <c r="AJ313" s="11"/>
      <c r="AW313" s="3"/>
    </row>
    <row r="314" spans="1:49" x14ac:dyDescent="0.25">
      <c r="A314" s="3"/>
      <c r="B314" s="11" t="str">
        <f t="shared" si="215"/>
        <v/>
      </c>
      <c r="D314" s="76">
        <f t="shared" si="257"/>
        <v>3</v>
      </c>
      <c r="F314" s="77" t="s">
        <v>122</v>
      </c>
      <c r="G314" s="16"/>
      <c r="H314" s="16"/>
      <c r="I314" s="77" t="s">
        <v>121</v>
      </c>
      <c r="J314" s="6"/>
      <c r="K314" s="76">
        <f t="shared" si="258"/>
        <v>7</v>
      </c>
      <c r="M314" s="11" t="str">
        <f t="shared" si="256"/>
        <v/>
      </c>
      <c r="O314" s="11" t="str">
        <f t="shared" si="216"/>
        <v/>
      </c>
      <c r="P314" s="11" t="str">
        <f t="shared" si="217"/>
        <v/>
      </c>
      <c r="S314" s="11" t="str">
        <f t="shared" si="259"/>
        <v/>
      </c>
      <c r="T314" s="11" t="str">
        <f t="shared" si="260"/>
        <v/>
      </c>
      <c r="V314" s="11" t="str">
        <f t="shared" si="252"/>
        <v>FC Schalke 04</v>
      </c>
      <c r="W314" s="11">
        <f t="shared" si="250"/>
        <v>10</v>
      </c>
      <c r="Y314" s="82">
        <f>RANK(AI314,$AI$304:$AI$321,0)+COUNTIF($AI$303:AI313,AI314)</f>
        <v>10</v>
      </c>
      <c r="Z314" s="82" t="str">
        <f t="shared" si="251"/>
        <v>FC Schalke 04</v>
      </c>
      <c r="AA314" s="82">
        <f>COUNTIFS(F3:F165,Z314,G3:G165,"&gt;=0")+COUNTIFS(I3:I165,Z314,H3:H165,"&gt;=0")</f>
        <v>3</v>
      </c>
      <c r="AB314" s="82">
        <f>COUNTIFS(F3:F165,Z314,B3:B165,3)+COUNTIFS(I3:I165,Z314,M3:M165,3)</f>
        <v>1</v>
      </c>
      <c r="AC314" s="82">
        <f>COUNTIFS(F3:F165,Z314,B3:B165,1)+COUNTIFS(I3:I165,Z314,M3:M165,1)</f>
        <v>1</v>
      </c>
      <c r="AD314" s="82">
        <f>COUNTIFS(F3:F165,Z314,B3:B165,0)+COUNTIFS(I3:I165,Z314,M3:M165,0)</f>
        <v>1</v>
      </c>
      <c r="AE314" s="82">
        <f>SUMIF(F3:F165,Z314,G3:G165)+SUMIF(I3:I165,Z314,H3:H165)</f>
        <v>3</v>
      </c>
      <c r="AF314" s="82">
        <f>SUMIF(F3:F165,Z314,H3:H165)+SUMIF(I3:I165,Z314,G3:G165)</f>
        <v>3</v>
      </c>
      <c r="AG314" s="82">
        <f t="shared" si="254"/>
        <v>0</v>
      </c>
      <c r="AH314" s="82">
        <f t="shared" si="255"/>
        <v>4</v>
      </c>
      <c r="AI314" s="82">
        <f t="shared" si="253"/>
        <v>4000.0030000000002</v>
      </c>
      <c r="AJ314" s="11"/>
      <c r="AW314" s="3"/>
    </row>
    <row r="315" spans="1:49" x14ac:dyDescent="0.25">
      <c r="A315" s="3"/>
      <c r="B315" s="11" t="str">
        <f t="shared" si="215"/>
        <v/>
      </c>
      <c r="D315" s="76">
        <f t="shared" si="257"/>
        <v>10</v>
      </c>
      <c r="F315" s="77" t="s">
        <v>130</v>
      </c>
      <c r="G315" s="16"/>
      <c r="H315" s="16"/>
      <c r="I315" s="77" t="s">
        <v>124</v>
      </c>
      <c r="J315" s="6"/>
      <c r="K315" s="76">
        <f t="shared" si="258"/>
        <v>13</v>
      </c>
      <c r="M315" s="11" t="str">
        <f t="shared" si="256"/>
        <v/>
      </c>
      <c r="O315" s="11" t="str">
        <f t="shared" si="216"/>
        <v/>
      </c>
      <c r="P315" s="11" t="str">
        <f t="shared" si="217"/>
        <v/>
      </c>
      <c r="S315" s="11" t="str">
        <f t="shared" si="259"/>
        <v/>
      </c>
      <c r="T315" s="11" t="str">
        <f t="shared" si="260"/>
        <v/>
      </c>
      <c r="V315" s="11" t="str">
        <f t="shared" si="252"/>
        <v>Fortuna Düsseldorf</v>
      </c>
      <c r="W315" s="11">
        <f t="shared" si="250"/>
        <v>12</v>
      </c>
      <c r="Y315" s="82">
        <f>RANK(AI315,$AI$304:$AI$321,0)+COUNTIF($AI$303:AI314,AI315)</f>
        <v>12</v>
      </c>
      <c r="Z315" s="82" t="str">
        <f t="shared" si="251"/>
        <v>Fortuna Düsseldorf</v>
      </c>
      <c r="AA315" s="82">
        <f>COUNTIFS(F3:F165,Z315,G3:G165,"&gt;=0")+COUNTIFS(I3:I165,Z315,H3:H165,"&gt;=0")</f>
        <v>3</v>
      </c>
      <c r="AB315" s="82">
        <f>COUNTIFS(F3:F165,Z315,B3:B165,3)+COUNTIFS(I3:I165,Z315,M3:M165,3)</f>
        <v>1</v>
      </c>
      <c r="AC315" s="82">
        <f>COUNTIFS(F3:F165,Z315,B3:B165,1)+COUNTIFS(I3:I165,Z315,M3:M165,1)</f>
        <v>0</v>
      </c>
      <c r="AD315" s="82">
        <f>COUNTIFS(F3:F165,Z315,B3:B165,0)+COUNTIFS(I3:I165,Z315,M3:M165,0)</f>
        <v>2</v>
      </c>
      <c r="AE315" s="82">
        <f>SUMIF(F3:F165,Z315,G3:G165)+SUMIF(I3:I165,Z315,H3:H165)</f>
        <v>5</v>
      </c>
      <c r="AF315" s="82">
        <f>SUMIF(F3:F165,Z315,H3:H165)+SUMIF(I3:I165,Z315,G3:G165)</f>
        <v>6</v>
      </c>
      <c r="AG315" s="82">
        <f t="shared" si="254"/>
        <v>-1</v>
      </c>
      <c r="AH315" s="82">
        <f t="shared" si="255"/>
        <v>3</v>
      </c>
      <c r="AI315" s="82">
        <f t="shared" si="253"/>
        <v>2999.9949999999999</v>
      </c>
      <c r="AJ315" s="11"/>
      <c r="AW315" s="3"/>
    </row>
    <row r="316" spans="1:49" x14ac:dyDescent="0.25">
      <c r="A316" s="3"/>
      <c r="B316" s="11" t="str">
        <f t="shared" si="215"/>
        <v/>
      </c>
      <c r="D316" s="76">
        <f t="shared" si="257"/>
        <v>18</v>
      </c>
      <c r="F316" s="77" t="s">
        <v>127</v>
      </c>
      <c r="G316" s="16"/>
      <c r="H316" s="16"/>
      <c r="I316" s="77" t="s">
        <v>123</v>
      </c>
      <c r="J316" s="6"/>
      <c r="K316" s="76">
        <f t="shared" si="258"/>
        <v>9</v>
      </c>
      <c r="M316" s="11" t="str">
        <f t="shared" si="256"/>
        <v/>
      </c>
      <c r="O316" s="11" t="str">
        <f t="shared" si="216"/>
        <v/>
      </c>
      <c r="P316" s="11" t="str">
        <f t="shared" si="217"/>
        <v/>
      </c>
      <c r="S316" s="11" t="str">
        <f t="shared" si="259"/>
        <v/>
      </c>
      <c r="T316" s="11" t="str">
        <f t="shared" si="260"/>
        <v/>
      </c>
      <c r="V316" s="11" t="str">
        <f t="shared" si="252"/>
        <v>Hertha BSC</v>
      </c>
      <c r="W316" s="11">
        <f t="shared" si="250"/>
        <v>17</v>
      </c>
      <c r="Y316" s="82">
        <f>RANK(AI316,$AI$304:$AI$321,0)+COUNTIF($AI$303:AI315,AI316)</f>
        <v>17</v>
      </c>
      <c r="Z316" s="82" t="str">
        <f t="shared" si="251"/>
        <v>Hertha BSC</v>
      </c>
      <c r="AA316" s="82">
        <f>COUNTIFS(F3:F165,Z316,G3:G165,"&gt;=0")+COUNTIFS(I3:I165,Z316,H3:H165,"&gt;=0")</f>
        <v>3</v>
      </c>
      <c r="AB316" s="82">
        <f>COUNTIFS(F3:F165,Z316,B3:B165,3)+COUNTIFS(I3:I165,Z316,M3:M165,3)</f>
        <v>0</v>
      </c>
      <c r="AC316" s="82">
        <f>COUNTIFS(F3:F165,Z316,B3:B165,1)+COUNTIFS(I3:I165,Z316,M3:M165,1)</f>
        <v>1</v>
      </c>
      <c r="AD316" s="82">
        <f>COUNTIFS(F3:F165,Z316,B3:B165,0)+COUNTIFS(I3:I165,Z316,M3:M165,0)</f>
        <v>2</v>
      </c>
      <c r="AE316" s="82">
        <f>SUMIF(F3:F165,Z316,G3:G165)+SUMIF(I3:I165,Z316,H3:H165)</f>
        <v>2</v>
      </c>
      <c r="AF316" s="82">
        <f>SUMIF(F3:F165,Z316,H3:H165)+SUMIF(I3:I165,Z316,G3:G165)</f>
        <v>8</v>
      </c>
      <c r="AG316" s="82">
        <f t="shared" si="254"/>
        <v>-6</v>
      </c>
      <c r="AH316" s="82">
        <f t="shared" si="255"/>
        <v>1</v>
      </c>
      <c r="AI316" s="82">
        <f t="shared" si="253"/>
        <v>999.94200000000001</v>
      </c>
      <c r="AJ316" s="11"/>
      <c r="AW316" s="3"/>
    </row>
    <row r="317" spans="1:49" x14ac:dyDescent="0.25">
      <c r="A317" s="3"/>
      <c r="B317" s="11" t="str">
        <f t="shared" si="215"/>
        <v/>
      </c>
      <c r="D317" s="76">
        <f t="shared" si="257"/>
        <v>2</v>
      </c>
      <c r="F317" s="77" t="s">
        <v>116</v>
      </c>
      <c r="G317" s="16"/>
      <c r="H317" s="16"/>
      <c r="I317" s="77" t="s">
        <v>126</v>
      </c>
      <c r="J317" s="6"/>
      <c r="K317" s="76">
        <f t="shared" si="258"/>
        <v>12</v>
      </c>
      <c r="M317" s="11" t="str">
        <f t="shared" si="256"/>
        <v/>
      </c>
      <c r="O317" s="11" t="str">
        <f t="shared" si="216"/>
        <v/>
      </c>
      <c r="P317" s="11" t="str">
        <f t="shared" si="217"/>
        <v/>
      </c>
      <c r="S317" s="11" t="str">
        <f t="shared" si="259"/>
        <v/>
      </c>
      <c r="T317" s="11" t="str">
        <f t="shared" si="260"/>
        <v/>
      </c>
      <c r="V317" s="11" t="str">
        <f t="shared" si="252"/>
        <v>RB Leipzig</v>
      </c>
      <c r="W317" s="11">
        <f t="shared" si="250"/>
        <v>1</v>
      </c>
      <c r="Y317" s="82">
        <f>RANK(AI317,$AI$304:$AI$321,0)+COUNTIF($AI$303:AI316,AI317)</f>
        <v>1</v>
      </c>
      <c r="Z317" s="82" t="str">
        <f t="shared" si="251"/>
        <v>RB Leipzig</v>
      </c>
      <c r="AA317" s="82">
        <f>COUNTIFS(F3:F165,Z317,G3:G165,"&gt;=0")+COUNTIFS(I3:I165,Z317,H3:H165,"&gt;=0")</f>
        <v>3</v>
      </c>
      <c r="AB317" s="82">
        <f>COUNTIFS(F3:F165,Z317,B3:B165,3)+COUNTIFS(I3:I165,Z317,M3:M165,3)</f>
        <v>3</v>
      </c>
      <c r="AC317" s="82">
        <f>COUNTIFS(F3:F165,Z317,B3:B165,1)+COUNTIFS(I3:I165,Z317,M3:M165,1)</f>
        <v>0</v>
      </c>
      <c r="AD317" s="82">
        <f>COUNTIFS(F3:F165,Z317,B3:B165,0)+COUNTIFS(I3:I165,Z317,M3:M165,0)</f>
        <v>0</v>
      </c>
      <c r="AE317" s="82">
        <f>SUMIF(F3:F165,Z317,G3:G165)+SUMIF(I3:I165,Z317,H3:H165)</f>
        <v>9</v>
      </c>
      <c r="AF317" s="82">
        <f>SUMIF(F3:F165,Z317,H3:H165)+SUMIF(I3:I165,Z317,G3:G165)</f>
        <v>2</v>
      </c>
      <c r="AG317" s="82">
        <f t="shared" si="254"/>
        <v>7</v>
      </c>
      <c r="AH317" s="82">
        <f t="shared" si="255"/>
        <v>9</v>
      </c>
      <c r="AI317" s="82">
        <f t="shared" si="253"/>
        <v>9000.0789999999997</v>
      </c>
      <c r="AJ317" s="11"/>
      <c r="AW317" s="3"/>
    </row>
    <row r="318" spans="1:49" x14ac:dyDescent="0.25">
      <c r="A318" s="3"/>
      <c r="B318" s="11" t="str">
        <f t="shared" si="215"/>
        <v/>
      </c>
      <c r="D318" s="76">
        <f t="shared" si="257"/>
        <v>17</v>
      </c>
      <c r="F318" s="77" t="s">
        <v>125</v>
      </c>
      <c r="G318" s="16"/>
      <c r="H318" s="16"/>
      <c r="I318" s="77" t="s">
        <v>129</v>
      </c>
      <c r="J318" s="6"/>
      <c r="K318" s="76">
        <f t="shared" si="258"/>
        <v>16</v>
      </c>
      <c r="M318" s="11" t="str">
        <f t="shared" si="256"/>
        <v/>
      </c>
      <c r="O318" s="11" t="str">
        <f t="shared" si="216"/>
        <v/>
      </c>
      <c r="P318" s="11" t="str">
        <f t="shared" si="217"/>
        <v/>
      </c>
      <c r="S318" s="11" t="str">
        <f t="shared" si="259"/>
        <v/>
      </c>
      <c r="T318" s="11" t="str">
        <f t="shared" si="260"/>
        <v/>
      </c>
      <c r="V318" s="11" t="str">
        <f t="shared" si="252"/>
        <v>SC Freiburg</v>
      </c>
      <c r="W318" s="11">
        <f t="shared" si="250"/>
        <v>6</v>
      </c>
      <c r="Y318" s="82">
        <f>RANK(AI318,$AI$304:$AI$321,0)+COUNTIF($AI$303:AI317,AI318)</f>
        <v>6</v>
      </c>
      <c r="Z318" s="82" t="str">
        <f t="shared" si="251"/>
        <v>SC Freiburg</v>
      </c>
      <c r="AA318" s="82">
        <f>COUNTIFS(F3:F165,Z318,G3:G165,"&gt;=0")+COUNTIFS(I3:I165,Z318,H3:H165,"&gt;=0")</f>
        <v>3</v>
      </c>
      <c r="AB318" s="82">
        <f>COUNTIFS(F3:F165,Z318,B3:B165,3)+COUNTIFS(I3:I165,Z318,M3:M165,3)</f>
        <v>2</v>
      </c>
      <c r="AC318" s="82">
        <f>COUNTIFS(F3:F165,Z318,B3:B165,1)+COUNTIFS(I3:I165,Z318,M3:M165,1)</f>
        <v>0</v>
      </c>
      <c r="AD318" s="82">
        <f>COUNTIFS(F3:F165,Z318,B3:B165,0)+COUNTIFS(I3:I165,Z318,M3:M165,0)</f>
        <v>1</v>
      </c>
      <c r="AE318" s="82">
        <f>SUMIF(F3:F165,Z318,G3:G165)+SUMIF(I3:I165,Z318,H3:H165)</f>
        <v>7</v>
      </c>
      <c r="AF318" s="82">
        <f>SUMIF(F3:F165,Z318,H3:H165)+SUMIF(I3:I165,Z318,G3:G165)</f>
        <v>3</v>
      </c>
      <c r="AG318" s="82">
        <f t="shared" si="254"/>
        <v>4</v>
      </c>
      <c r="AH318" s="82">
        <f t="shared" si="255"/>
        <v>6</v>
      </c>
      <c r="AI318" s="82">
        <f t="shared" si="253"/>
        <v>6000.0469999999996</v>
      </c>
      <c r="AJ318" s="11"/>
      <c r="AW318" s="3"/>
    </row>
    <row r="319" spans="1:49" x14ac:dyDescent="0.25">
      <c r="A319" s="3"/>
      <c r="B319" s="11" t="str">
        <f t="shared" si="215"/>
        <v/>
      </c>
      <c r="D319" s="76">
        <f t="shared" si="257"/>
        <v>8</v>
      </c>
      <c r="F319" s="77" t="s">
        <v>119</v>
      </c>
      <c r="G319" s="16"/>
      <c r="H319" s="16"/>
      <c r="I319" s="77" t="s">
        <v>262</v>
      </c>
      <c r="J319" s="6"/>
      <c r="K319" s="76">
        <f t="shared" si="258"/>
        <v>11</v>
      </c>
      <c r="M319" s="11" t="str">
        <f t="shared" si="256"/>
        <v/>
      </c>
      <c r="O319" s="11" t="str">
        <f t="shared" si="216"/>
        <v/>
      </c>
      <c r="P319" s="11" t="str">
        <f t="shared" si="217"/>
        <v/>
      </c>
      <c r="S319" s="11" t="str">
        <f t="shared" si="259"/>
        <v/>
      </c>
      <c r="T319" s="11" t="str">
        <f t="shared" si="260"/>
        <v/>
      </c>
      <c r="V319" s="11" t="str">
        <f t="shared" si="252"/>
        <v>SC Paderborn 07</v>
      </c>
      <c r="W319" s="11">
        <f t="shared" si="250"/>
        <v>15</v>
      </c>
      <c r="Y319" s="82">
        <f>RANK(AI319,$AI$304:$AI$321,0)+COUNTIF($AI$303:AI318,AI319)</f>
        <v>15</v>
      </c>
      <c r="Z319" s="82" t="str">
        <f t="shared" si="251"/>
        <v>SC Paderborn 07</v>
      </c>
      <c r="AA319" s="82">
        <f>COUNTIFS(F3:F165,Z319,G3:G165,"&gt;=0")+COUNTIFS(I3:I165,Z319,H3:H165,"&gt;=0")</f>
        <v>3</v>
      </c>
      <c r="AB319" s="82">
        <f>COUNTIFS(F3:F165,Z319,B3:B165,3)+COUNTIFS(I3:I165,Z319,M3:M165,3)</f>
        <v>0</v>
      </c>
      <c r="AC319" s="82">
        <f>COUNTIFS(F3:F165,Z319,B3:B165,1)+COUNTIFS(I3:I165,Z319,M3:M165,1)</f>
        <v>1</v>
      </c>
      <c r="AD319" s="82">
        <f>COUNTIFS(F3:F165,Z319,B3:B165,0)+COUNTIFS(I3:I165,Z319,M3:M165,0)</f>
        <v>2</v>
      </c>
      <c r="AE319" s="82">
        <f>SUMIF(F3:F165,Z319,G3:G165)+SUMIF(I3:I165,Z319,H3:H165)</f>
        <v>4</v>
      </c>
      <c r="AF319" s="82">
        <f>SUMIF(F3:F165,Z319,H3:H165)+SUMIF(I3:I165,Z319,G3:G165)</f>
        <v>7</v>
      </c>
      <c r="AG319" s="82">
        <f t="shared" si="254"/>
        <v>-3</v>
      </c>
      <c r="AH319" s="82">
        <f t="shared" si="255"/>
        <v>1</v>
      </c>
      <c r="AI319" s="82">
        <f t="shared" si="253"/>
        <v>999.97400000000005</v>
      </c>
      <c r="AJ319" s="11"/>
      <c r="AW319" s="3"/>
    </row>
    <row r="320" spans="1:49" x14ac:dyDescent="0.25">
      <c r="A320" s="3"/>
      <c r="F320" s="6"/>
      <c r="G320" s="10"/>
      <c r="H320" s="10"/>
      <c r="I320" s="6"/>
      <c r="J320" s="6"/>
      <c r="O320" s="11" t="str">
        <f t="shared" si="216"/>
        <v/>
      </c>
      <c r="P320" s="11" t="str">
        <f t="shared" si="217"/>
        <v/>
      </c>
      <c r="V320" s="11" t="str">
        <f t="shared" si="252"/>
        <v>VfL Wolfsburg</v>
      </c>
      <c r="W320" s="11">
        <f t="shared" si="250"/>
        <v>3</v>
      </c>
      <c r="Y320" s="82">
        <f>RANK(AI320,$AI$304:$AI$321,0)+COUNTIF($AI$303:AI319,AI320)</f>
        <v>3</v>
      </c>
      <c r="Z320" s="82" t="str">
        <f t="shared" si="251"/>
        <v>VfL Wolfsburg</v>
      </c>
      <c r="AA320" s="82">
        <f>COUNTIFS(F3:F165,Z320,G3:G165,"&gt;=0")+COUNTIFS(I3:I165,Z320,H3:H165,"&gt;=0")</f>
        <v>3</v>
      </c>
      <c r="AB320" s="82">
        <f>COUNTIFS(F3:F165,Z320,B3:B165,3)+COUNTIFS(I3:I165,Z320,M3:M165,3)</f>
        <v>2</v>
      </c>
      <c r="AC320" s="82">
        <f>COUNTIFS(F3:F165,Z320,B3:B165,1)+COUNTIFS(I3:I165,Z320,M3:M165,1)</f>
        <v>1</v>
      </c>
      <c r="AD320" s="82">
        <f>COUNTIFS(F3:F165,Z320,B3:B165,0)+COUNTIFS(I3:I165,Z320,M3:M165,0)</f>
        <v>0</v>
      </c>
      <c r="AE320" s="82">
        <f>SUMIF(F3:F165,Z320,G3:G165)+SUMIF(I3:I165,Z320,H3:H165)</f>
        <v>6</v>
      </c>
      <c r="AF320" s="82">
        <f>SUMIF(F3:F165,Z320,H3:H165)+SUMIF(I3:I165,Z320,G3:G165)</f>
        <v>2</v>
      </c>
      <c r="AG320" s="82">
        <f t="shared" si="254"/>
        <v>4</v>
      </c>
      <c r="AH320" s="82">
        <f t="shared" si="255"/>
        <v>7</v>
      </c>
      <c r="AI320" s="82">
        <f t="shared" si="253"/>
        <v>7000.0460000000003</v>
      </c>
      <c r="AJ320" s="11"/>
      <c r="AW320" s="3"/>
    </row>
    <row r="321" spans="1:49" x14ac:dyDescent="0.25">
      <c r="A321" s="3"/>
      <c r="B321" s="11" t="str">
        <f t="shared" ref="B321:B374" si="261">IF(G321="","",IF(G321&gt;H321,3,IF(G321=H321,1,0)))</f>
        <v/>
      </c>
      <c r="F321" s="154" t="s">
        <v>89</v>
      </c>
      <c r="G321" s="154"/>
      <c r="H321" s="154"/>
      <c r="I321" s="154"/>
      <c r="J321" s="6"/>
      <c r="M321" s="11" t="str">
        <f t="shared" ref="M321:M330" si="262">IF(H321="","",IF(H321&gt;G321,3,IF(H321=G321,1,0)))</f>
        <v/>
      </c>
      <c r="O321" s="11" t="str">
        <f t="shared" si="216"/>
        <v/>
      </c>
      <c r="P321" s="11" t="str">
        <f t="shared" si="217"/>
        <v/>
      </c>
      <c r="V321" s="11" t="str">
        <f t="shared" si="252"/>
        <v>Werder Bremen</v>
      </c>
      <c r="W321" s="11">
        <f t="shared" si="250"/>
        <v>13</v>
      </c>
      <c r="Y321" s="82">
        <f>RANK(AI321,$AI$304:$AI$321,0)+COUNTIF($AI$303:AI320,AI321)</f>
        <v>13</v>
      </c>
      <c r="Z321" s="82" t="str">
        <f t="shared" si="251"/>
        <v>Werder Bremen</v>
      </c>
      <c r="AA321" s="82">
        <f>COUNTIFS(F3:F165,Z321,G3:G165,"&gt;=0")+COUNTIFS(I3:I165,Z321,H3:H165,"&gt;=0")</f>
        <v>3</v>
      </c>
      <c r="AB321" s="82">
        <f>COUNTIFS(F3:F165,Z321,B3:B165,3)+COUNTIFS(I3:I165,Z321,M3:M165,3)</f>
        <v>1</v>
      </c>
      <c r="AC321" s="82">
        <f>COUNTIFS(F3:F165,Z321,B3:B165,1)+COUNTIFS(I3:I165,Z321,M3:M165,1)</f>
        <v>0</v>
      </c>
      <c r="AD321" s="82">
        <f>COUNTIFS(F3:F165,Z321,B3:B165,0)+COUNTIFS(I3:I165,Z321,M3:M165,0)</f>
        <v>2</v>
      </c>
      <c r="AE321" s="82">
        <f>SUMIF(F3:F165,Z321,G3:G165)+SUMIF(I3:I165,Z321,H3:H165)</f>
        <v>6</v>
      </c>
      <c r="AF321" s="82">
        <f>SUMIF(F3:F165,Z321,H3:H165)+SUMIF(I3:I165,Z321,G3:G165)</f>
        <v>8</v>
      </c>
      <c r="AG321" s="82">
        <f t="shared" si="254"/>
        <v>-2</v>
      </c>
      <c r="AH321" s="82">
        <f t="shared" si="255"/>
        <v>3</v>
      </c>
      <c r="AI321" s="82">
        <f t="shared" si="253"/>
        <v>2999.9859999999999</v>
      </c>
      <c r="AJ321" s="11"/>
      <c r="AW321" s="3"/>
    </row>
    <row r="322" spans="1:49" x14ac:dyDescent="0.25">
      <c r="A322" s="3"/>
      <c r="B322" s="11" t="str">
        <f t="shared" si="261"/>
        <v/>
      </c>
      <c r="D322" s="76">
        <f t="shared" ref="D322:D330" si="263">IFERROR(VLOOKUP(F322,$V$584:$W$601,2,FALSE),"")</f>
        <v>4</v>
      </c>
      <c r="F322" s="77" t="s">
        <v>120</v>
      </c>
      <c r="G322" s="16"/>
      <c r="H322" s="16"/>
      <c r="I322" s="77" t="s">
        <v>116</v>
      </c>
      <c r="J322" s="6"/>
      <c r="K322" s="76">
        <f t="shared" ref="K322:K330" si="264">IFERROR(VLOOKUP(I322,$V$584:$W$601,2,FALSE),"")</f>
        <v>2</v>
      </c>
      <c r="M322" s="11" t="str">
        <f t="shared" si="262"/>
        <v/>
      </c>
      <c r="O322" s="11" t="str">
        <f t="shared" si="216"/>
        <v/>
      </c>
      <c r="P322" s="11" t="str">
        <f t="shared" si="217"/>
        <v/>
      </c>
      <c r="S322" s="11" t="str">
        <f t="shared" ref="S322:S330" si="265">IF(M322&lt;&gt;"",F322&amp;I322,"")</f>
        <v/>
      </c>
      <c r="T322" s="11" t="str">
        <f t="shared" ref="T322:T330" si="266">IF(S322&lt;&gt;"",G322&amp;"-"&amp;H322,"")</f>
        <v/>
      </c>
      <c r="AJ322" s="11"/>
      <c r="AW322" s="3"/>
    </row>
    <row r="323" spans="1:49" x14ac:dyDescent="0.25">
      <c r="A323" s="3"/>
      <c r="B323" s="11" t="str">
        <f t="shared" si="261"/>
        <v/>
      </c>
      <c r="D323" s="76">
        <f t="shared" si="263"/>
        <v>6</v>
      </c>
      <c r="F323" s="77" t="s">
        <v>128</v>
      </c>
      <c r="G323" s="16"/>
      <c r="H323" s="16"/>
      <c r="I323" s="77" t="s">
        <v>119</v>
      </c>
      <c r="J323" s="6"/>
      <c r="K323" s="76">
        <f t="shared" si="264"/>
        <v>8</v>
      </c>
      <c r="M323" s="11" t="str">
        <f t="shared" si="262"/>
        <v/>
      </c>
      <c r="O323" s="11" t="str">
        <f t="shared" si="216"/>
        <v/>
      </c>
      <c r="P323" s="11" t="str">
        <f t="shared" si="217"/>
        <v/>
      </c>
      <c r="S323" s="11" t="str">
        <f t="shared" si="265"/>
        <v/>
      </c>
      <c r="T323" s="11" t="str">
        <f t="shared" si="266"/>
        <v/>
      </c>
      <c r="W323" s="83">
        <v>16</v>
      </c>
      <c r="Y323" s="82"/>
      <c r="Z323" s="82" t="s">
        <v>1</v>
      </c>
      <c r="AA323" s="82" t="s">
        <v>2</v>
      </c>
      <c r="AB323" s="82" t="s">
        <v>3</v>
      </c>
      <c r="AC323" s="82" t="s">
        <v>4</v>
      </c>
      <c r="AD323" s="82" t="s">
        <v>5</v>
      </c>
      <c r="AE323" s="82" t="s">
        <v>6</v>
      </c>
      <c r="AF323" s="82" t="s">
        <v>7</v>
      </c>
      <c r="AG323" s="82" t="s">
        <v>8</v>
      </c>
      <c r="AH323" s="82" t="s">
        <v>9</v>
      </c>
      <c r="AI323" s="82" t="s">
        <v>0</v>
      </c>
      <c r="AJ323" s="11"/>
      <c r="AW323" s="3"/>
    </row>
    <row r="324" spans="1:49" x14ac:dyDescent="0.25">
      <c r="A324" s="3"/>
      <c r="B324" s="11" t="str">
        <f t="shared" si="261"/>
        <v/>
      </c>
      <c r="D324" s="76">
        <f t="shared" si="263"/>
        <v>13</v>
      </c>
      <c r="F324" s="77" t="s">
        <v>124</v>
      </c>
      <c r="G324" s="16"/>
      <c r="H324" s="16"/>
      <c r="I324" s="77" t="s">
        <v>122</v>
      </c>
      <c r="J324" s="6"/>
      <c r="K324" s="76">
        <f t="shared" si="264"/>
        <v>3</v>
      </c>
      <c r="M324" s="11" t="str">
        <f t="shared" si="262"/>
        <v/>
      </c>
      <c r="O324" s="11" t="str">
        <f t="shared" ref="O324:O374" si="267">IF(B324="","",IF(B324=1,"N",IF(B324=0,"P",IF(B324=3,"G"))))</f>
        <v/>
      </c>
      <c r="P324" s="11" t="str">
        <f t="shared" ref="P324:P374" si="268">IF(M324="","",IF(M324=1,"N",IF(M324=0,"P",IF(M324=3,"G"))))</f>
        <v/>
      </c>
      <c r="S324" s="11" t="str">
        <f t="shared" si="265"/>
        <v/>
      </c>
      <c r="T324" s="11" t="str">
        <f t="shared" si="266"/>
        <v/>
      </c>
      <c r="V324" s="11" t="str">
        <f>CONCATENATE(Z324)</f>
        <v>1. FC Köln</v>
      </c>
      <c r="W324" s="11">
        <f t="shared" ref="W324:W341" si="269">Y324</f>
        <v>14</v>
      </c>
      <c r="Y324" s="82">
        <f>RANK(AI324,$AI$324:$AI$341,0)+COUNTIF($AI$323:AI323,AI324)</f>
        <v>14</v>
      </c>
      <c r="Z324" s="82" t="str">
        <f t="shared" ref="Z324:Z341" si="270">CONCATENATE(Z4)</f>
        <v>1. FC Köln</v>
      </c>
      <c r="AA324" s="82">
        <f>COUNTIFS(F3:F176,Z324,G3:G176,"&gt;=0")+COUNTIFS(I3:I176,Z324,H3:H176,"&gt;=0")</f>
        <v>3</v>
      </c>
      <c r="AB324" s="82">
        <f>COUNTIFS(F3:F176,Z324,B3:B176,3)+COUNTIFS(I3:I176,Z324,M3:M176,3)</f>
        <v>1</v>
      </c>
      <c r="AC324" s="82">
        <f>COUNTIFS(F3:F176,Z324,B3:B176,1)+COUNTIFS(I3:I176,Z324,M3:M176,1)</f>
        <v>0</v>
      </c>
      <c r="AD324" s="82">
        <f>COUNTIFS(F3:F176,Z324,B3:B176,0)+COUNTIFS(I3:I176,Z324,M3:M176,0)</f>
        <v>2</v>
      </c>
      <c r="AE324" s="82">
        <f>SUMIF(F3:F176,Z324,G3:G176)+SUMIF(I3:I176,Z324,H3:H176)</f>
        <v>4</v>
      </c>
      <c r="AF324" s="82">
        <f>SUMIF(F3:F176,Z324,H3:H176)+SUMIF(I3:I176,Z324,G3:G176)</f>
        <v>6</v>
      </c>
      <c r="AG324" s="82">
        <f>+AE324-AF324</f>
        <v>-2</v>
      </c>
      <c r="AH324" s="82">
        <f>(AB324*3)+AC324</f>
        <v>3</v>
      </c>
      <c r="AI324" s="82">
        <f>SUM(AH324*1000+(AG324)/100+(AE324)/1000)</f>
        <v>2999.9839999999999</v>
      </c>
      <c r="AJ324" s="11"/>
      <c r="AW324" s="3"/>
    </row>
    <row r="325" spans="1:49" x14ac:dyDescent="0.25">
      <c r="A325" s="3"/>
      <c r="B325" s="11" t="str">
        <f t="shared" si="261"/>
        <v/>
      </c>
      <c r="D325" s="76">
        <f t="shared" si="263"/>
        <v>12</v>
      </c>
      <c r="F325" s="77" t="s">
        <v>126</v>
      </c>
      <c r="G325" s="16"/>
      <c r="H325" s="16"/>
      <c r="I325" s="77" t="s">
        <v>123</v>
      </c>
      <c r="J325" s="6"/>
      <c r="K325" s="76">
        <f t="shared" si="264"/>
        <v>9</v>
      </c>
      <c r="M325" s="11" t="str">
        <f t="shared" si="262"/>
        <v/>
      </c>
      <c r="O325" s="11" t="str">
        <f t="shared" si="267"/>
        <v/>
      </c>
      <c r="P325" s="11" t="str">
        <f t="shared" si="268"/>
        <v/>
      </c>
      <c r="S325" s="11" t="str">
        <f t="shared" si="265"/>
        <v/>
      </c>
      <c r="T325" s="11" t="str">
        <f t="shared" si="266"/>
        <v/>
      </c>
      <c r="V325" s="11" t="str">
        <f t="shared" ref="V325:V341" si="271">CONCATENATE(Z325)</f>
        <v>1. FC Union Berlin</v>
      </c>
      <c r="W325" s="11">
        <f t="shared" si="269"/>
        <v>11</v>
      </c>
      <c r="Y325" s="82">
        <f>RANK(AI325,$AI$324:$AI$341,0)+COUNTIF($AI$323:AI324,AI325)</f>
        <v>11</v>
      </c>
      <c r="Z325" s="82" t="str">
        <f t="shared" si="270"/>
        <v>1. FC Union Berlin</v>
      </c>
      <c r="AA325" s="82">
        <f>COUNTIFS(F3:F176,Z325,G3:G176,"&gt;=0")+COUNTIFS(I3:I176,Z325,H3:H176,"&gt;=0")</f>
        <v>3</v>
      </c>
      <c r="AB325" s="82">
        <f>COUNTIFS(F3:F176,Z325,B3:B176,3)+COUNTIFS(I3:I176,Z325,M3:M176,3)</f>
        <v>1</v>
      </c>
      <c r="AC325" s="82">
        <f>COUNTIFS(F3:F176,Z325,B3:B176,1)+COUNTIFS(I3:I176,Z325,M3:M176,1)</f>
        <v>1</v>
      </c>
      <c r="AD325" s="82">
        <f>COUNTIFS(F3:F176,Z325,B3:B176,0)+COUNTIFS(I3:I176,Z325,M3:M176,0)</f>
        <v>1</v>
      </c>
      <c r="AE325" s="82">
        <f>SUMIF(F3:F176,Z325,G3:G176)+SUMIF(I3:I176,Z325,H3:H176)</f>
        <v>4</v>
      </c>
      <c r="AF325" s="82">
        <f>SUMIF(F3:F176,Z325,H3:H176)+SUMIF(I3:I176,Z325,G3:G176)</f>
        <v>6</v>
      </c>
      <c r="AG325" s="82">
        <f>+AE325-AF325</f>
        <v>-2</v>
      </c>
      <c r="AH325" s="82">
        <f>(AB325*3)+AC325</f>
        <v>4</v>
      </c>
      <c r="AI325" s="82">
        <f t="shared" ref="AI325:AI341" si="272">SUM(AH325*1000+(AG325)/100+(AE325)/1000)</f>
        <v>3999.9839999999999</v>
      </c>
      <c r="AJ325" s="11"/>
      <c r="AW325" s="3"/>
    </row>
    <row r="326" spans="1:49" x14ac:dyDescent="0.25">
      <c r="A326" s="3"/>
      <c r="B326" s="11" t="str">
        <f t="shared" si="261"/>
        <v/>
      </c>
      <c r="D326" s="76">
        <f t="shared" si="263"/>
        <v>5</v>
      </c>
      <c r="F326" s="77" t="s">
        <v>117</v>
      </c>
      <c r="G326" s="16"/>
      <c r="H326" s="16"/>
      <c r="I326" s="77" t="s">
        <v>125</v>
      </c>
      <c r="J326" s="6"/>
      <c r="K326" s="76">
        <f t="shared" si="264"/>
        <v>17</v>
      </c>
      <c r="M326" s="11" t="str">
        <f t="shared" si="262"/>
        <v/>
      </c>
      <c r="O326" s="11" t="str">
        <f t="shared" si="267"/>
        <v/>
      </c>
      <c r="P326" s="11" t="str">
        <f t="shared" si="268"/>
        <v/>
      </c>
      <c r="S326" s="11" t="str">
        <f t="shared" si="265"/>
        <v/>
      </c>
      <c r="T326" s="11" t="str">
        <f t="shared" si="266"/>
        <v/>
      </c>
      <c r="V326" s="11" t="str">
        <f t="shared" si="271"/>
        <v>1. FSV Mainz 05</v>
      </c>
      <c r="W326" s="11">
        <f t="shared" si="269"/>
        <v>18</v>
      </c>
      <c r="Y326" s="82">
        <f>RANK(AI326,$AI$324:$AI$341,0)+COUNTIF($AI$323:AI325,AI326)</f>
        <v>18</v>
      </c>
      <c r="Z326" s="82" t="str">
        <f t="shared" si="270"/>
        <v>1. FSV Mainz 05</v>
      </c>
      <c r="AA326" s="82">
        <f>COUNTIFS(F3:F176,Z326,G3:G176,"&gt;=0")+COUNTIFS(I3:I176,Z326,H3:H176,"&gt;=0")</f>
        <v>3</v>
      </c>
      <c r="AB326" s="82">
        <f>COUNTIFS(F3:F176,Z326,B3:B176,3)+COUNTIFS(I3:I176,Z326,M3:M176,3)</f>
        <v>0</v>
      </c>
      <c r="AC326" s="82">
        <f>COUNTIFS(F3:F176,Z326,B3:B176,1)+COUNTIFS(I3:I176,Z326,M3:M176,1)</f>
        <v>0</v>
      </c>
      <c r="AD326" s="82">
        <f>COUNTIFS(F3:F176,Z326,B3:B176,0)+COUNTIFS(I3:I176,Z326,M3:M176,0)</f>
        <v>3</v>
      </c>
      <c r="AE326" s="82">
        <f>SUMIF(F3:F176,Z326,G3:G176)+SUMIF(I3:I176,Z326,H3:H176)</f>
        <v>2</v>
      </c>
      <c r="AF326" s="82">
        <f>SUMIF(F3:F176,Z326,H3:H176)+SUMIF(I3:I176,Z326,G3:G176)</f>
        <v>12</v>
      </c>
      <c r="AG326" s="82">
        <f>+AE326-AF326</f>
        <v>-10</v>
      </c>
      <c r="AH326" s="82">
        <f>(AB326*3)+AC326</f>
        <v>0</v>
      </c>
      <c r="AI326" s="82">
        <f t="shared" si="272"/>
        <v>-9.8000000000000004E-2</v>
      </c>
      <c r="AJ326" s="11"/>
      <c r="AW326" s="3"/>
    </row>
    <row r="327" spans="1:49" x14ac:dyDescent="0.25">
      <c r="A327" s="3"/>
      <c r="B327" s="11" t="str">
        <f t="shared" si="261"/>
        <v/>
      </c>
      <c r="D327" s="76">
        <f t="shared" si="263"/>
        <v>7</v>
      </c>
      <c r="F327" s="77" t="s">
        <v>121</v>
      </c>
      <c r="G327" s="16"/>
      <c r="H327" s="16"/>
      <c r="I327" s="77" t="s">
        <v>127</v>
      </c>
      <c r="J327" s="6"/>
      <c r="K327" s="76">
        <f t="shared" si="264"/>
        <v>18</v>
      </c>
      <c r="M327" s="11" t="str">
        <f t="shared" si="262"/>
        <v/>
      </c>
      <c r="O327" s="11" t="str">
        <f t="shared" si="267"/>
        <v/>
      </c>
      <c r="P327" s="11" t="str">
        <f t="shared" si="268"/>
        <v/>
      </c>
      <c r="S327" s="11" t="str">
        <f t="shared" si="265"/>
        <v/>
      </c>
      <c r="T327" s="11" t="str">
        <f t="shared" si="266"/>
        <v/>
      </c>
      <c r="V327" s="11" t="str">
        <f t="shared" si="271"/>
        <v>1899 Hoffenheim</v>
      </c>
      <c r="W327" s="11">
        <f t="shared" si="269"/>
        <v>9</v>
      </c>
      <c r="Y327" s="82">
        <f>RANK(AI327,$AI$324:$AI$341,0)+COUNTIF($AI$323:AI326,AI327)</f>
        <v>9</v>
      </c>
      <c r="Z327" s="82" t="str">
        <f t="shared" si="270"/>
        <v>1899 Hoffenheim</v>
      </c>
      <c r="AA327" s="82">
        <f>COUNTIFS(F3:F176,Z327,G3:G176,"&gt;=0")+COUNTIFS(I3:I176,Z327,H3:H176,"&gt;=0")</f>
        <v>3</v>
      </c>
      <c r="AB327" s="82">
        <f>COUNTIFS(F3:F176,Z327,B3:B176,3)+COUNTIFS(I3:I176,Z327,M3:M176,3)</f>
        <v>1</v>
      </c>
      <c r="AC327" s="82">
        <f>COUNTIFS(F3:F176,Z327,B3:B176,1)+COUNTIFS(I3:I176,Z327,M3:M176,1)</f>
        <v>1</v>
      </c>
      <c r="AD327" s="82">
        <f>COUNTIFS(F3:F176,Z327,B3:B176,0)+COUNTIFS(I3:I176,Z327,M3:M176,0)</f>
        <v>1</v>
      </c>
      <c r="AE327" s="82">
        <f>SUMIF(F3:F176,Z327,G3:G176)+SUMIF(I3:I176,Z327,H3:H176)</f>
        <v>3</v>
      </c>
      <c r="AF327" s="82">
        <f>SUMIF(F3:F176,Z327,H3:H176)+SUMIF(I3:I176,Z327,G3:G176)</f>
        <v>3</v>
      </c>
      <c r="AG327" s="82">
        <f t="shared" ref="AG327:AG341" si="273">+AE327-AF327</f>
        <v>0</v>
      </c>
      <c r="AH327" s="82">
        <f>(AB327*3)+AC327</f>
        <v>4</v>
      </c>
      <c r="AI327" s="82">
        <f t="shared" si="272"/>
        <v>4000.0030000000002</v>
      </c>
      <c r="AJ327" s="11"/>
      <c r="AW327" s="3"/>
    </row>
    <row r="328" spans="1:49" x14ac:dyDescent="0.25">
      <c r="A328" s="3"/>
      <c r="B328" s="11" t="str">
        <f t="shared" si="261"/>
        <v/>
      </c>
      <c r="D328" s="76">
        <f t="shared" si="263"/>
        <v>11</v>
      </c>
      <c r="F328" s="77" t="s">
        <v>262</v>
      </c>
      <c r="G328" s="16"/>
      <c r="H328" s="16"/>
      <c r="I328" s="77" t="s">
        <v>130</v>
      </c>
      <c r="J328" s="6"/>
      <c r="K328" s="76">
        <f t="shared" si="264"/>
        <v>10</v>
      </c>
      <c r="M328" s="11" t="str">
        <f t="shared" si="262"/>
        <v/>
      </c>
      <c r="O328" s="11" t="str">
        <f t="shared" si="267"/>
        <v/>
      </c>
      <c r="P328" s="11" t="str">
        <f t="shared" si="268"/>
        <v/>
      </c>
      <c r="S328" s="11" t="str">
        <f t="shared" si="265"/>
        <v/>
      </c>
      <c r="T328" s="11" t="str">
        <f t="shared" si="266"/>
        <v/>
      </c>
      <c r="V328" s="11" t="str">
        <f t="shared" si="271"/>
        <v>Bayer Leverkusen</v>
      </c>
      <c r="W328" s="11">
        <f t="shared" si="269"/>
        <v>4</v>
      </c>
      <c r="Y328" s="82">
        <f>RANK(AI328,$AI$324:$AI$341,0)+COUNTIF($AI$323:AI327,AI328)</f>
        <v>4</v>
      </c>
      <c r="Z328" s="82" t="str">
        <f t="shared" si="270"/>
        <v>Bayer Leverkusen</v>
      </c>
      <c r="AA328" s="82">
        <f>COUNTIFS(F3:F176,Z328,G3:G176,"&gt;=0")+COUNTIFS(I3:I176,Z328,H3:H176,"&gt;=0")</f>
        <v>3</v>
      </c>
      <c r="AB328" s="82">
        <f>COUNTIFS(F3:F176,Z328,B3:B176,3)+COUNTIFS(I3:I176,Z328,M3:M176,3)</f>
        <v>2</v>
      </c>
      <c r="AC328" s="82">
        <f>COUNTIFS(F3:F176,Z328,B3:B176,1)+COUNTIFS(I3:I176,Z328,M3:M176,1)</f>
        <v>1</v>
      </c>
      <c r="AD328" s="82">
        <f>COUNTIFS(F3:F176,Z328,B3:B176,0)+COUNTIFS(I3:I176,Z328,M3:M176,0)</f>
        <v>0</v>
      </c>
      <c r="AE328" s="82">
        <f>SUMIF(F3:F176,Z328,G3:G176)+SUMIF(I3:I176,Z328,H3:H176)</f>
        <v>6</v>
      </c>
      <c r="AF328" s="82">
        <f>SUMIF(F3:F176,Z328,H3:H176)+SUMIF(I3:I176,Z328,G3:G176)</f>
        <v>3</v>
      </c>
      <c r="AG328" s="82">
        <f t="shared" si="273"/>
        <v>3</v>
      </c>
      <c r="AH328" s="82">
        <f>(AB328*3)+AC328</f>
        <v>7</v>
      </c>
      <c r="AI328" s="82">
        <f t="shared" si="272"/>
        <v>7000.0360000000001</v>
      </c>
      <c r="AJ328" s="11"/>
      <c r="AW328" s="3"/>
    </row>
    <row r="329" spans="1:49" x14ac:dyDescent="0.25">
      <c r="A329" s="3"/>
      <c r="B329" s="11" t="str">
        <f t="shared" si="261"/>
        <v/>
      </c>
      <c r="D329" s="76">
        <f t="shared" si="263"/>
        <v>16</v>
      </c>
      <c r="F329" s="77" t="s">
        <v>129</v>
      </c>
      <c r="G329" s="16"/>
      <c r="H329" s="16"/>
      <c r="I329" s="77" t="s">
        <v>261</v>
      </c>
      <c r="J329" s="6"/>
      <c r="K329" s="76">
        <f t="shared" si="264"/>
        <v>14</v>
      </c>
      <c r="M329" s="11" t="str">
        <f t="shared" si="262"/>
        <v/>
      </c>
      <c r="O329" s="11" t="str">
        <f t="shared" si="267"/>
        <v/>
      </c>
      <c r="P329" s="11" t="str">
        <f t="shared" si="268"/>
        <v/>
      </c>
      <c r="S329" s="11" t="str">
        <f t="shared" si="265"/>
        <v/>
      </c>
      <c r="T329" s="11" t="str">
        <f t="shared" si="266"/>
        <v/>
      </c>
      <c r="V329" s="11" t="str">
        <f t="shared" si="271"/>
        <v>Bayern München</v>
      </c>
      <c r="W329" s="11">
        <f t="shared" si="269"/>
        <v>2</v>
      </c>
      <c r="Y329" s="82">
        <f>RANK(AI329,$AI$324:$AI$341,0)+COUNTIF($AI$323:AI328,AI329)</f>
        <v>2</v>
      </c>
      <c r="Z329" s="82" t="str">
        <f t="shared" si="270"/>
        <v>Bayern München</v>
      </c>
      <c r="AA329" s="82">
        <f>COUNTIFS(F3:F176,Z329,G3:G176,"&gt;=0")+COUNTIFS(I3:I176,Z329,H3:H176,"&gt;=0")</f>
        <v>3</v>
      </c>
      <c r="AB329" s="82">
        <f>COUNTIFS(F3:F176,Z329,B3:B176,3)+COUNTIFS(I3:I176,Z329,M3:M176,3)</f>
        <v>2</v>
      </c>
      <c r="AC329" s="82">
        <f>COUNTIFS(F3:F176,Z329,B3:B176,1)+COUNTIFS(I3:I176,Z329,M3:M176,1)</f>
        <v>1</v>
      </c>
      <c r="AD329" s="82">
        <f>COUNTIFS(F3:F176,Z329,B3:B176,0)+COUNTIFS(I3:I176,Z329,M3:M176,0)</f>
        <v>0</v>
      </c>
      <c r="AE329" s="82">
        <f>SUMIF(F3:F176,Z329,G3:G176)+SUMIF(I3:I176,Z329,H3:H176)</f>
        <v>11</v>
      </c>
      <c r="AF329" s="82">
        <f>SUMIF(F3:F176,Z329,H3:H176)+SUMIF(I3:I176,Z329,G3:G176)</f>
        <v>3</v>
      </c>
      <c r="AG329" s="82">
        <f t="shared" si="273"/>
        <v>8</v>
      </c>
      <c r="AH329" s="82">
        <f t="shared" ref="AH329:AH341" si="274">(AB329*3)+AC329</f>
        <v>7</v>
      </c>
      <c r="AI329" s="82">
        <f t="shared" si="272"/>
        <v>7000.0910000000003</v>
      </c>
      <c r="AJ329" s="11"/>
      <c r="AW329" s="3"/>
    </row>
    <row r="330" spans="1:49" x14ac:dyDescent="0.25">
      <c r="A330" s="3"/>
      <c r="B330" s="11" t="str">
        <f t="shared" si="261"/>
        <v/>
      </c>
      <c r="D330" s="76">
        <f t="shared" si="263"/>
        <v>1</v>
      </c>
      <c r="F330" s="77" t="s">
        <v>118</v>
      </c>
      <c r="G330" s="16"/>
      <c r="H330" s="16"/>
      <c r="I330" s="77" t="s">
        <v>225</v>
      </c>
      <c r="J330" s="6"/>
      <c r="K330" s="76">
        <f t="shared" si="264"/>
        <v>15</v>
      </c>
      <c r="M330" s="11" t="str">
        <f t="shared" si="262"/>
        <v/>
      </c>
      <c r="O330" s="11" t="str">
        <f t="shared" si="267"/>
        <v/>
      </c>
      <c r="P330" s="11" t="str">
        <f t="shared" si="268"/>
        <v/>
      </c>
      <c r="S330" s="11" t="str">
        <f t="shared" si="265"/>
        <v/>
      </c>
      <c r="T330" s="11" t="str">
        <f t="shared" si="266"/>
        <v/>
      </c>
      <c r="V330" s="11" t="str">
        <f t="shared" si="271"/>
        <v>Bor. Mönchengladbach</v>
      </c>
      <c r="W330" s="11">
        <f t="shared" si="269"/>
        <v>8</v>
      </c>
      <c r="Y330" s="82">
        <f>RANK(AI330,$AI$324:$AI$341,0)+COUNTIF($AI$323:AI329,AI330)</f>
        <v>8</v>
      </c>
      <c r="Z330" s="82" t="str">
        <f t="shared" si="270"/>
        <v>Bor. Mönchengladbach</v>
      </c>
      <c r="AA330" s="82">
        <f>COUNTIFS(F3:F176,Z330,G3:G176,"&gt;=0")+COUNTIFS(I3:I176,Z330,H3:H176,"&gt;=0")</f>
        <v>3</v>
      </c>
      <c r="AB330" s="82">
        <f>COUNTIFS(F3:F176,Z330,B3:B176,3)+COUNTIFS(I3:I176,Z330,M3:M176,3)</f>
        <v>1</v>
      </c>
      <c r="AC330" s="82">
        <f>COUNTIFS(F3:F176,Z330,B3:B176,1)+COUNTIFS(I3:I176,Z330,M3:M176,1)</f>
        <v>1</v>
      </c>
      <c r="AD330" s="82">
        <f>COUNTIFS(F3:F176,Z330,B3:B176,0)+COUNTIFS(I3:I176,Z330,M3:M176,0)</f>
        <v>1</v>
      </c>
      <c r="AE330" s="82">
        <f>SUMIF(F3:F176,Z330,G3:G176)+SUMIF(I3:I176,Z330,H3:H176)</f>
        <v>4</v>
      </c>
      <c r="AF330" s="82">
        <f>SUMIF(F3:F176,Z330,H3:H176)+SUMIF(I3:I176,Z330,G3:G176)</f>
        <v>4</v>
      </c>
      <c r="AG330" s="82">
        <f t="shared" si="273"/>
        <v>0</v>
      </c>
      <c r="AH330" s="82">
        <f t="shared" si="274"/>
        <v>4</v>
      </c>
      <c r="AI330" s="82">
        <f t="shared" si="272"/>
        <v>4000.0039999999999</v>
      </c>
      <c r="AJ330" s="11"/>
      <c r="AW330" s="3"/>
    </row>
    <row r="331" spans="1:49" x14ac:dyDescent="0.25">
      <c r="A331" s="3"/>
      <c r="F331" s="6"/>
      <c r="G331" s="10"/>
      <c r="H331" s="10"/>
      <c r="I331" s="6"/>
      <c r="J331" s="6"/>
      <c r="O331" s="11" t="str">
        <f t="shared" si="267"/>
        <v/>
      </c>
      <c r="P331" s="11" t="str">
        <f t="shared" si="268"/>
        <v/>
      </c>
      <c r="V331" s="11" t="str">
        <f t="shared" si="271"/>
        <v>Borussia Dortmund</v>
      </c>
      <c r="W331" s="11">
        <f t="shared" si="269"/>
        <v>5</v>
      </c>
      <c r="Y331" s="82">
        <f>RANK(AI331,$AI$324:$AI$341,0)+COUNTIF($AI$323:AI330,AI331)</f>
        <v>5</v>
      </c>
      <c r="Z331" s="82" t="str">
        <f t="shared" si="270"/>
        <v>Borussia Dortmund</v>
      </c>
      <c r="AA331" s="82">
        <f>COUNTIFS(F3:F176,Z331,G3:G176,"&gt;=0")+COUNTIFS(I3:I176,Z331,H3:H176,"&gt;=0")</f>
        <v>3</v>
      </c>
      <c r="AB331" s="82">
        <f>COUNTIFS(F3:F176,Z331,B3:B176,3)+COUNTIFS(I3:I176,Z331,M3:M176,3)</f>
        <v>2</v>
      </c>
      <c r="AC331" s="82">
        <f>COUNTIFS(F3:F176,Z331,B3:B176,1)+COUNTIFS(I3:I176,Z331,M3:M176,1)</f>
        <v>0</v>
      </c>
      <c r="AD331" s="82">
        <f>COUNTIFS(F3:F176,Z331,B3:B176,0)+COUNTIFS(I3:I176,Z331,M3:M176,0)</f>
        <v>1</v>
      </c>
      <c r="AE331" s="82">
        <f>SUMIF(F3:F176,Z331,G3:G176)+SUMIF(I3:I176,Z331,H3:H176)</f>
        <v>9</v>
      </c>
      <c r="AF331" s="82">
        <f>SUMIF(F3:F176,Z331,H3:H176)+SUMIF(I3:I176,Z331,G3:G176)</f>
        <v>5</v>
      </c>
      <c r="AG331" s="82">
        <f t="shared" si="273"/>
        <v>4</v>
      </c>
      <c r="AH331" s="82">
        <f t="shared" si="274"/>
        <v>6</v>
      </c>
      <c r="AI331" s="82">
        <f t="shared" si="272"/>
        <v>6000.049</v>
      </c>
      <c r="AJ331" s="11"/>
      <c r="AW331" s="3"/>
    </row>
    <row r="332" spans="1:49" x14ac:dyDescent="0.25">
      <c r="A332" s="3"/>
      <c r="B332" s="11" t="str">
        <f t="shared" si="261"/>
        <v/>
      </c>
      <c r="F332" s="154" t="s">
        <v>90</v>
      </c>
      <c r="G332" s="154"/>
      <c r="H332" s="154"/>
      <c r="I332" s="154"/>
      <c r="J332" s="6"/>
      <c r="M332" s="11" t="str">
        <f t="shared" ref="M332:M341" si="275">IF(H332="","",IF(H332&gt;G332,3,IF(H332=G332,1,0)))</f>
        <v/>
      </c>
      <c r="O332" s="11" t="str">
        <f t="shared" si="267"/>
        <v/>
      </c>
      <c r="P332" s="11" t="str">
        <f t="shared" si="268"/>
        <v/>
      </c>
      <c r="V332" s="11" t="str">
        <f t="shared" si="271"/>
        <v>Eintracht Frankfurt</v>
      </c>
      <c r="W332" s="11">
        <f t="shared" si="269"/>
        <v>7</v>
      </c>
      <c r="Y332" s="82">
        <f>RANK(AI332,$AI$324:$AI$341,0)+COUNTIF($AI$323:AI331,AI332)</f>
        <v>7</v>
      </c>
      <c r="Z332" s="82" t="str">
        <f t="shared" si="270"/>
        <v>Eintracht Frankfurt</v>
      </c>
      <c r="AA332" s="82">
        <f>COUNTIFS(F3:F176,Z332,G3:G176,"&gt;=0")+COUNTIFS(I3:I176,Z332,H3:H176,"&gt;=0")</f>
        <v>3</v>
      </c>
      <c r="AB332" s="82">
        <f>COUNTIFS(F3:F176,Z332,B3:B176,3)+COUNTIFS(I3:I176,Z332,M3:M176,3)</f>
        <v>2</v>
      </c>
      <c r="AC332" s="82">
        <f>COUNTIFS(F3:F176,Z332,B3:B176,1)+COUNTIFS(I3:I176,Z332,M3:M176,1)</f>
        <v>0</v>
      </c>
      <c r="AD332" s="82">
        <f>COUNTIFS(F3:F176,Z332,B3:B176,0)+COUNTIFS(I3:I176,Z332,M3:M176,0)</f>
        <v>1</v>
      </c>
      <c r="AE332" s="82">
        <f>SUMIF(F3:F176,Z332,G3:G176)+SUMIF(I3:I176,Z332,H3:H176)</f>
        <v>4</v>
      </c>
      <c r="AF332" s="82">
        <f>SUMIF(F3:F176,Z332,H3:H176)+SUMIF(I3:I176,Z332,G3:G176)</f>
        <v>3</v>
      </c>
      <c r="AG332" s="82">
        <f t="shared" si="273"/>
        <v>1</v>
      </c>
      <c r="AH332" s="82">
        <f t="shared" si="274"/>
        <v>6</v>
      </c>
      <c r="AI332" s="82">
        <f t="shared" si="272"/>
        <v>6000.0140000000001</v>
      </c>
      <c r="AW332" s="3"/>
    </row>
    <row r="333" spans="1:49" x14ac:dyDescent="0.25">
      <c r="A333" s="3"/>
      <c r="B333" s="11" t="str">
        <f t="shared" si="261"/>
        <v/>
      </c>
      <c r="D333" s="76">
        <f t="shared" ref="D333:D341" si="276">IFERROR(VLOOKUP(F333,$V$604:$W$621,2,FALSE),"")</f>
        <v>12</v>
      </c>
      <c r="F333" s="77" t="s">
        <v>126</v>
      </c>
      <c r="G333" s="16"/>
      <c r="H333" s="16"/>
      <c r="I333" s="77" t="s">
        <v>117</v>
      </c>
      <c r="J333" s="6"/>
      <c r="K333" s="76">
        <f t="shared" ref="K333:K341" si="277">IFERROR(VLOOKUP(I333,$V$604:$W$621,2,FALSE),"")</f>
        <v>5</v>
      </c>
      <c r="M333" s="11" t="str">
        <f t="shared" si="275"/>
        <v/>
      </c>
      <c r="O333" s="11" t="str">
        <f t="shared" si="267"/>
        <v/>
      </c>
      <c r="P333" s="11" t="str">
        <f t="shared" si="268"/>
        <v/>
      </c>
      <c r="S333" s="11" t="str">
        <f t="shared" ref="S333:S341" si="278">IF(M333&lt;&gt;"",F333&amp;I333,"")</f>
        <v/>
      </c>
      <c r="T333" s="11" t="str">
        <f t="shared" ref="T333:T341" si="279">IF(S333&lt;&gt;"",G333&amp;"-"&amp;H333,"")</f>
        <v/>
      </c>
      <c r="V333" s="11" t="str">
        <f t="shared" si="271"/>
        <v>FC Augsburg</v>
      </c>
      <c r="W333" s="11">
        <f t="shared" si="269"/>
        <v>16</v>
      </c>
      <c r="Y333" s="82">
        <f>RANK(AI333,$AI$324:$AI$341,0)+COUNTIF($AI$323:AI332,AI333)</f>
        <v>16</v>
      </c>
      <c r="Z333" s="82" t="str">
        <f t="shared" si="270"/>
        <v>FC Augsburg</v>
      </c>
      <c r="AA333" s="82">
        <f>COUNTIFS(F3:F176,Z333,G3:G176,"&gt;=0")+COUNTIFS(I3:I176,Z333,H3:H176,"&gt;=0")</f>
        <v>3</v>
      </c>
      <c r="AB333" s="82">
        <f>COUNTIFS(F3:F176,Z333,B3:B176,3)+COUNTIFS(I3:I176,Z333,M3:M176,3)</f>
        <v>0</v>
      </c>
      <c r="AC333" s="82">
        <f>COUNTIFS(F3:F176,Z333,B3:B176,1)+COUNTIFS(I3:I176,Z333,M3:M176,1)</f>
        <v>1</v>
      </c>
      <c r="AD333" s="82">
        <f>COUNTIFS(F3:F176,Z333,B3:B176,0)+COUNTIFS(I3:I176,Z333,M3:M176,0)</f>
        <v>2</v>
      </c>
      <c r="AE333" s="82">
        <f>SUMIF(F3:F176,Z333,G3:G176)+SUMIF(I3:I176,Z333,H3:H176)</f>
        <v>4</v>
      </c>
      <c r="AF333" s="82">
        <f>SUMIF(F3:F176,Z333,H3:H176)+SUMIF(I3:I176,Z333,G3:G176)</f>
        <v>9</v>
      </c>
      <c r="AG333" s="82">
        <f t="shared" si="273"/>
        <v>-5</v>
      </c>
      <c r="AH333" s="82">
        <f t="shared" si="274"/>
        <v>1</v>
      </c>
      <c r="AI333" s="82">
        <f t="shared" si="272"/>
        <v>999.95400000000006</v>
      </c>
      <c r="AJ333" s="11"/>
      <c r="AW333" s="3"/>
    </row>
    <row r="334" spans="1:49" x14ac:dyDescent="0.25">
      <c r="A334" s="3"/>
      <c r="B334" s="11" t="str">
        <f t="shared" si="261"/>
        <v/>
      </c>
      <c r="D334" s="76">
        <f t="shared" si="276"/>
        <v>9</v>
      </c>
      <c r="F334" s="77" t="s">
        <v>123</v>
      </c>
      <c r="G334" s="16"/>
      <c r="H334" s="16"/>
      <c r="I334" s="77" t="s">
        <v>118</v>
      </c>
      <c r="J334" s="6"/>
      <c r="K334" s="76">
        <f t="shared" si="277"/>
        <v>1</v>
      </c>
      <c r="M334" s="11" t="str">
        <f t="shared" si="275"/>
        <v/>
      </c>
      <c r="O334" s="11" t="str">
        <f t="shared" si="267"/>
        <v/>
      </c>
      <c r="P334" s="11" t="str">
        <f t="shared" si="268"/>
        <v/>
      </c>
      <c r="S334" s="11" t="str">
        <f t="shared" si="278"/>
        <v/>
      </c>
      <c r="T334" s="11" t="str">
        <f t="shared" si="279"/>
        <v/>
      </c>
      <c r="V334" s="11" t="str">
        <f t="shared" si="271"/>
        <v>FC Schalke 04</v>
      </c>
      <c r="W334" s="11">
        <f t="shared" si="269"/>
        <v>10</v>
      </c>
      <c r="Y334" s="82">
        <f>RANK(AI334,$AI$324:$AI$341,0)+COUNTIF($AI$323:AI333,AI334)</f>
        <v>10</v>
      </c>
      <c r="Z334" s="82" t="str">
        <f t="shared" si="270"/>
        <v>FC Schalke 04</v>
      </c>
      <c r="AA334" s="82">
        <f>COUNTIFS(F3:F176,Z334,G3:G176,"&gt;=0")+COUNTIFS(I3:I176,Z334,H3:H176,"&gt;=0")</f>
        <v>3</v>
      </c>
      <c r="AB334" s="82">
        <f>COUNTIFS(F3:F176,Z334,B3:B176,3)+COUNTIFS(I3:I176,Z334,M3:M176,3)</f>
        <v>1</v>
      </c>
      <c r="AC334" s="82">
        <f>COUNTIFS(F3:F176,Z334,B3:B176,1)+COUNTIFS(I3:I176,Z334,M3:M176,1)</f>
        <v>1</v>
      </c>
      <c r="AD334" s="82">
        <f>COUNTIFS(F3:F176,Z334,B3:B176,0)+COUNTIFS(I3:I176,Z334,M3:M176,0)</f>
        <v>1</v>
      </c>
      <c r="AE334" s="82">
        <f>SUMIF(F3:F176,Z334,G3:G176)+SUMIF(I3:I176,Z334,H3:H176)</f>
        <v>3</v>
      </c>
      <c r="AF334" s="82">
        <f>SUMIF(F3:F176,Z334,H3:H176)+SUMIF(I3:I176,Z334,G3:G176)</f>
        <v>3</v>
      </c>
      <c r="AG334" s="82">
        <f t="shared" si="273"/>
        <v>0</v>
      </c>
      <c r="AH334" s="82">
        <f t="shared" si="274"/>
        <v>4</v>
      </c>
      <c r="AI334" s="82">
        <f t="shared" si="272"/>
        <v>4000.0030000000002</v>
      </c>
      <c r="AJ334" s="11"/>
      <c r="AW334" s="3"/>
    </row>
    <row r="335" spans="1:49" x14ac:dyDescent="0.25">
      <c r="A335" s="3"/>
      <c r="B335" s="11" t="str">
        <f t="shared" si="261"/>
        <v/>
      </c>
      <c r="D335" s="76">
        <f t="shared" si="276"/>
        <v>10</v>
      </c>
      <c r="F335" s="77" t="s">
        <v>130</v>
      </c>
      <c r="G335" s="16"/>
      <c r="H335" s="16"/>
      <c r="I335" s="77" t="s">
        <v>120</v>
      </c>
      <c r="J335" s="6"/>
      <c r="K335" s="76">
        <f t="shared" si="277"/>
        <v>4</v>
      </c>
      <c r="M335" s="11" t="str">
        <f t="shared" si="275"/>
        <v/>
      </c>
      <c r="O335" s="11" t="str">
        <f t="shared" si="267"/>
        <v/>
      </c>
      <c r="P335" s="11" t="str">
        <f t="shared" si="268"/>
        <v/>
      </c>
      <c r="S335" s="11" t="str">
        <f t="shared" si="278"/>
        <v/>
      </c>
      <c r="T335" s="11" t="str">
        <f t="shared" si="279"/>
        <v/>
      </c>
      <c r="V335" s="11" t="str">
        <f t="shared" si="271"/>
        <v>Fortuna Düsseldorf</v>
      </c>
      <c r="W335" s="11">
        <f t="shared" si="269"/>
        <v>12</v>
      </c>
      <c r="Y335" s="82">
        <f>RANK(AI335,$AI$324:$AI$341,0)+COUNTIF($AI$323:AI334,AI335)</f>
        <v>12</v>
      </c>
      <c r="Z335" s="82" t="str">
        <f t="shared" si="270"/>
        <v>Fortuna Düsseldorf</v>
      </c>
      <c r="AA335" s="82">
        <f>COUNTIFS(F3:F176,Z335,G3:G176,"&gt;=0")+COUNTIFS(I3:I176,Z335,H3:H176,"&gt;=0")</f>
        <v>3</v>
      </c>
      <c r="AB335" s="82">
        <f>COUNTIFS(F3:F176,Z335,B3:B176,3)+COUNTIFS(I3:I176,Z335,M3:M176,3)</f>
        <v>1</v>
      </c>
      <c r="AC335" s="82">
        <f>COUNTIFS(F3:F176,Z335,B3:B176,1)+COUNTIFS(I3:I176,Z335,M3:M176,1)</f>
        <v>0</v>
      </c>
      <c r="AD335" s="82">
        <f>COUNTIFS(F3:F176,Z335,B3:B176,0)+COUNTIFS(I3:I176,Z335,M3:M176,0)</f>
        <v>2</v>
      </c>
      <c r="AE335" s="82">
        <f>SUMIF(F3:F176,Z335,G3:G176)+SUMIF(I3:I176,Z335,H3:H176)</f>
        <v>5</v>
      </c>
      <c r="AF335" s="82">
        <f>SUMIF(F3:F176,Z335,H3:H176)+SUMIF(I3:I176,Z335,G3:G176)</f>
        <v>6</v>
      </c>
      <c r="AG335" s="82">
        <f t="shared" si="273"/>
        <v>-1</v>
      </c>
      <c r="AH335" s="82">
        <f t="shared" si="274"/>
        <v>3</v>
      </c>
      <c r="AI335" s="82">
        <f t="shared" si="272"/>
        <v>2999.9949999999999</v>
      </c>
      <c r="AJ335" s="11"/>
      <c r="AW335" s="3"/>
    </row>
    <row r="336" spans="1:49" x14ac:dyDescent="0.25">
      <c r="A336" s="3"/>
      <c r="B336" s="11" t="str">
        <f t="shared" si="261"/>
        <v/>
      </c>
      <c r="D336" s="76">
        <f t="shared" si="276"/>
        <v>2</v>
      </c>
      <c r="F336" s="77" t="s">
        <v>116</v>
      </c>
      <c r="G336" s="16"/>
      <c r="H336" s="16"/>
      <c r="I336" s="77" t="s">
        <v>119</v>
      </c>
      <c r="J336" s="6"/>
      <c r="K336" s="76">
        <f t="shared" si="277"/>
        <v>8</v>
      </c>
      <c r="M336" s="11" t="str">
        <f t="shared" si="275"/>
        <v/>
      </c>
      <c r="O336" s="11" t="str">
        <f t="shared" si="267"/>
        <v/>
      </c>
      <c r="P336" s="11" t="str">
        <f t="shared" si="268"/>
        <v/>
      </c>
      <c r="S336" s="11" t="str">
        <f t="shared" si="278"/>
        <v/>
      </c>
      <c r="T336" s="11" t="str">
        <f t="shared" si="279"/>
        <v/>
      </c>
      <c r="V336" s="11" t="str">
        <f t="shared" si="271"/>
        <v>Hertha BSC</v>
      </c>
      <c r="W336" s="11">
        <f t="shared" si="269"/>
        <v>17</v>
      </c>
      <c r="Y336" s="82">
        <f>RANK(AI336,$AI$324:$AI$341,0)+COUNTIF($AI$323:AI335,AI336)</f>
        <v>17</v>
      </c>
      <c r="Z336" s="82" t="str">
        <f t="shared" si="270"/>
        <v>Hertha BSC</v>
      </c>
      <c r="AA336" s="82">
        <f>COUNTIFS(F3:F176,Z336,G3:G176,"&gt;=0")+COUNTIFS(I3:I176,Z336,H3:H176,"&gt;=0")</f>
        <v>3</v>
      </c>
      <c r="AB336" s="82">
        <f>COUNTIFS(F3:F176,Z336,B3:B176,3)+COUNTIFS(I3:I176,Z336,M3:M176,3)</f>
        <v>0</v>
      </c>
      <c r="AC336" s="82">
        <f>COUNTIFS(F3:F176,Z336,B3:B176,1)+COUNTIFS(I3:I176,Z336,M3:M176,1)</f>
        <v>1</v>
      </c>
      <c r="AD336" s="82">
        <f>COUNTIFS(F3:F176,Z336,B3:B176,0)+COUNTIFS(I3:I176,Z336,M3:M176,0)</f>
        <v>2</v>
      </c>
      <c r="AE336" s="82">
        <f>SUMIF(F3:F176,Z336,G3:G176)+SUMIF(I3:I176,Z336,H3:H176)</f>
        <v>2</v>
      </c>
      <c r="AF336" s="82">
        <f>SUMIF(F3:F176,Z336,H3:H176)+SUMIF(I3:I176,Z336,G3:G176)</f>
        <v>8</v>
      </c>
      <c r="AG336" s="82">
        <f t="shared" si="273"/>
        <v>-6</v>
      </c>
      <c r="AH336" s="82">
        <f t="shared" si="274"/>
        <v>1</v>
      </c>
      <c r="AI336" s="82">
        <f t="shared" si="272"/>
        <v>999.94200000000001</v>
      </c>
      <c r="AJ336" s="11"/>
      <c r="AW336" s="3"/>
    </row>
    <row r="337" spans="1:49" x14ac:dyDescent="0.25">
      <c r="A337" s="3"/>
      <c r="B337" s="11" t="str">
        <f t="shared" si="261"/>
        <v/>
      </c>
      <c r="D337" s="76">
        <f t="shared" si="276"/>
        <v>17</v>
      </c>
      <c r="F337" s="77" t="s">
        <v>125</v>
      </c>
      <c r="G337" s="16"/>
      <c r="H337" s="16"/>
      <c r="I337" s="77" t="s">
        <v>121</v>
      </c>
      <c r="J337" s="6"/>
      <c r="K337" s="76">
        <f t="shared" si="277"/>
        <v>7</v>
      </c>
      <c r="M337" s="11" t="str">
        <f t="shared" si="275"/>
        <v/>
      </c>
      <c r="O337" s="11" t="str">
        <f t="shared" si="267"/>
        <v/>
      </c>
      <c r="P337" s="11" t="str">
        <f t="shared" si="268"/>
        <v/>
      </c>
      <c r="S337" s="11" t="str">
        <f t="shared" si="278"/>
        <v/>
      </c>
      <c r="T337" s="11" t="str">
        <f t="shared" si="279"/>
        <v/>
      </c>
      <c r="V337" s="11" t="str">
        <f t="shared" si="271"/>
        <v>RB Leipzig</v>
      </c>
      <c r="W337" s="11">
        <f t="shared" si="269"/>
        <v>1</v>
      </c>
      <c r="Y337" s="82">
        <f>RANK(AI337,$AI$324:$AI$341,0)+COUNTIF($AI$323:AI336,AI337)</f>
        <v>1</v>
      </c>
      <c r="Z337" s="82" t="str">
        <f t="shared" si="270"/>
        <v>RB Leipzig</v>
      </c>
      <c r="AA337" s="82">
        <f>COUNTIFS(F3:F176,Z337,G3:G176,"&gt;=0")+COUNTIFS(I3:I176,Z337,H3:H176,"&gt;=0")</f>
        <v>3</v>
      </c>
      <c r="AB337" s="82">
        <f>COUNTIFS(F3:F176,Z337,B3:B176,3)+COUNTIFS(I3:I176,Z337,M3:M176,3)</f>
        <v>3</v>
      </c>
      <c r="AC337" s="82">
        <f>COUNTIFS(F3:F176,Z337,B3:B176,1)+COUNTIFS(I3:I176,Z337,M3:M176,1)</f>
        <v>0</v>
      </c>
      <c r="AD337" s="82">
        <f>COUNTIFS(F3:F176,Z337,B3:B176,0)+COUNTIFS(I3:I176,Z337,M3:M176,0)</f>
        <v>0</v>
      </c>
      <c r="AE337" s="82">
        <f>SUMIF(F3:F176,Z337,G3:G176)+SUMIF(I3:I176,Z337,H3:H176)</f>
        <v>9</v>
      </c>
      <c r="AF337" s="82">
        <f>SUMIF(F3:F176,Z337,H3:H176)+SUMIF(I3:I176,Z337,G3:G176)</f>
        <v>2</v>
      </c>
      <c r="AG337" s="82">
        <f t="shared" si="273"/>
        <v>7</v>
      </c>
      <c r="AH337" s="82">
        <f t="shared" si="274"/>
        <v>9</v>
      </c>
      <c r="AI337" s="82">
        <f t="shared" si="272"/>
        <v>9000.0789999999997</v>
      </c>
      <c r="AJ337" s="11"/>
      <c r="AW337" s="3"/>
    </row>
    <row r="338" spans="1:49" x14ac:dyDescent="0.25">
      <c r="A338" s="3"/>
      <c r="B338" s="11" t="str">
        <f t="shared" si="261"/>
        <v/>
      </c>
      <c r="D338" s="76">
        <f t="shared" si="276"/>
        <v>15</v>
      </c>
      <c r="F338" s="77" t="s">
        <v>225</v>
      </c>
      <c r="G338" s="16"/>
      <c r="H338" s="16"/>
      <c r="I338" s="77" t="s">
        <v>124</v>
      </c>
      <c r="J338" s="6"/>
      <c r="K338" s="76">
        <f t="shared" si="277"/>
        <v>13</v>
      </c>
      <c r="M338" s="11" t="str">
        <f t="shared" si="275"/>
        <v/>
      </c>
      <c r="O338" s="11" t="str">
        <f t="shared" si="267"/>
        <v/>
      </c>
      <c r="P338" s="11" t="str">
        <f t="shared" si="268"/>
        <v/>
      </c>
      <c r="S338" s="11" t="str">
        <f t="shared" si="278"/>
        <v/>
      </c>
      <c r="T338" s="11" t="str">
        <f t="shared" si="279"/>
        <v/>
      </c>
      <c r="V338" s="11" t="str">
        <f t="shared" si="271"/>
        <v>SC Freiburg</v>
      </c>
      <c r="W338" s="11">
        <f t="shared" si="269"/>
        <v>6</v>
      </c>
      <c r="Y338" s="82">
        <f>RANK(AI338,$AI$324:$AI$341,0)+COUNTIF($AI$323:AI337,AI338)</f>
        <v>6</v>
      </c>
      <c r="Z338" s="82" t="str">
        <f t="shared" si="270"/>
        <v>SC Freiburg</v>
      </c>
      <c r="AA338" s="82">
        <f>COUNTIFS(F3:F176,Z338,G3:G176,"&gt;=0")+COUNTIFS(I3:I176,Z338,H3:H176,"&gt;=0")</f>
        <v>3</v>
      </c>
      <c r="AB338" s="82">
        <f>COUNTIFS(F3:F176,Z338,B3:B176,3)+COUNTIFS(I3:I176,Z338,M3:M176,3)</f>
        <v>2</v>
      </c>
      <c r="AC338" s="82">
        <f>COUNTIFS(F3:F176,Z338,B3:B176,1)+COUNTIFS(I3:I176,Z338,M3:M176,1)</f>
        <v>0</v>
      </c>
      <c r="AD338" s="82">
        <f>COUNTIFS(F3:F176,Z338,B3:B176,0)+COUNTIFS(I3:I176,Z338,M3:M176,0)</f>
        <v>1</v>
      </c>
      <c r="AE338" s="82">
        <f>SUMIF(F3:F176,Z338,G3:G176)+SUMIF(I3:I176,Z338,H3:H176)</f>
        <v>7</v>
      </c>
      <c r="AF338" s="82">
        <f>SUMIF(F3:F176,Z338,H3:H176)+SUMIF(I3:I176,Z338,G3:G176)</f>
        <v>3</v>
      </c>
      <c r="AG338" s="82">
        <f t="shared" si="273"/>
        <v>4</v>
      </c>
      <c r="AH338" s="82">
        <f t="shared" si="274"/>
        <v>6</v>
      </c>
      <c r="AI338" s="82">
        <f t="shared" si="272"/>
        <v>6000.0469999999996</v>
      </c>
      <c r="AJ338" s="11"/>
      <c r="AW338" s="3"/>
    </row>
    <row r="339" spans="1:49" x14ac:dyDescent="0.25">
      <c r="A339" s="3"/>
      <c r="B339" s="11" t="str">
        <f t="shared" si="261"/>
        <v/>
      </c>
      <c r="D339" s="76">
        <f t="shared" si="276"/>
        <v>3</v>
      </c>
      <c r="F339" s="77" t="s">
        <v>122</v>
      </c>
      <c r="G339" s="16"/>
      <c r="H339" s="16"/>
      <c r="I339" s="77" t="s">
        <v>128</v>
      </c>
      <c r="J339" s="6"/>
      <c r="K339" s="76">
        <f t="shared" si="277"/>
        <v>6</v>
      </c>
      <c r="M339" s="11" t="str">
        <f t="shared" si="275"/>
        <v/>
      </c>
      <c r="O339" s="11" t="str">
        <f t="shared" si="267"/>
        <v/>
      </c>
      <c r="P339" s="11" t="str">
        <f t="shared" si="268"/>
        <v/>
      </c>
      <c r="S339" s="11" t="str">
        <f t="shared" si="278"/>
        <v/>
      </c>
      <c r="T339" s="11" t="str">
        <f t="shared" si="279"/>
        <v/>
      </c>
      <c r="V339" s="11" t="str">
        <f t="shared" si="271"/>
        <v>SC Paderborn 07</v>
      </c>
      <c r="W339" s="11">
        <f t="shared" si="269"/>
        <v>15</v>
      </c>
      <c r="Y339" s="82">
        <f>RANK(AI339,$AI$324:$AI$341,0)+COUNTIF($AI$323:AI338,AI339)</f>
        <v>15</v>
      </c>
      <c r="Z339" s="82" t="str">
        <f t="shared" si="270"/>
        <v>SC Paderborn 07</v>
      </c>
      <c r="AA339" s="82">
        <f>COUNTIFS(F3:F176,Z339,G3:G176,"&gt;=0")+COUNTIFS(I3:I176,Z339,H3:H176,"&gt;=0")</f>
        <v>3</v>
      </c>
      <c r="AB339" s="82">
        <f>COUNTIFS(F3:F176,Z339,B3:B176,3)+COUNTIFS(I3:I176,Z339,M3:M176,3)</f>
        <v>0</v>
      </c>
      <c r="AC339" s="82">
        <f>COUNTIFS(F3:F176,Z339,B3:B176,1)+COUNTIFS(I3:I176,Z339,M3:M176,1)</f>
        <v>1</v>
      </c>
      <c r="AD339" s="82">
        <f>COUNTIFS(F3:F176,Z339,B3:B176,0)+COUNTIFS(I3:I176,Z339,M3:M176,0)</f>
        <v>2</v>
      </c>
      <c r="AE339" s="82">
        <f>SUMIF(F3:F176,Z339,G3:G176)+SUMIF(I3:I176,Z339,H3:H176)</f>
        <v>4</v>
      </c>
      <c r="AF339" s="82">
        <f>SUMIF(F3:F176,Z339,H3:H176)+SUMIF(I3:I176,Z339,G3:G176)</f>
        <v>7</v>
      </c>
      <c r="AG339" s="82">
        <f t="shared" si="273"/>
        <v>-3</v>
      </c>
      <c r="AH339" s="82">
        <f t="shared" si="274"/>
        <v>1</v>
      </c>
      <c r="AI339" s="82">
        <f t="shared" si="272"/>
        <v>999.97400000000005</v>
      </c>
      <c r="AJ339" s="11"/>
      <c r="AW339" s="3"/>
    </row>
    <row r="340" spans="1:49" x14ac:dyDescent="0.25">
      <c r="A340" s="3"/>
      <c r="B340" s="11" t="str">
        <f t="shared" si="261"/>
        <v/>
      </c>
      <c r="D340" s="76">
        <f t="shared" si="276"/>
        <v>18</v>
      </c>
      <c r="F340" s="77" t="s">
        <v>127</v>
      </c>
      <c r="G340" s="16"/>
      <c r="H340" s="16"/>
      <c r="I340" s="77" t="s">
        <v>129</v>
      </c>
      <c r="J340" s="6"/>
      <c r="K340" s="76">
        <f t="shared" si="277"/>
        <v>16</v>
      </c>
      <c r="M340" s="11" t="str">
        <f t="shared" si="275"/>
        <v/>
      </c>
      <c r="O340" s="11" t="str">
        <f t="shared" si="267"/>
        <v/>
      </c>
      <c r="P340" s="11" t="str">
        <f t="shared" si="268"/>
        <v/>
      </c>
      <c r="S340" s="11" t="str">
        <f t="shared" si="278"/>
        <v/>
      </c>
      <c r="T340" s="11" t="str">
        <f t="shared" si="279"/>
        <v/>
      </c>
      <c r="V340" s="11" t="str">
        <f t="shared" si="271"/>
        <v>VfL Wolfsburg</v>
      </c>
      <c r="W340" s="11">
        <f t="shared" si="269"/>
        <v>3</v>
      </c>
      <c r="Y340" s="82">
        <f>RANK(AI340,$AI$324:$AI$341,0)+COUNTIF($AI$323:AI339,AI340)</f>
        <v>3</v>
      </c>
      <c r="Z340" s="82" t="str">
        <f t="shared" si="270"/>
        <v>VfL Wolfsburg</v>
      </c>
      <c r="AA340" s="82">
        <f>COUNTIFS(F3:F176,Z340,G3:G176,"&gt;=0")+COUNTIFS(I3:I176,Z340,H3:H176,"&gt;=0")</f>
        <v>3</v>
      </c>
      <c r="AB340" s="82">
        <f>COUNTIFS(F3:F176,Z340,B3:B176,3)+COUNTIFS(I3:I176,Z340,M3:M176,3)</f>
        <v>2</v>
      </c>
      <c r="AC340" s="82">
        <f>COUNTIFS(F3:F176,Z340,B3:B176,1)+COUNTIFS(I3:I176,Z340,M3:M176,1)</f>
        <v>1</v>
      </c>
      <c r="AD340" s="82">
        <f>COUNTIFS(F3:F176,Z340,B3:B176,0)+COUNTIFS(I3:I176,Z340,M3:M176,0)</f>
        <v>0</v>
      </c>
      <c r="AE340" s="82">
        <f>SUMIF(F3:F176,Z340,G3:G176)+SUMIF(I3:I176,Z340,H3:H176)</f>
        <v>6</v>
      </c>
      <c r="AF340" s="82">
        <f>SUMIF(F3:F176,Z340,H3:H176)+SUMIF(I3:I176,Z340,G3:G176)</f>
        <v>2</v>
      </c>
      <c r="AG340" s="82">
        <f t="shared" si="273"/>
        <v>4</v>
      </c>
      <c r="AH340" s="82">
        <f t="shared" si="274"/>
        <v>7</v>
      </c>
      <c r="AI340" s="82">
        <f t="shared" si="272"/>
        <v>7000.0460000000003</v>
      </c>
      <c r="AJ340" s="11"/>
      <c r="AW340" s="3"/>
    </row>
    <row r="341" spans="1:49" x14ac:dyDescent="0.25">
      <c r="A341" s="3"/>
      <c r="B341" s="11" t="str">
        <f t="shared" si="261"/>
        <v/>
      </c>
      <c r="D341" s="76">
        <f t="shared" si="276"/>
        <v>14</v>
      </c>
      <c r="F341" s="77" t="s">
        <v>261</v>
      </c>
      <c r="G341" s="16"/>
      <c r="H341" s="16"/>
      <c r="I341" s="77" t="s">
        <v>262</v>
      </c>
      <c r="J341" s="6"/>
      <c r="K341" s="76">
        <f t="shared" si="277"/>
        <v>11</v>
      </c>
      <c r="M341" s="11" t="str">
        <f t="shared" si="275"/>
        <v/>
      </c>
      <c r="O341" s="11" t="str">
        <f t="shared" si="267"/>
        <v/>
      </c>
      <c r="P341" s="11" t="str">
        <f t="shared" si="268"/>
        <v/>
      </c>
      <c r="S341" s="11" t="str">
        <f t="shared" si="278"/>
        <v/>
      </c>
      <c r="T341" s="11" t="str">
        <f t="shared" si="279"/>
        <v/>
      </c>
      <c r="V341" s="11" t="str">
        <f t="shared" si="271"/>
        <v>Werder Bremen</v>
      </c>
      <c r="W341" s="11">
        <f t="shared" si="269"/>
        <v>13</v>
      </c>
      <c r="Y341" s="82">
        <f>RANK(AI341,$AI$324:$AI$341,0)+COUNTIF($AI$323:AI340,AI341)</f>
        <v>13</v>
      </c>
      <c r="Z341" s="82" t="str">
        <f t="shared" si="270"/>
        <v>Werder Bremen</v>
      </c>
      <c r="AA341" s="82">
        <f>COUNTIFS(F3:F176,Z341,G3:G176,"&gt;=0")+COUNTIFS(I3:I176,Z341,H3:H176,"&gt;=0")</f>
        <v>3</v>
      </c>
      <c r="AB341" s="82">
        <f>COUNTIFS(F3:F176,Z341,B3:B176,3)+COUNTIFS(I3:I176,Z341,M3:M176,3)</f>
        <v>1</v>
      </c>
      <c r="AC341" s="82">
        <f>COUNTIFS(F3:F176,Z341,B3:B176,1)+COUNTIFS(I3:I176,Z341,M3:M176,1)</f>
        <v>0</v>
      </c>
      <c r="AD341" s="82">
        <f>COUNTIFS(F3:F176,Z341,B3:B176,0)+COUNTIFS(I3:I176,Z341,M3:M176,0)</f>
        <v>2</v>
      </c>
      <c r="AE341" s="82">
        <f>SUMIF(F3:F176,Z341,G3:G176)+SUMIF(I3:I176,Z341,H3:H176)</f>
        <v>6</v>
      </c>
      <c r="AF341" s="82">
        <f>SUMIF(F3:F176,Z341,H3:H176)+SUMIF(I3:I176,Z341,G3:G176)</f>
        <v>8</v>
      </c>
      <c r="AG341" s="82">
        <f t="shared" si="273"/>
        <v>-2</v>
      </c>
      <c r="AH341" s="82">
        <f t="shared" si="274"/>
        <v>3</v>
      </c>
      <c r="AI341" s="82">
        <f t="shared" si="272"/>
        <v>2999.9859999999999</v>
      </c>
      <c r="AJ341" s="11"/>
      <c r="AW341" s="3"/>
    </row>
    <row r="342" spans="1:49" x14ac:dyDescent="0.25">
      <c r="A342" s="3"/>
      <c r="F342" s="6"/>
      <c r="G342" s="10"/>
      <c r="H342" s="10"/>
      <c r="I342" s="6"/>
      <c r="J342" s="6"/>
      <c r="O342" s="11" t="str">
        <f t="shared" si="267"/>
        <v/>
      </c>
      <c r="P342" s="11" t="str">
        <f t="shared" si="268"/>
        <v/>
      </c>
      <c r="AJ342" s="11"/>
      <c r="AW342" s="3"/>
    </row>
    <row r="343" spans="1:49" x14ac:dyDescent="0.25">
      <c r="A343" s="3"/>
      <c r="B343" s="11" t="str">
        <f t="shared" si="261"/>
        <v/>
      </c>
      <c r="F343" s="154" t="s">
        <v>91</v>
      </c>
      <c r="G343" s="154"/>
      <c r="H343" s="154"/>
      <c r="I343" s="154"/>
      <c r="J343" s="6"/>
      <c r="M343" s="11" t="str">
        <f t="shared" ref="M343:M352" si="280">IF(H343="","",IF(H343&gt;G343,3,IF(H343=G343,1,0)))</f>
        <v/>
      </c>
      <c r="O343" s="11" t="str">
        <f t="shared" si="267"/>
        <v/>
      </c>
      <c r="P343" s="11" t="str">
        <f t="shared" si="268"/>
        <v/>
      </c>
      <c r="W343" s="83">
        <v>17</v>
      </c>
      <c r="Y343" s="82"/>
      <c r="Z343" s="82" t="s">
        <v>1</v>
      </c>
      <c r="AA343" s="82" t="s">
        <v>2</v>
      </c>
      <c r="AB343" s="82" t="s">
        <v>3</v>
      </c>
      <c r="AC343" s="82" t="s">
        <v>4</v>
      </c>
      <c r="AD343" s="82" t="s">
        <v>5</v>
      </c>
      <c r="AE343" s="82" t="s">
        <v>6</v>
      </c>
      <c r="AF343" s="82" t="s">
        <v>7</v>
      </c>
      <c r="AG343" s="82" t="s">
        <v>8</v>
      </c>
      <c r="AH343" s="82" t="s">
        <v>9</v>
      </c>
      <c r="AI343" s="82" t="s">
        <v>0</v>
      </c>
      <c r="AJ343" s="11"/>
      <c r="AW343" s="3"/>
    </row>
    <row r="344" spans="1:49" x14ac:dyDescent="0.25">
      <c r="A344" s="3"/>
      <c r="B344" s="11" t="str">
        <f t="shared" si="261"/>
        <v/>
      </c>
      <c r="D344" s="76">
        <f t="shared" ref="D344:D352" si="281">IFERROR(VLOOKUP(F344,$V$624:$W$641,2,FALSE),"")</f>
        <v>13</v>
      </c>
      <c r="F344" s="77" t="s">
        <v>124</v>
      </c>
      <c r="G344" s="16"/>
      <c r="H344" s="16"/>
      <c r="I344" s="77" t="s">
        <v>116</v>
      </c>
      <c r="J344" s="6"/>
      <c r="K344" s="76">
        <f t="shared" ref="K344:K352" si="282">IFERROR(VLOOKUP(I344,$V$624:$W$641,2,FALSE),"")</f>
        <v>2</v>
      </c>
      <c r="M344" s="11" t="str">
        <f t="shared" si="280"/>
        <v/>
      </c>
      <c r="O344" s="11" t="str">
        <f t="shared" si="267"/>
        <v/>
      </c>
      <c r="P344" s="11" t="str">
        <f t="shared" si="268"/>
        <v/>
      </c>
      <c r="S344" s="11" t="str">
        <f t="shared" ref="S344:S352" si="283">IF(M344&lt;&gt;"",F344&amp;I344,"")</f>
        <v/>
      </c>
      <c r="T344" s="11" t="str">
        <f t="shared" ref="T344:T352" si="284">IF(S344&lt;&gt;"",G344&amp;"-"&amp;H344,"")</f>
        <v/>
      </c>
      <c r="V344" s="11" t="str">
        <f>CONCATENATE(Z344)</f>
        <v>1. FC Köln</v>
      </c>
      <c r="W344" s="11">
        <f t="shared" ref="W344:W361" si="285">Y344</f>
        <v>14</v>
      </c>
      <c r="Y344" s="82">
        <f>RANK(AI344,$AI$344:$AI$361,0)+COUNTIF($AI$343:AI343,AI344)</f>
        <v>14</v>
      </c>
      <c r="Z344" s="82" t="str">
        <f t="shared" ref="Z344:Z361" si="286">CONCATENATE(Z4)</f>
        <v>1. FC Köln</v>
      </c>
      <c r="AA344" s="82">
        <f>COUNTIFS(F3:F187,Z344,G3:G187,"&gt;=0")+COUNTIFS(I3:I187,Z344,H3:H187,"&gt;=0")</f>
        <v>3</v>
      </c>
      <c r="AB344" s="82">
        <f>COUNTIFS(F3:F187,Z344,B3:B187,3)+COUNTIFS(I3:I187,Z344,M3:M187,3)</f>
        <v>1</v>
      </c>
      <c r="AC344" s="82">
        <f>COUNTIFS(F3:F187,Z344,B3:B187,1)+COUNTIFS(I3:I187,Z344,M3:M187,1)</f>
        <v>0</v>
      </c>
      <c r="AD344" s="82">
        <f>COUNTIFS(F3:F187,Z344,B3:B187,0)+COUNTIFS(I3:I187,Z344,M3:M187,0)</f>
        <v>2</v>
      </c>
      <c r="AE344" s="82">
        <f>SUMIF(F3:F187,Z344,G3:G187)+SUMIF(I3:I187,Z344,H3:H187)</f>
        <v>4</v>
      </c>
      <c r="AF344" s="82">
        <f>SUMIF(F3:F187,Z344,H3:H187)+SUMIF(I3:I187,Z344,G3:G187)</f>
        <v>6</v>
      </c>
      <c r="AG344" s="82">
        <f>+AE344-AF344</f>
        <v>-2</v>
      </c>
      <c r="AH344" s="82">
        <f>(AB344*3)+AC344</f>
        <v>3</v>
      </c>
      <c r="AI344" s="82">
        <f>SUM(AH344*1000+(AG344)/100+(AE344)/1000)</f>
        <v>2999.9839999999999</v>
      </c>
      <c r="AJ344" s="11"/>
      <c r="AW344" s="3"/>
    </row>
    <row r="345" spans="1:49" x14ac:dyDescent="0.25">
      <c r="A345" s="3"/>
      <c r="B345" s="11" t="str">
        <f t="shared" si="261"/>
        <v/>
      </c>
      <c r="D345" s="76">
        <f t="shared" si="281"/>
        <v>8</v>
      </c>
      <c r="F345" s="77" t="s">
        <v>119</v>
      </c>
      <c r="G345" s="16"/>
      <c r="H345" s="16"/>
      <c r="I345" s="77" t="s">
        <v>122</v>
      </c>
      <c r="J345" s="6"/>
      <c r="K345" s="76">
        <f t="shared" si="282"/>
        <v>3</v>
      </c>
      <c r="M345" s="11" t="str">
        <f t="shared" si="280"/>
        <v/>
      </c>
      <c r="O345" s="11" t="str">
        <f t="shared" si="267"/>
        <v/>
      </c>
      <c r="P345" s="11" t="str">
        <f t="shared" si="268"/>
        <v/>
      </c>
      <c r="S345" s="11" t="str">
        <f t="shared" si="283"/>
        <v/>
      </c>
      <c r="T345" s="11" t="str">
        <f t="shared" si="284"/>
        <v/>
      </c>
      <c r="V345" s="11" t="str">
        <f t="shared" ref="V345:V361" si="287">CONCATENATE(Z345)</f>
        <v>1. FC Union Berlin</v>
      </c>
      <c r="W345" s="11">
        <f t="shared" si="285"/>
        <v>11</v>
      </c>
      <c r="Y345" s="82">
        <f>RANK(AI345,$AI$344:$AI$361,0)+COUNTIF($AI$343:AI344,AI345)</f>
        <v>11</v>
      </c>
      <c r="Z345" s="82" t="str">
        <f t="shared" si="286"/>
        <v>1. FC Union Berlin</v>
      </c>
      <c r="AA345" s="82">
        <f>COUNTIFS(F3:F187,Z345,G3:G187,"&gt;=0")+COUNTIFS(I3:I187,Z345,H3:H187,"&gt;=0")</f>
        <v>3</v>
      </c>
      <c r="AB345" s="82">
        <f>COUNTIFS(F3:F187,Z345,B3:B187,3)+COUNTIFS(I3:I187,Z345,M3:M187,3)</f>
        <v>1</v>
      </c>
      <c r="AC345" s="82">
        <f>COUNTIFS(F3:F187,Z345,B3:B187,1)+COUNTIFS(I3:I187,Z345,M3:M187,1)</f>
        <v>1</v>
      </c>
      <c r="AD345" s="82">
        <f>COUNTIFS(F3:F187,Z345,B3:B187,0)+COUNTIFS(I3:I187,Z345,M3:M187,0)</f>
        <v>1</v>
      </c>
      <c r="AE345" s="82">
        <f>SUMIF(F3:F187,Z345,G3:G187)+SUMIF(I3:I187,Z345,H3:H187)</f>
        <v>4</v>
      </c>
      <c r="AF345" s="82">
        <f>SUMIF(F3:F187,Z345,H3:H187)+SUMIF(I3:I187,Z345,G3:G187)</f>
        <v>6</v>
      </c>
      <c r="AG345" s="82">
        <f>+AE345-AF345</f>
        <v>-2</v>
      </c>
      <c r="AH345" s="82">
        <f>(AB345*3)+AC345</f>
        <v>4</v>
      </c>
      <c r="AI345" s="82">
        <f t="shared" ref="AI345:AI361" si="288">SUM(AH345*1000+(AG345)/100+(AE345)/1000)</f>
        <v>3999.9839999999999</v>
      </c>
      <c r="AJ345" s="11"/>
      <c r="AW345" s="3"/>
    </row>
    <row r="346" spans="1:49" x14ac:dyDescent="0.25">
      <c r="A346" s="3"/>
      <c r="B346" s="11" t="str">
        <f t="shared" si="261"/>
        <v/>
      </c>
      <c r="D346" s="76">
        <f t="shared" si="281"/>
        <v>16</v>
      </c>
      <c r="F346" s="77" t="s">
        <v>129</v>
      </c>
      <c r="G346" s="16"/>
      <c r="H346" s="16"/>
      <c r="I346" s="77" t="s">
        <v>123</v>
      </c>
      <c r="J346" s="6"/>
      <c r="K346" s="76">
        <f t="shared" si="282"/>
        <v>9</v>
      </c>
      <c r="M346" s="11" t="str">
        <f t="shared" si="280"/>
        <v/>
      </c>
      <c r="O346" s="11" t="str">
        <f t="shared" si="267"/>
        <v/>
      </c>
      <c r="P346" s="11" t="str">
        <f t="shared" si="268"/>
        <v/>
      </c>
      <c r="S346" s="11" t="str">
        <f t="shared" si="283"/>
        <v/>
      </c>
      <c r="T346" s="11" t="str">
        <f t="shared" si="284"/>
        <v/>
      </c>
      <c r="V346" s="11" t="str">
        <f t="shared" si="287"/>
        <v>1. FSV Mainz 05</v>
      </c>
      <c r="W346" s="11">
        <f t="shared" si="285"/>
        <v>18</v>
      </c>
      <c r="Y346" s="82">
        <f>RANK(AI346,$AI$344:$AI$361,0)+COUNTIF($AI$343:AI345,AI346)</f>
        <v>18</v>
      </c>
      <c r="Z346" s="82" t="str">
        <f t="shared" si="286"/>
        <v>1. FSV Mainz 05</v>
      </c>
      <c r="AA346" s="82">
        <f>COUNTIFS(F3:F187,Z346,G3:G187,"&gt;=0")+COUNTIFS(I3:I187,Z346,H3:H187,"&gt;=0")</f>
        <v>3</v>
      </c>
      <c r="AB346" s="82">
        <f>COUNTIFS(F3:F187,Z346,B3:B187,3)+COUNTIFS(I3:I187,Z346,M3:M187,3)</f>
        <v>0</v>
      </c>
      <c r="AC346" s="82">
        <f>COUNTIFS(F3:F187,Z346,B3:B187,1)+COUNTIFS(I3:I187,Z346,M3:M187,1)</f>
        <v>0</v>
      </c>
      <c r="AD346" s="82">
        <f>COUNTIFS(F3:F187,Z346,B3:B187,0)+COUNTIFS(I3:I187,Z346,M3:M187,0)</f>
        <v>3</v>
      </c>
      <c r="AE346" s="82">
        <f>SUMIF(F3:F187,Z346,G3:G187)+SUMIF(I3:I187,Z346,H3:H187)</f>
        <v>2</v>
      </c>
      <c r="AF346" s="82">
        <f>SUMIF(F3:F187,Z346,H3:H187)+SUMIF(I3:I187,Z346,G3:G187)</f>
        <v>12</v>
      </c>
      <c r="AG346" s="82">
        <f>+AE346-AF346</f>
        <v>-10</v>
      </c>
      <c r="AH346" s="82">
        <f>(AB346*3)+AC346</f>
        <v>0</v>
      </c>
      <c r="AI346" s="82">
        <f t="shared" si="288"/>
        <v>-9.8000000000000004E-2</v>
      </c>
      <c r="AJ346" s="11"/>
      <c r="AW346" s="3"/>
    </row>
    <row r="347" spans="1:49" x14ac:dyDescent="0.25">
      <c r="A347" s="3"/>
      <c r="B347" s="11" t="str">
        <f t="shared" si="261"/>
        <v/>
      </c>
      <c r="D347" s="76">
        <f t="shared" si="281"/>
        <v>1</v>
      </c>
      <c r="F347" s="77" t="s">
        <v>118</v>
      </c>
      <c r="G347" s="16"/>
      <c r="H347" s="16"/>
      <c r="I347" s="77" t="s">
        <v>126</v>
      </c>
      <c r="J347" s="6"/>
      <c r="K347" s="76">
        <f t="shared" si="282"/>
        <v>12</v>
      </c>
      <c r="M347" s="11" t="str">
        <f t="shared" si="280"/>
        <v/>
      </c>
      <c r="O347" s="11" t="str">
        <f t="shared" si="267"/>
        <v/>
      </c>
      <c r="P347" s="11" t="str">
        <f t="shared" si="268"/>
        <v/>
      </c>
      <c r="S347" s="11" t="str">
        <f t="shared" si="283"/>
        <v/>
      </c>
      <c r="T347" s="11" t="str">
        <f t="shared" si="284"/>
        <v/>
      </c>
      <c r="V347" s="11" t="str">
        <f t="shared" si="287"/>
        <v>1899 Hoffenheim</v>
      </c>
      <c r="W347" s="11">
        <f t="shared" si="285"/>
        <v>9</v>
      </c>
      <c r="Y347" s="82">
        <f>RANK(AI347,$AI$344:$AI$361,0)+COUNTIF($AI$343:AI346,AI347)</f>
        <v>9</v>
      </c>
      <c r="Z347" s="82" t="str">
        <f t="shared" si="286"/>
        <v>1899 Hoffenheim</v>
      </c>
      <c r="AA347" s="82">
        <f>COUNTIFS(F3:F187,Z347,G3:G187,"&gt;=0")+COUNTIFS(I3:I187,Z347,H3:H187,"&gt;=0")</f>
        <v>3</v>
      </c>
      <c r="AB347" s="82">
        <f>COUNTIFS(F3:F187,Z347,B3:B187,3)+COUNTIFS(I3:I187,Z347,M3:M187,3)</f>
        <v>1</v>
      </c>
      <c r="AC347" s="82">
        <f>COUNTIFS(F3:F187,Z347,B3:B187,1)+COUNTIFS(I3:I187,Z347,M3:M187,1)</f>
        <v>1</v>
      </c>
      <c r="AD347" s="82">
        <f>COUNTIFS(F3:F187,Z347,B3:B187,0)+COUNTIFS(I3:I187,Z347,M3:M187,0)</f>
        <v>1</v>
      </c>
      <c r="AE347" s="82">
        <f>SUMIF(F3:F187,Z347,G3:G187)+SUMIF(I3:I187,Z347,H3:H187)</f>
        <v>3</v>
      </c>
      <c r="AF347" s="82">
        <f>SUMIF(F3:F187,Z347,H3:H187)+SUMIF(I3:I187,Z347,G3:G187)</f>
        <v>3</v>
      </c>
      <c r="AG347" s="82">
        <f t="shared" ref="AG347:AG361" si="289">+AE347-AF347</f>
        <v>0</v>
      </c>
      <c r="AH347" s="82">
        <f>(AB347*3)+AC347</f>
        <v>4</v>
      </c>
      <c r="AI347" s="82">
        <f t="shared" si="288"/>
        <v>4000.0030000000002</v>
      </c>
      <c r="AJ347" s="11"/>
      <c r="AW347" s="3"/>
    </row>
    <row r="348" spans="1:49" x14ac:dyDescent="0.25">
      <c r="A348" s="3"/>
      <c r="B348" s="11" t="str">
        <f t="shared" si="261"/>
        <v/>
      </c>
      <c r="D348" s="76">
        <f t="shared" si="281"/>
        <v>6</v>
      </c>
      <c r="F348" s="77" t="s">
        <v>128</v>
      </c>
      <c r="G348" s="16"/>
      <c r="H348" s="16"/>
      <c r="I348" s="77" t="s">
        <v>125</v>
      </c>
      <c r="J348" s="6"/>
      <c r="K348" s="76">
        <f t="shared" si="282"/>
        <v>17</v>
      </c>
      <c r="M348" s="11" t="str">
        <f t="shared" si="280"/>
        <v/>
      </c>
      <c r="O348" s="11" t="str">
        <f t="shared" si="267"/>
        <v/>
      </c>
      <c r="P348" s="11" t="str">
        <f t="shared" si="268"/>
        <v/>
      </c>
      <c r="S348" s="11" t="str">
        <f t="shared" si="283"/>
        <v/>
      </c>
      <c r="T348" s="11" t="str">
        <f t="shared" si="284"/>
        <v/>
      </c>
      <c r="V348" s="11" t="str">
        <f t="shared" si="287"/>
        <v>Bayer Leverkusen</v>
      </c>
      <c r="W348" s="11">
        <f t="shared" si="285"/>
        <v>4</v>
      </c>
      <c r="Y348" s="82">
        <f>RANK(AI348,$AI$344:$AI$361,0)+COUNTIF($AI$343:AI347,AI348)</f>
        <v>4</v>
      </c>
      <c r="Z348" s="82" t="str">
        <f t="shared" si="286"/>
        <v>Bayer Leverkusen</v>
      </c>
      <c r="AA348" s="82">
        <f>COUNTIFS(F3:F187,Z348,G3:G187,"&gt;=0")+COUNTIFS(I3:I187,Z348,H3:H187,"&gt;=0")</f>
        <v>3</v>
      </c>
      <c r="AB348" s="82">
        <f>COUNTIFS(F3:F187,Z348,B3:B187,3)+COUNTIFS(I3:I187,Z348,M3:M187,3)</f>
        <v>2</v>
      </c>
      <c r="AC348" s="82">
        <f>COUNTIFS(F3:F187,Z348,B3:B187,1)+COUNTIFS(I3:I187,Z348,M3:M187,1)</f>
        <v>1</v>
      </c>
      <c r="AD348" s="82">
        <f>COUNTIFS(F3:F187,Z348,B3:B187,0)+COUNTIFS(I3:I187,Z348,M3:M187,0)</f>
        <v>0</v>
      </c>
      <c r="AE348" s="82">
        <f>SUMIF(F3:F187,Z348,G3:G187)+SUMIF(I3:I187,Z348,H3:H187)</f>
        <v>6</v>
      </c>
      <c r="AF348" s="82">
        <f>SUMIF(F3:F187,Z348,H3:H187)+SUMIF(I3:I187,Z348,G3:G187)</f>
        <v>3</v>
      </c>
      <c r="AG348" s="82">
        <f t="shared" si="289"/>
        <v>3</v>
      </c>
      <c r="AH348" s="82">
        <f>(AB348*3)+AC348</f>
        <v>7</v>
      </c>
      <c r="AI348" s="82">
        <f t="shared" si="288"/>
        <v>7000.0360000000001</v>
      </c>
      <c r="AJ348" s="11"/>
      <c r="AW348" s="3"/>
    </row>
    <row r="349" spans="1:49" x14ac:dyDescent="0.25">
      <c r="A349" s="3"/>
      <c r="B349" s="11" t="str">
        <f t="shared" si="261"/>
        <v/>
      </c>
      <c r="D349" s="76">
        <f t="shared" si="281"/>
        <v>5</v>
      </c>
      <c r="F349" s="77" t="s">
        <v>117</v>
      </c>
      <c r="G349" s="16"/>
      <c r="H349" s="16"/>
      <c r="I349" s="77" t="s">
        <v>127</v>
      </c>
      <c r="J349" s="6"/>
      <c r="K349" s="76">
        <f t="shared" si="282"/>
        <v>18</v>
      </c>
      <c r="M349" s="11" t="str">
        <f t="shared" si="280"/>
        <v/>
      </c>
      <c r="O349" s="11" t="str">
        <f t="shared" si="267"/>
        <v/>
      </c>
      <c r="P349" s="11" t="str">
        <f t="shared" si="268"/>
        <v/>
      </c>
      <c r="S349" s="11" t="str">
        <f t="shared" si="283"/>
        <v/>
      </c>
      <c r="T349" s="11" t="str">
        <f t="shared" si="284"/>
        <v/>
      </c>
      <c r="V349" s="11" t="str">
        <f t="shared" si="287"/>
        <v>Bayern München</v>
      </c>
      <c r="W349" s="11">
        <f t="shared" si="285"/>
        <v>2</v>
      </c>
      <c r="Y349" s="82">
        <f>RANK(AI349,$AI$344:$AI$361,0)+COUNTIF($AI$343:AI348,AI349)</f>
        <v>2</v>
      </c>
      <c r="Z349" s="82" t="str">
        <f t="shared" si="286"/>
        <v>Bayern München</v>
      </c>
      <c r="AA349" s="82">
        <f>COUNTIFS(F3:F187,Z349,G3:G187,"&gt;=0")+COUNTIFS(I3:I187,Z349,H3:H187,"&gt;=0")</f>
        <v>3</v>
      </c>
      <c r="AB349" s="82">
        <f>COUNTIFS(F3:F187,Z349,B3:B187,3)+COUNTIFS(I3:I187,Z349,M3:M187,3)</f>
        <v>2</v>
      </c>
      <c r="AC349" s="82">
        <f>COUNTIFS(F3:F187,Z349,B3:B187,1)+COUNTIFS(I3:I187,Z349,M3:M187,1)</f>
        <v>1</v>
      </c>
      <c r="AD349" s="82">
        <f>COUNTIFS(F3:F187,Z349,B3:B187,0)+COUNTIFS(I3:I187,Z349,M3:M187,0)</f>
        <v>0</v>
      </c>
      <c r="AE349" s="82">
        <f>SUMIF(F3:F187,Z349,G3:G187)+SUMIF(I3:I187,Z349,H3:H187)</f>
        <v>11</v>
      </c>
      <c r="AF349" s="82">
        <f>SUMIF(F3:F187,Z349,H3:H187)+SUMIF(I3:I187,Z349,G3:G187)</f>
        <v>3</v>
      </c>
      <c r="AG349" s="82">
        <f t="shared" si="289"/>
        <v>8</v>
      </c>
      <c r="AH349" s="82">
        <f t="shared" ref="AH349:AH361" si="290">(AB349*3)+AC349</f>
        <v>7</v>
      </c>
      <c r="AI349" s="82">
        <f t="shared" si="288"/>
        <v>7000.0910000000003</v>
      </c>
      <c r="AJ349" s="11"/>
      <c r="AW349" s="3"/>
    </row>
    <row r="350" spans="1:49" x14ac:dyDescent="0.25">
      <c r="A350" s="3"/>
      <c r="B350" s="11" t="str">
        <f t="shared" si="261"/>
        <v/>
      </c>
      <c r="D350" s="76">
        <f t="shared" si="281"/>
        <v>7</v>
      </c>
      <c r="F350" s="77" t="s">
        <v>121</v>
      </c>
      <c r="G350" s="16"/>
      <c r="H350" s="16"/>
      <c r="I350" s="77" t="s">
        <v>130</v>
      </c>
      <c r="J350" s="6"/>
      <c r="K350" s="76">
        <f t="shared" si="282"/>
        <v>10</v>
      </c>
      <c r="M350" s="11" t="str">
        <f t="shared" si="280"/>
        <v/>
      </c>
      <c r="O350" s="11" t="str">
        <f t="shared" si="267"/>
        <v/>
      </c>
      <c r="P350" s="11" t="str">
        <f t="shared" si="268"/>
        <v/>
      </c>
      <c r="S350" s="11" t="str">
        <f t="shared" si="283"/>
        <v/>
      </c>
      <c r="T350" s="11" t="str">
        <f t="shared" si="284"/>
        <v/>
      </c>
      <c r="V350" s="11" t="str">
        <f t="shared" si="287"/>
        <v>Bor. Mönchengladbach</v>
      </c>
      <c r="W350" s="11">
        <f t="shared" si="285"/>
        <v>8</v>
      </c>
      <c r="Y350" s="82">
        <f>RANK(AI350,$AI$344:$AI$361,0)+COUNTIF($AI$343:AI349,AI350)</f>
        <v>8</v>
      </c>
      <c r="Z350" s="82" t="str">
        <f t="shared" si="286"/>
        <v>Bor. Mönchengladbach</v>
      </c>
      <c r="AA350" s="82">
        <f>COUNTIFS(F3:F187,Z350,G3:G187,"&gt;=0")+COUNTIFS(I3:I187,Z350,H3:H187,"&gt;=0")</f>
        <v>3</v>
      </c>
      <c r="AB350" s="82">
        <f>COUNTIFS(F3:F187,Z350,B3:B187,3)+COUNTIFS(I3:I187,Z350,M3:M187,3)</f>
        <v>1</v>
      </c>
      <c r="AC350" s="82">
        <f>COUNTIFS(F3:F187,Z350,B3:B187,1)+COUNTIFS(I3:I187,Z350,M3:M187,1)</f>
        <v>1</v>
      </c>
      <c r="AD350" s="82">
        <f>COUNTIFS(F3:F187,Z350,B3:B187,0)+COUNTIFS(I3:I187,Z350,M3:M187,0)</f>
        <v>1</v>
      </c>
      <c r="AE350" s="82">
        <f>SUMIF(F3:F187,Z350,G3:G187)+SUMIF(I3:I187,Z350,H3:H187)</f>
        <v>4</v>
      </c>
      <c r="AF350" s="82">
        <f>SUMIF(F3:F187,Z350,H3:H187)+SUMIF(I3:I187,Z350,G3:G187)</f>
        <v>4</v>
      </c>
      <c r="AG350" s="82">
        <f t="shared" si="289"/>
        <v>0</v>
      </c>
      <c r="AH350" s="82">
        <f t="shared" si="290"/>
        <v>4</v>
      </c>
      <c r="AI350" s="82">
        <f t="shared" si="288"/>
        <v>4000.0039999999999</v>
      </c>
      <c r="AJ350" s="11"/>
      <c r="AW350" s="3"/>
    </row>
    <row r="351" spans="1:49" x14ac:dyDescent="0.25">
      <c r="A351" s="3"/>
      <c r="B351" s="11" t="str">
        <f t="shared" si="261"/>
        <v/>
      </c>
      <c r="D351" s="76">
        <f t="shared" si="281"/>
        <v>4</v>
      </c>
      <c r="F351" s="77" t="s">
        <v>120</v>
      </c>
      <c r="G351" s="16"/>
      <c r="H351" s="16"/>
      <c r="I351" s="77" t="s">
        <v>261</v>
      </c>
      <c r="J351" s="6"/>
      <c r="K351" s="76">
        <f t="shared" si="282"/>
        <v>14</v>
      </c>
      <c r="M351" s="11" t="str">
        <f t="shared" si="280"/>
        <v/>
      </c>
      <c r="O351" s="11" t="str">
        <f t="shared" si="267"/>
        <v/>
      </c>
      <c r="P351" s="11" t="str">
        <f t="shared" si="268"/>
        <v/>
      </c>
      <c r="S351" s="11" t="str">
        <f t="shared" si="283"/>
        <v/>
      </c>
      <c r="T351" s="11" t="str">
        <f t="shared" si="284"/>
        <v/>
      </c>
      <c r="V351" s="11" t="str">
        <f t="shared" si="287"/>
        <v>Borussia Dortmund</v>
      </c>
      <c r="W351" s="11">
        <f t="shared" si="285"/>
        <v>5</v>
      </c>
      <c r="Y351" s="82">
        <f>RANK(AI351,$AI$344:$AI$361,0)+COUNTIF($AI$343:AI350,AI351)</f>
        <v>5</v>
      </c>
      <c r="Z351" s="82" t="str">
        <f t="shared" si="286"/>
        <v>Borussia Dortmund</v>
      </c>
      <c r="AA351" s="82">
        <f>COUNTIFS(F3:F187,Z351,G3:G187,"&gt;=0")+COUNTIFS(I3:I187,Z351,H3:H187,"&gt;=0")</f>
        <v>3</v>
      </c>
      <c r="AB351" s="82">
        <f>COUNTIFS(F3:F187,Z351,B3:B187,3)+COUNTIFS(I3:I187,Z351,M3:M187,3)</f>
        <v>2</v>
      </c>
      <c r="AC351" s="82">
        <f>COUNTIFS(F3:F187,Z351,B3:B187,1)+COUNTIFS(I3:I187,Z351,M3:M187,1)</f>
        <v>0</v>
      </c>
      <c r="AD351" s="82">
        <f>COUNTIFS(F3:F187,Z351,B3:B187,0)+COUNTIFS(I3:I187,Z351,M3:M187,0)</f>
        <v>1</v>
      </c>
      <c r="AE351" s="82">
        <f>SUMIF(F3:F187,Z351,G3:G187)+SUMIF(I3:I187,Z351,H3:H187)</f>
        <v>9</v>
      </c>
      <c r="AF351" s="82">
        <f>SUMIF(F3:F187,Z351,H3:H187)+SUMIF(I3:I187,Z351,G3:G187)</f>
        <v>5</v>
      </c>
      <c r="AG351" s="82">
        <f t="shared" si="289"/>
        <v>4</v>
      </c>
      <c r="AH351" s="82">
        <f t="shared" si="290"/>
        <v>6</v>
      </c>
      <c r="AI351" s="82">
        <f t="shared" si="288"/>
        <v>6000.049</v>
      </c>
      <c r="AJ351" s="11"/>
      <c r="AW351" s="3"/>
    </row>
    <row r="352" spans="1:49" x14ac:dyDescent="0.25">
      <c r="A352" s="3"/>
      <c r="B352" s="11" t="str">
        <f t="shared" si="261"/>
        <v/>
      </c>
      <c r="D352" s="76">
        <f t="shared" si="281"/>
        <v>11</v>
      </c>
      <c r="F352" s="77" t="s">
        <v>262</v>
      </c>
      <c r="G352" s="16"/>
      <c r="H352" s="16"/>
      <c r="I352" s="77" t="s">
        <v>225</v>
      </c>
      <c r="J352" s="6"/>
      <c r="K352" s="76">
        <f t="shared" si="282"/>
        <v>15</v>
      </c>
      <c r="M352" s="11" t="str">
        <f t="shared" si="280"/>
        <v/>
      </c>
      <c r="O352" s="11" t="str">
        <f t="shared" si="267"/>
        <v/>
      </c>
      <c r="P352" s="11" t="str">
        <f t="shared" si="268"/>
        <v/>
      </c>
      <c r="S352" s="11" t="str">
        <f t="shared" si="283"/>
        <v/>
      </c>
      <c r="T352" s="11" t="str">
        <f t="shared" si="284"/>
        <v/>
      </c>
      <c r="V352" s="11" t="str">
        <f t="shared" si="287"/>
        <v>Eintracht Frankfurt</v>
      </c>
      <c r="W352" s="11">
        <f t="shared" si="285"/>
        <v>7</v>
      </c>
      <c r="Y352" s="82">
        <f>RANK(AI352,$AI$344:$AI$361,0)+COUNTIF($AI$343:AI351,AI352)</f>
        <v>7</v>
      </c>
      <c r="Z352" s="82" t="str">
        <f t="shared" si="286"/>
        <v>Eintracht Frankfurt</v>
      </c>
      <c r="AA352" s="82">
        <f>COUNTIFS(F3:F187,Z352,G3:G187,"&gt;=0")+COUNTIFS(I3:I187,Z352,H3:H187,"&gt;=0")</f>
        <v>3</v>
      </c>
      <c r="AB352" s="82">
        <f>COUNTIFS(F3:F187,Z352,B3:B187,3)+COUNTIFS(I3:I187,Z352,M3:M187,3)</f>
        <v>2</v>
      </c>
      <c r="AC352" s="82">
        <f>COUNTIFS(F3:F187,Z352,B3:B187,1)+COUNTIFS(I3:I187,Z352,M3:M187,1)</f>
        <v>0</v>
      </c>
      <c r="AD352" s="82">
        <f>COUNTIFS(F3:F187,Z352,B3:B187,0)+COUNTIFS(I3:I187,Z352,M3:M187,0)</f>
        <v>1</v>
      </c>
      <c r="AE352" s="82">
        <f>SUMIF(F3:F187,Z352,G3:G187)+SUMIF(I3:I187,Z352,H3:H187)</f>
        <v>4</v>
      </c>
      <c r="AF352" s="82">
        <f>SUMIF(F3:F187,Z352,H3:H187)+SUMIF(I3:I187,Z352,G3:G187)</f>
        <v>3</v>
      </c>
      <c r="AG352" s="82">
        <f t="shared" si="289"/>
        <v>1</v>
      </c>
      <c r="AH352" s="82">
        <f t="shared" si="290"/>
        <v>6</v>
      </c>
      <c r="AI352" s="82">
        <f t="shared" si="288"/>
        <v>6000.0140000000001</v>
      </c>
      <c r="AJ352" s="11"/>
      <c r="AW352" s="3"/>
    </row>
    <row r="353" spans="1:49" x14ac:dyDescent="0.25">
      <c r="A353" s="3"/>
      <c r="F353" s="6"/>
      <c r="G353" s="10"/>
      <c r="H353" s="10"/>
      <c r="I353" s="6"/>
      <c r="J353" s="6"/>
      <c r="O353" s="11" t="str">
        <f t="shared" si="267"/>
        <v/>
      </c>
      <c r="P353" s="11" t="str">
        <f t="shared" si="268"/>
        <v/>
      </c>
      <c r="V353" s="11" t="str">
        <f t="shared" si="287"/>
        <v>FC Augsburg</v>
      </c>
      <c r="W353" s="11">
        <f t="shared" si="285"/>
        <v>16</v>
      </c>
      <c r="Y353" s="82">
        <f>RANK(AI353,$AI$344:$AI$361,0)+COUNTIF($AI$343:AI352,AI353)</f>
        <v>16</v>
      </c>
      <c r="Z353" s="82" t="str">
        <f t="shared" si="286"/>
        <v>FC Augsburg</v>
      </c>
      <c r="AA353" s="82">
        <f>COUNTIFS(F3:F187,Z353,G3:G187,"&gt;=0")+COUNTIFS(I3:I187,Z353,H3:H187,"&gt;=0")</f>
        <v>3</v>
      </c>
      <c r="AB353" s="82">
        <f>COUNTIFS(F3:F187,Z353,B3:B187,3)+COUNTIFS(I3:I187,Z353,M3:M187,3)</f>
        <v>0</v>
      </c>
      <c r="AC353" s="82">
        <f>COUNTIFS(F3:F187,Z353,B3:B187,1)+COUNTIFS(I3:I187,Z353,M3:M187,1)</f>
        <v>1</v>
      </c>
      <c r="AD353" s="82">
        <f>COUNTIFS(F3:F187,Z353,B3:B187,0)+COUNTIFS(I3:I187,Z353,M3:M187,0)</f>
        <v>2</v>
      </c>
      <c r="AE353" s="82">
        <f>SUMIF(F3:F187,Z353,G3:G187)+SUMIF(I3:I187,Z353,H3:H187)</f>
        <v>4</v>
      </c>
      <c r="AF353" s="82">
        <f>SUMIF(F3:F187,Z353,H3:H187)+SUMIF(I3:I187,Z353,G3:G187)</f>
        <v>9</v>
      </c>
      <c r="AG353" s="82">
        <f t="shared" si="289"/>
        <v>-5</v>
      </c>
      <c r="AH353" s="82">
        <f t="shared" si="290"/>
        <v>1</v>
      </c>
      <c r="AI353" s="82">
        <f t="shared" si="288"/>
        <v>999.95400000000006</v>
      </c>
      <c r="AJ353" s="11"/>
      <c r="AW353" s="3"/>
    </row>
    <row r="354" spans="1:49" x14ac:dyDescent="0.25">
      <c r="A354" s="3"/>
      <c r="B354" s="11" t="str">
        <f t="shared" si="261"/>
        <v/>
      </c>
      <c r="F354" s="154" t="s">
        <v>92</v>
      </c>
      <c r="G354" s="154"/>
      <c r="H354" s="154"/>
      <c r="I354" s="154"/>
      <c r="J354" s="6"/>
      <c r="M354" s="11" t="str">
        <f t="shared" ref="M354:M363" si="291">IF(H354="","",IF(H354&gt;G354,3,IF(H354=G354,1,0)))</f>
        <v/>
      </c>
      <c r="O354" s="11" t="str">
        <f t="shared" si="267"/>
        <v/>
      </c>
      <c r="P354" s="11" t="str">
        <f t="shared" si="268"/>
        <v/>
      </c>
      <c r="V354" s="11" t="str">
        <f t="shared" si="287"/>
        <v>FC Schalke 04</v>
      </c>
      <c r="W354" s="11">
        <f t="shared" si="285"/>
        <v>10</v>
      </c>
      <c r="Y354" s="82">
        <f>RANK(AI354,$AI$344:$AI$361,0)+COUNTIF($AI$343:AI353,AI354)</f>
        <v>10</v>
      </c>
      <c r="Z354" s="82" t="str">
        <f t="shared" si="286"/>
        <v>FC Schalke 04</v>
      </c>
      <c r="AA354" s="82">
        <f>COUNTIFS(F3:F187,Z354,G3:G187,"&gt;=0")+COUNTIFS(I3:I187,Z354,H3:H187,"&gt;=0")</f>
        <v>3</v>
      </c>
      <c r="AB354" s="82">
        <f>COUNTIFS(F3:F187,Z354,B3:B187,3)+COUNTIFS(I3:I187,Z354,M3:M187,3)</f>
        <v>1</v>
      </c>
      <c r="AC354" s="82">
        <f>COUNTIFS(F3:F187,Z354,B3:B187,1)+COUNTIFS(I3:I187,Z354,M3:M187,1)</f>
        <v>1</v>
      </c>
      <c r="AD354" s="82">
        <f>COUNTIFS(F3:F187,Z354,B3:B187,0)+COUNTIFS(I3:I187,Z354,M3:M187,0)</f>
        <v>1</v>
      </c>
      <c r="AE354" s="82">
        <f>SUMIF(F3:F187,Z354,G3:G187)+SUMIF(I3:I187,Z354,H3:H187)</f>
        <v>3</v>
      </c>
      <c r="AF354" s="82">
        <f>SUMIF(F3:F187,Z354,H3:H187)+SUMIF(I3:I187,Z354,G3:G187)</f>
        <v>3</v>
      </c>
      <c r="AG354" s="82">
        <f t="shared" si="289"/>
        <v>0</v>
      </c>
      <c r="AH354" s="82">
        <f t="shared" si="290"/>
        <v>4</v>
      </c>
      <c r="AI354" s="82">
        <f t="shared" si="288"/>
        <v>4000.0030000000002</v>
      </c>
      <c r="AW354" s="3"/>
    </row>
    <row r="355" spans="1:49" x14ac:dyDescent="0.25">
      <c r="A355" s="3"/>
      <c r="B355" s="11" t="str">
        <f t="shared" si="261"/>
        <v/>
      </c>
      <c r="D355" s="76">
        <f t="shared" ref="D355:D363" si="292">IFERROR(VLOOKUP(F355,$V$644:$W$661,2,FALSE),"")</f>
        <v>1</v>
      </c>
      <c r="F355" s="77" t="s">
        <v>118</v>
      </c>
      <c r="G355" s="16"/>
      <c r="H355" s="16"/>
      <c r="I355" s="77" t="s">
        <v>117</v>
      </c>
      <c r="J355" s="6"/>
      <c r="K355" s="76">
        <f t="shared" ref="K355:K363" si="293">IFERROR(VLOOKUP(I355,$V$644:$W$661,2,FALSE),"")</f>
        <v>5</v>
      </c>
      <c r="M355" s="11" t="str">
        <f t="shared" si="291"/>
        <v/>
      </c>
      <c r="O355" s="11" t="str">
        <f t="shared" si="267"/>
        <v/>
      </c>
      <c r="P355" s="11" t="str">
        <f t="shared" si="268"/>
        <v/>
      </c>
      <c r="S355" s="11" t="str">
        <f t="shared" ref="S355:S363" si="294">IF(M355&lt;&gt;"",F355&amp;I355,"")</f>
        <v/>
      </c>
      <c r="T355" s="11" t="str">
        <f t="shared" ref="T355:T363" si="295">IF(S355&lt;&gt;"",G355&amp;"-"&amp;H355,"")</f>
        <v/>
      </c>
      <c r="V355" s="11" t="str">
        <f t="shared" si="287"/>
        <v>Fortuna Düsseldorf</v>
      </c>
      <c r="W355" s="11">
        <f t="shared" si="285"/>
        <v>12</v>
      </c>
      <c r="Y355" s="82">
        <f>RANK(AI355,$AI$344:$AI$361,0)+COUNTIF($AI$343:AI354,AI355)</f>
        <v>12</v>
      </c>
      <c r="Z355" s="82" t="str">
        <f t="shared" si="286"/>
        <v>Fortuna Düsseldorf</v>
      </c>
      <c r="AA355" s="82">
        <f>COUNTIFS(F3:F187,Z355,G3:G187,"&gt;=0")+COUNTIFS(I3:I187,Z355,H3:H187,"&gt;=0")</f>
        <v>3</v>
      </c>
      <c r="AB355" s="82">
        <f>COUNTIFS(F3:F187,Z355,B3:B187,3)+COUNTIFS(I3:I187,Z355,M3:M187,3)</f>
        <v>1</v>
      </c>
      <c r="AC355" s="82">
        <f>COUNTIFS(F3:F187,Z355,B3:B187,1)+COUNTIFS(I3:I187,Z355,M3:M187,1)</f>
        <v>0</v>
      </c>
      <c r="AD355" s="82">
        <f>COUNTIFS(F3:F187,Z355,B3:B187,0)+COUNTIFS(I3:I187,Z355,M3:M187,0)</f>
        <v>2</v>
      </c>
      <c r="AE355" s="82">
        <f>SUMIF(F3:F187,Z355,G3:G187)+SUMIF(I3:I187,Z355,H3:H187)</f>
        <v>5</v>
      </c>
      <c r="AF355" s="82">
        <f>SUMIF(F3:F187,Z355,H3:H187)+SUMIF(I3:I187,Z355,G3:G187)</f>
        <v>6</v>
      </c>
      <c r="AG355" s="82">
        <f t="shared" si="289"/>
        <v>-1</v>
      </c>
      <c r="AH355" s="82">
        <f t="shared" si="290"/>
        <v>3</v>
      </c>
      <c r="AI355" s="82">
        <f t="shared" si="288"/>
        <v>2999.9949999999999</v>
      </c>
      <c r="AJ355" s="11"/>
      <c r="AW355" s="3"/>
    </row>
    <row r="356" spans="1:49" x14ac:dyDescent="0.25">
      <c r="A356" s="3"/>
      <c r="B356" s="11" t="str">
        <f t="shared" si="261"/>
        <v/>
      </c>
      <c r="D356" s="76">
        <f t="shared" si="292"/>
        <v>17</v>
      </c>
      <c r="F356" s="77" t="s">
        <v>125</v>
      </c>
      <c r="G356" s="16"/>
      <c r="H356" s="16"/>
      <c r="I356" s="77" t="s">
        <v>120</v>
      </c>
      <c r="J356" s="6"/>
      <c r="K356" s="76">
        <f t="shared" si="293"/>
        <v>4</v>
      </c>
      <c r="M356" s="11" t="str">
        <f t="shared" si="291"/>
        <v/>
      </c>
      <c r="O356" s="11" t="str">
        <f t="shared" si="267"/>
        <v/>
      </c>
      <c r="P356" s="11" t="str">
        <f t="shared" si="268"/>
        <v/>
      </c>
      <c r="S356" s="11" t="str">
        <f t="shared" si="294"/>
        <v/>
      </c>
      <c r="T356" s="11" t="str">
        <f t="shared" si="295"/>
        <v/>
      </c>
      <c r="V356" s="11" t="str">
        <f t="shared" si="287"/>
        <v>Hertha BSC</v>
      </c>
      <c r="W356" s="11">
        <f t="shared" si="285"/>
        <v>17</v>
      </c>
      <c r="Y356" s="82">
        <f>RANK(AI356,$AI$344:$AI$361,0)+COUNTIF($AI$343:AI355,AI356)</f>
        <v>17</v>
      </c>
      <c r="Z356" s="82" t="str">
        <f t="shared" si="286"/>
        <v>Hertha BSC</v>
      </c>
      <c r="AA356" s="82">
        <f>COUNTIFS(F3:F187,Z356,G3:G187,"&gt;=0")+COUNTIFS(I3:I187,Z356,H3:H187,"&gt;=0")</f>
        <v>3</v>
      </c>
      <c r="AB356" s="82">
        <f>COUNTIFS(F3:F187,Z356,B3:B187,3)+COUNTIFS(I3:I187,Z356,M3:M187,3)</f>
        <v>0</v>
      </c>
      <c r="AC356" s="82">
        <f>COUNTIFS(F3:F187,Z356,B3:B187,1)+COUNTIFS(I3:I187,Z356,M3:M187,1)</f>
        <v>1</v>
      </c>
      <c r="AD356" s="82">
        <f>COUNTIFS(F3:F187,Z356,B3:B187,0)+COUNTIFS(I3:I187,Z356,M3:M187,0)</f>
        <v>2</v>
      </c>
      <c r="AE356" s="82">
        <f>SUMIF(F3:F187,Z356,G3:G187)+SUMIF(I3:I187,Z356,H3:H187)</f>
        <v>2</v>
      </c>
      <c r="AF356" s="82">
        <f>SUMIF(F3:F187,Z356,H3:H187)+SUMIF(I3:I187,Z356,G3:G187)</f>
        <v>8</v>
      </c>
      <c r="AG356" s="82">
        <f t="shared" si="289"/>
        <v>-6</v>
      </c>
      <c r="AH356" s="82">
        <f t="shared" si="290"/>
        <v>1</v>
      </c>
      <c r="AI356" s="82">
        <f t="shared" si="288"/>
        <v>999.94200000000001</v>
      </c>
      <c r="AJ356" s="11"/>
      <c r="AW356" s="3"/>
    </row>
    <row r="357" spans="1:49" x14ac:dyDescent="0.25">
      <c r="A357" s="3"/>
      <c r="B357" s="11" t="str">
        <f t="shared" si="261"/>
        <v/>
      </c>
      <c r="D357" s="76">
        <f t="shared" si="292"/>
        <v>15</v>
      </c>
      <c r="F357" s="77" t="s">
        <v>225</v>
      </c>
      <c r="G357" s="16"/>
      <c r="H357" s="16"/>
      <c r="I357" s="77" t="s">
        <v>119</v>
      </c>
      <c r="J357" s="6"/>
      <c r="K357" s="76">
        <f t="shared" si="293"/>
        <v>8</v>
      </c>
      <c r="M357" s="11" t="str">
        <f t="shared" si="291"/>
        <v/>
      </c>
      <c r="O357" s="11" t="str">
        <f t="shared" si="267"/>
        <v/>
      </c>
      <c r="P357" s="11" t="str">
        <f t="shared" si="268"/>
        <v/>
      </c>
      <c r="S357" s="11" t="str">
        <f t="shared" si="294"/>
        <v/>
      </c>
      <c r="T357" s="11" t="str">
        <f t="shared" si="295"/>
        <v/>
      </c>
      <c r="V357" s="11" t="str">
        <f t="shared" si="287"/>
        <v>RB Leipzig</v>
      </c>
      <c r="W357" s="11">
        <f t="shared" si="285"/>
        <v>1</v>
      </c>
      <c r="Y357" s="82">
        <f>RANK(AI357,$AI$344:$AI$361,0)+COUNTIF($AI$343:AI356,AI357)</f>
        <v>1</v>
      </c>
      <c r="Z357" s="82" t="str">
        <f t="shared" si="286"/>
        <v>RB Leipzig</v>
      </c>
      <c r="AA357" s="82">
        <f>COUNTIFS(F3:F187,Z344,G3:G187,"&gt;=0")+COUNTIFS(I3:I187,Z344,H3:H187,"&gt;=0")</f>
        <v>3</v>
      </c>
      <c r="AB357" s="82">
        <f>COUNTIFS(F3:F187,Z357,B3:B187,3)+COUNTIFS(I3:I187,Z357,M3:M187,3)</f>
        <v>3</v>
      </c>
      <c r="AC357" s="82">
        <f>COUNTIFS(F3:F187,Z357,B3:B187,1)+COUNTIFS(I3:I187,Z357,M3:M187,1)</f>
        <v>0</v>
      </c>
      <c r="AD357" s="82">
        <f>COUNTIFS(F3:F187,Z357,B3:B187,0)+COUNTIFS(I3:I187,Z357,M3:M187,0)</f>
        <v>0</v>
      </c>
      <c r="AE357" s="82">
        <f>SUMIF(F3:F187,Z357,G3:G187)+SUMIF(I3:I187,Z357,H3:H187)</f>
        <v>9</v>
      </c>
      <c r="AF357" s="82">
        <f>SUMIF(F3:F187,Z357,H3:H187)+SUMIF(I3:I187,Z357,G3:G187)</f>
        <v>2</v>
      </c>
      <c r="AG357" s="82">
        <f t="shared" si="289"/>
        <v>7</v>
      </c>
      <c r="AH357" s="82">
        <f t="shared" si="290"/>
        <v>9</v>
      </c>
      <c r="AI357" s="82">
        <f t="shared" si="288"/>
        <v>9000.0789999999997</v>
      </c>
      <c r="AJ357" s="11"/>
      <c r="AW357" s="3"/>
    </row>
    <row r="358" spans="1:49" x14ac:dyDescent="0.25">
      <c r="A358" s="3"/>
      <c r="B358" s="11" t="str">
        <f t="shared" si="261"/>
        <v/>
      </c>
      <c r="D358" s="76">
        <f t="shared" si="292"/>
        <v>10</v>
      </c>
      <c r="F358" s="77" t="s">
        <v>130</v>
      </c>
      <c r="G358" s="16"/>
      <c r="H358" s="16"/>
      <c r="I358" s="77" t="s">
        <v>122</v>
      </c>
      <c r="J358" s="6"/>
      <c r="K358" s="76">
        <f t="shared" si="293"/>
        <v>3</v>
      </c>
      <c r="M358" s="11" t="str">
        <f t="shared" si="291"/>
        <v/>
      </c>
      <c r="O358" s="11" t="str">
        <f t="shared" si="267"/>
        <v/>
      </c>
      <c r="P358" s="11" t="str">
        <f t="shared" si="268"/>
        <v/>
      </c>
      <c r="S358" s="11" t="str">
        <f t="shared" si="294"/>
        <v/>
      </c>
      <c r="T358" s="11" t="str">
        <f t="shared" si="295"/>
        <v/>
      </c>
      <c r="V358" s="11" t="str">
        <f t="shared" si="287"/>
        <v>SC Freiburg</v>
      </c>
      <c r="W358" s="11">
        <f t="shared" si="285"/>
        <v>6</v>
      </c>
      <c r="Y358" s="82">
        <f>RANK(AI358,$AI$344:$AI$361,0)+COUNTIF($AI$343:AI357,AI358)</f>
        <v>6</v>
      </c>
      <c r="Z358" s="82" t="str">
        <f t="shared" si="286"/>
        <v>SC Freiburg</v>
      </c>
      <c r="AA358" s="82">
        <f>COUNTIFS(F3:F187,Z358,G3:G187,"&gt;=0")+COUNTIFS(I3:I187,Z358,H3:H187,"&gt;=0")</f>
        <v>3</v>
      </c>
      <c r="AB358" s="82">
        <f>COUNTIFS(F3:F187,Z358,B3:B187,3)+COUNTIFS(I3:I187,Z358,M3:M187,3)</f>
        <v>2</v>
      </c>
      <c r="AC358" s="82">
        <f>COUNTIFS(F3:F187,Z358,B3:B187,1)+COUNTIFS(I3:I187,Z358,M3:M187,1)</f>
        <v>0</v>
      </c>
      <c r="AD358" s="82">
        <f>COUNTIFS(F3:F187,Z358,B3:B187,0)+COUNTIFS(I3:I187,Z358,M3:M187,0)</f>
        <v>1</v>
      </c>
      <c r="AE358" s="82">
        <f>SUMIF(F3:F187,Z358,G3:G187)+SUMIF(I3:I187,Z358,H3:H187)</f>
        <v>7</v>
      </c>
      <c r="AF358" s="82">
        <f>SUMIF(F3:F187,Z358,H3:H187)+SUMIF(I3:I187,Z358,G3:G187)</f>
        <v>3</v>
      </c>
      <c r="AG358" s="82">
        <f t="shared" si="289"/>
        <v>4</v>
      </c>
      <c r="AH358" s="82">
        <f t="shared" si="290"/>
        <v>6</v>
      </c>
      <c r="AI358" s="82">
        <f t="shared" si="288"/>
        <v>6000.0469999999996</v>
      </c>
      <c r="AJ358" s="11"/>
      <c r="AW358" s="3"/>
    </row>
    <row r="359" spans="1:49" x14ac:dyDescent="0.25">
      <c r="A359" s="3"/>
      <c r="B359" s="11" t="str">
        <f t="shared" si="261"/>
        <v/>
      </c>
      <c r="D359" s="76">
        <f t="shared" si="292"/>
        <v>14</v>
      </c>
      <c r="F359" s="77" t="s">
        <v>261</v>
      </c>
      <c r="G359" s="16"/>
      <c r="H359" s="16"/>
      <c r="I359" s="77" t="s">
        <v>121</v>
      </c>
      <c r="J359" s="6"/>
      <c r="K359" s="76">
        <f t="shared" si="293"/>
        <v>7</v>
      </c>
      <c r="M359" s="11" t="str">
        <f t="shared" si="291"/>
        <v/>
      </c>
      <c r="O359" s="11" t="str">
        <f t="shared" si="267"/>
        <v/>
      </c>
      <c r="P359" s="11" t="str">
        <f t="shared" si="268"/>
        <v/>
      </c>
      <c r="S359" s="11" t="str">
        <f t="shared" si="294"/>
        <v/>
      </c>
      <c r="T359" s="11" t="str">
        <f t="shared" si="295"/>
        <v/>
      </c>
      <c r="V359" s="11" t="str">
        <f t="shared" si="287"/>
        <v>SC Paderborn 07</v>
      </c>
      <c r="W359" s="11">
        <f t="shared" si="285"/>
        <v>15</v>
      </c>
      <c r="Y359" s="82">
        <f>RANK(AI359,$AI$344:$AI$361,0)+COUNTIF($AI$343:AI358,AI359)</f>
        <v>15</v>
      </c>
      <c r="Z359" s="82" t="str">
        <f t="shared" si="286"/>
        <v>SC Paderborn 07</v>
      </c>
      <c r="AA359" s="82">
        <f>COUNTIFS(F3:F187,Z359,G3:G187,"&gt;=0")+COUNTIFS(I3:I187,Z359,H3:H187,"&gt;=0")</f>
        <v>3</v>
      </c>
      <c r="AB359" s="82">
        <f>COUNTIFS(F3:F187,Z359,B3:B187,3)+COUNTIFS(I3:I187,Z359,M3:M187,3)</f>
        <v>0</v>
      </c>
      <c r="AC359" s="82">
        <f>COUNTIFS(F3:F187,Z359,B3:B187,1)+COUNTIFS(I3:I187,Z359,M3:M187,1)</f>
        <v>1</v>
      </c>
      <c r="AD359" s="82">
        <f>COUNTIFS(F3:F187,Z359,B3:B187,0)+COUNTIFS(I3:I187,Z359,M3:M187,0)</f>
        <v>2</v>
      </c>
      <c r="AE359" s="82">
        <f>SUMIF(F3:F187,Z359,G3:G187)+SUMIF(I3:I187,Z359,H3:H187)</f>
        <v>4</v>
      </c>
      <c r="AF359" s="82">
        <f>SUMIF(F3:F187,Z359,H3:H187)+SUMIF(I3:I187,Z359,G3:G187)</f>
        <v>7</v>
      </c>
      <c r="AG359" s="82">
        <f t="shared" si="289"/>
        <v>-3</v>
      </c>
      <c r="AH359" s="82">
        <f t="shared" si="290"/>
        <v>1</v>
      </c>
      <c r="AI359" s="82">
        <f t="shared" si="288"/>
        <v>999.97400000000005</v>
      </c>
      <c r="AJ359" s="11"/>
      <c r="AW359" s="3"/>
    </row>
    <row r="360" spans="1:49" x14ac:dyDescent="0.25">
      <c r="A360" s="3"/>
      <c r="B360" s="11" t="str">
        <f t="shared" si="261"/>
        <v/>
      </c>
      <c r="D360" s="76">
        <f t="shared" si="292"/>
        <v>18</v>
      </c>
      <c r="F360" s="77" t="s">
        <v>127</v>
      </c>
      <c r="G360" s="16"/>
      <c r="H360" s="16"/>
      <c r="I360" s="77" t="s">
        <v>124</v>
      </c>
      <c r="J360" s="6"/>
      <c r="K360" s="76">
        <f t="shared" si="293"/>
        <v>13</v>
      </c>
      <c r="M360" s="11" t="str">
        <f t="shared" si="291"/>
        <v/>
      </c>
      <c r="O360" s="11" t="str">
        <f t="shared" si="267"/>
        <v/>
      </c>
      <c r="P360" s="11" t="str">
        <f t="shared" si="268"/>
        <v/>
      </c>
      <c r="S360" s="11" t="str">
        <f t="shared" si="294"/>
        <v/>
      </c>
      <c r="T360" s="11" t="str">
        <f t="shared" si="295"/>
        <v/>
      </c>
      <c r="V360" s="11" t="str">
        <f t="shared" si="287"/>
        <v>VfL Wolfsburg</v>
      </c>
      <c r="W360" s="11">
        <f t="shared" si="285"/>
        <v>3</v>
      </c>
      <c r="Y360" s="82">
        <f>RANK(AI360,$AI$344:$AI$361,0)+COUNTIF($AI$343:AI359,AI360)</f>
        <v>3</v>
      </c>
      <c r="Z360" s="82" t="str">
        <f t="shared" si="286"/>
        <v>VfL Wolfsburg</v>
      </c>
      <c r="AA360" s="82">
        <f>COUNTIFS(F3:F187,Z360,G3:G187,"&gt;=0")+COUNTIFS(I3:I187,Z360,H3:H187,"&gt;=0")</f>
        <v>3</v>
      </c>
      <c r="AB360" s="82">
        <f>COUNTIFS(F3:F187,Z360,B3:B187,3)+COUNTIFS(I3:I187,Z360,M3:M187,3)</f>
        <v>2</v>
      </c>
      <c r="AC360" s="82">
        <f>COUNTIFS(F3:F187,Z360,B3:B187,1)+COUNTIFS(I3:I187,Z360,M3:M187,1)</f>
        <v>1</v>
      </c>
      <c r="AD360" s="82">
        <f>COUNTIFS(F3:F187,Z360,B3:B187,0)+COUNTIFS(I3:I187,Z360,M3:M187,0)</f>
        <v>0</v>
      </c>
      <c r="AE360" s="82">
        <f>SUMIF(F3:F187,Z360,G3:G187)+SUMIF(I3:I187,Z360,H3:H187)</f>
        <v>6</v>
      </c>
      <c r="AF360" s="82">
        <f>SUMIF(F3:F187,Z360,H3:H187)+SUMIF(I3:I187,Z360,G3:G187)</f>
        <v>2</v>
      </c>
      <c r="AG360" s="82">
        <f t="shared" si="289"/>
        <v>4</v>
      </c>
      <c r="AH360" s="82">
        <f t="shared" si="290"/>
        <v>7</v>
      </c>
      <c r="AI360" s="82">
        <f t="shared" si="288"/>
        <v>7000.0460000000003</v>
      </c>
      <c r="AJ360" s="11"/>
      <c r="AW360" s="3"/>
    </row>
    <row r="361" spans="1:49" x14ac:dyDescent="0.25">
      <c r="A361" s="3"/>
      <c r="B361" s="11" t="str">
        <f t="shared" si="261"/>
        <v/>
      </c>
      <c r="D361" s="76">
        <f t="shared" si="292"/>
        <v>2</v>
      </c>
      <c r="F361" s="77" t="s">
        <v>116</v>
      </c>
      <c r="G361" s="16"/>
      <c r="H361" s="16"/>
      <c r="I361" s="77" t="s">
        <v>128</v>
      </c>
      <c r="J361" s="6"/>
      <c r="K361" s="76">
        <f t="shared" si="293"/>
        <v>6</v>
      </c>
      <c r="M361" s="11" t="str">
        <f t="shared" si="291"/>
        <v/>
      </c>
      <c r="O361" s="11" t="str">
        <f t="shared" si="267"/>
        <v/>
      </c>
      <c r="P361" s="11" t="str">
        <f t="shared" si="268"/>
        <v/>
      </c>
      <c r="S361" s="11" t="str">
        <f t="shared" si="294"/>
        <v/>
      </c>
      <c r="T361" s="11" t="str">
        <f t="shared" si="295"/>
        <v/>
      </c>
      <c r="V361" s="11" t="str">
        <f t="shared" si="287"/>
        <v>Werder Bremen</v>
      </c>
      <c r="W361" s="11">
        <f t="shared" si="285"/>
        <v>13</v>
      </c>
      <c r="Y361" s="82">
        <f>RANK(AI361,$AI$344:$AI$361,0)+COUNTIF($AI$343:AI360,AI361)</f>
        <v>13</v>
      </c>
      <c r="Z361" s="82" t="str">
        <f t="shared" si="286"/>
        <v>Werder Bremen</v>
      </c>
      <c r="AA361" s="82">
        <f>COUNTIFS(F3:F187,Z361,G3:G187,"&gt;=0")+COUNTIFS(I3:I187,Z361,H3:H187,"&gt;=0")</f>
        <v>3</v>
      </c>
      <c r="AB361" s="82">
        <f>COUNTIFS(F3:F187,Z361,B3:B187,3)+COUNTIFS(I3:I187,Z361,M3:M187,3)</f>
        <v>1</v>
      </c>
      <c r="AC361" s="82">
        <f>COUNTIFS(F3:F187,Z361,B3:B187,1)+COUNTIFS(I3:I187,Z361,M3:M187,1)</f>
        <v>0</v>
      </c>
      <c r="AD361" s="82">
        <f>COUNTIFS(F3:F187,Z361,B3:B187,0)+COUNTIFS(I3:I187,Z361,M3:M187,0)</f>
        <v>2</v>
      </c>
      <c r="AE361" s="82">
        <f>SUMIF(F3:F187,Z361,G3:G187)+SUMIF(I3:I187,Z361,H3:H187)</f>
        <v>6</v>
      </c>
      <c r="AF361" s="82">
        <f>SUMIF(F3:F187,Z361,H3:H187)+SUMIF(I3:I187,Z361,G3:G187)</f>
        <v>8</v>
      </c>
      <c r="AG361" s="82">
        <f t="shared" si="289"/>
        <v>-2</v>
      </c>
      <c r="AH361" s="82">
        <f t="shared" si="290"/>
        <v>3</v>
      </c>
      <c r="AI361" s="82">
        <f t="shared" si="288"/>
        <v>2999.9859999999999</v>
      </c>
      <c r="AJ361" s="11"/>
      <c r="AW361" s="3"/>
    </row>
    <row r="362" spans="1:49" x14ac:dyDescent="0.25">
      <c r="A362" s="3"/>
      <c r="B362" s="11" t="str">
        <f t="shared" si="261"/>
        <v/>
      </c>
      <c r="D362" s="76">
        <f t="shared" si="292"/>
        <v>12</v>
      </c>
      <c r="F362" s="77" t="s">
        <v>126</v>
      </c>
      <c r="G362" s="16"/>
      <c r="H362" s="16"/>
      <c r="I362" s="77" t="s">
        <v>129</v>
      </c>
      <c r="J362" s="6"/>
      <c r="K362" s="76">
        <f t="shared" si="293"/>
        <v>16</v>
      </c>
      <c r="M362" s="11" t="str">
        <f t="shared" si="291"/>
        <v/>
      </c>
      <c r="O362" s="11" t="str">
        <f t="shared" si="267"/>
        <v/>
      </c>
      <c r="P362" s="11" t="str">
        <f t="shared" si="268"/>
        <v/>
      </c>
      <c r="S362" s="11" t="str">
        <f t="shared" si="294"/>
        <v/>
      </c>
      <c r="T362" s="11" t="str">
        <f t="shared" si="295"/>
        <v/>
      </c>
      <c r="AJ362" s="11"/>
      <c r="AW362" s="3"/>
    </row>
    <row r="363" spans="1:49" x14ac:dyDescent="0.25">
      <c r="A363" s="3"/>
      <c r="B363" s="11" t="str">
        <f t="shared" si="261"/>
        <v/>
      </c>
      <c r="D363" s="76">
        <f t="shared" si="292"/>
        <v>9</v>
      </c>
      <c r="F363" s="77" t="s">
        <v>123</v>
      </c>
      <c r="G363" s="16"/>
      <c r="H363" s="16"/>
      <c r="I363" s="77" t="s">
        <v>262</v>
      </c>
      <c r="J363" s="6"/>
      <c r="K363" s="76">
        <f t="shared" si="293"/>
        <v>11</v>
      </c>
      <c r="M363" s="11" t="str">
        <f t="shared" si="291"/>
        <v/>
      </c>
      <c r="O363" s="11" t="str">
        <f t="shared" si="267"/>
        <v/>
      </c>
      <c r="P363" s="11" t="str">
        <f t="shared" si="268"/>
        <v/>
      </c>
      <c r="S363" s="11" t="str">
        <f t="shared" si="294"/>
        <v/>
      </c>
      <c r="T363" s="11" t="str">
        <f t="shared" si="295"/>
        <v/>
      </c>
      <c r="W363" s="83">
        <v>18</v>
      </c>
      <c r="Y363" s="82"/>
      <c r="Z363" s="82" t="s">
        <v>1</v>
      </c>
      <c r="AA363" s="82" t="s">
        <v>2</v>
      </c>
      <c r="AB363" s="82" t="s">
        <v>3</v>
      </c>
      <c r="AC363" s="82" t="s">
        <v>4</v>
      </c>
      <c r="AD363" s="82" t="s">
        <v>5</v>
      </c>
      <c r="AE363" s="82" t="s">
        <v>6</v>
      </c>
      <c r="AF363" s="82" t="s">
        <v>7</v>
      </c>
      <c r="AG363" s="82" t="s">
        <v>8</v>
      </c>
      <c r="AH363" s="82" t="s">
        <v>9</v>
      </c>
      <c r="AI363" s="82" t="s">
        <v>0</v>
      </c>
      <c r="AJ363" s="11"/>
      <c r="AW363" s="3"/>
    </row>
    <row r="364" spans="1:49" x14ac:dyDescent="0.25">
      <c r="A364" s="3"/>
      <c r="F364" s="6"/>
      <c r="G364" s="10"/>
      <c r="H364" s="10"/>
      <c r="I364" s="6"/>
      <c r="J364" s="6"/>
      <c r="O364" s="11" t="str">
        <f t="shared" si="267"/>
        <v/>
      </c>
      <c r="P364" s="11" t="str">
        <f t="shared" si="268"/>
        <v/>
      </c>
      <c r="V364" s="11" t="str">
        <f>CONCATENATE(Z364)</f>
        <v>1. FC Köln</v>
      </c>
      <c r="W364" s="11">
        <f t="shared" ref="W364:W381" si="296">Y364</f>
        <v>14</v>
      </c>
      <c r="Y364" s="82">
        <f>RANK(AI364,$AI$364:$AI$381,0)+COUNTIF($AI$363:AI363,AI364)</f>
        <v>14</v>
      </c>
      <c r="Z364" s="82" t="str">
        <f t="shared" ref="Z364:Z381" si="297">CONCATENATE(Z4)</f>
        <v>1. FC Köln</v>
      </c>
      <c r="AA364" s="82">
        <f>COUNTIFS(F3:F198,Z364,G3:G198,"&gt;=0")+COUNTIFS(I3:I198,Z364,H3:H198,"&gt;=0")</f>
        <v>3</v>
      </c>
      <c r="AB364" s="82">
        <f>COUNTIFS(F3:F198,Z364,B3:B198,3)+COUNTIFS(I3:I198,Z364,M3:M198,3)</f>
        <v>1</v>
      </c>
      <c r="AC364" s="82">
        <f>COUNTIFS(F3:F198,Z364,B3:B198,1)+COUNTIFS(I3:I198,Z364,M3:M198,1)</f>
        <v>0</v>
      </c>
      <c r="AD364" s="82">
        <f>COUNTIFS(F3:F198,Z364,B3:B198,0)+COUNTIFS(I3:I198,Z364,M3:M198,0)</f>
        <v>2</v>
      </c>
      <c r="AE364" s="82">
        <f>SUMIF(F3:F198,Z364,G3:G198)+SUMIF(I3:I198,Z364,H3:H198)</f>
        <v>4</v>
      </c>
      <c r="AF364" s="82">
        <f>SUMIF(F3:F198,Z364,H3:H198)+SUMIF(I3:I198,Z364,G3:G198)</f>
        <v>6</v>
      </c>
      <c r="AG364" s="82">
        <f>+AE364-AF364</f>
        <v>-2</v>
      </c>
      <c r="AH364" s="82">
        <f>(AB364*3)+AC364</f>
        <v>3</v>
      </c>
      <c r="AI364" s="82">
        <f>SUM(AH364*1000+(AG364)/100+(AE364)/1000)</f>
        <v>2999.9839999999999</v>
      </c>
      <c r="AJ364" s="11"/>
      <c r="AW364" s="3"/>
    </row>
    <row r="365" spans="1:49" x14ac:dyDescent="0.25">
      <c r="A365" s="3"/>
      <c r="B365" s="11" t="str">
        <f t="shared" si="261"/>
        <v/>
      </c>
      <c r="F365" s="154" t="s">
        <v>93</v>
      </c>
      <c r="G365" s="154"/>
      <c r="H365" s="154"/>
      <c r="I365" s="154"/>
      <c r="J365" s="6"/>
      <c r="O365" s="11" t="str">
        <f t="shared" si="267"/>
        <v/>
      </c>
      <c r="P365" s="11" t="str">
        <f t="shared" si="268"/>
        <v/>
      </c>
      <c r="V365" s="11" t="str">
        <f t="shared" ref="V365:V381" si="298">CONCATENATE(Z365)</f>
        <v>1. FC Union Berlin</v>
      </c>
      <c r="W365" s="11">
        <f t="shared" si="296"/>
        <v>11</v>
      </c>
      <c r="Y365" s="82">
        <f>RANK(AI365,$AI$364:$AI$381,0)+COUNTIF($AI$363:AI364,AI365)</f>
        <v>11</v>
      </c>
      <c r="Z365" s="82" t="str">
        <f t="shared" si="297"/>
        <v>1. FC Union Berlin</v>
      </c>
      <c r="AA365" s="82">
        <f>COUNTIFS(F3:F198,Z365,G3:G198,"&gt;=0")+COUNTIFS(I3:I198,Z365,H3:H198,"&gt;=0")</f>
        <v>3</v>
      </c>
      <c r="AB365" s="82">
        <f>COUNTIFS(F3:F198,Z365,B3:B198,3)+COUNTIFS(I3:I198,Z365,M3:M198,3)</f>
        <v>1</v>
      </c>
      <c r="AC365" s="82">
        <f>COUNTIFS(F3:F198,Z365,B3:B198,1)+COUNTIFS(I3:I198,Z365,M3:M198,1)</f>
        <v>1</v>
      </c>
      <c r="AD365" s="82">
        <f>COUNTIFS(F3:F198,Z365,B3:B198,0)+COUNTIFS(I3:I198,Z365,M3:M198,0)</f>
        <v>1</v>
      </c>
      <c r="AE365" s="82">
        <f>SUMIF(F3:F198,Z365,G3:G198)+SUMIF(I3:I198,Z365,H3:H198)</f>
        <v>4</v>
      </c>
      <c r="AF365" s="82">
        <f>SUMIF(F3:F198,Z365,H3:H198)+SUMIF(I3:I198,Z365,G3:G198)</f>
        <v>6</v>
      </c>
      <c r="AG365" s="82">
        <f>+AE365-AF365</f>
        <v>-2</v>
      </c>
      <c r="AH365" s="82">
        <f>(AB365*3)+AC365</f>
        <v>4</v>
      </c>
      <c r="AI365" s="82">
        <f t="shared" ref="AI365:AI381" si="299">SUM(AH365*1000+(AG365)/100+(AE365)/1000)</f>
        <v>3999.9839999999999</v>
      </c>
      <c r="AJ365" s="11"/>
      <c r="AW365" s="3"/>
    </row>
    <row r="366" spans="1:49" x14ac:dyDescent="0.25">
      <c r="A366" s="3"/>
      <c r="B366" s="11" t="str">
        <f t="shared" si="261"/>
        <v/>
      </c>
      <c r="D366" s="76">
        <f t="shared" ref="D366:D374" si="300">IFERROR(VLOOKUP(F366,$V$664:$W$681,2,FALSE),"")</f>
        <v>3</v>
      </c>
      <c r="F366" s="77" t="s">
        <v>122</v>
      </c>
      <c r="G366" s="16"/>
      <c r="H366" s="16"/>
      <c r="I366" s="77" t="s">
        <v>116</v>
      </c>
      <c r="J366" s="6"/>
      <c r="K366" s="76">
        <f t="shared" ref="K366:K374" si="301">IFERROR(VLOOKUP(I366,$V$664:$W$681,2,FALSE),"")</f>
        <v>2</v>
      </c>
      <c r="M366" s="11" t="str">
        <f t="shared" ref="M366:M374" si="302">IF(H366="","",IF(H366&gt;G366,3,IF(H366=G366,1,0)))</f>
        <v/>
      </c>
      <c r="O366" s="11" t="str">
        <f t="shared" si="267"/>
        <v/>
      </c>
      <c r="P366" s="11" t="str">
        <f t="shared" si="268"/>
        <v/>
      </c>
      <c r="S366" s="11" t="str">
        <f t="shared" ref="S366:S374" si="303">IF(M366&lt;&gt;"",F366&amp;I366,"")</f>
        <v/>
      </c>
      <c r="T366" s="11" t="str">
        <f t="shared" ref="T366:T374" si="304">IF(S366&lt;&gt;"",G366&amp;"-"&amp;H366,"")</f>
        <v/>
      </c>
      <c r="V366" s="11" t="str">
        <f t="shared" si="298"/>
        <v>1. FSV Mainz 05</v>
      </c>
      <c r="W366" s="11">
        <f t="shared" si="296"/>
        <v>18</v>
      </c>
      <c r="Y366" s="82">
        <f>RANK(AI366,$AI$364:$AI$381,0)+COUNTIF($AI$363:AI365,AI366)</f>
        <v>18</v>
      </c>
      <c r="Z366" s="82" t="str">
        <f t="shared" si="297"/>
        <v>1. FSV Mainz 05</v>
      </c>
      <c r="AA366" s="82">
        <f>COUNTIFS(F3:F198,Z366,G3:G198,"&gt;=0")+COUNTIFS(I3:I198,Z366,H3:H198,"&gt;=0")</f>
        <v>3</v>
      </c>
      <c r="AB366" s="82">
        <f>COUNTIFS(F3:F198,Z366,B3:B198,3)+COUNTIFS(I3:I198,Z366,M3:M198,3)</f>
        <v>0</v>
      </c>
      <c r="AC366" s="82">
        <f>COUNTIFS(F3:F198,Z366,B3:B198,1)+COUNTIFS(I3:I198,Z366,M3:M198,1)</f>
        <v>0</v>
      </c>
      <c r="AD366" s="82">
        <f>COUNTIFS(F3:F198,Z366,B3:B198,0)+COUNTIFS(I3:I198,Z366,M3:M198,0)</f>
        <v>3</v>
      </c>
      <c r="AE366" s="82">
        <f>SUMIF(F3:F198,Z366,G3:G198)+SUMIF(I3:I198,Z366,H3:H198)</f>
        <v>2</v>
      </c>
      <c r="AF366" s="82">
        <f>SUMIF(F3:F198,Z366,H3:H198)+SUMIF(I3:I198,Z366,G3:G198)</f>
        <v>12</v>
      </c>
      <c r="AG366" s="82">
        <f>+AE366-AF366</f>
        <v>-10</v>
      </c>
      <c r="AH366" s="82">
        <f>(AB366*3)+AC366</f>
        <v>0</v>
      </c>
      <c r="AI366" s="82">
        <f t="shared" si="299"/>
        <v>-9.8000000000000004E-2</v>
      </c>
      <c r="AJ366" s="11"/>
      <c r="AW366" s="3"/>
    </row>
    <row r="367" spans="1:49" x14ac:dyDescent="0.25">
      <c r="A367" s="3"/>
      <c r="B367" s="11" t="str">
        <f t="shared" si="261"/>
        <v/>
      </c>
      <c r="D367" s="76">
        <f t="shared" si="300"/>
        <v>16</v>
      </c>
      <c r="F367" s="77" t="s">
        <v>129</v>
      </c>
      <c r="G367" s="16"/>
      <c r="H367" s="16"/>
      <c r="I367" s="77" t="s">
        <v>118</v>
      </c>
      <c r="J367" s="6"/>
      <c r="K367" s="76">
        <f t="shared" si="301"/>
        <v>1</v>
      </c>
      <c r="M367" s="11" t="str">
        <f t="shared" si="302"/>
        <v/>
      </c>
      <c r="O367" s="11" t="str">
        <f t="shared" si="267"/>
        <v/>
      </c>
      <c r="P367" s="11" t="str">
        <f t="shared" si="268"/>
        <v/>
      </c>
      <c r="S367" s="11" t="str">
        <f t="shared" si="303"/>
        <v/>
      </c>
      <c r="T367" s="11" t="str">
        <f t="shared" si="304"/>
        <v/>
      </c>
      <c r="V367" s="11" t="str">
        <f t="shared" si="298"/>
        <v>1899 Hoffenheim</v>
      </c>
      <c r="W367" s="11">
        <f t="shared" si="296"/>
        <v>9</v>
      </c>
      <c r="Y367" s="82">
        <f>RANK(AI367,$AI$364:$AI$381,0)+COUNTIF($AI$363:AI366,AI367)</f>
        <v>9</v>
      </c>
      <c r="Z367" s="82" t="str">
        <f t="shared" si="297"/>
        <v>1899 Hoffenheim</v>
      </c>
      <c r="AA367" s="82">
        <f>COUNTIFS(F3:F198,Z367,G3:G198,"&gt;=0")+COUNTIFS(I3:I198,Z367,H3:H198,"&gt;=0")</f>
        <v>3</v>
      </c>
      <c r="AB367" s="82">
        <f>COUNTIFS(F3:F198,Z367,B3:B198,3)+COUNTIFS(I3:I198,Z367,M3:M198,3)</f>
        <v>1</v>
      </c>
      <c r="AC367" s="82">
        <f>COUNTIFS(F3:F198,Z367,B3:B198,1)+COUNTIFS(I3:I198,Z367,M3:M198,1)</f>
        <v>1</v>
      </c>
      <c r="AD367" s="82">
        <f>COUNTIFS(F3:F198,Z367,B3:B198,0)+COUNTIFS(I3:I198,Z367,M3:M198,0)</f>
        <v>1</v>
      </c>
      <c r="AE367" s="82">
        <f>SUMIF(F3:F198,Z367,G3:G198)+SUMIF(I3:I198,Z367,H3:H198)</f>
        <v>3</v>
      </c>
      <c r="AF367" s="82">
        <f>SUMIF(F3:F198,Z367,H3:H198)+SUMIF(I3:I198,Z367,G3:G198)</f>
        <v>3</v>
      </c>
      <c r="AG367" s="82">
        <f t="shared" ref="AG367:AG381" si="305">+AE367-AF367</f>
        <v>0</v>
      </c>
      <c r="AH367" s="82">
        <f>(AB367*3)+AC367</f>
        <v>4</v>
      </c>
      <c r="AI367" s="82">
        <f t="shared" si="299"/>
        <v>4000.0030000000002</v>
      </c>
      <c r="AJ367" s="11"/>
      <c r="AW367" s="3"/>
    </row>
    <row r="368" spans="1:49" x14ac:dyDescent="0.25">
      <c r="A368" s="3"/>
      <c r="B368" s="11" t="str">
        <f t="shared" si="261"/>
        <v/>
      </c>
      <c r="D368" s="76">
        <f t="shared" si="300"/>
        <v>5</v>
      </c>
      <c r="F368" s="77" t="s">
        <v>117</v>
      </c>
      <c r="G368" s="16"/>
      <c r="H368" s="16"/>
      <c r="I368" s="77" t="s">
        <v>123</v>
      </c>
      <c r="J368" s="6"/>
      <c r="K368" s="76">
        <f t="shared" si="301"/>
        <v>9</v>
      </c>
      <c r="M368" s="11" t="str">
        <f t="shared" si="302"/>
        <v/>
      </c>
      <c r="O368" s="11" t="str">
        <f t="shared" si="267"/>
        <v/>
      </c>
      <c r="P368" s="11" t="str">
        <f t="shared" si="268"/>
        <v/>
      </c>
      <c r="S368" s="11" t="str">
        <f t="shared" si="303"/>
        <v/>
      </c>
      <c r="T368" s="11" t="str">
        <f t="shared" si="304"/>
        <v/>
      </c>
      <c r="V368" s="11" t="str">
        <f t="shared" si="298"/>
        <v>Bayer Leverkusen</v>
      </c>
      <c r="W368" s="11">
        <f t="shared" si="296"/>
        <v>4</v>
      </c>
      <c r="Y368" s="82">
        <f>RANK(AI368,$AI$364:$AI$381,0)+COUNTIF($AI$363:AI367,AI368)</f>
        <v>4</v>
      </c>
      <c r="Z368" s="82" t="str">
        <f t="shared" si="297"/>
        <v>Bayer Leverkusen</v>
      </c>
      <c r="AA368" s="82">
        <f>COUNTIFS(F3:F198,Z368,G3:G198,"&gt;=0")+COUNTIFS(I3:I198,Z368,H3:H198,"&gt;=0")</f>
        <v>3</v>
      </c>
      <c r="AB368" s="82">
        <f>COUNTIFS(F3:F198,Z368,B3:B198,3)+COUNTIFS(I3:I198,Z368,M3:M198,3)</f>
        <v>2</v>
      </c>
      <c r="AC368" s="82">
        <f>COUNTIFS(F3:F198,Z368,B3:B198,1)+COUNTIFS(I3:I198,Z368,M3:M198,1)</f>
        <v>1</v>
      </c>
      <c r="AD368" s="82">
        <f>COUNTIFS(F3:F198,Z368,B3:B198,0)+COUNTIFS(I3:I198,Z368,M3:M198,0)</f>
        <v>0</v>
      </c>
      <c r="AE368" s="82">
        <f>SUMIF(F3:F198,Z368,G3:G198)+SUMIF(I3:I198,Z368,H3:H198)</f>
        <v>6</v>
      </c>
      <c r="AF368" s="82">
        <f>SUMIF(F3:F198,Z368,H3:H198)+SUMIF(I3:I198,Z368,G3:G198)</f>
        <v>3</v>
      </c>
      <c r="AG368" s="82">
        <f t="shared" si="305"/>
        <v>3</v>
      </c>
      <c r="AH368" s="82">
        <f>(AB368*3)+AC368</f>
        <v>7</v>
      </c>
      <c r="AI368" s="82">
        <f t="shared" si="299"/>
        <v>7000.0360000000001</v>
      </c>
      <c r="AJ368" s="11"/>
      <c r="AW368" s="3"/>
    </row>
    <row r="369" spans="1:49" x14ac:dyDescent="0.25">
      <c r="A369" s="3"/>
      <c r="B369" s="11" t="str">
        <f t="shared" si="261"/>
        <v/>
      </c>
      <c r="D369" s="76">
        <f t="shared" si="300"/>
        <v>11</v>
      </c>
      <c r="F369" s="77" t="s">
        <v>262</v>
      </c>
      <c r="G369" s="16"/>
      <c r="H369" s="16"/>
      <c r="I369" s="77" t="s">
        <v>126</v>
      </c>
      <c r="J369" s="6"/>
      <c r="K369" s="76">
        <f t="shared" si="301"/>
        <v>12</v>
      </c>
      <c r="M369" s="11" t="str">
        <f t="shared" si="302"/>
        <v/>
      </c>
      <c r="O369" s="11" t="str">
        <f t="shared" si="267"/>
        <v/>
      </c>
      <c r="P369" s="11" t="str">
        <f t="shared" si="268"/>
        <v/>
      </c>
      <c r="S369" s="11" t="str">
        <f t="shared" si="303"/>
        <v/>
      </c>
      <c r="T369" s="11" t="str">
        <f t="shared" si="304"/>
        <v/>
      </c>
      <c r="V369" s="11" t="str">
        <f t="shared" si="298"/>
        <v>Bayern München</v>
      </c>
      <c r="W369" s="11">
        <f t="shared" si="296"/>
        <v>2</v>
      </c>
      <c r="Y369" s="82">
        <f>RANK(AI369,$AI$364:$AI$381,0)+COUNTIF($AI$363:AI368,AI369)</f>
        <v>2</v>
      </c>
      <c r="Z369" s="82" t="str">
        <f t="shared" si="297"/>
        <v>Bayern München</v>
      </c>
      <c r="AA369" s="82">
        <f>COUNTIFS(F3:F198,Z369,G3:G198,"&gt;=0")+COUNTIFS(I3:I198,Z369,H3:H198,"&gt;=0")</f>
        <v>3</v>
      </c>
      <c r="AB369" s="82">
        <f>COUNTIFS(F3:F198,Z369,B3:B198,3)+COUNTIFS(I3:I198,Z369,M3:M198,3)</f>
        <v>2</v>
      </c>
      <c r="AC369" s="82">
        <f>COUNTIFS(F3:F198,Z369,B3:B198,1)+COUNTIFS(I3:I198,Z369,M3:M198,1)</f>
        <v>1</v>
      </c>
      <c r="AD369" s="82">
        <f>COUNTIFS(F3:F198,Z369,B3:B198,0)+COUNTIFS(I3:I198,Z369,M3:M198,0)</f>
        <v>0</v>
      </c>
      <c r="AE369" s="82">
        <f>SUMIF(F3:F198,Z369,G3:G198)+SUMIF(I3:I198,Z369,H3:H198)</f>
        <v>11</v>
      </c>
      <c r="AF369" s="82">
        <f>SUMIF(F3:F198,Z369,H3:H198)+SUMIF(I3:I198,Z369,G3:G198)</f>
        <v>3</v>
      </c>
      <c r="AG369" s="82">
        <f t="shared" si="305"/>
        <v>8</v>
      </c>
      <c r="AH369" s="82">
        <f t="shared" ref="AH369:AH381" si="306">(AB369*3)+AC369</f>
        <v>7</v>
      </c>
      <c r="AI369" s="82">
        <f t="shared" si="299"/>
        <v>7000.0910000000003</v>
      </c>
      <c r="AJ369" s="11"/>
      <c r="AW369" s="3"/>
    </row>
    <row r="370" spans="1:49" x14ac:dyDescent="0.25">
      <c r="A370" s="3"/>
      <c r="B370" s="11" t="str">
        <f t="shared" si="261"/>
        <v/>
      </c>
      <c r="D370" s="76">
        <f t="shared" si="300"/>
        <v>8</v>
      </c>
      <c r="F370" s="77" t="s">
        <v>119</v>
      </c>
      <c r="G370" s="16"/>
      <c r="H370" s="16"/>
      <c r="I370" s="77" t="s">
        <v>125</v>
      </c>
      <c r="J370" s="6"/>
      <c r="K370" s="76">
        <f t="shared" si="301"/>
        <v>17</v>
      </c>
      <c r="M370" s="11" t="str">
        <f t="shared" si="302"/>
        <v/>
      </c>
      <c r="O370" s="11" t="str">
        <f t="shared" si="267"/>
        <v/>
      </c>
      <c r="P370" s="11" t="str">
        <f t="shared" si="268"/>
        <v/>
      </c>
      <c r="S370" s="11" t="str">
        <f t="shared" si="303"/>
        <v/>
      </c>
      <c r="T370" s="11" t="str">
        <f t="shared" si="304"/>
        <v/>
      </c>
      <c r="V370" s="11" t="str">
        <f t="shared" si="298"/>
        <v>Bor. Mönchengladbach</v>
      </c>
      <c r="W370" s="11">
        <f t="shared" si="296"/>
        <v>8</v>
      </c>
      <c r="Y370" s="82">
        <f>RANK(AI370,$AI$364:$AI$381,0)+COUNTIF($AI$363:AI369,AI370)</f>
        <v>8</v>
      </c>
      <c r="Z370" s="82" t="str">
        <f t="shared" si="297"/>
        <v>Bor. Mönchengladbach</v>
      </c>
      <c r="AA370" s="82">
        <f>COUNTIFS(F3:F198,Z370,G3:G198,"&gt;=0")+COUNTIFS(I3:I198,Z370,H3:H198,"&gt;=0")</f>
        <v>3</v>
      </c>
      <c r="AB370" s="82">
        <f>COUNTIFS(F3:F198,Z370,B3:B198,3)+COUNTIFS(I3:I198,Z370,M3:M198,3)</f>
        <v>1</v>
      </c>
      <c r="AC370" s="82">
        <f>COUNTIFS(F3:F198,Z370,B3:B198,1)+COUNTIFS(I3:I198,Z370,M3:M198,1)</f>
        <v>1</v>
      </c>
      <c r="AD370" s="82">
        <f>COUNTIFS(F3:F198,Z370,B3:B198,0)+COUNTIFS(I3:I198,Z370,M3:M198,0)</f>
        <v>1</v>
      </c>
      <c r="AE370" s="82">
        <f>SUMIF(F3:F198,Z370,G3:G198)+SUMIF(I3:I198,Z370,H3:H198)</f>
        <v>4</v>
      </c>
      <c r="AF370" s="82">
        <f>SUMIF(F3:F198,Z370,H3:H198)+SUMIF(I3:I198,Z370,G3:G198)</f>
        <v>4</v>
      </c>
      <c r="AG370" s="82">
        <f t="shared" si="305"/>
        <v>0</v>
      </c>
      <c r="AH370" s="82">
        <f t="shared" si="306"/>
        <v>4</v>
      </c>
      <c r="AI370" s="82">
        <f t="shared" si="299"/>
        <v>4000.0039999999999</v>
      </c>
      <c r="AJ370" s="11"/>
      <c r="AW370" s="3"/>
    </row>
    <row r="371" spans="1:49" x14ac:dyDescent="0.25">
      <c r="A371" s="3"/>
      <c r="B371" s="11" t="str">
        <f t="shared" si="261"/>
        <v/>
      </c>
      <c r="D371" s="76">
        <f t="shared" si="300"/>
        <v>4</v>
      </c>
      <c r="F371" s="77" t="s">
        <v>120</v>
      </c>
      <c r="G371" s="16"/>
      <c r="H371" s="16"/>
      <c r="I371" s="77" t="s">
        <v>127</v>
      </c>
      <c r="J371" s="6"/>
      <c r="K371" s="76">
        <f t="shared" si="301"/>
        <v>18</v>
      </c>
      <c r="M371" s="11" t="str">
        <f t="shared" si="302"/>
        <v/>
      </c>
      <c r="O371" s="11" t="str">
        <f t="shared" si="267"/>
        <v/>
      </c>
      <c r="P371" s="11" t="str">
        <f t="shared" si="268"/>
        <v/>
      </c>
      <c r="S371" s="11" t="str">
        <f t="shared" si="303"/>
        <v/>
      </c>
      <c r="T371" s="11" t="str">
        <f t="shared" si="304"/>
        <v/>
      </c>
      <c r="V371" s="11" t="str">
        <f t="shared" si="298"/>
        <v>Borussia Dortmund</v>
      </c>
      <c r="W371" s="11">
        <f t="shared" si="296"/>
        <v>5</v>
      </c>
      <c r="Y371" s="82">
        <f>RANK(AI371,$AI$364:$AI$381,0)+COUNTIF($AI$363:AI370,AI371)</f>
        <v>5</v>
      </c>
      <c r="Z371" s="82" t="str">
        <f t="shared" si="297"/>
        <v>Borussia Dortmund</v>
      </c>
      <c r="AA371" s="82">
        <f>COUNTIFS(F3:F198,Z371,G3:G198,"&gt;=0")+COUNTIFS(I3:I198,Z371,H3:H198,"&gt;=0")</f>
        <v>3</v>
      </c>
      <c r="AB371" s="82">
        <f>COUNTIFS(F3:F198,Z371,B3:B198,3)+COUNTIFS(I3:I198,Z371,M3:M198,3)</f>
        <v>2</v>
      </c>
      <c r="AC371" s="82">
        <f>COUNTIFS(F3:F198,Z371,B3:B198,1)+COUNTIFS(I3:I198,Z371,M3:M198,1)</f>
        <v>0</v>
      </c>
      <c r="AD371" s="82">
        <f>COUNTIFS(F3:F198,Z371,B3:B198,0)+COUNTIFS(I3:I198,Z371,M3:M198,0)</f>
        <v>1</v>
      </c>
      <c r="AE371" s="82">
        <f>SUMIF(F3:F198,Z371,G3:G198)+SUMIF(I3:I198,Z371,H3:H198)</f>
        <v>9</v>
      </c>
      <c r="AF371" s="82">
        <f>SUMIF(F3:F198,Z371,H3:H198)+SUMIF(I3:I198,Z371,G3:G198)</f>
        <v>5</v>
      </c>
      <c r="AG371" s="82">
        <f t="shared" si="305"/>
        <v>4</v>
      </c>
      <c r="AH371" s="82">
        <f t="shared" si="306"/>
        <v>6</v>
      </c>
      <c r="AI371" s="82">
        <f t="shared" si="299"/>
        <v>6000.049</v>
      </c>
      <c r="AJ371" s="11"/>
      <c r="AW371" s="3"/>
    </row>
    <row r="372" spans="1:49" x14ac:dyDescent="0.25">
      <c r="A372" s="3"/>
      <c r="B372" s="11" t="str">
        <f t="shared" si="261"/>
        <v/>
      </c>
      <c r="D372" s="76">
        <f t="shared" si="300"/>
        <v>6</v>
      </c>
      <c r="F372" s="77" t="s">
        <v>128</v>
      </c>
      <c r="G372" s="16"/>
      <c r="H372" s="16"/>
      <c r="I372" s="77" t="s">
        <v>130</v>
      </c>
      <c r="J372" s="6"/>
      <c r="K372" s="76">
        <f t="shared" si="301"/>
        <v>10</v>
      </c>
      <c r="M372" s="11" t="str">
        <f t="shared" si="302"/>
        <v/>
      </c>
      <c r="O372" s="11" t="str">
        <f t="shared" si="267"/>
        <v/>
      </c>
      <c r="P372" s="11" t="str">
        <f t="shared" si="268"/>
        <v/>
      </c>
      <c r="S372" s="11" t="str">
        <f t="shared" si="303"/>
        <v/>
      </c>
      <c r="T372" s="11" t="str">
        <f t="shared" si="304"/>
        <v/>
      </c>
      <c r="V372" s="11" t="str">
        <f t="shared" si="298"/>
        <v>Eintracht Frankfurt</v>
      </c>
      <c r="W372" s="11">
        <f t="shared" si="296"/>
        <v>7</v>
      </c>
      <c r="Y372" s="82">
        <f>RANK(AI372,$AI$364:$AI$381,0)+COUNTIF($AI$363:AI371,AI372)</f>
        <v>7</v>
      </c>
      <c r="Z372" s="82" t="str">
        <f t="shared" si="297"/>
        <v>Eintracht Frankfurt</v>
      </c>
      <c r="AA372" s="82">
        <f>COUNTIFS(F3:F198,Z372,G3:G198,"&gt;=0")+COUNTIFS(I3:I198,Z372,H3:H198,"&gt;=0")</f>
        <v>3</v>
      </c>
      <c r="AB372" s="82">
        <f>COUNTIFS(F3:F198,Z372,B3:B198,3)+COUNTIFS(I3:I198,Z372,M3:M198,3)</f>
        <v>2</v>
      </c>
      <c r="AC372" s="82">
        <f>COUNTIFS(F3:F198,Z372,B3:B198,1)+COUNTIFS(I3:I198,Z372,M3:M198,1)</f>
        <v>0</v>
      </c>
      <c r="AD372" s="82">
        <f>COUNTIFS(F3:F198,Z372,B3:B198,0)+COUNTIFS(I3:I198,Z372,M3:M198,0)</f>
        <v>1</v>
      </c>
      <c r="AE372" s="82">
        <f>SUMIF(F3:F198,Z372,G3:G198)+SUMIF(I3:I198,Z372,H3:H198)</f>
        <v>4</v>
      </c>
      <c r="AF372" s="82">
        <f>SUMIF(F3:F198,Z372,H3:H198)+SUMIF(I3:I198,Z372,G3:G198)</f>
        <v>3</v>
      </c>
      <c r="AG372" s="82">
        <f t="shared" si="305"/>
        <v>1</v>
      </c>
      <c r="AH372" s="82">
        <f t="shared" si="306"/>
        <v>6</v>
      </c>
      <c r="AI372" s="82">
        <f t="shared" si="299"/>
        <v>6000.0140000000001</v>
      </c>
      <c r="AJ372" s="11"/>
      <c r="AW372" s="3"/>
    </row>
    <row r="373" spans="1:49" x14ac:dyDescent="0.25">
      <c r="A373" s="3"/>
      <c r="B373" s="11" t="str">
        <f t="shared" si="261"/>
        <v/>
      </c>
      <c r="D373" s="76">
        <f t="shared" si="300"/>
        <v>13</v>
      </c>
      <c r="F373" s="77" t="s">
        <v>124</v>
      </c>
      <c r="G373" s="16"/>
      <c r="H373" s="16"/>
      <c r="I373" s="77" t="s">
        <v>261</v>
      </c>
      <c r="J373" s="6"/>
      <c r="K373" s="76">
        <f t="shared" si="301"/>
        <v>14</v>
      </c>
      <c r="M373" s="11" t="str">
        <f t="shared" si="302"/>
        <v/>
      </c>
      <c r="O373" s="11" t="str">
        <f t="shared" si="267"/>
        <v/>
      </c>
      <c r="P373" s="11" t="str">
        <f t="shared" si="268"/>
        <v/>
      </c>
      <c r="S373" s="11" t="str">
        <f t="shared" si="303"/>
        <v/>
      </c>
      <c r="T373" s="11" t="str">
        <f t="shared" si="304"/>
        <v/>
      </c>
      <c r="V373" s="11" t="str">
        <f t="shared" si="298"/>
        <v>FC Augsburg</v>
      </c>
      <c r="W373" s="11">
        <f t="shared" si="296"/>
        <v>16</v>
      </c>
      <c r="Y373" s="82">
        <f>RANK(AI373,$AI$364:$AI$381,0)+COUNTIF($AI$363:AI372,AI373)</f>
        <v>16</v>
      </c>
      <c r="Z373" s="82" t="str">
        <f t="shared" si="297"/>
        <v>FC Augsburg</v>
      </c>
      <c r="AA373" s="82">
        <f>COUNTIFS(F3:F198,Z373,G3:G198,"&gt;=0")+COUNTIFS(I3:I198,Z373,H3:H198,"&gt;=0")</f>
        <v>3</v>
      </c>
      <c r="AB373" s="82">
        <f>COUNTIFS(F3:F198,Z373,B3:B198,3)+COUNTIFS(I3:I198,Z373,M3:M198,3)</f>
        <v>0</v>
      </c>
      <c r="AC373" s="82">
        <f>COUNTIFS(F3:F198,Z373,B3:B198,1)+COUNTIFS(I3:I198,Z373,M3:M198,1)</f>
        <v>1</v>
      </c>
      <c r="AD373" s="82">
        <f>COUNTIFS(F3:F198,Z373,B3:B198,0)+COUNTIFS(I3:I198,Z373,M3:M198,0)</f>
        <v>2</v>
      </c>
      <c r="AE373" s="82">
        <f>SUMIF(F3:F198,Z373,G3:G198)+SUMIF(I3:I198,Z373,H3:H198)</f>
        <v>4</v>
      </c>
      <c r="AF373" s="82">
        <f>SUMIF(F3:F198,Z373,H3:H198)+SUMIF(I3:I198,Z373,G3:G198)</f>
        <v>9</v>
      </c>
      <c r="AG373" s="82">
        <f t="shared" si="305"/>
        <v>-5</v>
      </c>
      <c r="AH373" s="82">
        <f t="shared" si="306"/>
        <v>1</v>
      </c>
      <c r="AI373" s="82">
        <f t="shared" si="299"/>
        <v>999.95400000000006</v>
      </c>
      <c r="AJ373" s="11"/>
      <c r="AW373" s="3"/>
    </row>
    <row r="374" spans="1:49" x14ac:dyDescent="0.25">
      <c r="A374" s="3"/>
      <c r="B374" s="11" t="str">
        <f t="shared" si="261"/>
        <v/>
      </c>
      <c r="D374" s="76">
        <f t="shared" si="300"/>
        <v>7</v>
      </c>
      <c r="F374" s="77" t="s">
        <v>121</v>
      </c>
      <c r="G374" s="16"/>
      <c r="H374" s="16"/>
      <c r="I374" s="77" t="s">
        <v>225</v>
      </c>
      <c r="J374" s="6"/>
      <c r="K374" s="76">
        <f t="shared" si="301"/>
        <v>15</v>
      </c>
      <c r="M374" s="11" t="str">
        <f t="shared" si="302"/>
        <v/>
      </c>
      <c r="O374" s="11" t="str">
        <f t="shared" si="267"/>
        <v/>
      </c>
      <c r="P374" s="11" t="str">
        <f t="shared" si="268"/>
        <v/>
      </c>
      <c r="S374" s="11" t="str">
        <f t="shared" si="303"/>
        <v/>
      </c>
      <c r="T374" s="11" t="str">
        <f t="shared" si="304"/>
        <v/>
      </c>
      <c r="V374" s="11" t="str">
        <f t="shared" si="298"/>
        <v>FC Schalke 04</v>
      </c>
      <c r="W374" s="11">
        <f t="shared" si="296"/>
        <v>10</v>
      </c>
      <c r="Y374" s="82">
        <f>RANK(AI374,$AI$364:$AI$381,0)+COUNTIF($AI$363:AI373,AI374)</f>
        <v>10</v>
      </c>
      <c r="Z374" s="82" t="str">
        <f t="shared" si="297"/>
        <v>FC Schalke 04</v>
      </c>
      <c r="AA374" s="82">
        <f>COUNTIFS(F3:F198,Z374,G3:G198,"&gt;=0")+COUNTIFS(I3:I198,Z374,H3:H198,"&gt;=0")</f>
        <v>3</v>
      </c>
      <c r="AB374" s="82">
        <f>COUNTIFS(F3:F198,Z374,B3:B198,3)+COUNTIFS(I3:I198,Z374,M3:M198,3)</f>
        <v>1</v>
      </c>
      <c r="AC374" s="82">
        <f>COUNTIFS(F3:F198,Z374,B3:B198,1)+COUNTIFS(I3:I198,Z374,M3:M198,1)</f>
        <v>1</v>
      </c>
      <c r="AD374" s="82">
        <f>COUNTIFS(F3:F198,Z374,B3:B198,0)+COUNTIFS(I3:I198,Z374,M3:M198,0)</f>
        <v>1</v>
      </c>
      <c r="AE374" s="82">
        <f>SUMIF(F3:F198,Z374,G3:G198)+SUMIF(I3:I198,Z374,H3:H198)</f>
        <v>3</v>
      </c>
      <c r="AF374" s="82">
        <f>SUMIF(F3:F198,Z374,H3:H198)+SUMIF(I3:I198,Z374,G3:G198)</f>
        <v>3</v>
      </c>
      <c r="AG374" s="82">
        <f t="shared" si="305"/>
        <v>0</v>
      </c>
      <c r="AH374" s="82">
        <f t="shared" si="306"/>
        <v>4</v>
      </c>
      <c r="AI374" s="82">
        <f t="shared" si="299"/>
        <v>4000.0030000000002</v>
      </c>
      <c r="AJ374" s="11"/>
      <c r="AW374" s="3"/>
    </row>
    <row r="375" spans="1:49" x14ac:dyDescent="0.25">
      <c r="A375" s="3"/>
      <c r="F375" s="6"/>
      <c r="G375" s="10"/>
      <c r="H375" s="10"/>
      <c r="I375" s="6"/>
      <c r="J375" s="6"/>
      <c r="V375" s="11" t="str">
        <f t="shared" si="298"/>
        <v>Fortuna Düsseldorf</v>
      </c>
      <c r="W375" s="11">
        <f t="shared" si="296"/>
        <v>12</v>
      </c>
      <c r="Y375" s="82">
        <f>RANK(AI375,$AI$364:$AI$381,0)+COUNTIF($AI$363:AI374,AI375)</f>
        <v>12</v>
      </c>
      <c r="Z375" s="82" t="str">
        <f t="shared" si="297"/>
        <v>Fortuna Düsseldorf</v>
      </c>
      <c r="AA375" s="82">
        <f>COUNTIFS(F3:F198,Z375,G3:G198,"&gt;=0")+COUNTIFS(I3:I198,Z375,H3:H198,"&gt;=0")</f>
        <v>3</v>
      </c>
      <c r="AB375" s="82">
        <f>COUNTIFS(F3:F198,Z375,B3:B198,3)+COUNTIFS(I3:I198,Z375,M3:M198,3)</f>
        <v>1</v>
      </c>
      <c r="AC375" s="82">
        <f>COUNTIFS(F3:F198,Z375,B3:B198,1)+COUNTIFS(I3:I198,Z375,M3:M198,1)</f>
        <v>0</v>
      </c>
      <c r="AD375" s="82">
        <f>COUNTIFS(F3:F198,Z375,B3:B198,0)+COUNTIFS(I3:I198,Z375,M3:M198,0)</f>
        <v>2</v>
      </c>
      <c r="AE375" s="82">
        <f>SUMIF(F3:F198,Z375,G3:G198)+SUMIF(I3:I198,Z375,H3:H198)</f>
        <v>5</v>
      </c>
      <c r="AF375" s="82">
        <f>SUMIF(F3:F198,Z375,H3:H198)+SUMIF(I3:I198,Z375,G3:G198)</f>
        <v>6</v>
      </c>
      <c r="AG375" s="82">
        <f t="shared" si="305"/>
        <v>-1</v>
      </c>
      <c r="AH375" s="82">
        <f t="shared" si="306"/>
        <v>3</v>
      </c>
      <c r="AI375" s="82">
        <f t="shared" si="299"/>
        <v>2999.9949999999999</v>
      </c>
      <c r="AJ375" s="11"/>
      <c r="AW375" s="3"/>
    </row>
    <row r="376" spans="1:49" x14ac:dyDescent="0.25">
      <c r="A376" s="3"/>
      <c r="B376" s="6"/>
      <c r="C376" s="6"/>
      <c r="D376" s="6"/>
      <c r="E376" s="6"/>
      <c r="F376" s="153"/>
      <c r="G376" s="153"/>
      <c r="H376" s="153"/>
      <c r="I376" s="153"/>
      <c r="J376" s="6"/>
      <c r="K376" s="6"/>
      <c r="L376" s="6"/>
      <c r="M376" s="6"/>
      <c r="N376" s="6"/>
      <c r="O376" s="6"/>
      <c r="P376" s="6"/>
      <c r="Q376" s="6"/>
      <c r="R376" s="6"/>
      <c r="S376" s="6"/>
      <c r="T376" s="6"/>
      <c r="V376" s="11" t="str">
        <f t="shared" si="298"/>
        <v>Hertha BSC</v>
      </c>
      <c r="W376" s="11">
        <f t="shared" si="296"/>
        <v>17</v>
      </c>
      <c r="Y376" s="82">
        <f>RANK(AI376,$AI$364:$AI$381,0)+COUNTIF($AI$363:AI375,AI376)</f>
        <v>17</v>
      </c>
      <c r="Z376" s="82" t="str">
        <f t="shared" si="297"/>
        <v>Hertha BSC</v>
      </c>
      <c r="AA376" s="82">
        <f>COUNTIFS(F3:F198,Z376,G3:G198,"&gt;=0")+COUNTIFS(I3:I198,Z376,H3:H198,"&gt;=0")</f>
        <v>3</v>
      </c>
      <c r="AB376" s="82">
        <f>COUNTIFS(F3:F198,Z376,B3:B198,3)+COUNTIFS(I3:I198,Z376,M3:M198,3)</f>
        <v>0</v>
      </c>
      <c r="AC376" s="82">
        <f>COUNTIFS(F3:F198,Z376,B3:B198,1)+COUNTIFS(I3:I198,Z376,M3:M198,1)</f>
        <v>1</v>
      </c>
      <c r="AD376" s="82">
        <f>COUNTIFS(F3:F198,Z376,B3:B198,0)+COUNTIFS(I3:I198,Z376,M3:M198,0)</f>
        <v>2</v>
      </c>
      <c r="AE376" s="82">
        <f>SUMIF(F3:F198,Z376,G3:G198)+SUMIF(I3:I198,Z376,H3:H198)</f>
        <v>2</v>
      </c>
      <c r="AF376" s="82">
        <f>SUMIF(F3:F198,Z376,H3:H198)+SUMIF(I3:I198,Z376,G3:G198)</f>
        <v>8</v>
      </c>
      <c r="AG376" s="82">
        <f t="shared" si="305"/>
        <v>-6</v>
      </c>
      <c r="AH376" s="82">
        <f t="shared" si="306"/>
        <v>1</v>
      </c>
      <c r="AI376" s="82">
        <f t="shared" si="299"/>
        <v>999.94200000000001</v>
      </c>
      <c r="AW376" s="3"/>
    </row>
    <row r="377" spans="1:49" x14ac:dyDescent="0.25">
      <c r="A377" s="3"/>
      <c r="B377" s="6"/>
      <c r="C377" s="6"/>
      <c r="D377" s="6"/>
      <c r="E377" s="6"/>
      <c r="F377" s="6"/>
      <c r="G377" s="10"/>
      <c r="H377" s="10"/>
      <c r="I377" s="6"/>
      <c r="J377" s="6"/>
      <c r="K377" s="6"/>
      <c r="L377" s="6"/>
      <c r="M377" s="6"/>
      <c r="N377" s="6"/>
      <c r="O377" s="6"/>
      <c r="P377" s="6"/>
      <c r="Q377" s="6"/>
      <c r="R377" s="6"/>
      <c r="S377" s="6"/>
      <c r="T377" s="6"/>
      <c r="V377" s="11" t="str">
        <f t="shared" si="298"/>
        <v>RB Leipzig</v>
      </c>
      <c r="W377" s="11">
        <f t="shared" si="296"/>
        <v>1</v>
      </c>
      <c r="Y377" s="82">
        <f>RANK(AI377,$AI$364:$AI$381,0)+COUNTIF($AI$363:AI376,AI377)</f>
        <v>1</v>
      </c>
      <c r="Z377" s="82" t="str">
        <f t="shared" si="297"/>
        <v>RB Leipzig</v>
      </c>
      <c r="AA377" s="82">
        <f>COUNTIFS(F3:F198,Z377,G3:G198,"&gt;=0")+COUNTIFS(I3:I198,Z377,H3:H198,"&gt;=0")</f>
        <v>3</v>
      </c>
      <c r="AB377" s="82">
        <f>COUNTIFS(F3:F198,Z377,B3:B198,3)+COUNTIFS(I3:I198,Z377,M3:M198,3)</f>
        <v>3</v>
      </c>
      <c r="AC377" s="82">
        <f>COUNTIFS(F3:F198,Z377,B3:B198,1)+COUNTIFS(I3:I198,Z377,M3:M198,1)</f>
        <v>0</v>
      </c>
      <c r="AD377" s="82">
        <f>COUNTIFS(F3:F198,Z377,B3:B198,0)+COUNTIFS(I3:I198,Z377,M3:M198,0)</f>
        <v>0</v>
      </c>
      <c r="AE377" s="82">
        <f>SUMIF(F3:F198,Z377,G3:G198)+SUMIF(I3:I198,Z377,H3:H198)</f>
        <v>9</v>
      </c>
      <c r="AF377" s="82">
        <f>SUMIF(F3:F198,Z377,H3:H198)+SUMIF(I3:I198,Z377,G3:G198)</f>
        <v>2</v>
      </c>
      <c r="AG377" s="82">
        <f t="shared" si="305"/>
        <v>7</v>
      </c>
      <c r="AH377" s="82">
        <f t="shared" si="306"/>
        <v>9</v>
      </c>
      <c r="AI377" s="82">
        <f t="shared" si="299"/>
        <v>9000.0789999999997</v>
      </c>
      <c r="AJ377" s="11"/>
      <c r="AW377" s="3"/>
    </row>
    <row r="378" spans="1:49" x14ac:dyDescent="0.25">
      <c r="A378" s="3"/>
      <c r="B378" s="6"/>
      <c r="C378" s="6"/>
      <c r="D378" s="6"/>
      <c r="E378" s="6"/>
      <c r="F378" s="6"/>
      <c r="G378" s="10"/>
      <c r="H378" s="10"/>
      <c r="I378" s="6"/>
      <c r="J378" s="6"/>
      <c r="K378" s="6"/>
      <c r="L378" s="6"/>
      <c r="M378" s="6"/>
      <c r="N378" s="6"/>
      <c r="O378" s="6"/>
      <c r="P378" s="6"/>
      <c r="Q378" s="6"/>
      <c r="R378" s="6"/>
      <c r="S378" s="6"/>
      <c r="T378" s="6"/>
      <c r="V378" s="11" t="str">
        <f t="shared" si="298"/>
        <v>SC Freiburg</v>
      </c>
      <c r="W378" s="11">
        <f t="shared" si="296"/>
        <v>6</v>
      </c>
      <c r="Y378" s="82">
        <f>RANK(AI378,$AI$364:$AI$381,0)+COUNTIF($AI$363:AI377,AI378)</f>
        <v>6</v>
      </c>
      <c r="Z378" s="82" t="str">
        <f t="shared" si="297"/>
        <v>SC Freiburg</v>
      </c>
      <c r="AA378" s="82">
        <f>COUNTIFS(F3:F198,Z378,G3:G198,"&gt;=0")+COUNTIFS(I3:I198,Z378,H3:H198,"&gt;=0")</f>
        <v>3</v>
      </c>
      <c r="AB378" s="82">
        <f>COUNTIFS(F3:F198,Z378,B3:B198,3)+COUNTIFS(I3:I198,Z378,M3:M198,3)</f>
        <v>2</v>
      </c>
      <c r="AC378" s="82">
        <f>COUNTIFS(F3:F198,Z378,B3:B198,1)+COUNTIFS(I3:I198,Z378,M3:M198,1)</f>
        <v>0</v>
      </c>
      <c r="AD378" s="82">
        <f>COUNTIFS(F3:F198,Z378,B3:B198,0)+COUNTIFS(I3:I198,Z378,M3:M198,0)</f>
        <v>1</v>
      </c>
      <c r="AE378" s="82">
        <f>SUMIF(F3:F198,Z378,G3:G198)+SUMIF(I3:I198,Z378,H3:H198)</f>
        <v>7</v>
      </c>
      <c r="AF378" s="82">
        <f>SUMIF(F3:F198,Z378,H3:H198)+SUMIF(I3:I198,Z378,G3:G198)</f>
        <v>3</v>
      </c>
      <c r="AG378" s="82">
        <f t="shared" si="305"/>
        <v>4</v>
      </c>
      <c r="AH378" s="82">
        <f t="shared" si="306"/>
        <v>6</v>
      </c>
      <c r="AI378" s="82">
        <f t="shared" si="299"/>
        <v>6000.0469999999996</v>
      </c>
      <c r="AJ378" s="11"/>
      <c r="AW378" s="3"/>
    </row>
    <row r="379" spans="1:49" x14ac:dyDescent="0.25">
      <c r="A379" s="3"/>
      <c r="B379" s="6"/>
      <c r="C379" s="6"/>
      <c r="D379" s="6"/>
      <c r="E379" s="6"/>
      <c r="F379" s="6"/>
      <c r="G379" s="10"/>
      <c r="H379" s="10"/>
      <c r="I379" s="6"/>
      <c r="J379" s="6"/>
      <c r="K379" s="6"/>
      <c r="L379" s="6"/>
      <c r="M379" s="6"/>
      <c r="N379" s="6"/>
      <c r="O379" s="6"/>
      <c r="P379" s="6"/>
      <c r="Q379" s="6"/>
      <c r="R379" s="6"/>
      <c r="S379" s="6"/>
      <c r="T379" s="6"/>
      <c r="V379" s="11" t="str">
        <f t="shared" si="298"/>
        <v>SC Paderborn 07</v>
      </c>
      <c r="W379" s="11">
        <f t="shared" si="296"/>
        <v>15</v>
      </c>
      <c r="Y379" s="82">
        <f>RANK(AI379,$AI$364:$AI$381,0)+COUNTIF($AI$363:AI378,AI379)</f>
        <v>15</v>
      </c>
      <c r="Z379" s="82" t="str">
        <f t="shared" si="297"/>
        <v>SC Paderborn 07</v>
      </c>
      <c r="AA379" s="82">
        <f>COUNTIFS(F3:F198,Z379,G3:G198,"&gt;=0")+COUNTIFS(I3:I198,Z379,H3:H198,"&gt;=0")</f>
        <v>3</v>
      </c>
      <c r="AB379" s="82">
        <f>COUNTIFS(F3:F198,Z379,B3:B198,3)+COUNTIFS(I3:I198,Z379,M3:M198,3)</f>
        <v>0</v>
      </c>
      <c r="AC379" s="82">
        <f>COUNTIFS(F3:F198,Z379,B3:B198,1)+COUNTIFS(I3:I198,Z379,M3:M198,1)</f>
        <v>1</v>
      </c>
      <c r="AD379" s="82">
        <f>COUNTIFS(F3:F198,Z379,B3:B198,0)+COUNTIFS(I3:I198,Z379,M3:M198,0)</f>
        <v>2</v>
      </c>
      <c r="AE379" s="82">
        <f>SUMIF(F3:F198,Z379,G3:G198)+SUMIF(I3:I198,Z379,H3:H198)</f>
        <v>4</v>
      </c>
      <c r="AF379" s="82">
        <f>SUMIF(F3:F198,Z379,H3:H198)+SUMIF(I3:I198,Z379,G3:G198)</f>
        <v>7</v>
      </c>
      <c r="AG379" s="82">
        <f t="shared" si="305"/>
        <v>-3</v>
      </c>
      <c r="AH379" s="82">
        <f t="shared" si="306"/>
        <v>1</v>
      </c>
      <c r="AI379" s="82">
        <f t="shared" si="299"/>
        <v>999.97400000000005</v>
      </c>
      <c r="AJ379" s="11"/>
      <c r="AW379" s="3"/>
    </row>
    <row r="380" spans="1:49" x14ac:dyDescent="0.25">
      <c r="A380" s="3"/>
      <c r="B380" s="6"/>
      <c r="C380" s="6"/>
      <c r="D380" s="6"/>
      <c r="E380" s="6"/>
      <c r="F380" s="6"/>
      <c r="G380" s="10"/>
      <c r="H380" s="10"/>
      <c r="I380" s="6"/>
      <c r="J380" s="6"/>
      <c r="K380" s="6"/>
      <c r="L380" s="6"/>
      <c r="M380" s="6"/>
      <c r="N380" s="6"/>
      <c r="O380" s="6"/>
      <c r="P380" s="6"/>
      <c r="Q380" s="6"/>
      <c r="R380" s="6"/>
      <c r="S380" s="6"/>
      <c r="T380" s="6"/>
      <c r="V380" s="11" t="str">
        <f t="shared" si="298"/>
        <v>VfL Wolfsburg</v>
      </c>
      <c r="W380" s="11">
        <f t="shared" si="296"/>
        <v>3</v>
      </c>
      <c r="Y380" s="82">
        <f>RANK(AI380,$AI$364:$AI$381,0)+COUNTIF($AI$363:AI379,AI380)</f>
        <v>3</v>
      </c>
      <c r="Z380" s="82" t="str">
        <f t="shared" si="297"/>
        <v>VfL Wolfsburg</v>
      </c>
      <c r="AA380" s="82">
        <f>COUNTIFS(F3:F198,Z380,G3:G198,"&gt;=0")+COUNTIFS(I3:I198,Z380,H3:H198,"&gt;=0")</f>
        <v>3</v>
      </c>
      <c r="AB380" s="82">
        <f>COUNTIFS(F3:F198,Z380,B3:B198,3)+COUNTIFS(I3:I198,Z380,M3:M198,3)</f>
        <v>2</v>
      </c>
      <c r="AC380" s="82">
        <f>COUNTIFS(F3:F198,Z380,B3:B198,1)+COUNTIFS(I3:I198,Z380,M3:M198,1)</f>
        <v>1</v>
      </c>
      <c r="AD380" s="82">
        <f>COUNTIFS(F3:F198,Z380,B3:B198,0)+COUNTIFS(I3:I198,Z380,M3:M198,0)</f>
        <v>0</v>
      </c>
      <c r="AE380" s="82">
        <f>SUMIF(F3:F198,Z380,G3:G198)+SUMIF(I3:I198,Z380,H3:H198)</f>
        <v>6</v>
      </c>
      <c r="AF380" s="82">
        <f>SUMIF(F3:F198,Z380,H3:H198)+SUMIF(I3:I198,Z380,G3:G198)</f>
        <v>2</v>
      </c>
      <c r="AG380" s="82">
        <f t="shared" si="305"/>
        <v>4</v>
      </c>
      <c r="AH380" s="82">
        <f t="shared" si="306"/>
        <v>7</v>
      </c>
      <c r="AI380" s="82">
        <f t="shared" si="299"/>
        <v>7000.0460000000003</v>
      </c>
      <c r="AJ380" s="11"/>
      <c r="AW380" s="3"/>
    </row>
    <row r="381" spans="1:49" x14ac:dyDescent="0.25">
      <c r="A381" s="3"/>
      <c r="B381" s="6"/>
      <c r="C381" s="6"/>
      <c r="D381" s="6"/>
      <c r="E381" s="6"/>
      <c r="F381" s="6"/>
      <c r="G381" s="10"/>
      <c r="H381" s="10"/>
      <c r="I381" s="6"/>
      <c r="J381" s="6"/>
      <c r="K381" s="6"/>
      <c r="L381" s="6"/>
      <c r="M381" s="6"/>
      <c r="N381" s="6"/>
      <c r="O381" s="6"/>
      <c r="P381" s="6"/>
      <c r="Q381" s="6"/>
      <c r="R381" s="6"/>
      <c r="S381" s="6"/>
      <c r="T381" s="6"/>
      <c r="V381" s="11" t="str">
        <f t="shared" si="298"/>
        <v>Werder Bremen</v>
      </c>
      <c r="W381" s="11">
        <f t="shared" si="296"/>
        <v>13</v>
      </c>
      <c r="Y381" s="82">
        <f>RANK(AI381,$AI$364:$AI$381,0)+COUNTIF($AI$363:AI380,AI381)</f>
        <v>13</v>
      </c>
      <c r="Z381" s="82" t="str">
        <f t="shared" si="297"/>
        <v>Werder Bremen</v>
      </c>
      <c r="AA381" s="82">
        <f>COUNTIFS(F3:F198,Z381,G3:G198,"&gt;=0")+COUNTIFS(I3:I198,Z381,H3:H198,"&gt;=0")</f>
        <v>3</v>
      </c>
      <c r="AB381" s="82">
        <f>COUNTIFS(F3:F198,Z381,B3:B198,3)+COUNTIFS(I3:I198,Z381,M3:M198,3)</f>
        <v>1</v>
      </c>
      <c r="AC381" s="82">
        <f>COUNTIFS(F3:F198,Z381,B3:B198,1)+COUNTIFS(I3:I198,Z381,M3:M198,1)</f>
        <v>0</v>
      </c>
      <c r="AD381" s="82">
        <f>COUNTIFS(F3:F198,Z381,B3:B198,0)+COUNTIFS(I3:I198,Z381,M3:M198,0)</f>
        <v>2</v>
      </c>
      <c r="AE381" s="82">
        <f>SUMIF(F3:F198,Z381,G3:G198)+SUMIF(I3:I198,Z381,H3:H198)</f>
        <v>6</v>
      </c>
      <c r="AF381" s="82">
        <f>SUMIF(F3:F198,Z381,H3:H198)+SUMIF(I3:I198,Z381,G3:G198)</f>
        <v>8</v>
      </c>
      <c r="AG381" s="82">
        <f t="shared" si="305"/>
        <v>-2</v>
      </c>
      <c r="AH381" s="82">
        <f t="shared" si="306"/>
        <v>3</v>
      </c>
      <c r="AI381" s="82">
        <f t="shared" si="299"/>
        <v>2999.9859999999999</v>
      </c>
      <c r="AJ381" s="11"/>
      <c r="AW381" s="3"/>
    </row>
    <row r="382" spans="1:49" x14ac:dyDescent="0.25">
      <c r="A382" s="3"/>
      <c r="B382" s="6"/>
      <c r="C382" s="6"/>
      <c r="D382" s="6"/>
      <c r="E382" s="6"/>
      <c r="F382" s="6"/>
      <c r="G382" s="10"/>
      <c r="H382" s="10"/>
      <c r="I382" s="6"/>
      <c r="J382" s="6"/>
      <c r="K382" s="6"/>
      <c r="L382" s="6"/>
      <c r="M382" s="6"/>
      <c r="N382" s="6"/>
      <c r="O382" s="6"/>
      <c r="P382" s="6"/>
      <c r="Q382" s="6"/>
      <c r="R382" s="6"/>
      <c r="S382" s="6"/>
      <c r="T382" s="6"/>
      <c r="AJ382" s="11"/>
      <c r="AW382" s="3"/>
    </row>
    <row r="383" spans="1:49" x14ac:dyDescent="0.25">
      <c r="A383" s="3"/>
      <c r="B383" s="6"/>
      <c r="C383" s="6"/>
      <c r="D383" s="6"/>
      <c r="E383" s="6"/>
      <c r="F383" s="6"/>
      <c r="G383" s="10"/>
      <c r="H383" s="10"/>
      <c r="I383" s="6"/>
      <c r="J383" s="6"/>
      <c r="K383" s="6"/>
      <c r="L383" s="6"/>
      <c r="M383" s="6"/>
      <c r="N383" s="6"/>
      <c r="O383" s="6"/>
      <c r="P383" s="6"/>
      <c r="Q383" s="6"/>
      <c r="R383" s="6"/>
      <c r="S383" s="6"/>
      <c r="T383" s="6"/>
      <c r="W383" s="83">
        <v>19</v>
      </c>
      <c r="Y383" s="82"/>
      <c r="Z383" s="82" t="s">
        <v>1</v>
      </c>
      <c r="AA383" s="82" t="s">
        <v>2</v>
      </c>
      <c r="AB383" s="82" t="s">
        <v>3</v>
      </c>
      <c r="AC383" s="82" t="s">
        <v>4</v>
      </c>
      <c r="AD383" s="82" t="s">
        <v>5</v>
      </c>
      <c r="AE383" s="82" t="s">
        <v>6</v>
      </c>
      <c r="AF383" s="82" t="s">
        <v>7</v>
      </c>
      <c r="AG383" s="82" t="s">
        <v>8</v>
      </c>
      <c r="AH383" s="82" t="s">
        <v>9</v>
      </c>
      <c r="AI383" s="82" t="s">
        <v>0</v>
      </c>
      <c r="AJ383" s="11"/>
      <c r="AW383" s="3"/>
    </row>
    <row r="384" spans="1:49" x14ac:dyDescent="0.25">
      <c r="A384" s="3"/>
      <c r="B384" s="6"/>
      <c r="C384" s="6"/>
      <c r="D384" s="6"/>
      <c r="E384" s="6"/>
      <c r="F384" s="6"/>
      <c r="G384" s="10"/>
      <c r="H384" s="10"/>
      <c r="I384" s="6"/>
      <c r="J384" s="6"/>
      <c r="K384" s="6"/>
      <c r="L384" s="6"/>
      <c r="M384" s="6"/>
      <c r="N384" s="6"/>
      <c r="O384" s="6"/>
      <c r="P384" s="6"/>
      <c r="Q384" s="6"/>
      <c r="R384" s="6"/>
      <c r="S384" s="6"/>
      <c r="T384" s="6"/>
      <c r="V384" s="11" t="str">
        <f>CONCATENATE(Z384)</f>
        <v>1. FC Köln</v>
      </c>
      <c r="W384" s="11">
        <f t="shared" ref="W384:W401" si="307">Y384</f>
        <v>14</v>
      </c>
      <c r="Y384" s="82">
        <f>RANK(AI384,$AI$384:$AI$401,0)+COUNTIF($AI$383:AI383,AI384)</f>
        <v>14</v>
      </c>
      <c r="Z384" s="82" t="str">
        <f t="shared" ref="Z384:Z401" si="308">CONCATENATE(Z4)</f>
        <v>1. FC Köln</v>
      </c>
      <c r="AA384" s="82">
        <f>COUNTIFS(F3:F209,Z384,G3:G209,"&gt;=0")+COUNTIFS(I3:I209,Z384,H3:H209,"&gt;=0")</f>
        <v>3</v>
      </c>
      <c r="AB384" s="82">
        <f>COUNTIFS(F3:F209,Z384,B3:B209,3)+COUNTIFS(I3:I209,Z384,M3:M209,3)</f>
        <v>1</v>
      </c>
      <c r="AC384" s="82">
        <f>COUNTIFS(F3:F209,Z384,B3:B209,1)+COUNTIFS(I3:I209,Z384,M3:M209,1)</f>
        <v>0</v>
      </c>
      <c r="AD384" s="82">
        <f>COUNTIFS(F3:F209,Z384,B3:B209,0)+COUNTIFS(I3:I209,Z384,M3:M209,0)</f>
        <v>2</v>
      </c>
      <c r="AE384" s="82">
        <f>SUMIF(F3:F209,Z384,G3:G209)+SUMIF(I3:I209,Z384,H3:H209)</f>
        <v>4</v>
      </c>
      <c r="AF384" s="82">
        <f>SUMIF(F3:F209,Z384,H3:H209)+SUMIF(I3:I209,Z384,G3:G209)</f>
        <v>6</v>
      </c>
      <c r="AG384" s="82">
        <f>+AE384-AF384</f>
        <v>-2</v>
      </c>
      <c r="AH384" s="82">
        <f>(AB384*3)+AC384</f>
        <v>3</v>
      </c>
      <c r="AI384" s="82">
        <f>SUM(AH384*1000+(AG384)/100+(AE384)/1000)</f>
        <v>2999.9839999999999</v>
      </c>
      <c r="AJ384" s="11"/>
      <c r="AW384" s="3"/>
    </row>
    <row r="385" spans="1:49" x14ac:dyDescent="0.25">
      <c r="A385" s="3"/>
      <c r="B385" s="6"/>
      <c r="C385" s="6"/>
      <c r="D385" s="6"/>
      <c r="E385" s="6"/>
      <c r="F385" s="6"/>
      <c r="G385" s="10"/>
      <c r="H385" s="10"/>
      <c r="I385" s="6"/>
      <c r="J385" s="6"/>
      <c r="K385" s="6"/>
      <c r="L385" s="6"/>
      <c r="M385" s="6"/>
      <c r="N385" s="6"/>
      <c r="O385" s="6"/>
      <c r="P385" s="6"/>
      <c r="Q385" s="6"/>
      <c r="R385" s="6"/>
      <c r="S385" s="6"/>
      <c r="T385" s="6"/>
      <c r="V385" s="11" t="str">
        <f t="shared" ref="V385:V401" si="309">CONCATENATE(Z385)</f>
        <v>1. FC Union Berlin</v>
      </c>
      <c r="W385" s="11">
        <f t="shared" si="307"/>
        <v>11</v>
      </c>
      <c r="Y385" s="82">
        <f>RANK(AI385,$AI$384:$AI$401,0)+COUNTIF($AI$383:AI384,AI385)</f>
        <v>11</v>
      </c>
      <c r="Z385" s="82" t="str">
        <f t="shared" si="308"/>
        <v>1. FC Union Berlin</v>
      </c>
      <c r="AA385" s="82">
        <f>COUNTIFS(F3:F209,Z385,G3:G209,"&gt;=0")+COUNTIFS(I3:I209,Z385,H3:H209,"&gt;=0")</f>
        <v>3</v>
      </c>
      <c r="AB385" s="82">
        <f>COUNTIFS(F3:F209,Z385,B3:B209,3)+COUNTIFS(I3:I209,Z385,M3:M209,3)</f>
        <v>1</v>
      </c>
      <c r="AC385" s="82">
        <f>COUNTIFS(F3:F209,Z385,B3:B209,1)+COUNTIFS(I3:I209,Z385,M3:M209,1)</f>
        <v>1</v>
      </c>
      <c r="AD385" s="82">
        <f>COUNTIFS(F3:F209,Z385,B3:B209,0)+COUNTIFS(I3:I209,Z385,M3:M209,0)</f>
        <v>1</v>
      </c>
      <c r="AE385" s="82">
        <f>SUMIF(F3:F209,Z385,G3:G209)+SUMIF(I3:I209,Z385,H3:H209)</f>
        <v>4</v>
      </c>
      <c r="AF385" s="82">
        <f>SUMIF(F3:F209,Z385,H3:H209)+SUMIF(I3:I209,Z385,G3:G209)</f>
        <v>6</v>
      </c>
      <c r="AG385" s="82">
        <f>+AE385-AF385</f>
        <v>-2</v>
      </c>
      <c r="AH385" s="82">
        <f>(AB385*3)+AC385</f>
        <v>4</v>
      </c>
      <c r="AI385" s="82">
        <f t="shared" ref="AI385:AI401" si="310">SUM(AH385*1000+(AG385)/100+(AE385)/1000)</f>
        <v>3999.9839999999999</v>
      </c>
      <c r="AJ385" s="11"/>
      <c r="AW385" s="3"/>
    </row>
    <row r="386" spans="1:49" x14ac:dyDescent="0.25">
      <c r="A386" s="3"/>
      <c r="B386" s="6"/>
      <c r="C386" s="6"/>
      <c r="D386" s="6"/>
      <c r="E386" s="6"/>
      <c r="F386" s="6"/>
      <c r="G386" s="10"/>
      <c r="H386" s="10"/>
      <c r="I386" s="6"/>
      <c r="J386" s="6"/>
      <c r="K386" s="6"/>
      <c r="L386" s="6"/>
      <c r="M386" s="6"/>
      <c r="N386" s="6"/>
      <c r="O386" s="6"/>
      <c r="P386" s="6"/>
      <c r="Q386" s="6"/>
      <c r="R386" s="6"/>
      <c r="S386" s="6"/>
      <c r="T386" s="6"/>
      <c r="V386" s="11" t="str">
        <f t="shared" si="309"/>
        <v>1. FSV Mainz 05</v>
      </c>
      <c r="W386" s="11">
        <f t="shared" si="307"/>
        <v>18</v>
      </c>
      <c r="Y386" s="82">
        <f>RANK(AI386,$AI$384:$AI$401,0)+COUNTIF($AI$383:AI385,AI386)</f>
        <v>18</v>
      </c>
      <c r="Z386" s="82" t="str">
        <f t="shared" si="308"/>
        <v>1. FSV Mainz 05</v>
      </c>
      <c r="AA386" s="82">
        <f>COUNTIFS(F3:F209,Z386,G3:G209,"&gt;=0")+COUNTIFS(I3:I209,Z386,H3:H209,"&gt;=0")</f>
        <v>3</v>
      </c>
      <c r="AB386" s="82">
        <f>COUNTIFS(F3:F209,Z386,B3:B209,3)+COUNTIFS(I3:I209,Z386,M3:M209,3)</f>
        <v>0</v>
      </c>
      <c r="AC386" s="82">
        <f>COUNTIFS(F3:F209,Z386,B3:B209,1)+COUNTIFS(I3:I209,Z386,M3:M209,1)</f>
        <v>0</v>
      </c>
      <c r="AD386" s="82">
        <f>COUNTIFS(F3:F209,Z386,B3:B209,0)+COUNTIFS(I3:I209,Z386,M3:M209,0)</f>
        <v>3</v>
      </c>
      <c r="AE386" s="82">
        <f>SUMIF(F3:F209,Z386,G3:G209)+SUMIF(I3:I209,Z386,H3:H209)</f>
        <v>2</v>
      </c>
      <c r="AF386" s="82">
        <f>SUMIF(F3:F209,Z386,H3:H209)+SUMIF(I3:I209,Z386,G3:G209)</f>
        <v>12</v>
      </c>
      <c r="AG386" s="82">
        <f>+AE386-AF386</f>
        <v>-10</v>
      </c>
      <c r="AH386" s="82">
        <f>(AB386*3)+AC386</f>
        <v>0</v>
      </c>
      <c r="AI386" s="82">
        <f t="shared" si="310"/>
        <v>-9.8000000000000004E-2</v>
      </c>
      <c r="AJ386" s="11"/>
      <c r="AW386" s="3"/>
    </row>
    <row r="387" spans="1:49" x14ac:dyDescent="0.25">
      <c r="A387" s="3"/>
      <c r="B387" s="6"/>
      <c r="C387" s="6"/>
      <c r="D387" s="6"/>
      <c r="E387" s="6"/>
      <c r="F387" s="153"/>
      <c r="G387" s="153"/>
      <c r="H387" s="153"/>
      <c r="I387" s="153"/>
      <c r="J387" s="6"/>
      <c r="K387" s="6"/>
      <c r="L387" s="6"/>
      <c r="M387" s="6"/>
      <c r="N387" s="6"/>
      <c r="O387" s="6"/>
      <c r="P387" s="6"/>
      <c r="Q387" s="6"/>
      <c r="R387" s="6"/>
      <c r="S387" s="6"/>
      <c r="T387" s="6"/>
      <c r="V387" s="11" t="str">
        <f t="shared" si="309"/>
        <v>1899 Hoffenheim</v>
      </c>
      <c r="W387" s="11">
        <f t="shared" si="307"/>
        <v>9</v>
      </c>
      <c r="Y387" s="82">
        <f>RANK(AI387,$AI$384:$AI$401,0)+COUNTIF($AI$383:AI386,AI387)</f>
        <v>9</v>
      </c>
      <c r="Z387" s="82" t="str">
        <f t="shared" si="308"/>
        <v>1899 Hoffenheim</v>
      </c>
      <c r="AA387" s="82">
        <f>COUNTIFS(F3:F209,Z387,G3:G209,"&gt;=0")+COUNTIFS(I3:I209,Z387,H3:H209,"&gt;=0")</f>
        <v>3</v>
      </c>
      <c r="AB387" s="82">
        <f>COUNTIFS(F3:F209,Z387,B3:B209,3)+COUNTIFS(I3:I209,Z387,M3:M209,3)</f>
        <v>1</v>
      </c>
      <c r="AC387" s="82">
        <f>COUNTIFS(F3:F209,Z387,B3:B209,1)+COUNTIFS(I3:I209,Z387,M3:M209,1)</f>
        <v>1</v>
      </c>
      <c r="AD387" s="82">
        <f>COUNTIFS(F3:F209,Z387,B3:B209,0)+COUNTIFS(I3:I209,Z387,M3:M209,0)</f>
        <v>1</v>
      </c>
      <c r="AE387" s="82">
        <f>SUMIF(F3:F209,Z387,G3:G209)+SUMIF(I3:I209,Z387,H3:H209)</f>
        <v>3</v>
      </c>
      <c r="AF387" s="82">
        <f>SUMIF(F3:F209,Z387,H3:H209)+SUMIF(I3:I209,Z387,G3:G209)</f>
        <v>3</v>
      </c>
      <c r="AG387" s="82">
        <f t="shared" ref="AG387:AG401" si="311">+AE387-AF387</f>
        <v>0</v>
      </c>
      <c r="AH387" s="82">
        <f>(AB387*3)+AC387</f>
        <v>4</v>
      </c>
      <c r="AI387" s="82">
        <f t="shared" si="310"/>
        <v>4000.0030000000002</v>
      </c>
      <c r="AJ387" s="11"/>
      <c r="AW387" s="3"/>
    </row>
    <row r="388" spans="1:49" x14ac:dyDescent="0.25">
      <c r="A388" s="3"/>
      <c r="B388" s="6"/>
      <c r="C388" s="6"/>
      <c r="D388" s="6"/>
      <c r="E388" s="6"/>
      <c r="F388" s="6"/>
      <c r="G388" s="10"/>
      <c r="H388" s="10"/>
      <c r="I388" s="6"/>
      <c r="J388" s="6"/>
      <c r="K388" s="6"/>
      <c r="L388" s="6"/>
      <c r="M388" s="6"/>
      <c r="N388" s="6"/>
      <c r="O388" s="6"/>
      <c r="P388" s="6"/>
      <c r="Q388" s="6"/>
      <c r="R388" s="6"/>
      <c r="S388" s="6"/>
      <c r="T388" s="6"/>
      <c r="V388" s="11" t="str">
        <f t="shared" si="309"/>
        <v>Bayer Leverkusen</v>
      </c>
      <c r="W388" s="11">
        <f t="shared" si="307"/>
        <v>4</v>
      </c>
      <c r="Y388" s="82">
        <f>RANK(AI388,$AI$384:$AI$401,0)+COUNTIF($AI$383:AI387,AI388)</f>
        <v>4</v>
      </c>
      <c r="Z388" s="82" t="str">
        <f t="shared" si="308"/>
        <v>Bayer Leverkusen</v>
      </c>
      <c r="AA388" s="82">
        <f>COUNTIFS(F3:F209,Z388,G3:G209,"&gt;=0")+COUNTIFS(I3:I209,Z388,H3:H209,"&gt;=0")</f>
        <v>3</v>
      </c>
      <c r="AB388" s="82">
        <f>COUNTIFS(F3:F209,Z388,B3:B209,3)+COUNTIFS(I3:I209,Z388,M3:M209,3)</f>
        <v>2</v>
      </c>
      <c r="AC388" s="82">
        <f>COUNTIFS(F3:F209,Z388,B3:B209,1)+COUNTIFS(I3:I209,Z388,M3:M209,1)</f>
        <v>1</v>
      </c>
      <c r="AD388" s="82">
        <f>COUNTIFS(F3:F209,Z388,B3:B209,0)+COUNTIFS(I3:I209,Z388,M3:M209,0)</f>
        <v>0</v>
      </c>
      <c r="AE388" s="82">
        <f>SUMIF(F3:F209,Z388,G3:G209)+SUMIF(I3:I209,Z388,H3:H209)</f>
        <v>6</v>
      </c>
      <c r="AF388" s="82">
        <f>SUMIF(F3:F209,Z388,H3:H209)+SUMIF(I3:I209,Z388,G3:G209)</f>
        <v>3</v>
      </c>
      <c r="AG388" s="82">
        <f t="shared" si="311"/>
        <v>3</v>
      </c>
      <c r="AH388" s="82">
        <f>(AB388*3)+AC388</f>
        <v>7</v>
      </c>
      <c r="AI388" s="82">
        <f t="shared" si="310"/>
        <v>7000.0360000000001</v>
      </c>
      <c r="AJ388" s="11"/>
      <c r="AW388" s="3"/>
    </row>
    <row r="389" spans="1:49" x14ac:dyDescent="0.25">
      <c r="A389" s="3"/>
      <c r="B389" s="6"/>
      <c r="C389" s="6"/>
      <c r="D389" s="6"/>
      <c r="E389" s="6"/>
      <c r="F389" s="6"/>
      <c r="G389" s="10"/>
      <c r="H389" s="10"/>
      <c r="I389" s="6"/>
      <c r="J389" s="6"/>
      <c r="K389" s="6"/>
      <c r="L389" s="6"/>
      <c r="M389" s="6"/>
      <c r="N389" s="6"/>
      <c r="O389" s="6"/>
      <c r="P389" s="6"/>
      <c r="Q389" s="6"/>
      <c r="R389" s="6"/>
      <c r="S389" s="6"/>
      <c r="T389" s="6"/>
      <c r="V389" s="11" t="str">
        <f t="shared" si="309"/>
        <v>Bayern München</v>
      </c>
      <c r="W389" s="11">
        <f t="shared" si="307"/>
        <v>2</v>
      </c>
      <c r="Y389" s="82">
        <f>RANK(AI389,$AI$384:$AI$401,0)+COUNTIF($AI$383:AI388,AI389)</f>
        <v>2</v>
      </c>
      <c r="Z389" s="82" t="str">
        <f t="shared" si="308"/>
        <v>Bayern München</v>
      </c>
      <c r="AA389" s="82">
        <f>COUNTIFS(F3:F209,Z389,G3:G209,"&gt;=0")+COUNTIFS(I3:I209,Z389,H3:H209,"&gt;=0")</f>
        <v>3</v>
      </c>
      <c r="AB389" s="82">
        <f>COUNTIFS(F3:F209,Z389,B3:B209,3)+COUNTIFS(I3:I209,Z389,M3:M209,3)</f>
        <v>2</v>
      </c>
      <c r="AC389" s="82">
        <f>COUNTIFS(F3:F209,Z389,B3:B209,1)+COUNTIFS(I3:I209,Z389,M3:M209,1)</f>
        <v>1</v>
      </c>
      <c r="AD389" s="82">
        <f>COUNTIFS(F3:F209,Z389,B3:B209,0)+COUNTIFS(I3:I209,Z389,M3:M209,0)</f>
        <v>0</v>
      </c>
      <c r="AE389" s="82">
        <f>SUMIF(F3:F209,Z389,G3:G209)+SUMIF(I3:I209,Z389,H3:H209)</f>
        <v>11</v>
      </c>
      <c r="AF389" s="82">
        <f>SUMIF(F3:F209,Z389,H3:H209)+SUMIF(I3:I209,Z389,G3:G209)</f>
        <v>3</v>
      </c>
      <c r="AG389" s="82">
        <f t="shared" si="311"/>
        <v>8</v>
      </c>
      <c r="AH389" s="82">
        <f t="shared" ref="AH389:AH401" si="312">(AB389*3)+AC389</f>
        <v>7</v>
      </c>
      <c r="AI389" s="82">
        <f t="shared" si="310"/>
        <v>7000.0910000000003</v>
      </c>
      <c r="AJ389" s="11"/>
      <c r="AW389" s="3"/>
    </row>
    <row r="390" spans="1:49" x14ac:dyDescent="0.25">
      <c r="A390" s="3"/>
      <c r="B390" s="6"/>
      <c r="C390" s="6"/>
      <c r="D390" s="6"/>
      <c r="E390" s="6"/>
      <c r="F390" s="6"/>
      <c r="G390" s="10"/>
      <c r="H390" s="10"/>
      <c r="I390" s="6"/>
      <c r="J390" s="6"/>
      <c r="K390" s="6"/>
      <c r="L390" s="6"/>
      <c r="M390" s="6"/>
      <c r="N390" s="6"/>
      <c r="O390" s="6"/>
      <c r="P390" s="6"/>
      <c r="Q390" s="6"/>
      <c r="R390" s="6"/>
      <c r="S390" s="6"/>
      <c r="T390" s="6"/>
      <c r="V390" s="11" t="str">
        <f t="shared" si="309"/>
        <v>Bor. Mönchengladbach</v>
      </c>
      <c r="W390" s="11">
        <f t="shared" si="307"/>
        <v>8</v>
      </c>
      <c r="Y390" s="82">
        <f>RANK(AI390,$AI$384:$AI$401,0)+COUNTIF($AI$383:AI389,AI390)</f>
        <v>8</v>
      </c>
      <c r="Z390" s="82" t="str">
        <f t="shared" si="308"/>
        <v>Bor. Mönchengladbach</v>
      </c>
      <c r="AA390" s="82">
        <f>COUNTIFS(F3:F209,Z390,G3:G209,"&gt;=0")+COUNTIFS(I3:I209,Z390,H3:H209,"&gt;=0")</f>
        <v>3</v>
      </c>
      <c r="AB390" s="82">
        <f>COUNTIFS(F3:F209,Z390,B3:B209,3)+COUNTIFS(I3:I209,Z390,M3:M209,3)</f>
        <v>1</v>
      </c>
      <c r="AC390" s="82">
        <f>COUNTIFS(F3:F209,Z390,B3:B209,1)+COUNTIFS(I3:I209,Z390,M3:M209,1)</f>
        <v>1</v>
      </c>
      <c r="AD390" s="82">
        <f>COUNTIFS(F3:F209,Z390,B3:B209,0)+COUNTIFS(I3:I209,Z390,M3:M209,0)</f>
        <v>1</v>
      </c>
      <c r="AE390" s="82">
        <f>SUMIF(F3:F209,Z390,G3:G209)+SUMIF(I3:I209,Z390,H3:H209)</f>
        <v>4</v>
      </c>
      <c r="AF390" s="82">
        <f>SUMIF(F3:F209,Z390,H3:H209)+SUMIF(I3:I209,Z390,G3:G209)</f>
        <v>4</v>
      </c>
      <c r="AG390" s="82">
        <f t="shared" si="311"/>
        <v>0</v>
      </c>
      <c r="AH390" s="82">
        <f t="shared" si="312"/>
        <v>4</v>
      </c>
      <c r="AI390" s="82">
        <f t="shared" si="310"/>
        <v>4000.0039999999999</v>
      </c>
      <c r="AJ390" s="11"/>
      <c r="AW390" s="3"/>
    </row>
    <row r="391" spans="1:49" x14ac:dyDescent="0.25">
      <c r="A391" s="3"/>
      <c r="B391" s="6"/>
      <c r="C391" s="6"/>
      <c r="D391" s="6"/>
      <c r="E391" s="6"/>
      <c r="F391" s="6"/>
      <c r="G391" s="10"/>
      <c r="H391" s="10"/>
      <c r="I391" s="6"/>
      <c r="J391" s="6"/>
      <c r="K391" s="6"/>
      <c r="L391" s="6"/>
      <c r="M391" s="6"/>
      <c r="N391" s="6"/>
      <c r="O391" s="6"/>
      <c r="P391" s="6"/>
      <c r="Q391" s="6"/>
      <c r="R391" s="6"/>
      <c r="S391" s="6"/>
      <c r="T391" s="6"/>
      <c r="V391" s="11" t="str">
        <f t="shared" si="309"/>
        <v>Borussia Dortmund</v>
      </c>
      <c r="W391" s="11">
        <f t="shared" si="307"/>
        <v>5</v>
      </c>
      <c r="Y391" s="82">
        <f>RANK(AI391,$AI$384:$AI$401,0)+COUNTIF($AI$383:AI390,AI391)</f>
        <v>5</v>
      </c>
      <c r="Z391" s="82" t="str">
        <f t="shared" si="308"/>
        <v>Borussia Dortmund</v>
      </c>
      <c r="AA391" s="82">
        <f>COUNTIFS(F3:F209,Z391,G3:G209,"&gt;=0")+COUNTIFS(I3:I209,Z391,H3:H209,"&gt;=0")</f>
        <v>3</v>
      </c>
      <c r="AB391" s="82">
        <f>COUNTIFS(F3:F209,Z391,B3:B209,3)+COUNTIFS(I3:I209,Z391,M3:M209,3)</f>
        <v>2</v>
      </c>
      <c r="AC391" s="82">
        <f>COUNTIFS(F3:F209,Z391,B3:B209,1)+COUNTIFS(I3:I209,Z391,M3:M209,1)</f>
        <v>0</v>
      </c>
      <c r="AD391" s="82">
        <f>COUNTIFS(F3:F209,Z391,B3:B209,0)+COUNTIFS(I3:I209,Z391,M3:M209,0)</f>
        <v>1</v>
      </c>
      <c r="AE391" s="82">
        <f>SUMIF(F3:F209,Z391,G3:G209)+SUMIF(I3:I209,Z391,H3:H209)</f>
        <v>9</v>
      </c>
      <c r="AF391" s="82">
        <f>SUMIF(F3:F209,Z391,H3:H209)+SUMIF(I3:I209,Z391,G3:G209)</f>
        <v>5</v>
      </c>
      <c r="AG391" s="82">
        <f t="shared" si="311"/>
        <v>4</v>
      </c>
      <c r="AH391" s="82">
        <f t="shared" si="312"/>
        <v>6</v>
      </c>
      <c r="AI391" s="82">
        <f t="shared" si="310"/>
        <v>6000.049</v>
      </c>
      <c r="AJ391" s="11"/>
      <c r="AW391" s="3"/>
    </row>
    <row r="392" spans="1:49" x14ac:dyDescent="0.25">
      <c r="A392" s="3"/>
      <c r="B392" s="6"/>
      <c r="C392" s="6"/>
      <c r="D392" s="6"/>
      <c r="E392" s="6"/>
      <c r="F392" s="6"/>
      <c r="G392" s="10"/>
      <c r="H392" s="10"/>
      <c r="I392" s="6"/>
      <c r="J392" s="6"/>
      <c r="K392" s="6"/>
      <c r="L392" s="6"/>
      <c r="M392" s="6"/>
      <c r="N392" s="6"/>
      <c r="O392" s="6"/>
      <c r="P392" s="6"/>
      <c r="Q392" s="6"/>
      <c r="R392" s="6"/>
      <c r="S392" s="6"/>
      <c r="T392" s="6"/>
      <c r="V392" s="11" t="str">
        <f t="shared" si="309"/>
        <v>Eintracht Frankfurt</v>
      </c>
      <c r="W392" s="11">
        <f t="shared" si="307"/>
        <v>7</v>
      </c>
      <c r="Y392" s="82">
        <f>RANK(AI392,$AI$384:$AI$401,0)+COUNTIF($AI$383:AI391,AI392)</f>
        <v>7</v>
      </c>
      <c r="Z392" s="82" t="str">
        <f t="shared" si="308"/>
        <v>Eintracht Frankfurt</v>
      </c>
      <c r="AA392" s="82">
        <f>COUNTIFS(F3:F209,Z392,G3:G209,"&gt;=0")+COUNTIFS(I3:I209,Z392,H3:H209,"&gt;=0")</f>
        <v>3</v>
      </c>
      <c r="AB392" s="82">
        <f>COUNTIFS(F3:F209,Z392,B3:B209,3)+COUNTIFS(I3:I209,Z392,M3:M209,3)</f>
        <v>2</v>
      </c>
      <c r="AC392" s="82">
        <f>COUNTIFS(F3:F209,Z392,B3:B209,1)+COUNTIFS(I3:I209,Z392,M3:M209,1)</f>
        <v>0</v>
      </c>
      <c r="AD392" s="82">
        <f>COUNTIFS(F3:F209,Z392,B3:B209,0)+COUNTIFS(I3:I209,Z392,M3:M209,0)</f>
        <v>1</v>
      </c>
      <c r="AE392" s="82">
        <f>SUMIF(F3:F209,Z392,G3:G209)+SUMIF(I3:I209,Z392,H3:H209)</f>
        <v>4</v>
      </c>
      <c r="AF392" s="82">
        <f>SUMIF(F3:F209,Z392,H3:H209)+SUMIF(I3:I209,Z392,G3:G209)</f>
        <v>3</v>
      </c>
      <c r="AG392" s="82">
        <f t="shared" si="311"/>
        <v>1</v>
      </c>
      <c r="AH392" s="82">
        <f t="shared" si="312"/>
        <v>6</v>
      </c>
      <c r="AI392" s="82">
        <f t="shared" si="310"/>
        <v>6000.0140000000001</v>
      </c>
      <c r="AJ392" s="11"/>
      <c r="AW392" s="3"/>
    </row>
    <row r="393" spans="1:49" x14ac:dyDescent="0.25">
      <c r="A393" s="3"/>
      <c r="B393" s="6"/>
      <c r="C393" s="6"/>
      <c r="D393" s="6"/>
      <c r="E393" s="6"/>
      <c r="F393" s="6"/>
      <c r="G393" s="10"/>
      <c r="H393" s="10"/>
      <c r="I393" s="6"/>
      <c r="J393" s="6"/>
      <c r="K393" s="6"/>
      <c r="L393" s="6"/>
      <c r="M393" s="6"/>
      <c r="N393" s="6"/>
      <c r="O393" s="6"/>
      <c r="P393" s="6"/>
      <c r="Q393" s="6"/>
      <c r="R393" s="6"/>
      <c r="S393" s="6"/>
      <c r="T393" s="6"/>
      <c r="V393" s="11" t="str">
        <f t="shared" si="309"/>
        <v>FC Augsburg</v>
      </c>
      <c r="W393" s="11">
        <f t="shared" si="307"/>
        <v>16</v>
      </c>
      <c r="Y393" s="82">
        <f>RANK(AI393,$AI$384:$AI$401,0)+COUNTIF($AI$383:AI392,AI393)</f>
        <v>16</v>
      </c>
      <c r="Z393" s="82" t="str">
        <f t="shared" si="308"/>
        <v>FC Augsburg</v>
      </c>
      <c r="AA393" s="82">
        <f>COUNTIFS(F3:F209,Z393,G3:G209,"&gt;=0")+COUNTIFS(I3:I209,Z393,H3:H209,"&gt;=0")</f>
        <v>3</v>
      </c>
      <c r="AB393" s="82">
        <f>COUNTIFS(F3:F209,Z393,B3:B209,3)+COUNTIFS(I3:I209,Z393,M3:M209,3)</f>
        <v>0</v>
      </c>
      <c r="AC393" s="82">
        <f>COUNTIFS(F3:F209,Z393,B3:B209,1)+COUNTIFS(I3:I209,Z393,M3:M209,1)</f>
        <v>1</v>
      </c>
      <c r="AD393" s="82">
        <f>COUNTIFS(F3:F209,Z393,B3:B209,0)+COUNTIFS(I3:I209,Z393,M3:M209,0)</f>
        <v>2</v>
      </c>
      <c r="AE393" s="82">
        <f>SUMIF(F3:F209,Z393,G3:G209)+SUMIF(I3:I209,Z393,H3:H209)</f>
        <v>4</v>
      </c>
      <c r="AF393" s="82">
        <f>SUMIF(F3:F209,Z393,H3:H209)+SUMIF(I3:I209,Z393,G3:G209)</f>
        <v>9</v>
      </c>
      <c r="AG393" s="82">
        <f t="shared" si="311"/>
        <v>-5</v>
      </c>
      <c r="AH393" s="82">
        <f t="shared" si="312"/>
        <v>1</v>
      </c>
      <c r="AI393" s="82">
        <f t="shared" si="310"/>
        <v>999.95400000000006</v>
      </c>
      <c r="AJ393" s="11"/>
      <c r="AW393" s="3"/>
    </row>
    <row r="394" spans="1:49" x14ac:dyDescent="0.25">
      <c r="A394" s="3"/>
      <c r="B394" s="6"/>
      <c r="C394" s="6"/>
      <c r="D394" s="6"/>
      <c r="E394" s="6"/>
      <c r="F394" s="6"/>
      <c r="G394" s="10"/>
      <c r="H394" s="10"/>
      <c r="I394" s="6"/>
      <c r="J394" s="6"/>
      <c r="K394" s="6"/>
      <c r="L394" s="6"/>
      <c r="M394" s="6"/>
      <c r="N394" s="6"/>
      <c r="O394" s="6"/>
      <c r="P394" s="6"/>
      <c r="Q394" s="6"/>
      <c r="R394" s="6"/>
      <c r="S394" s="6"/>
      <c r="T394" s="6"/>
      <c r="V394" s="11" t="str">
        <f t="shared" si="309"/>
        <v>FC Schalke 04</v>
      </c>
      <c r="W394" s="11">
        <f t="shared" si="307"/>
        <v>10</v>
      </c>
      <c r="Y394" s="82">
        <f>RANK(AI394,$AI$384:$AI$401,0)+COUNTIF($AI$383:AI393,AI394)</f>
        <v>10</v>
      </c>
      <c r="Z394" s="82" t="str">
        <f t="shared" si="308"/>
        <v>FC Schalke 04</v>
      </c>
      <c r="AA394" s="82">
        <f>COUNTIFS(F3:F209,Z394,G3:G209,"&gt;=0")+COUNTIFS(I3:I209,Z394,H3:H209,"&gt;=0")</f>
        <v>3</v>
      </c>
      <c r="AB394" s="82">
        <f>COUNTIFS(F3:F209,Z394,B3:B209,3)+COUNTIFS(I3:I209,Z394,M3:M209,3)</f>
        <v>1</v>
      </c>
      <c r="AC394" s="82">
        <f>COUNTIFS(F3:F209,Z394,B3:B209,1)+COUNTIFS(I3:I209,Z394,M3:M209,1)</f>
        <v>1</v>
      </c>
      <c r="AD394" s="82">
        <f>COUNTIFS(F3:F209,Z394,B3:B209,0)+COUNTIFS(I3:I209,Z394,M3:M209,0)</f>
        <v>1</v>
      </c>
      <c r="AE394" s="82">
        <f>SUMIF(F3:F209,Z394,G3:G209)+SUMIF(I3:I209,Z394,H3:H209)</f>
        <v>3</v>
      </c>
      <c r="AF394" s="82">
        <f>SUMIF(F3:F209,Z394,H3:H209)+SUMIF(I3:I209,Z394,G3:G209)</f>
        <v>3</v>
      </c>
      <c r="AG394" s="82">
        <f t="shared" si="311"/>
        <v>0</v>
      </c>
      <c r="AH394" s="82">
        <f t="shared" si="312"/>
        <v>4</v>
      </c>
      <c r="AI394" s="82">
        <f t="shared" si="310"/>
        <v>4000.0030000000002</v>
      </c>
      <c r="AJ394" s="11"/>
      <c r="AW394" s="3"/>
    </row>
    <row r="395" spans="1:49" x14ac:dyDescent="0.25">
      <c r="A395" s="3"/>
      <c r="B395" s="6"/>
      <c r="C395" s="6"/>
      <c r="D395" s="6"/>
      <c r="E395" s="6"/>
      <c r="F395" s="6"/>
      <c r="G395" s="10"/>
      <c r="H395" s="10"/>
      <c r="I395" s="6"/>
      <c r="J395" s="6"/>
      <c r="K395" s="6"/>
      <c r="L395" s="6"/>
      <c r="M395" s="6"/>
      <c r="N395" s="6"/>
      <c r="O395" s="6"/>
      <c r="P395" s="6"/>
      <c r="Q395" s="6"/>
      <c r="R395" s="6"/>
      <c r="S395" s="6"/>
      <c r="T395" s="6"/>
      <c r="V395" s="11" t="str">
        <f t="shared" si="309"/>
        <v>Fortuna Düsseldorf</v>
      </c>
      <c r="W395" s="11">
        <f t="shared" si="307"/>
        <v>12</v>
      </c>
      <c r="Y395" s="82">
        <f>RANK(AI395,$AI$384:$AI$401,0)+COUNTIF($AI$383:AI394,AI395)</f>
        <v>12</v>
      </c>
      <c r="Z395" s="82" t="str">
        <f t="shared" si="308"/>
        <v>Fortuna Düsseldorf</v>
      </c>
      <c r="AA395" s="82">
        <f>COUNTIFS(F3:F209,Z395,G3:G209,"&gt;=0")+COUNTIFS(I3:I209,Z395,H3:H209,"&gt;=0")</f>
        <v>3</v>
      </c>
      <c r="AB395" s="82">
        <f>COUNTIFS(F3:F209,Z395,B3:B209,3)+COUNTIFS(I3:I209,Z395,M3:M209,3)</f>
        <v>1</v>
      </c>
      <c r="AC395" s="82">
        <f>COUNTIFS(F3:F209,Z395,B3:B209,1)+COUNTIFS(I3:I209,Z395,M3:M209,1)</f>
        <v>0</v>
      </c>
      <c r="AD395" s="82">
        <f>COUNTIFS(F3:F209,Z395,B3:B209,0)+COUNTIFS(I3:I209,Z395,M3:M209,0)</f>
        <v>2</v>
      </c>
      <c r="AE395" s="82">
        <f>SUMIF(F3:F209,Z395,G3:G209)+SUMIF(I3:I209,Z395,H3:H209)</f>
        <v>5</v>
      </c>
      <c r="AF395" s="82">
        <f>SUMIF(F3:F209,Z395,H3:H209)+SUMIF(I3:I209,Z395,G3:G209)</f>
        <v>6</v>
      </c>
      <c r="AG395" s="82">
        <f t="shared" si="311"/>
        <v>-1</v>
      </c>
      <c r="AH395" s="82">
        <f t="shared" si="312"/>
        <v>3</v>
      </c>
      <c r="AI395" s="82">
        <f t="shared" si="310"/>
        <v>2999.9949999999999</v>
      </c>
      <c r="AJ395" s="11"/>
      <c r="AW395" s="3"/>
    </row>
    <row r="396" spans="1:49" x14ac:dyDescent="0.25">
      <c r="A396" s="3"/>
      <c r="B396" s="6"/>
      <c r="C396" s="6"/>
      <c r="D396" s="6"/>
      <c r="E396" s="6"/>
      <c r="F396" s="6"/>
      <c r="G396" s="10"/>
      <c r="H396" s="10"/>
      <c r="I396" s="6"/>
      <c r="J396" s="6"/>
      <c r="K396" s="6"/>
      <c r="L396" s="6"/>
      <c r="M396" s="6"/>
      <c r="N396" s="6"/>
      <c r="O396" s="6"/>
      <c r="P396" s="6"/>
      <c r="Q396" s="6"/>
      <c r="R396" s="6"/>
      <c r="S396" s="6"/>
      <c r="T396" s="6"/>
      <c r="V396" s="11" t="str">
        <f t="shared" si="309"/>
        <v>Hertha BSC</v>
      </c>
      <c r="W396" s="11">
        <f t="shared" si="307"/>
        <v>17</v>
      </c>
      <c r="Y396" s="82">
        <f>RANK(AI396,$AI$384:$AI$401,0)+COUNTIF($AI$383:AI395,AI396)</f>
        <v>17</v>
      </c>
      <c r="Z396" s="82" t="str">
        <f t="shared" si="308"/>
        <v>Hertha BSC</v>
      </c>
      <c r="AA396" s="82">
        <f>COUNTIFS(F3:F209,Z396,G3:G209,"&gt;=0")+COUNTIFS(I3:I209,Z396,H3:H209,"&gt;=0")</f>
        <v>3</v>
      </c>
      <c r="AB396" s="82">
        <f>COUNTIFS(F3:F209,Z396,B3:B209,3)+COUNTIFS(I3:I209,Z396,M3:M209,3)</f>
        <v>0</v>
      </c>
      <c r="AC396" s="82">
        <f>COUNTIFS(F3:F209,Z396,B3:B209,1)+COUNTIFS(I3:I209,Z396,M3:M209,1)</f>
        <v>1</v>
      </c>
      <c r="AD396" s="82">
        <f>COUNTIFS(F3:F209,Z396,B3:B209,0)+COUNTIFS(I3:I209,Z396,M3:M209,0)</f>
        <v>2</v>
      </c>
      <c r="AE396" s="82">
        <f>SUMIF(F3:F209,Z396,G3:G209)+SUMIF(I3:I209,Z396,H3:H209)</f>
        <v>2</v>
      </c>
      <c r="AF396" s="82">
        <f>SUMIF(F3:F209,Z396,H3:H209)+SUMIF(I3:I209,Z396,G3:G209)</f>
        <v>8</v>
      </c>
      <c r="AG396" s="82">
        <f t="shared" si="311"/>
        <v>-6</v>
      </c>
      <c r="AH396" s="82">
        <f t="shared" si="312"/>
        <v>1</v>
      </c>
      <c r="AI396" s="82">
        <f t="shared" si="310"/>
        <v>999.94200000000001</v>
      </c>
      <c r="AJ396" s="11"/>
      <c r="AW396" s="3"/>
    </row>
    <row r="397" spans="1:49" x14ac:dyDescent="0.25">
      <c r="A397" s="3"/>
      <c r="B397" s="6"/>
      <c r="C397" s="6"/>
      <c r="D397" s="6"/>
      <c r="E397" s="6"/>
      <c r="F397" s="6"/>
      <c r="G397" s="10"/>
      <c r="H397" s="10"/>
      <c r="I397" s="6"/>
      <c r="J397" s="6"/>
      <c r="K397" s="6"/>
      <c r="L397" s="6"/>
      <c r="M397" s="6"/>
      <c r="N397" s="6"/>
      <c r="O397" s="6"/>
      <c r="P397" s="6"/>
      <c r="Q397" s="6"/>
      <c r="R397" s="6"/>
      <c r="S397" s="6"/>
      <c r="T397" s="6"/>
      <c r="V397" s="11" t="str">
        <f t="shared" si="309"/>
        <v>RB Leipzig</v>
      </c>
      <c r="W397" s="11">
        <f t="shared" si="307"/>
        <v>1</v>
      </c>
      <c r="Y397" s="82">
        <f>RANK(AI397,$AI$384:$AI$401,0)+COUNTIF($AI$383:AI396,AI397)</f>
        <v>1</v>
      </c>
      <c r="Z397" s="82" t="str">
        <f t="shared" si="308"/>
        <v>RB Leipzig</v>
      </c>
      <c r="AA397" s="82">
        <f>COUNTIFS(F3:F209,Z397,G3:G209,"&gt;=0")+COUNTIFS(I3:I209,Z397,H3:H209,"&gt;=0")</f>
        <v>3</v>
      </c>
      <c r="AB397" s="82">
        <f>COUNTIFS(F3:F209,Z397,B3:B209,3)+COUNTIFS(I3:I209,Z397,M3:M209,3)</f>
        <v>3</v>
      </c>
      <c r="AC397" s="82">
        <f>COUNTIFS(F3:F209,Z397,B3:B209,1)+COUNTIFS(I3:I209,Z397,M3:M209,1)</f>
        <v>0</v>
      </c>
      <c r="AD397" s="82">
        <f>COUNTIFS(F3:F209,Z397,B3:B209,0)+COUNTIFS(I3:I209,Z397,M3:M209,0)</f>
        <v>0</v>
      </c>
      <c r="AE397" s="82">
        <f>SUMIF(F3:F209,Z397,G3:G209)+SUMIF(I3:I209,Z397,H3:H209)</f>
        <v>9</v>
      </c>
      <c r="AF397" s="82">
        <f>SUMIF(F3:F209,Z397,H3:H209)+SUMIF(I3:I209,Z397,G3:G209)</f>
        <v>2</v>
      </c>
      <c r="AG397" s="82">
        <f t="shared" si="311"/>
        <v>7</v>
      </c>
      <c r="AH397" s="82">
        <f t="shared" si="312"/>
        <v>9</v>
      </c>
      <c r="AI397" s="82">
        <f t="shared" si="310"/>
        <v>9000.0789999999997</v>
      </c>
      <c r="AJ397" s="11"/>
      <c r="AW397" s="3"/>
    </row>
    <row r="398" spans="1:49" x14ac:dyDescent="0.25">
      <c r="A398" s="3"/>
      <c r="B398" s="6"/>
      <c r="C398" s="6"/>
      <c r="D398" s="6"/>
      <c r="E398" s="6"/>
      <c r="F398" s="153"/>
      <c r="G398" s="153"/>
      <c r="H398" s="153"/>
      <c r="I398" s="153"/>
      <c r="J398" s="6"/>
      <c r="K398" s="6"/>
      <c r="L398" s="6"/>
      <c r="M398" s="6"/>
      <c r="N398" s="6"/>
      <c r="O398" s="6"/>
      <c r="P398" s="6"/>
      <c r="Q398" s="6"/>
      <c r="R398" s="6"/>
      <c r="S398" s="6"/>
      <c r="T398" s="6"/>
      <c r="V398" s="11" t="str">
        <f t="shared" si="309"/>
        <v>SC Freiburg</v>
      </c>
      <c r="W398" s="11">
        <f t="shared" si="307"/>
        <v>6</v>
      </c>
      <c r="Y398" s="82">
        <f>RANK(AI398,$AI$384:$AI$401,0)+COUNTIF($AI$383:AI397,AI398)</f>
        <v>6</v>
      </c>
      <c r="Z398" s="82" t="str">
        <f t="shared" si="308"/>
        <v>SC Freiburg</v>
      </c>
      <c r="AA398" s="82">
        <f>COUNTIFS(F3:F209,Z398,G3:G209,"&gt;=0")+COUNTIFS(I3:I209,Z398,H3:H209,"&gt;=0")</f>
        <v>3</v>
      </c>
      <c r="AB398" s="82">
        <f>COUNTIFS(F3:F209,Z398,B3:B209,3)+COUNTIFS(I3:I209,Z398,M3:M209,3)</f>
        <v>2</v>
      </c>
      <c r="AC398" s="82">
        <f>COUNTIFS(F3:F209,Z398,B3:B209,1)+COUNTIFS(I3:I209,Z398,M3:M209,1)</f>
        <v>0</v>
      </c>
      <c r="AD398" s="82">
        <f>COUNTIFS(F3:F209,Z398,B3:B209,0)+COUNTIFS(I3:I209,Z398,M3:M209,0)</f>
        <v>1</v>
      </c>
      <c r="AE398" s="82">
        <f>SUMIF(F3:F209,Z398,G3:G209)+SUMIF(I3:I209,Z398,H3:H209)</f>
        <v>7</v>
      </c>
      <c r="AF398" s="82">
        <f>SUMIF(F3:F209,Z398,H3:H209)+SUMIF(I3:I209,Z398,G3:G209)</f>
        <v>3</v>
      </c>
      <c r="AG398" s="82">
        <f t="shared" si="311"/>
        <v>4</v>
      </c>
      <c r="AH398" s="82">
        <f t="shared" si="312"/>
        <v>6</v>
      </c>
      <c r="AI398" s="82">
        <f t="shared" si="310"/>
        <v>6000.0469999999996</v>
      </c>
      <c r="AW398" s="3"/>
    </row>
    <row r="399" spans="1:49" x14ac:dyDescent="0.25">
      <c r="A399" s="3"/>
      <c r="B399" s="6"/>
      <c r="C399" s="6"/>
      <c r="D399" s="6"/>
      <c r="E399" s="6"/>
      <c r="F399" s="6"/>
      <c r="G399" s="10"/>
      <c r="H399" s="10"/>
      <c r="I399" s="6"/>
      <c r="J399" s="6"/>
      <c r="K399" s="6"/>
      <c r="L399" s="6"/>
      <c r="M399" s="6"/>
      <c r="N399" s="6"/>
      <c r="O399" s="6"/>
      <c r="P399" s="6"/>
      <c r="Q399" s="6"/>
      <c r="R399" s="6"/>
      <c r="S399" s="6"/>
      <c r="T399" s="6"/>
      <c r="V399" s="11" t="str">
        <f t="shared" si="309"/>
        <v>SC Paderborn 07</v>
      </c>
      <c r="W399" s="11">
        <f t="shared" si="307"/>
        <v>15</v>
      </c>
      <c r="Y399" s="82">
        <f>RANK(AI399,$AI$384:$AI$401,0)+COUNTIF($AI$383:AI398,AI399)</f>
        <v>15</v>
      </c>
      <c r="Z399" s="82" t="str">
        <f t="shared" si="308"/>
        <v>SC Paderborn 07</v>
      </c>
      <c r="AA399" s="82">
        <f>COUNTIFS(F3:F209,Z399,G3:G209,"&gt;=0")+COUNTIFS(I3:I209,Z399,H3:H209,"&gt;=0")</f>
        <v>3</v>
      </c>
      <c r="AB399" s="82">
        <f>COUNTIFS(F3:F209,Z399,B3:B209,3)+COUNTIFS(I3:I209,Z399,M3:M209,3)</f>
        <v>0</v>
      </c>
      <c r="AC399" s="82">
        <f>COUNTIFS(F3:F209,Z399,B3:B209,1)+COUNTIFS(I3:I209,Z399,M3:M209,1)</f>
        <v>1</v>
      </c>
      <c r="AD399" s="82">
        <f>COUNTIFS(F3:F209,Z399,B3:B209,0)+COUNTIFS(I3:I209,Z399,M3:M209,0)</f>
        <v>2</v>
      </c>
      <c r="AE399" s="82">
        <f>SUMIF(F3:F209,Z399,G3:G209)+SUMIF(I3:I209,Z399,H3:H209)</f>
        <v>4</v>
      </c>
      <c r="AF399" s="82">
        <f>SUMIF(F3:F209,Z399,H3:H209)+SUMIF(I3:I209,Z399,G3:G209)</f>
        <v>7</v>
      </c>
      <c r="AG399" s="82">
        <f t="shared" si="311"/>
        <v>-3</v>
      </c>
      <c r="AH399" s="82">
        <f t="shared" si="312"/>
        <v>1</v>
      </c>
      <c r="AI399" s="82">
        <f t="shared" si="310"/>
        <v>999.97400000000005</v>
      </c>
      <c r="AJ399" s="11"/>
      <c r="AW399" s="3"/>
    </row>
    <row r="400" spans="1:49" x14ac:dyDescent="0.25">
      <c r="A400" s="3"/>
      <c r="B400" s="6"/>
      <c r="C400" s="6"/>
      <c r="D400" s="6"/>
      <c r="E400" s="6"/>
      <c r="F400" s="6"/>
      <c r="G400" s="10"/>
      <c r="H400" s="10"/>
      <c r="I400" s="6"/>
      <c r="J400" s="6"/>
      <c r="K400" s="6"/>
      <c r="L400" s="6"/>
      <c r="M400" s="6"/>
      <c r="N400" s="6"/>
      <c r="O400" s="6"/>
      <c r="P400" s="6"/>
      <c r="Q400" s="6"/>
      <c r="R400" s="6"/>
      <c r="S400" s="6"/>
      <c r="T400" s="6"/>
      <c r="V400" s="11" t="str">
        <f t="shared" si="309"/>
        <v>VfL Wolfsburg</v>
      </c>
      <c r="W400" s="11">
        <f t="shared" si="307"/>
        <v>3</v>
      </c>
      <c r="Y400" s="82">
        <f>RANK(AI400,$AI$384:$AI$401,0)+COUNTIF($AI$383:AI399,AI400)</f>
        <v>3</v>
      </c>
      <c r="Z400" s="82" t="str">
        <f t="shared" si="308"/>
        <v>VfL Wolfsburg</v>
      </c>
      <c r="AA400" s="82">
        <f>COUNTIFS(F3:F209,Z400,G3:G209,"&gt;=0")+COUNTIFS(I3:I209,Z400,H3:H209,"&gt;=0")</f>
        <v>3</v>
      </c>
      <c r="AB400" s="82">
        <f>COUNTIFS(F3:F209,Z400,B3:B209,3)+COUNTIFS(I3:I209,Z400,M3:M209,3)</f>
        <v>2</v>
      </c>
      <c r="AC400" s="82">
        <f>COUNTIFS(F3:F209,Z400,B3:B209,1)+COUNTIFS(I3:I209,Z400,M3:M209,1)</f>
        <v>1</v>
      </c>
      <c r="AD400" s="82">
        <f>COUNTIFS(F3:F209,Z400,B3:B209,0)+COUNTIFS(I3:I209,Z400,M3:M209,0)</f>
        <v>0</v>
      </c>
      <c r="AE400" s="82">
        <f>SUMIF(F3:F209,Z400,G3:G209)+SUMIF(I3:I209,Z400,H3:H209)</f>
        <v>6</v>
      </c>
      <c r="AF400" s="82">
        <f>SUMIF(F3:F209,Z400,H3:H209)+SUMIF(I3:I209,Z400,G3:G209)</f>
        <v>2</v>
      </c>
      <c r="AG400" s="82">
        <f t="shared" si="311"/>
        <v>4</v>
      </c>
      <c r="AH400" s="82">
        <f t="shared" si="312"/>
        <v>7</v>
      </c>
      <c r="AI400" s="82">
        <f t="shared" si="310"/>
        <v>7000.0460000000003</v>
      </c>
      <c r="AJ400" s="11"/>
      <c r="AW400" s="3"/>
    </row>
    <row r="401" spans="1:49" x14ac:dyDescent="0.25">
      <c r="A401" s="3"/>
      <c r="B401" s="6"/>
      <c r="C401" s="6"/>
      <c r="D401" s="6"/>
      <c r="E401" s="6"/>
      <c r="F401" s="6"/>
      <c r="G401" s="10"/>
      <c r="H401" s="10"/>
      <c r="I401" s="6"/>
      <c r="J401" s="6"/>
      <c r="K401" s="6"/>
      <c r="L401" s="6"/>
      <c r="M401" s="6"/>
      <c r="N401" s="6"/>
      <c r="O401" s="6"/>
      <c r="P401" s="6"/>
      <c r="Q401" s="6"/>
      <c r="R401" s="6"/>
      <c r="S401" s="6"/>
      <c r="T401" s="6"/>
      <c r="V401" s="11" t="str">
        <f t="shared" si="309"/>
        <v>Werder Bremen</v>
      </c>
      <c r="W401" s="11">
        <f t="shared" si="307"/>
        <v>13</v>
      </c>
      <c r="Y401" s="82">
        <f>RANK(AI401,$AI$384:$AI$401,0)+COUNTIF($AI$383:AI400,AI401)</f>
        <v>13</v>
      </c>
      <c r="Z401" s="82" t="str">
        <f t="shared" si="308"/>
        <v>Werder Bremen</v>
      </c>
      <c r="AA401" s="82">
        <f>COUNTIFS(F3:F209,Z401,G3:G209,"&gt;=0")+COUNTIFS(I3:I209,Z401,H3:H209,"&gt;=0")</f>
        <v>3</v>
      </c>
      <c r="AB401" s="82">
        <f>COUNTIFS(F3:F209,Z401,B3:B209,3)+COUNTIFS(I3:I209,Z401,M3:M209,3)</f>
        <v>1</v>
      </c>
      <c r="AC401" s="82">
        <f>COUNTIFS(F3:F209,Z401,B3:B209,1)+COUNTIFS(I3:I209,Z401,M3:M209,1)</f>
        <v>0</v>
      </c>
      <c r="AD401" s="82">
        <f>COUNTIFS(F3:F209,Z401,B3:B209,0)+COUNTIFS(I3:I209,Z401,M3:M209,0)</f>
        <v>2</v>
      </c>
      <c r="AE401" s="82">
        <f>SUMIF(F3:F209,Z401,G3:G209)+SUMIF(I3:I209,Z401,H3:H209)</f>
        <v>6</v>
      </c>
      <c r="AF401" s="82">
        <f>SUMIF(F3:F209,Z401,H3:H209)+SUMIF(I3:I209,Z401,G3:G209)</f>
        <v>8</v>
      </c>
      <c r="AG401" s="82">
        <f t="shared" si="311"/>
        <v>-2</v>
      </c>
      <c r="AH401" s="82">
        <f t="shared" si="312"/>
        <v>3</v>
      </c>
      <c r="AI401" s="82">
        <f t="shared" si="310"/>
        <v>2999.9859999999999</v>
      </c>
      <c r="AJ401" s="11"/>
      <c r="AW401" s="3"/>
    </row>
    <row r="402" spans="1:49" x14ac:dyDescent="0.25">
      <c r="A402" s="3"/>
      <c r="B402" s="6"/>
      <c r="C402" s="6"/>
      <c r="D402" s="6"/>
      <c r="E402" s="6"/>
      <c r="F402" s="6"/>
      <c r="G402" s="10"/>
      <c r="H402" s="10"/>
      <c r="I402" s="6"/>
      <c r="J402" s="6"/>
      <c r="K402" s="6"/>
      <c r="L402" s="6"/>
      <c r="M402" s="6"/>
      <c r="N402" s="6"/>
      <c r="O402" s="6"/>
      <c r="P402" s="6"/>
      <c r="Q402" s="6"/>
      <c r="R402" s="6"/>
      <c r="S402" s="6"/>
      <c r="T402" s="6"/>
      <c r="AJ402" s="11"/>
      <c r="AW402" s="3"/>
    </row>
    <row r="403" spans="1:49" x14ac:dyDescent="0.25">
      <c r="A403" s="3"/>
      <c r="B403" s="6"/>
      <c r="C403" s="6"/>
      <c r="D403" s="6"/>
      <c r="E403" s="6"/>
      <c r="F403" s="6"/>
      <c r="G403" s="10"/>
      <c r="H403" s="10"/>
      <c r="I403" s="6"/>
      <c r="J403" s="6"/>
      <c r="K403" s="6"/>
      <c r="L403" s="6"/>
      <c r="M403" s="6"/>
      <c r="N403" s="6"/>
      <c r="O403" s="6"/>
      <c r="P403" s="6"/>
      <c r="Q403" s="6"/>
      <c r="R403" s="6"/>
      <c r="S403" s="6"/>
      <c r="T403" s="6"/>
      <c r="W403" s="83">
        <v>20</v>
      </c>
      <c r="Y403" s="82"/>
      <c r="Z403" s="82" t="s">
        <v>1</v>
      </c>
      <c r="AA403" s="82" t="s">
        <v>2</v>
      </c>
      <c r="AB403" s="82" t="s">
        <v>3</v>
      </c>
      <c r="AC403" s="82" t="s">
        <v>4</v>
      </c>
      <c r="AD403" s="82" t="s">
        <v>5</v>
      </c>
      <c r="AE403" s="82" t="s">
        <v>6</v>
      </c>
      <c r="AF403" s="82" t="s">
        <v>7</v>
      </c>
      <c r="AG403" s="82" t="s">
        <v>8</v>
      </c>
      <c r="AH403" s="82" t="s">
        <v>9</v>
      </c>
      <c r="AI403" s="82" t="s">
        <v>0</v>
      </c>
      <c r="AJ403" s="11"/>
      <c r="AW403" s="3"/>
    </row>
    <row r="404" spans="1:49" x14ac:dyDescent="0.25">
      <c r="A404" s="3"/>
      <c r="B404" s="6"/>
      <c r="C404" s="6"/>
      <c r="D404" s="6"/>
      <c r="E404" s="6"/>
      <c r="F404" s="6"/>
      <c r="G404" s="10"/>
      <c r="H404" s="10"/>
      <c r="I404" s="6"/>
      <c r="J404" s="6"/>
      <c r="K404" s="6"/>
      <c r="L404" s="6"/>
      <c r="M404" s="6"/>
      <c r="N404" s="6"/>
      <c r="O404" s="6"/>
      <c r="P404" s="6"/>
      <c r="Q404" s="6"/>
      <c r="R404" s="6"/>
      <c r="S404" s="6"/>
      <c r="T404" s="6"/>
      <c r="V404" s="11" t="str">
        <f>CONCATENATE(Z404)</f>
        <v>1. FC Köln</v>
      </c>
      <c r="W404" s="11">
        <f t="shared" ref="W404:W421" si="313">Y404</f>
        <v>14</v>
      </c>
      <c r="Y404" s="82">
        <f>RANK(AI404,$AI$404:$AI$421,0)+COUNTIF($AI$403:AI403,AI404)</f>
        <v>14</v>
      </c>
      <c r="Z404" s="82" t="str">
        <f t="shared" ref="Z404:Z421" si="314">CONCATENATE(Z4)</f>
        <v>1. FC Köln</v>
      </c>
      <c r="AA404" s="82">
        <f>COUNTIFS(F3:F220,Z404,G3:G220,"&gt;=0")+COUNTIFS(I3:I220,Z404,H3:H220,"&gt;=0")</f>
        <v>3</v>
      </c>
      <c r="AB404" s="82">
        <f>COUNTIFS(F3:F220,Z404,B3:B220,3)+COUNTIFS(I3:I220,Z404,M3:M220,3)</f>
        <v>1</v>
      </c>
      <c r="AC404" s="82">
        <f>COUNTIFS(F3:F220,Z404,B3:B220,1)+COUNTIFS(I3:I220,Z404,M3:M220,1)</f>
        <v>0</v>
      </c>
      <c r="AD404" s="82">
        <f>COUNTIFS(F3:F220,Z404,B3:B220,0)+COUNTIFS(I3:I220,Z404,M3:M220,0)</f>
        <v>2</v>
      </c>
      <c r="AE404" s="82">
        <f>SUMIF(F3:F220,Z404,G3:G220)+SUMIF(I3:I220,Z404,H3:H220)</f>
        <v>4</v>
      </c>
      <c r="AF404" s="82">
        <f>SUMIF(F3:F220,Z404,H3:H220)+SUMIF(I3:I220,Z404,G3:G220)</f>
        <v>6</v>
      </c>
      <c r="AG404" s="82">
        <f>+AE404-AF404</f>
        <v>-2</v>
      </c>
      <c r="AH404" s="82">
        <f>(AB404*3)+AC404</f>
        <v>3</v>
      </c>
      <c r="AI404" s="82">
        <f>SUM(AH404*1000+(AG404)/100+(AE404)/1000)</f>
        <v>2999.9839999999999</v>
      </c>
      <c r="AJ404" s="11"/>
      <c r="AW404" s="3"/>
    </row>
    <row r="405" spans="1:49" x14ac:dyDescent="0.25">
      <c r="A405" s="3"/>
      <c r="B405" s="6"/>
      <c r="C405" s="6"/>
      <c r="D405" s="6"/>
      <c r="E405" s="6"/>
      <c r="F405" s="6"/>
      <c r="G405" s="10"/>
      <c r="H405" s="10"/>
      <c r="I405" s="6"/>
      <c r="J405" s="6"/>
      <c r="K405" s="6"/>
      <c r="L405" s="6"/>
      <c r="M405" s="6"/>
      <c r="N405" s="6"/>
      <c r="O405" s="6"/>
      <c r="P405" s="6"/>
      <c r="Q405" s="6"/>
      <c r="R405" s="6"/>
      <c r="S405" s="6"/>
      <c r="T405" s="6"/>
      <c r="V405" s="11" t="str">
        <f t="shared" ref="V405:V421" si="315">CONCATENATE(Z405)</f>
        <v>1. FC Union Berlin</v>
      </c>
      <c r="W405" s="11">
        <f t="shared" si="313"/>
        <v>11</v>
      </c>
      <c r="Y405" s="82">
        <f>RANK(AI405,$AI$404:$AI$421,0)+COUNTIF($AI$403:AI404,AI405)</f>
        <v>11</v>
      </c>
      <c r="Z405" s="82" t="str">
        <f t="shared" si="314"/>
        <v>1. FC Union Berlin</v>
      </c>
      <c r="AA405" s="82">
        <f>COUNTIFS(F3:F220,Z405,G3:G220,"&gt;=0")+COUNTIFS(I3:I220,Z405,H3:H220,"&gt;=0")</f>
        <v>3</v>
      </c>
      <c r="AB405" s="82">
        <f>COUNTIFS(F3:F220,Z405,B3:B220,3)+COUNTIFS(I3:I220,Z405,M3:M220,3)</f>
        <v>1</v>
      </c>
      <c r="AC405" s="82">
        <f>COUNTIFS(F3:F220,Z405,B3:B220,1)+COUNTIFS(I3:I220,Z405,M3:M220,1)</f>
        <v>1</v>
      </c>
      <c r="AD405" s="82">
        <f>COUNTIFS(F3:F220,Z405,B3:B220,0)+COUNTIFS(I3:I220,Z405,M3:M220,0)</f>
        <v>1</v>
      </c>
      <c r="AE405" s="82">
        <f>SUMIF(F3:F220,Z405,G3:G220)+SUMIF(I3:I220,Z405,H3:H220)</f>
        <v>4</v>
      </c>
      <c r="AF405" s="82">
        <f>SUMIF(F3:F220,Z405,H3:H220)+SUMIF(I3:I220,Z405,G3:G220)</f>
        <v>6</v>
      </c>
      <c r="AG405" s="82">
        <f>+AE405-AF405</f>
        <v>-2</v>
      </c>
      <c r="AH405" s="82">
        <f>(AB405*3)+AC405</f>
        <v>4</v>
      </c>
      <c r="AI405" s="82">
        <f t="shared" ref="AI405:AI421" si="316">SUM(AH405*1000+(AG405)/100+(AE405)/1000)</f>
        <v>3999.9839999999999</v>
      </c>
      <c r="AJ405" s="11"/>
      <c r="AW405" s="3"/>
    </row>
    <row r="406" spans="1:49" x14ac:dyDescent="0.25">
      <c r="A406" s="3"/>
      <c r="B406" s="6"/>
      <c r="C406" s="6"/>
      <c r="D406" s="6"/>
      <c r="E406" s="6"/>
      <c r="F406" s="6"/>
      <c r="G406" s="10"/>
      <c r="H406" s="10"/>
      <c r="I406" s="6"/>
      <c r="J406" s="6"/>
      <c r="K406" s="6"/>
      <c r="L406" s="6"/>
      <c r="M406" s="6"/>
      <c r="N406" s="6"/>
      <c r="O406" s="6"/>
      <c r="P406" s="6"/>
      <c r="Q406" s="6"/>
      <c r="R406" s="6"/>
      <c r="S406" s="6"/>
      <c r="T406" s="6"/>
      <c r="V406" s="11" t="str">
        <f t="shared" si="315"/>
        <v>1. FSV Mainz 05</v>
      </c>
      <c r="W406" s="11">
        <f t="shared" si="313"/>
        <v>18</v>
      </c>
      <c r="Y406" s="82">
        <f>RANK(AI406,$AI$404:$AI$421,0)+COUNTIF($AI$403:AI405,AI406)</f>
        <v>18</v>
      </c>
      <c r="Z406" s="82" t="str">
        <f t="shared" si="314"/>
        <v>1. FSV Mainz 05</v>
      </c>
      <c r="AA406" s="82">
        <f>COUNTIFS(F3:F220,Z406,G3:G220,"&gt;=0")+COUNTIFS(I3:I220,Z406,H3:H220,"&gt;=0")</f>
        <v>3</v>
      </c>
      <c r="AB406" s="82">
        <f>COUNTIFS(F3:F220,Z406,B3:B220,3)+COUNTIFS(I3:I220,Z406,M3:M220,3)</f>
        <v>0</v>
      </c>
      <c r="AC406" s="82">
        <f>COUNTIFS(F3:F220,Z406,B3:B220,1)+COUNTIFS(I3:I220,Z406,M3:M220,1)</f>
        <v>0</v>
      </c>
      <c r="AD406" s="82">
        <f>COUNTIFS(F3:F220,Z406,B3:B220,0)+COUNTIFS(I3:I220,Z406,M3:M220,0)</f>
        <v>3</v>
      </c>
      <c r="AE406" s="82">
        <f>SUMIF(F3:F220,Z406,G3:G220)+SUMIF(I3:I220,Z406,H3:H220)</f>
        <v>2</v>
      </c>
      <c r="AF406" s="82">
        <f>SUMIF(F3:F220,Z406,H3:H220)+SUMIF(I3:I220,Z406,G3:G220)</f>
        <v>12</v>
      </c>
      <c r="AG406" s="82">
        <f>+AE406-AF406</f>
        <v>-10</v>
      </c>
      <c r="AH406" s="82">
        <f>(AB406*3)+AC406</f>
        <v>0</v>
      </c>
      <c r="AI406" s="82">
        <f t="shared" si="316"/>
        <v>-9.8000000000000004E-2</v>
      </c>
      <c r="AJ406" s="11"/>
      <c r="AW406" s="3"/>
    </row>
    <row r="407" spans="1:49" x14ac:dyDescent="0.25">
      <c r="A407" s="3"/>
      <c r="B407" s="6"/>
      <c r="C407" s="6"/>
      <c r="D407" s="6"/>
      <c r="E407" s="6"/>
      <c r="F407" s="6"/>
      <c r="G407" s="10"/>
      <c r="H407" s="10"/>
      <c r="I407" s="6"/>
      <c r="J407" s="6"/>
      <c r="K407" s="6"/>
      <c r="L407" s="6"/>
      <c r="M407" s="6"/>
      <c r="N407" s="6"/>
      <c r="O407" s="6"/>
      <c r="P407" s="6"/>
      <c r="Q407" s="6"/>
      <c r="R407" s="6"/>
      <c r="S407" s="6"/>
      <c r="T407" s="6"/>
      <c r="V407" s="11" t="str">
        <f t="shared" si="315"/>
        <v>1899 Hoffenheim</v>
      </c>
      <c r="W407" s="11">
        <f t="shared" si="313"/>
        <v>9</v>
      </c>
      <c r="Y407" s="82">
        <f>RANK(AI407,$AI$404:$AI$421,0)+COUNTIF($AI$403:AI406,AI407)</f>
        <v>9</v>
      </c>
      <c r="Z407" s="82" t="str">
        <f t="shared" si="314"/>
        <v>1899 Hoffenheim</v>
      </c>
      <c r="AA407" s="82">
        <f>COUNTIFS(F3:F220,Z407,G3:G220,"&gt;=0")+COUNTIFS(I3:I220,Z407,H3:H220,"&gt;=0")</f>
        <v>3</v>
      </c>
      <c r="AB407" s="82">
        <f>COUNTIFS(F3:F220,Z407,B3:B220,3)+COUNTIFS(I3:I220,Z407,M3:M220,3)</f>
        <v>1</v>
      </c>
      <c r="AC407" s="82">
        <f>COUNTIFS(F3:F220,Z407,B3:B220,1)+COUNTIFS(I3:I220,Z407,M3:M220,1)</f>
        <v>1</v>
      </c>
      <c r="AD407" s="82">
        <f>COUNTIFS(F3:F220,Z407,B3:B220,0)+COUNTIFS(I3:I220,Z407,M3:M220,0)</f>
        <v>1</v>
      </c>
      <c r="AE407" s="82">
        <f>SUMIF(F3:F220,Z407,G3:G220)+SUMIF(I3:I220,Z407,H3:H220)</f>
        <v>3</v>
      </c>
      <c r="AF407" s="82">
        <f>SUMIF(F3:F220,Z407,H3:H220)+SUMIF(I3:I220,Z407,G3:G220)</f>
        <v>3</v>
      </c>
      <c r="AG407" s="82">
        <f t="shared" ref="AG407:AG421" si="317">+AE407-AF407</f>
        <v>0</v>
      </c>
      <c r="AH407" s="82">
        <f>(AB407*3)+AC407</f>
        <v>4</v>
      </c>
      <c r="AI407" s="82">
        <f t="shared" si="316"/>
        <v>4000.0030000000002</v>
      </c>
      <c r="AJ407" s="11"/>
      <c r="AW407" s="3"/>
    </row>
    <row r="408" spans="1:49" x14ac:dyDescent="0.25">
      <c r="A408" s="3"/>
      <c r="B408" s="6"/>
      <c r="C408" s="6"/>
      <c r="D408" s="6"/>
      <c r="E408" s="6"/>
      <c r="F408" s="6"/>
      <c r="G408" s="10"/>
      <c r="H408" s="10"/>
      <c r="I408" s="6"/>
      <c r="J408" s="6"/>
      <c r="K408" s="6"/>
      <c r="L408" s="6"/>
      <c r="M408" s="6"/>
      <c r="N408" s="6"/>
      <c r="O408" s="6"/>
      <c r="P408" s="6"/>
      <c r="Q408" s="6"/>
      <c r="R408" s="6"/>
      <c r="S408" s="6"/>
      <c r="T408" s="6"/>
      <c r="V408" s="11" t="str">
        <f t="shared" si="315"/>
        <v>Bayer Leverkusen</v>
      </c>
      <c r="W408" s="11">
        <f t="shared" si="313"/>
        <v>4</v>
      </c>
      <c r="Y408" s="82">
        <f>RANK(AI408,$AI$404:$AI$421,0)+COUNTIF($AI$403:AI407,AI408)</f>
        <v>4</v>
      </c>
      <c r="Z408" s="82" t="str">
        <f t="shared" si="314"/>
        <v>Bayer Leverkusen</v>
      </c>
      <c r="AA408" s="82">
        <f>COUNTIFS(F3:F220,Z408,G3:G220,"&gt;=0")+COUNTIFS(I3:I220,Z408,H3:H220,"&gt;=0")</f>
        <v>3</v>
      </c>
      <c r="AB408" s="82">
        <f>COUNTIFS(F3:F220,Z408,B3:B220,3)+COUNTIFS(I3:I220,Z408,M3:M220,3)</f>
        <v>2</v>
      </c>
      <c r="AC408" s="82">
        <f>COUNTIFS(F3:F220,Z408,B3:B220,1)+COUNTIFS(I3:I220,Z408,M3:M220,1)</f>
        <v>1</v>
      </c>
      <c r="AD408" s="82">
        <f>COUNTIFS(F3:F220,Z408,B3:B220,0)+COUNTIFS(I3:I220,Z408,M3:M220,0)</f>
        <v>0</v>
      </c>
      <c r="AE408" s="82">
        <f>SUMIF(F3:F220,Z408,G3:G220)+SUMIF(I3:I220,Z408,H3:H220)</f>
        <v>6</v>
      </c>
      <c r="AF408" s="82">
        <f>SUMIF(F3:F220,Z408,H3:H220)+SUMIF(I3:I220,Z408,G3:G220)</f>
        <v>3</v>
      </c>
      <c r="AG408" s="82">
        <f t="shared" si="317"/>
        <v>3</v>
      </c>
      <c r="AH408" s="82">
        <f>(AB408*3)+AC408</f>
        <v>7</v>
      </c>
      <c r="AI408" s="82">
        <f t="shared" si="316"/>
        <v>7000.0360000000001</v>
      </c>
      <c r="AJ408" s="11"/>
      <c r="AW408" s="3"/>
    </row>
    <row r="409" spans="1:49" x14ac:dyDescent="0.25">
      <c r="A409" s="3"/>
      <c r="B409" s="6"/>
      <c r="C409" s="6"/>
      <c r="D409" s="6"/>
      <c r="E409" s="6"/>
      <c r="F409" s="153"/>
      <c r="G409" s="153"/>
      <c r="H409" s="153"/>
      <c r="I409" s="153"/>
      <c r="J409" s="6"/>
      <c r="K409" s="6"/>
      <c r="L409" s="6"/>
      <c r="M409" s="6"/>
      <c r="N409" s="6"/>
      <c r="O409" s="6"/>
      <c r="P409" s="6"/>
      <c r="Q409" s="6"/>
      <c r="R409" s="6"/>
      <c r="S409" s="6"/>
      <c r="T409" s="6"/>
      <c r="V409" s="11" t="str">
        <f t="shared" si="315"/>
        <v>Bayern München</v>
      </c>
      <c r="W409" s="11">
        <f t="shared" si="313"/>
        <v>2</v>
      </c>
      <c r="Y409" s="82">
        <f>RANK(AI409,$AI$404:$AI$421,0)+COUNTIF($AI$403:AI408,AI409)</f>
        <v>2</v>
      </c>
      <c r="Z409" s="82" t="str">
        <f t="shared" si="314"/>
        <v>Bayern München</v>
      </c>
      <c r="AA409" s="82">
        <f>COUNTIFS(F3:F220,Z409,G3:G220,"&gt;=0")+COUNTIFS(I3:I220,Z409,H3:H220,"&gt;=0")</f>
        <v>3</v>
      </c>
      <c r="AB409" s="82">
        <f>COUNTIFS(F3:F220,Z409,B3:B220,3)+COUNTIFS(I3:I220,Z409,M3:M220,3)</f>
        <v>2</v>
      </c>
      <c r="AC409" s="82">
        <f>COUNTIFS(F3:F220,Z409,B3:B220,1)+COUNTIFS(I3:I220,Z409,M3:M220,1)</f>
        <v>1</v>
      </c>
      <c r="AD409" s="82">
        <f>COUNTIFS(F3:F220,Z409,B3:B220,0)+COUNTIFS(I3:I220,Z409,M3:M220,0)</f>
        <v>0</v>
      </c>
      <c r="AE409" s="82">
        <f>SUMIF(F3:F220,Z409,G3:G220)+SUMIF(I3:I220,Z409,H3:H220)</f>
        <v>11</v>
      </c>
      <c r="AF409" s="82">
        <f>SUMIF(F3:F220,Z409,H3:H220)+SUMIF(I3:I220,Z409,G3:G220)</f>
        <v>3</v>
      </c>
      <c r="AG409" s="82">
        <f t="shared" si="317"/>
        <v>8</v>
      </c>
      <c r="AH409" s="82">
        <f t="shared" ref="AH409:AH421" si="318">(AB409*3)+AC409</f>
        <v>7</v>
      </c>
      <c r="AI409" s="82">
        <f t="shared" si="316"/>
        <v>7000.0910000000003</v>
      </c>
      <c r="AJ409" s="11"/>
      <c r="AW409" s="3"/>
    </row>
    <row r="410" spans="1:49" x14ac:dyDescent="0.25">
      <c r="A410" s="3"/>
      <c r="B410" s="6"/>
      <c r="C410" s="6"/>
      <c r="D410" s="6"/>
      <c r="E410" s="6"/>
      <c r="F410" s="6"/>
      <c r="G410" s="10"/>
      <c r="H410" s="10"/>
      <c r="I410" s="6"/>
      <c r="J410" s="6"/>
      <c r="K410" s="6"/>
      <c r="L410" s="6"/>
      <c r="M410" s="6"/>
      <c r="N410" s="6"/>
      <c r="O410" s="6"/>
      <c r="P410" s="6"/>
      <c r="Q410" s="6"/>
      <c r="R410" s="6"/>
      <c r="S410" s="6"/>
      <c r="T410" s="6"/>
      <c r="V410" s="11" t="str">
        <f t="shared" si="315"/>
        <v>Bor. Mönchengladbach</v>
      </c>
      <c r="W410" s="11">
        <f t="shared" si="313"/>
        <v>8</v>
      </c>
      <c r="Y410" s="82">
        <f>RANK(AI410,$AI$404:$AI$421,0)+COUNTIF($AI$403:AI409,AI410)</f>
        <v>8</v>
      </c>
      <c r="Z410" s="82" t="str">
        <f t="shared" si="314"/>
        <v>Bor. Mönchengladbach</v>
      </c>
      <c r="AA410" s="82">
        <f>COUNTIFS(F3:F220,Z410,G3:G220,"&gt;=0")+COUNTIFS(I3:I220,Z410,H3:H220,"&gt;=0")</f>
        <v>3</v>
      </c>
      <c r="AB410" s="82">
        <f>COUNTIFS(F3:F220,Z410,B3:B220,3)+COUNTIFS(I3:I220,Z410,M3:M220,3)</f>
        <v>1</v>
      </c>
      <c r="AC410" s="82">
        <f>COUNTIFS(F3:F220,Z410,B3:B220,1)+COUNTIFS(I3:I220,Z410,M3:M220,1)</f>
        <v>1</v>
      </c>
      <c r="AD410" s="82">
        <f>COUNTIFS(F3:F220,Z410,B3:B220,0)+COUNTIFS(I3:I220,Z410,M3:M220,0)</f>
        <v>1</v>
      </c>
      <c r="AE410" s="82">
        <f>SUMIF(F3:F220,Z410,G3:G220)+SUMIF(I3:I220,Z410,H3:H220)</f>
        <v>4</v>
      </c>
      <c r="AF410" s="82">
        <f>SUMIF(F3:F220,Z410,H3:H220)+SUMIF(I3:I220,Z410,G3:G220)</f>
        <v>4</v>
      </c>
      <c r="AG410" s="82">
        <f t="shared" si="317"/>
        <v>0</v>
      </c>
      <c r="AH410" s="82">
        <f t="shared" si="318"/>
        <v>4</v>
      </c>
      <c r="AI410" s="82">
        <f t="shared" si="316"/>
        <v>4000.0039999999999</v>
      </c>
      <c r="AJ410" s="11"/>
      <c r="AW410" s="3"/>
    </row>
    <row r="411" spans="1:49" x14ac:dyDescent="0.25">
      <c r="A411" s="3"/>
      <c r="B411" s="6"/>
      <c r="C411" s="6"/>
      <c r="D411" s="6"/>
      <c r="E411" s="6"/>
      <c r="F411" s="6"/>
      <c r="G411" s="10"/>
      <c r="H411" s="10"/>
      <c r="I411" s="6"/>
      <c r="J411" s="6"/>
      <c r="K411" s="6"/>
      <c r="L411" s="6"/>
      <c r="M411" s="6"/>
      <c r="N411" s="6"/>
      <c r="O411" s="6"/>
      <c r="P411" s="6"/>
      <c r="Q411" s="6"/>
      <c r="R411" s="6"/>
      <c r="S411" s="6"/>
      <c r="T411" s="6"/>
      <c r="V411" s="11" t="str">
        <f t="shared" si="315"/>
        <v>Borussia Dortmund</v>
      </c>
      <c r="W411" s="11">
        <f t="shared" si="313"/>
        <v>5</v>
      </c>
      <c r="Y411" s="82">
        <f>RANK(AI411,$AI$404:$AI$421,0)+COUNTIF($AI$403:AI410,AI411)</f>
        <v>5</v>
      </c>
      <c r="Z411" s="82" t="str">
        <f t="shared" si="314"/>
        <v>Borussia Dortmund</v>
      </c>
      <c r="AA411" s="82">
        <f>COUNTIFS(F3:F220,Z411,G3:G220,"&gt;=0")+COUNTIFS(I3:I220,Z411,H3:H220,"&gt;=0")</f>
        <v>3</v>
      </c>
      <c r="AB411" s="82">
        <f>COUNTIFS(F3:F220,Z411,B3:B220,3)+COUNTIFS(I3:I220,Z411,M3:M220,3)</f>
        <v>2</v>
      </c>
      <c r="AC411" s="82">
        <f>COUNTIFS(F3:F220,Z411,B3:B220,1)+COUNTIFS(I3:I220,Z411,M3:M220,1)</f>
        <v>0</v>
      </c>
      <c r="AD411" s="82">
        <f>COUNTIFS(F3:F220,Z411,B3:B220,0)+COUNTIFS(I3:I220,Z411,M3:M220,0)</f>
        <v>1</v>
      </c>
      <c r="AE411" s="82">
        <f>SUMIF(F3:F220,Z411,G3:G220)+SUMIF(I3:I220,Z411,H3:H220)</f>
        <v>9</v>
      </c>
      <c r="AF411" s="82">
        <f>SUMIF(F3:F220,Z411,H3:H220)+SUMIF(I3:I220,Z411,G3:G220)</f>
        <v>5</v>
      </c>
      <c r="AG411" s="82">
        <f t="shared" si="317"/>
        <v>4</v>
      </c>
      <c r="AH411" s="82">
        <f t="shared" si="318"/>
        <v>6</v>
      </c>
      <c r="AI411" s="82">
        <f t="shared" si="316"/>
        <v>6000.049</v>
      </c>
      <c r="AJ411" s="11"/>
      <c r="AW411" s="3"/>
    </row>
    <row r="412" spans="1:49" x14ac:dyDescent="0.25">
      <c r="A412" s="3"/>
      <c r="B412" s="6"/>
      <c r="C412" s="6"/>
      <c r="D412" s="6"/>
      <c r="E412" s="6"/>
      <c r="F412" s="6"/>
      <c r="G412" s="10"/>
      <c r="H412" s="10"/>
      <c r="I412" s="6"/>
      <c r="J412" s="6"/>
      <c r="K412" s="6"/>
      <c r="L412" s="6"/>
      <c r="M412" s="6"/>
      <c r="N412" s="6"/>
      <c r="O412" s="6"/>
      <c r="P412" s="6"/>
      <c r="Q412" s="6"/>
      <c r="R412" s="6"/>
      <c r="S412" s="6"/>
      <c r="T412" s="6"/>
      <c r="V412" s="11" t="str">
        <f t="shared" si="315"/>
        <v>Eintracht Frankfurt</v>
      </c>
      <c r="W412" s="11">
        <f t="shared" si="313"/>
        <v>7</v>
      </c>
      <c r="Y412" s="82">
        <f>RANK(AI412,$AI$404:$AI$421,0)+COUNTIF($AI$403:AI411,AI412)</f>
        <v>7</v>
      </c>
      <c r="Z412" s="82" t="str">
        <f t="shared" si="314"/>
        <v>Eintracht Frankfurt</v>
      </c>
      <c r="AA412" s="82">
        <f>COUNTIFS(F3:F220,Z412,G3:G220,"&gt;=0")+COUNTIFS(I3:I220,Z412,H3:H220,"&gt;=0")</f>
        <v>3</v>
      </c>
      <c r="AB412" s="82">
        <f>COUNTIFS(F3:F220,Z412,B3:B220,3)+COUNTIFS(I3:I220,Z412,M3:M220,3)</f>
        <v>2</v>
      </c>
      <c r="AC412" s="82">
        <f>COUNTIFS(F3:F220,Z412,B3:B220,1)+COUNTIFS(I3:I220,Z412,M3:M220,1)</f>
        <v>0</v>
      </c>
      <c r="AD412" s="82">
        <f>COUNTIFS(F3:F220,Z412,B3:B220,0)+COUNTIFS(I3:I220,Z412,M3:M220,0)</f>
        <v>1</v>
      </c>
      <c r="AE412" s="82">
        <f>SUMIF(F3:F220,Z412,G3:G220)+SUMIF(I3:I220,Z412,H3:H220)</f>
        <v>4</v>
      </c>
      <c r="AF412" s="82">
        <f>SUMIF(F3:F220,Z412,H3:H220)+SUMIF(I3:I220,Z412,G3:G220)</f>
        <v>3</v>
      </c>
      <c r="AG412" s="82">
        <f t="shared" si="317"/>
        <v>1</v>
      </c>
      <c r="AH412" s="82">
        <f t="shared" si="318"/>
        <v>6</v>
      </c>
      <c r="AI412" s="82">
        <f t="shared" si="316"/>
        <v>6000.0140000000001</v>
      </c>
      <c r="AJ412" s="11"/>
      <c r="AW412" s="3"/>
    </row>
    <row r="413" spans="1:49" x14ac:dyDescent="0.25">
      <c r="A413" s="3"/>
      <c r="B413" s="6"/>
      <c r="C413" s="6"/>
      <c r="D413" s="6"/>
      <c r="E413" s="6"/>
      <c r="F413" s="6"/>
      <c r="G413" s="10"/>
      <c r="H413" s="10"/>
      <c r="I413" s="6"/>
      <c r="J413" s="6"/>
      <c r="K413" s="6"/>
      <c r="L413" s="6"/>
      <c r="M413" s="6"/>
      <c r="N413" s="6"/>
      <c r="O413" s="6"/>
      <c r="P413" s="6"/>
      <c r="Q413" s="6"/>
      <c r="R413" s="6"/>
      <c r="S413" s="6"/>
      <c r="T413" s="6"/>
      <c r="V413" s="11" t="str">
        <f t="shared" si="315"/>
        <v>FC Augsburg</v>
      </c>
      <c r="W413" s="11">
        <f t="shared" si="313"/>
        <v>16</v>
      </c>
      <c r="Y413" s="82">
        <f>RANK(AI413,$AI$404:$AI$421,0)+COUNTIF($AI$403:AI412,AI413)</f>
        <v>16</v>
      </c>
      <c r="Z413" s="82" t="str">
        <f t="shared" si="314"/>
        <v>FC Augsburg</v>
      </c>
      <c r="AA413" s="82">
        <f>COUNTIFS(F3:F220,Z413,G3:G220,"&gt;=0")+COUNTIFS(I3:I220,Z413,H3:H220,"&gt;=0")</f>
        <v>3</v>
      </c>
      <c r="AB413" s="82">
        <f>COUNTIFS(F3:F220,Z413,B3:B220,3)+COUNTIFS(I3:I220,Z413,M3:M220,3)</f>
        <v>0</v>
      </c>
      <c r="AC413" s="82">
        <f>COUNTIFS(F3:F220,Z413,B3:B220,1)+COUNTIFS(I3:I220,Z413,M3:M220,1)</f>
        <v>1</v>
      </c>
      <c r="AD413" s="82">
        <f>COUNTIFS(F3:F220,Z413,B3:B220,0)+COUNTIFS(I3:I220,Z413,M3:M220,0)</f>
        <v>2</v>
      </c>
      <c r="AE413" s="82">
        <f>SUMIF(F3:F220,Z413,G3:G220)+SUMIF(I3:I220,Z413,H3:H220)</f>
        <v>4</v>
      </c>
      <c r="AF413" s="82">
        <f>SUMIF(F3:F220,Z413,H3:H220)+SUMIF(I3:I220,Z413,G3:G220)</f>
        <v>9</v>
      </c>
      <c r="AG413" s="82">
        <f t="shared" si="317"/>
        <v>-5</v>
      </c>
      <c r="AH413" s="82">
        <f t="shared" si="318"/>
        <v>1</v>
      </c>
      <c r="AI413" s="82">
        <f t="shared" si="316"/>
        <v>999.95400000000006</v>
      </c>
      <c r="AJ413" s="11"/>
      <c r="AW413" s="3"/>
    </row>
    <row r="414" spans="1:49" x14ac:dyDescent="0.25">
      <c r="A414" s="3"/>
      <c r="B414" s="6"/>
      <c r="C414" s="6"/>
      <c r="D414" s="6"/>
      <c r="E414" s="6"/>
      <c r="F414" s="6"/>
      <c r="G414" s="10"/>
      <c r="H414" s="10"/>
      <c r="I414" s="6"/>
      <c r="J414" s="6"/>
      <c r="K414" s="6"/>
      <c r="L414" s="6"/>
      <c r="M414" s="6"/>
      <c r="N414" s="6"/>
      <c r="O414" s="6"/>
      <c r="P414" s="6"/>
      <c r="Q414" s="6"/>
      <c r="R414" s="6"/>
      <c r="S414" s="6"/>
      <c r="T414" s="6"/>
      <c r="V414" s="11" t="str">
        <f t="shared" si="315"/>
        <v>FC Schalke 04</v>
      </c>
      <c r="W414" s="11">
        <f t="shared" si="313"/>
        <v>10</v>
      </c>
      <c r="Y414" s="82">
        <f>RANK(AI414,$AI$404:$AI$421,0)+COUNTIF($AI$403:AI413,AI414)</f>
        <v>10</v>
      </c>
      <c r="Z414" s="82" t="str">
        <f t="shared" si="314"/>
        <v>FC Schalke 04</v>
      </c>
      <c r="AA414" s="82">
        <f>COUNTIFS(F3:F220,Z414,G3:G220,"&gt;=0")+COUNTIFS(I3:I220,Z414,H3:H220,"&gt;=0")</f>
        <v>3</v>
      </c>
      <c r="AB414" s="82">
        <f>COUNTIFS(F3:F220,Z414,B3:B220,3)+COUNTIFS(I3:I220,Z414,M3:M220,3)</f>
        <v>1</v>
      </c>
      <c r="AC414" s="82">
        <f>COUNTIFS(F3:F220,Z414,B3:B220,1)+COUNTIFS(I3:I220,Z414,M3:M220,1)</f>
        <v>1</v>
      </c>
      <c r="AD414" s="82">
        <f>COUNTIFS(F3:F220,Z414,B3:B220,0)+COUNTIFS(I3:I220,Z414,M3:M220,0)</f>
        <v>1</v>
      </c>
      <c r="AE414" s="82">
        <f>SUMIF(F3:F220,Z414,G3:G220)+SUMIF(I3:I220,Z414,H3:H220)</f>
        <v>3</v>
      </c>
      <c r="AF414" s="82">
        <f>SUMIF(F3:F220,Z414,H3:H220)+SUMIF(I3:I220,Z414,G3:G220)</f>
        <v>3</v>
      </c>
      <c r="AG414" s="82">
        <f t="shared" si="317"/>
        <v>0</v>
      </c>
      <c r="AH414" s="82">
        <f t="shared" si="318"/>
        <v>4</v>
      </c>
      <c r="AI414" s="82">
        <f t="shared" si="316"/>
        <v>4000.0030000000002</v>
      </c>
      <c r="AJ414" s="11"/>
      <c r="AW414" s="3"/>
    </row>
    <row r="415" spans="1:49" x14ac:dyDescent="0.25">
      <c r="A415" s="3"/>
      <c r="B415" s="6"/>
      <c r="C415" s="6"/>
      <c r="D415" s="6"/>
      <c r="E415" s="6"/>
      <c r="F415" s="6"/>
      <c r="G415" s="10"/>
      <c r="H415" s="10"/>
      <c r="I415" s="6"/>
      <c r="J415" s="6"/>
      <c r="K415" s="6"/>
      <c r="L415" s="6"/>
      <c r="M415" s="6"/>
      <c r="N415" s="6"/>
      <c r="O415" s="6"/>
      <c r="P415" s="6"/>
      <c r="Q415" s="6"/>
      <c r="R415" s="6"/>
      <c r="S415" s="6"/>
      <c r="T415" s="6"/>
      <c r="V415" s="11" t="str">
        <f t="shared" si="315"/>
        <v>Fortuna Düsseldorf</v>
      </c>
      <c r="W415" s="11">
        <f t="shared" si="313"/>
        <v>12</v>
      </c>
      <c r="Y415" s="82">
        <f>RANK(AI415,$AI$404:$AI$421,0)+COUNTIF($AI$403:AI414,AI415)</f>
        <v>12</v>
      </c>
      <c r="Z415" s="82" t="str">
        <f t="shared" si="314"/>
        <v>Fortuna Düsseldorf</v>
      </c>
      <c r="AA415" s="82">
        <f>COUNTIFS(F3:F220,Z415,G3:G220,"&gt;=0")+COUNTIFS(I3:I220,Z415,H3:H220,"&gt;=0")</f>
        <v>3</v>
      </c>
      <c r="AB415" s="82">
        <f>COUNTIFS(F3:F220,Z415,B3:B220,3)+COUNTIFS(I3:I220,Z415,M3:M220,3)</f>
        <v>1</v>
      </c>
      <c r="AC415" s="82">
        <f>COUNTIFS(F3:F220,Z415,B3:B220,1)+COUNTIFS(I3:I220,Z415,M3:M220,1)</f>
        <v>0</v>
      </c>
      <c r="AD415" s="82">
        <f>COUNTIFS(F3:F220,Z415,B3:B220,0)+COUNTIFS(I3:I220,Z415,M3:M220,0)</f>
        <v>2</v>
      </c>
      <c r="AE415" s="82">
        <f>SUMIF(F3:F220,Z415,G3:G220)+SUMIF(I3:I220,Z415,H3:H220)</f>
        <v>5</v>
      </c>
      <c r="AF415" s="82">
        <f>SUMIF(F3:F220,Z415,H3:H220)+SUMIF(I3:I220,Z415,G3:G220)</f>
        <v>6</v>
      </c>
      <c r="AG415" s="82">
        <f t="shared" si="317"/>
        <v>-1</v>
      </c>
      <c r="AH415" s="82">
        <f t="shared" si="318"/>
        <v>3</v>
      </c>
      <c r="AI415" s="82">
        <f t="shared" si="316"/>
        <v>2999.9949999999999</v>
      </c>
      <c r="AJ415" s="11"/>
      <c r="AW415" s="3"/>
    </row>
    <row r="416" spans="1:49" x14ac:dyDescent="0.25">
      <c r="A416" s="3"/>
      <c r="B416" s="6"/>
      <c r="C416" s="6"/>
      <c r="D416" s="6"/>
      <c r="E416" s="6"/>
      <c r="F416" s="6"/>
      <c r="G416" s="10"/>
      <c r="H416" s="10"/>
      <c r="I416" s="6"/>
      <c r="J416" s="6"/>
      <c r="K416" s="6"/>
      <c r="L416" s="6"/>
      <c r="M416" s="6"/>
      <c r="N416" s="6"/>
      <c r="O416" s="6"/>
      <c r="P416" s="6"/>
      <c r="Q416" s="6"/>
      <c r="R416" s="6"/>
      <c r="S416" s="6"/>
      <c r="T416" s="6"/>
      <c r="V416" s="11" t="str">
        <f t="shared" si="315"/>
        <v>Hertha BSC</v>
      </c>
      <c r="W416" s="11">
        <f t="shared" si="313"/>
        <v>17</v>
      </c>
      <c r="Y416" s="82">
        <f>RANK(AI416,$AI$404:$AI$421,0)+COUNTIF($AI$403:AI415,AI416)</f>
        <v>17</v>
      </c>
      <c r="Z416" s="82" t="str">
        <f t="shared" si="314"/>
        <v>Hertha BSC</v>
      </c>
      <c r="AA416" s="82">
        <f>COUNTIFS(F3:F220,Z416,G3:G220,"&gt;=0")+COUNTIFS(I3:I220,Z416,H3:H220,"&gt;=0")</f>
        <v>3</v>
      </c>
      <c r="AB416" s="82">
        <f>COUNTIFS(F3:F220,Z416,B3:B220,3)+COUNTIFS(I3:I220,Z416,M3:M220,3)</f>
        <v>0</v>
      </c>
      <c r="AC416" s="82">
        <f>COUNTIFS(F3:F220,Z416,B3:B220,1)+COUNTIFS(I3:I220,Z416,M3:M220,1)</f>
        <v>1</v>
      </c>
      <c r="AD416" s="82">
        <f>COUNTIFS(F3:F220,Z416,B3:B220,0)+COUNTIFS(I3:I220,Z416,M3:M220,0)</f>
        <v>2</v>
      </c>
      <c r="AE416" s="82">
        <f>SUMIF(F3:F220,Z416,G3:G220)+SUMIF(I3:I220,Z416,H3:H220)</f>
        <v>2</v>
      </c>
      <c r="AF416" s="82">
        <f>SUMIF(F3:F220,Z416,H3:H220)+SUMIF(I3:I220,Z416,G3:G220)</f>
        <v>8</v>
      </c>
      <c r="AG416" s="82">
        <f t="shared" si="317"/>
        <v>-6</v>
      </c>
      <c r="AH416" s="82">
        <f t="shared" si="318"/>
        <v>1</v>
      </c>
      <c r="AI416" s="82">
        <f t="shared" si="316"/>
        <v>999.94200000000001</v>
      </c>
      <c r="AJ416" s="11"/>
      <c r="AW416" s="3"/>
    </row>
    <row r="417" spans="1:49" x14ac:dyDescent="0.25">
      <c r="A417" s="3"/>
      <c r="B417" s="6"/>
      <c r="C417" s="6"/>
      <c r="D417" s="6"/>
      <c r="E417" s="6"/>
      <c r="F417" s="6"/>
      <c r="G417" s="10"/>
      <c r="H417" s="10"/>
      <c r="I417" s="6"/>
      <c r="J417" s="6"/>
      <c r="K417" s="6"/>
      <c r="L417" s="6"/>
      <c r="M417" s="6"/>
      <c r="N417" s="6"/>
      <c r="O417" s="6"/>
      <c r="P417" s="6"/>
      <c r="Q417" s="6"/>
      <c r="R417" s="6"/>
      <c r="S417" s="6"/>
      <c r="T417" s="6"/>
      <c r="V417" s="11" t="str">
        <f t="shared" si="315"/>
        <v>RB Leipzig</v>
      </c>
      <c r="W417" s="11">
        <f t="shared" si="313"/>
        <v>1</v>
      </c>
      <c r="Y417" s="82">
        <f>RANK(AI417,$AI$404:$AI$421,0)+COUNTIF($AI$403:AI416,AI417)</f>
        <v>1</v>
      </c>
      <c r="Z417" s="82" t="str">
        <f t="shared" si="314"/>
        <v>RB Leipzig</v>
      </c>
      <c r="AA417" s="82">
        <f>COUNTIFS(F3:F220,Z417,G3:G220,"&gt;=0")+COUNTIFS(I3:I220,Z417,H3:H220,"&gt;=0")</f>
        <v>3</v>
      </c>
      <c r="AB417" s="82">
        <f>COUNTIFS(F3:F220,Z417,B3:B220,3)+COUNTIFS(I3:I220,Z417,M3:M220,3)</f>
        <v>3</v>
      </c>
      <c r="AC417" s="82">
        <f>COUNTIFS(F3:F220,Z417,B3:B220,1)+COUNTIFS(I3:I220,Z417,M3:M220,1)</f>
        <v>0</v>
      </c>
      <c r="AD417" s="82">
        <f>COUNTIFS(F3:F220,Z417,B3:B220,0)+COUNTIFS(I3:I220,Z417,M3:M220,0)</f>
        <v>0</v>
      </c>
      <c r="AE417" s="82">
        <f>SUMIF(F3:F220,Z417,G3:G220)+SUMIF(I3:I220,Z417,H3:H220)</f>
        <v>9</v>
      </c>
      <c r="AF417" s="82">
        <f>SUMIF(F3:F220,Z417,H3:H220)+SUMIF(I3:I220,Z417,G3:G220)</f>
        <v>2</v>
      </c>
      <c r="AG417" s="82">
        <f t="shared" si="317"/>
        <v>7</v>
      </c>
      <c r="AH417" s="82">
        <f t="shared" si="318"/>
        <v>9</v>
      </c>
      <c r="AI417" s="82">
        <f t="shared" si="316"/>
        <v>9000.0789999999997</v>
      </c>
      <c r="AJ417" s="11"/>
      <c r="AW417" s="3"/>
    </row>
    <row r="418" spans="1:49" x14ac:dyDescent="0.25">
      <c r="A418" s="3"/>
      <c r="B418" s="6"/>
      <c r="C418" s="6"/>
      <c r="D418" s="6"/>
      <c r="E418" s="6"/>
      <c r="F418" s="6"/>
      <c r="G418" s="10"/>
      <c r="H418" s="10"/>
      <c r="I418" s="6"/>
      <c r="J418" s="6"/>
      <c r="K418" s="6"/>
      <c r="L418" s="6"/>
      <c r="M418" s="6"/>
      <c r="N418" s="6"/>
      <c r="O418" s="6"/>
      <c r="P418" s="6"/>
      <c r="Q418" s="6"/>
      <c r="R418" s="6"/>
      <c r="S418" s="6"/>
      <c r="T418" s="6"/>
      <c r="V418" s="11" t="str">
        <f t="shared" si="315"/>
        <v>SC Freiburg</v>
      </c>
      <c r="W418" s="11">
        <f t="shared" si="313"/>
        <v>6</v>
      </c>
      <c r="Y418" s="82">
        <f>RANK(AI418,$AI$404:$AI$421,0)+COUNTIF($AI$403:AI417,AI418)</f>
        <v>6</v>
      </c>
      <c r="Z418" s="82" t="str">
        <f t="shared" si="314"/>
        <v>SC Freiburg</v>
      </c>
      <c r="AA418" s="82">
        <f>COUNTIFS(F3:F220,Z418,G3:G220,"&gt;=0")+COUNTIFS(I3:I220,Z418,H3:H220,"&gt;=0")</f>
        <v>3</v>
      </c>
      <c r="AB418" s="82">
        <f>COUNTIFS(F3:F220,Z418,B3:B220,3)+COUNTIFS(I3:I220,Z418,M3:M220,3)</f>
        <v>2</v>
      </c>
      <c r="AC418" s="82">
        <f>COUNTIFS(F3:F220,Z418,B3:B220,1)+COUNTIFS(I3:I220,Z418,M3:M220,1)</f>
        <v>0</v>
      </c>
      <c r="AD418" s="82">
        <f>COUNTIFS(F3:F220,Z418,B3:B220,0)+COUNTIFS(I3:I220,Z418,M3:M220,0)</f>
        <v>1</v>
      </c>
      <c r="AE418" s="82">
        <f>SUMIF(F3:F220,Z418,G3:G220)+SUMIF(I3:I220,Z418,H3:H220)</f>
        <v>7</v>
      </c>
      <c r="AF418" s="82">
        <f>SUMIF(F3:F220,Z418,H3:H220)+SUMIF(I3:I220,Z418,G3:G220)</f>
        <v>3</v>
      </c>
      <c r="AG418" s="82">
        <f t="shared" si="317"/>
        <v>4</v>
      </c>
      <c r="AH418" s="82">
        <f t="shared" si="318"/>
        <v>6</v>
      </c>
      <c r="AI418" s="82">
        <f t="shared" si="316"/>
        <v>6000.0469999999996</v>
      </c>
      <c r="AJ418" s="11"/>
      <c r="AW418" s="3"/>
    </row>
    <row r="419" spans="1:49" x14ac:dyDescent="0.25">
      <c r="A419" s="3"/>
      <c r="B419" s="6"/>
      <c r="C419" s="6"/>
      <c r="D419" s="6"/>
      <c r="E419" s="6"/>
      <c r="F419" s="30"/>
      <c r="G419" s="32"/>
      <c r="H419" s="32"/>
      <c r="I419" s="30"/>
      <c r="J419" s="30"/>
      <c r="K419" s="6"/>
      <c r="L419" s="6"/>
      <c r="M419" s="6"/>
      <c r="N419" s="6"/>
      <c r="O419" s="6"/>
      <c r="P419" s="6"/>
      <c r="Q419" s="6"/>
      <c r="R419" s="6"/>
      <c r="S419" s="6"/>
      <c r="T419" s="6"/>
      <c r="V419" s="11" t="str">
        <f t="shared" si="315"/>
        <v>SC Paderborn 07</v>
      </c>
      <c r="W419" s="11">
        <f t="shared" si="313"/>
        <v>15</v>
      </c>
      <c r="Y419" s="82">
        <f>RANK(AI419,$AI$404:$AI$421,0)+COUNTIF($AI$403:AI418,AI419)</f>
        <v>15</v>
      </c>
      <c r="Z419" s="82" t="str">
        <f t="shared" si="314"/>
        <v>SC Paderborn 07</v>
      </c>
      <c r="AA419" s="82">
        <f>COUNTIFS(F3:F220,Z419,G3:G220,"&gt;=0")+COUNTIFS(I3:I220,Z419,H3:H220,"&gt;=0")</f>
        <v>3</v>
      </c>
      <c r="AB419" s="82">
        <f>COUNTIFS(F3:F220,Z419,B3:B220,3)+COUNTIFS(I3:I220,Z419,M3:M220,3)</f>
        <v>0</v>
      </c>
      <c r="AC419" s="82">
        <f>COUNTIFS(F3:F220,Z419,B3:B220,1)+COUNTIFS(I3:I220,Z419,M3:M220,1)</f>
        <v>1</v>
      </c>
      <c r="AD419" s="82">
        <f>COUNTIFS(F3:F220,Z419,B3:B220,0)+COUNTIFS(I3:I220,Z419,M3:M220,0)</f>
        <v>2</v>
      </c>
      <c r="AE419" s="82">
        <f>SUMIF(F3:F220,Z419,G3:G220)+SUMIF(I3:I220,Z419,H3:H220)</f>
        <v>4</v>
      </c>
      <c r="AF419" s="82">
        <f>SUMIF(F3:F220,Z419,H3:H220)+SUMIF(I3:I220,Z419,G3:G220)</f>
        <v>7</v>
      </c>
      <c r="AG419" s="82">
        <f t="shared" si="317"/>
        <v>-3</v>
      </c>
      <c r="AH419" s="82">
        <f t="shared" si="318"/>
        <v>1</v>
      </c>
      <c r="AI419" s="82">
        <f t="shared" si="316"/>
        <v>999.97400000000005</v>
      </c>
      <c r="AJ419" s="11"/>
      <c r="AW419" s="3"/>
    </row>
    <row r="420" spans="1:49" x14ac:dyDescent="0.25">
      <c r="A420" s="3"/>
      <c r="B420" s="6"/>
      <c r="C420" s="6"/>
      <c r="D420" s="6"/>
      <c r="E420" s="6"/>
      <c r="F420" s="30"/>
      <c r="G420" s="32"/>
      <c r="H420" s="32"/>
      <c r="I420" s="30"/>
      <c r="J420" s="30"/>
      <c r="K420" s="6"/>
      <c r="L420" s="6"/>
      <c r="M420" s="6"/>
      <c r="N420" s="6"/>
      <c r="O420" s="6"/>
      <c r="P420" s="6"/>
      <c r="Q420" s="6"/>
      <c r="R420" s="6"/>
      <c r="S420" s="6"/>
      <c r="T420" s="6"/>
      <c r="V420" s="11" t="str">
        <f t="shared" si="315"/>
        <v>VfL Wolfsburg</v>
      </c>
      <c r="W420" s="11">
        <f t="shared" si="313"/>
        <v>3</v>
      </c>
      <c r="Y420" s="82">
        <f>RANK(AI420,$AI$404:$AI$421,0)+COUNTIF($AI$403:AI419,AI420)</f>
        <v>3</v>
      </c>
      <c r="Z420" s="82" t="str">
        <f t="shared" si="314"/>
        <v>VfL Wolfsburg</v>
      </c>
      <c r="AA420" s="82">
        <f>COUNTIFS(F3:F220,Z420,G3:G220,"&gt;=0")+COUNTIFS(I3:I220,Z420,H3:H220,"&gt;=0")</f>
        <v>3</v>
      </c>
      <c r="AB420" s="82">
        <f>COUNTIFS(F3:F220,Z420,B3:B220,3)+COUNTIFS(I3:I220,Z420,M3:M220,3)</f>
        <v>2</v>
      </c>
      <c r="AC420" s="82">
        <f>COUNTIFS(F3:F220,Z420,B3:B220,1)+COUNTIFS(I3:I220,Z420,M3:M220,1)</f>
        <v>1</v>
      </c>
      <c r="AD420" s="82">
        <f>COUNTIFS(F3:F220,Z420,B3:B220,0)+COUNTIFS(I3:I220,Z420,M3:M220,0)</f>
        <v>0</v>
      </c>
      <c r="AE420" s="82">
        <f>SUMIF(F3:F220,Z420,G3:G220)+SUMIF(I3:I220,Z420,H3:H220)</f>
        <v>6</v>
      </c>
      <c r="AF420" s="82">
        <f>SUMIF(F3:F220,Z420,H3:H220)+SUMIF(I3:I220,Z420,G3:G220)</f>
        <v>2</v>
      </c>
      <c r="AG420" s="82">
        <f t="shared" si="317"/>
        <v>4</v>
      </c>
      <c r="AH420" s="82">
        <f t="shared" si="318"/>
        <v>7</v>
      </c>
      <c r="AI420" s="82">
        <f t="shared" si="316"/>
        <v>7000.0460000000003</v>
      </c>
      <c r="AW420" s="3"/>
    </row>
    <row r="421" spans="1:49" x14ac:dyDescent="0.25">
      <c r="A421" s="3"/>
      <c r="B421" s="6"/>
      <c r="C421" s="6"/>
      <c r="D421" s="6"/>
      <c r="E421" s="6"/>
      <c r="F421" s="30"/>
      <c r="G421" s="32"/>
      <c r="H421" s="32"/>
      <c r="I421" s="30"/>
      <c r="J421" s="30"/>
      <c r="K421" s="6"/>
      <c r="L421" s="6"/>
      <c r="M421" s="6"/>
      <c r="N421" s="6"/>
      <c r="O421" s="6"/>
      <c r="P421" s="6"/>
      <c r="Q421" s="6"/>
      <c r="R421" s="6"/>
      <c r="S421" s="6"/>
      <c r="T421" s="6"/>
      <c r="V421" s="11" t="str">
        <f t="shared" si="315"/>
        <v>Werder Bremen</v>
      </c>
      <c r="W421" s="11">
        <f t="shared" si="313"/>
        <v>13</v>
      </c>
      <c r="Y421" s="82">
        <f>RANK(AI421,$AI$404:$AI$421,0)+COUNTIF($AI$403:AI420,AI421)</f>
        <v>13</v>
      </c>
      <c r="Z421" s="82" t="str">
        <f t="shared" si="314"/>
        <v>Werder Bremen</v>
      </c>
      <c r="AA421" s="82">
        <f>COUNTIFS(F3:F220,Z421,G3:G220,"&gt;=0")+COUNTIFS(I3:I220,Z421,H3:H220,"&gt;=0")</f>
        <v>3</v>
      </c>
      <c r="AB421" s="82">
        <f>COUNTIFS(F3:F220,Z421,B3:B220,3)+COUNTIFS(I3:I220,Z421,M3:M220,3)</f>
        <v>1</v>
      </c>
      <c r="AC421" s="82">
        <f>COUNTIFS(F3:F220,Z421,B3:B220,1)+COUNTIFS(I3:I220,Z421,M3:M220,1)</f>
        <v>0</v>
      </c>
      <c r="AD421" s="82">
        <f>COUNTIFS(F3:F220,Z421,B3:B220,0)+COUNTIFS(I3:I220,Z421,M3:M220,0)</f>
        <v>2</v>
      </c>
      <c r="AE421" s="82">
        <f>SUMIF(F3:F220,Z421,G3:G220)+SUMIF(I3:I220,Z421,H3:H220)</f>
        <v>6</v>
      </c>
      <c r="AF421" s="82">
        <f>SUMIF(F3:F220,Z421,H3:H220)+SUMIF(I3:I220,Z421,G3:G220)</f>
        <v>8</v>
      </c>
      <c r="AG421" s="82">
        <f t="shared" si="317"/>
        <v>-2</v>
      </c>
      <c r="AH421" s="82">
        <f t="shared" si="318"/>
        <v>3</v>
      </c>
      <c r="AI421" s="82">
        <f t="shared" si="316"/>
        <v>2999.9859999999999</v>
      </c>
      <c r="AJ421" s="11"/>
      <c r="AW421" s="3"/>
    </row>
    <row r="422" spans="1:49" x14ac:dyDescent="0.25">
      <c r="A422" s="3"/>
      <c r="AJ422" s="11"/>
      <c r="AW422" s="3"/>
    </row>
    <row r="423" spans="1:49" x14ac:dyDescent="0.25">
      <c r="A423" s="3"/>
      <c r="W423" s="83">
        <v>21</v>
      </c>
      <c r="Y423" s="82"/>
      <c r="Z423" s="82" t="s">
        <v>1</v>
      </c>
      <c r="AA423" s="82" t="s">
        <v>2</v>
      </c>
      <c r="AB423" s="82" t="s">
        <v>3</v>
      </c>
      <c r="AC423" s="82" t="s">
        <v>4</v>
      </c>
      <c r="AD423" s="82" t="s">
        <v>5</v>
      </c>
      <c r="AE423" s="82" t="s">
        <v>6</v>
      </c>
      <c r="AF423" s="82" t="s">
        <v>7</v>
      </c>
      <c r="AG423" s="82" t="s">
        <v>8</v>
      </c>
      <c r="AH423" s="82" t="s">
        <v>9</v>
      </c>
      <c r="AI423" s="82" t="s">
        <v>0</v>
      </c>
      <c r="AJ423" s="11"/>
    </row>
    <row r="424" spans="1:49" x14ac:dyDescent="0.25">
      <c r="A424" s="3"/>
      <c r="V424" s="11" t="str">
        <f>CONCATENATE(Z424)</f>
        <v>1. FC Köln</v>
      </c>
      <c r="W424" s="11">
        <f t="shared" ref="W424:W441" si="319">Y424</f>
        <v>14</v>
      </c>
      <c r="Y424" s="82">
        <f>RANK(AI424,$AI$424:$AI$441,0)+COUNTIF($AI$423:AI423,AI424)</f>
        <v>14</v>
      </c>
      <c r="Z424" s="82" t="str">
        <f t="shared" ref="Z424:Z441" si="320">CONCATENATE(Z4)</f>
        <v>1. FC Köln</v>
      </c>
      <c r="AA424" s="82">
        <f>COUNTIFS(F3:F231,Z424,G3:G231,"&gt;=0")+COUNTIFS(I3:I231,Z424,H3:H231,"&gt;=0")</f>
        <v>3</v>
      </c>
      <c r="AB424" s="82">
        <f>COUNTIFS(F3:F231,Z424,B3:B231,3)+COUNTIFS(I3:I231,Z424,M3:M231,3)</f>
        <v>1</v>
      </c>
      <c r="AC424" s="82">
        <f>COUNTIFS(F3:F231,Z424,B3:B231,1)+COUNTIFS(I3:I231,Z424,M3:M231,1)</f>
        <v>0</v>
      </c>
      <c r="AD424" s="82">
        <f>COUNTIFS(F3:F231,Z424,B3:B231,0)+COUNTIFS(I3:I231,Z424,M3:M231,0)</f>
        <v>2</v>
      </c>
      <c r="AE424" s="82">
        <f>SUMIF(F3:F231,Z424,G3:G231)+SUMIF(I3:I231,Z424,H3:H231)</f>
        <v>4</v>
      </c>
      <c r="AF424" s="82">
        <f>SUMIF(F3:F231,Z424,H3:H231)+SUMIF(I3:I231,Z424,G3:G231)</f>
        <v>6</v>
      </c>
      <c r="AG424" s="82">
        <f>+AE424-AF424</f>
        <v>-2</v>
      </c>
      <c r="AH424" s="82">
        <f>(AB424*3)+AC424</f>
        <v>3</v>
      </c>
      <c r="AI424" s="82">
        <f>SUM(AH424*1000+(AG424)/100+(AE424)/1000)</f>
        <v>2999.9839999999999</v>
      </c>
      <c r="AJ424" s="11"/>
      <c r="AW424" s="3"/>
    </row>
    <row r="425" spans="1:49" x14ac:dyDescent="0.25">
      <c r="A425" s="3"/>
      <c r="V425" s="11" t="str">
        <f t="shared" ref="V425:V441" si="321">CONCATENATE(Z425)</f>
        <v>1. FC Union Berlin</v>
      </c>
      <c r="W425" s="11">
        <f t="shared" si="319"/>
        <v>11</v>
      </c>
      <c r="Y425" s="82">
        <f>RANK(AI425,$AI$424:$AI$441,0)+COUNTIF($AI$423:AI424,AI425)</f>
        <v>11</v>
      </c>
      <c r="Z425" s="82" t="str">
        <f t="shared" si="320"/>
        <v>1. FC Union Berlin</v>
      </c>
      <c r="AA425" s="82">
        <f>COUNTIFS(F3:F231,Z425,G3:G231,"&gt;=0")+COUNTIFS(I3:I231,Z425,H3:H231,"&gt;=0")</f>
        <v>3</v>
      </c>
      <c r="AB425" s="82">
        <f>COUNTIFS(F3:F231,Z425,B3:B231,3)+COUNTIFS(I3:I231,Z425,M3:M231,3)</f>
        <v>1</v>
      </c>
      <c r="AC425" s="82">
        <f>COUNTIFS(F3:F231,Z425,B3:B231,1)+COUNTIFS(I3:I231,Z425,M3:M231,1)</f>
        <v>1</v>
      </c>
      <c r="AD425" s="82">
        <f>COUNTIFS(F3:F231,Z425,B3:B231,0)+COUNTIFS(I3:I231,Z425,M3:M231,0)</f>
        <v>1</v>
      </c>
      <c r="AE425" s="82">
        <f>SUMIF(F3:F231,Z425,G3:G231)+SUMIF(I3:I231,Z425,H3:H231)</f>
        <v>4</v>
      </c>
      <c r="AF425" s="82">
        <f>SUMIF(F3:F231,Z425,H3:H231)+SUMIF(I3:I231,Z425,G3:G231)</f>
        <v>6</v>
      </c>
      <c r="AG425" s="82">
        <f>+AE425-AF425</f>
        <v>-2</v>
      </c>
      <c r="AH425" s="82">
        <f>(AB425*3)+AC425</f>
        <v>4</v>
      </c>
      <c r="AI425" s="82">
        <f t="shared" ref="AI425:AI441" si="322">SUM(AH425*1000+(AG425)/100+(AE425)/1000)</f>
        <v>3999.9839999999999</v>
      </c>
      <c r="AJ425" s="11"/>
      <c r="AW425" s="3"/>
    </row>
    <row r="426" spans="1:49" x14ac:dyDescent="0.25">
      <c r="A426" s="3"/>
      <c r="V426" s="11" t="str">
        <f t="shared" si="321"/>
        <v>1. FSV Mainz 05</v>
      </c>
      <c r="W426" s="11">
        <f t="shared" si="319"/>
        <v>18</v>
      </c>
      <c r="Y426" s="82">
        <f>RANK(AI426,$AI$424:$AI$441,0)+COUNTIF($AI$423:AI425,AI426)</f>
        <v>18</v>
      </c>
      <c r="Z426" s="82" t="str">
        <f t="shared" si="320"/>
        <v>1. FSV Mainz 05</v>
      </c>
      <c r="AA426" s="82">
        <f>COUNTIFS(F3:F231,Z426,G3:G231,"&gt;=0")+COUNTIFS(I3:I231,Z426,H3:H231,"&gt;=0")</f>
        <v>3</v>
      </c>
      <c r="AB426" s="82">
        <f>COUNTIFS(F3:F231,Z426,B3:B231,3)+COUNTIFS(I3:I231,Z426,M3:M231,3)</f>
        <v>0</v>
      </c>
      <c r="AC426" s="82">
        <f>COUNTIFS(F3:F231,Z426,B3:B231,1)+COUNTIFS(I3:I231,Z426,M3:M231,1)</f>
        <v>0</v>
      </c>
      <c r="AD426" s="82">
        <f>COUNTIFS(F3:F231,Z426,B3:B231,0)+COUNTIFS(I3:I231,Z426,M3:M231,0)</f>
        <v>3</v>
      </c>
      <c r="AE426" s="82">
        <f>SUMIF(F3:F231,Z426,G3:G231)+SUMIF(I3:I231,Z426,H3:H231)</f>
        <v>2</v>
      </c>
      <c r="AF426" s="82">
        <f>SUMIF(F3:F231,Z426,H3:H231)+SUMIF(I3:I231,Z426,G3:G231)</f>
        <v>12</v>
      </c>
      <c r="AG426" s="82">
        <f>+AE426-AF426</f>
        <v>-10</v>
      </c>
      <c r="AH426" s="82">
        <f>(AB426*3)+AC426</f>
        <v>0</v>
      </c>
      <c r="AI426" s="82">
        <f t="shared" si="322"/>
        <v>-9.8000000000000004E-2</v>
      </c>
      <c r="AJ426" s="11"/>
      <c r="AW426" s="3"/>
    </row>
    <row r="427" spans="1:49" x14ac:dyDescent="0.25">
      <c r="A427" s="3"/>
      <c r="V427" s="11" t="str">
        <f t="shared" si="321"/>
        <v>1899 Hoffenheim</v>
      </c>
      <c r="W427" s="11">
        <f t="shared" si="319"/>
        <v>9</v>
      </c>
      <c r="Y427" s="82">
        <f>RANK(AI427,$AI$424:$AI$441,0)+COUNTIF($AI$423:AI426,AI427)</f>
        <v>9</v>
      </c>
      <c r="Z427" s="82" t="str">
        <f t="shared" si="320"/>
        <v>1899 Hoffenheim</v>
      </c>
      <c r="AA427" s="82">
        <f>COUNTIFS(F3:F231,Z427,G3:G231,"&gt;=0")+COUNTIFS(I3:I231,Z427,H3:H231,"&gt;=0")</f>
        <v>3</v>
      </c>
      <c r="AB427" s="82">
        <f>COUNTIFS(F3:F231,Z427,B3:B231,3)+COUNTIFS(I3:I231,Z427,M3:M231,3)</f>
        <v>1</v>
      </c>
      <c r="AC427" s="82">
        <f>COUNTIFS(F3:F231,Z427,B3:B231,1)+COUNTIFS(I3:I231,Z427,M3:M231,1)</f>
        <v>1</v>
      </c>
      <c r="AD427" s="82">
        <f>COUNTIFS(F3:F231,Z427,B3:B231,0)+COUNTIFS(I3:I231,Z427,M3:M231,0)</f>
        <v>1</v>
      </c>
      <c r="AE427" s="82">
        <f>SUMIF(F3:F231,Z427,G3:G231)+SUMIF(I3:I231,Z427,H3:H231)</f>
        <v>3</v>
      </c>
      <c r="AF427" s="82">
        <f>SUMIF(F3:F231,Z427,H3:H231)+SUMIF(I3:I231,Z427,G3:G231)</f>
        <v>3</v>
      </c>
      <c r="AG427" s="82">
        <f t="shared" ref="AG427:AG441" si="323">+AE427-AF427</f>
        <v>0</v>
      </c>
      <c r="AH427" s="82">
        <f>(AB427*3)+AC427</f>
        <v>4</v>
      </c>
      <c r="AI427" s="82">
        <f t="shared" si="322"/>
        <v>4000.0030000000002</v>
      </c>
      <c r="AJ427" s="11"/>
      <c r="AW427" s="3"/>
    </row>
    <row r="428" spans="1:49" x14ac:dyDescent="0.25">
      <c r="A428" s="3"/>
      <c r="V428" s="11" t="str">
        <f t="shared" si="321"/>
        <v>Bayer Leverkusen</v>
      </c>
      <c r="W428" s="11">
        <f t="shared" si="319"/>
        <v>4</v>
      </c>
      <c r="Y428" s="82">
        <f>RANK(AI428,$AI$424:$AI$441,0)+COUNTIF($AI$423:AI427,AI428)</f>
        <v>4</v>
      </c>
      <c r="Z428" s="82" t="str">
        <f t="shared" si="320"/>
        <v>Bayer Leverkusen</v>
      </c>
      <c r="AA428" s="82">
        <f>COUNTIFS(F3:F231,Z428,G3:G231,"&gt;=0")+COUNTIFS(I3:I231,Z428,H3:H231,"&gt;=0")</f>
        <v>3</v>
      </c>
      <c r="AB428" s="82">
        <f>COUNTIFS(F3:F231,Z428,B3:B231,3)+COUNTIFS(I3:I231,Z428,M3:M231,3)</f>
        <v>2</v>
      </c>
      <c r="AC428" s="82">
        <f>COUNTIFS(F3:F231,Z428,B3:B231,1)+COUNTIFS(I3:I231,Z428,M3:M231,1)</f>
        <v>1</v>
      </c>
      <c r="AD428" s="82">
        <f>COUNTIFS(F3:F231,Z428,B3:B231,0)+COUNTIFS(I3:I231,Z428,M3:M231,0)</f>
        <v>0</v>
      </c>
      <c r="AE428" s="82">
        <f>SUMIF(F3:F231,Z428,G3:G231)+SUMIF(I3:I231,Z428,H3:H231)</f>
        <v>6</v>
      </c>
      <c r="AF428" s="82">
        <f>SUMIF(F3:F231,Z428,H3:H231)+SUMIF(I3:I231,Z428,G3:G231)</f>
        <v>3</v>
      </c>
      <c r="AG428" s="82">
        <f t="shared" si="323"/>
        <v>3</v>
      </c>
      <c r="AH428" s="82">
        <f>(AB428*3)+AC428</f>
        <v>7</v>
      </c>
      <c r="AI428" s="82">
        <f t="shared" si="322"/>
        <v>7000.0360000000001</v>
      </c>
      <c r="AJ428" s="11"/>
      <c r="AW428" s="3"/>
    </row>
    <row r="429" spans="1:49" x14ac:dyDescent="0.25">
      <c r="A429" s="3"/>
      <c r="V429" s="11" t="str">
        <f t="shared" si="321"/>
        <v>Bayern München</v>
      </c>
      <c r="W429" s="11">
        <f t="shared" si="319"/>
        <v>2</v>
      </c>
      <c r="Y429" s="82">
        <f>RANK(AI429,$AI$424:$AI$441,0)+COUNTIF($AI$423:AI428,AI429)</f>
        <v>2</v>
      </c>
      <c r="Z429" s="82" t="str">
        <f t="shared" si="320"/>
        <v>Bayern München</v>
      </c>
      <c r="AA429" s="82">
        <f>COUNTIFS(F3:F231,Z429,G3:G231,"&gt;=0")+COUNTIFS(I3:I231,Z429,H3:H231,"&gt;=0")</f>
        <v>3</v>
      </c>
      <c r="AB429" s="82">
        <f>COUNTIFS(F3:F231,Z429,B3:B231,3)+COUNTIFS(I3:I231,Z429,M3:M231,3)</f>
        <v>2</v>
      </c>
      <c r="AC429" s="82">
        <f>COUNTIFS(F3:F231,Z429,B3:B231,1)+COUNTIFS(I3:I231,Z429,M3:M231,1)</f>
        <v>1</v>
      </c>
      <c r="AD429" s="82">
        <f>COUNTIFS(F3:F231,Z429,B3:B231,0)+COUNTIFS(I3:I231,Z429,M3:M231,0)</f>
        <v>0</v>
      </c>
      <c r="AE429" s="82">
        <f>SUMIF(F3:F231,Z429,G3:G231)+SUMIF(I3:I231,Z429,H3:H231)</f>
        <v>11</v>
      </c>
      <c r="AF429" s="82">
        <f>SUMIF(F3:F231,Z429,H3:H231)+SUMIF(I3:I231,Z429,G3:G231)</f>
        <v>3</v>
      </c>
      <c r="AG429" s="82">
        <f t="shared" si="323"/>
        <v>8</v>
      </c>
      <c r="AH429" s="82">
        <f t="shared" ref="AH429:AH441" si="324">(AB429*3)+AC429</f>
        <v>7</v>
      </c>
      <c r="AI429" s="82">
        <f t="shared" si="322"/>
        <v>7000.0910000000003</v>
      </c>
      <c r="AJ429" s="11"/>
      <c r="AW429" s="3"/>
    </row>
    <row r="430" spans="1:49" x14ac:dyDescent="0.25">
      <c r="A430" s="3"/>
      <c r="V430" s="11" t="str">
        <f t="shared" si="321"/>
        <v>Bor. Mönchengladbach</v>
      </c>
      <c r="W430" s="11">
        <f t="shared" si="319"/>
        <v>8</v>
      </c>
      <c r="Y430" s="82">
        <f>RANK(AI430,$AI$424:$AI$441,0)+COUNTIF($AI$423:AI429,AI430)</f>
        <v>8</v>
      </c>
      <c r="Z430" s="82" t="str">
        <f t="shared" si="320"/>
        <v>Bor. Mönchengladbach</v>
      </c>
      <c r="AA430" s="82">
        <f>COUNTIFS(F3:F231,Z430,G3:G231,"&gt;=0")+COUNTIFS(I3:I231,Z430,H3:H231,"&gt;=0")</f>
        <v>3</v>
      </c>
      <c r="AB430" s="82">
        <f>COUNTIFS(F3:F231,Z430,B3:B231,3)+COUNTIFS(I3:I231,Z430,M3:M231,3)</f>
        <v>1</v>
      </c>
      <c r="AC430" s="82">
        <f>COUNTIFS(F3:F231,Z430,B3:B231,1)+COUNTIFS(I3:I231,Z430,M3:M231,1)</f>
        <v>1</v>
      </c>
      <c r="AD430" s="82">
        <f>COUNTIFS(F3:F231,Z430,B3:B231,0)+COUNTIFS(I3:I231,Z430,M3:M231,0)</f>
        <v>1</v>
      </c>
      <c r="AE430" s="82">
        <f>SUMIF(F3:F231,Z430,G3:G231)+SUMIF(I3:I231,Z430,H3:H231)</f>
        <v>4</v>
      </c>
      <c r="AF430" s="82">
        <f>SUMIF(F3:F231,Z430,H3:H231)+SUMIF(I3:I231,Z430,G3:G231)</f>
        <v>4</v>
      </c>
      <c r="AG430" s="82">
        <f t="shared" si="323"/>
        <v>0</v>
      </c>
      <c r="AH430" s="82">
        <f t="shared" si="324"/>
        <v>4</v>
      </c>
      <c r="AI430" s="82">
        <f t="shared" si="322"/>
        <v>4000.0039999999999</v>
      </c>
      <c r="AJ430" s="11"/>
      <c r="AW430" s="3"/>
    </row>
    <row r="431" spans="1:49" x14ac:dyDescent="0.25">
      <c r="A431" s="3"/>
      <c r="V431" s="11" t="str">
        <f t="shared" si="321"/>
        <v>Borussia Dortmund</v>
      </c>
      <c r="W431" s="11">
        <f t="shared" si="319"/>
        <v>5</v>
      </c>
      <c r="Y431" s="82">
        <f>RANK(AI431,$AI$424:$AI$441,0)+COUNTIF($AI$423:AI430,AI431)</f>
        <v>5</v>
      </c>
      <c r="Z431" s="82" t="str">
        <f t="shared" si="320"/>
        <v>Borussia Dortmund</v>
      </c>
      <c r="AA431" s="82">
        <f>COUNTIFS(F3:F231,Z431,G3:G231,"&gt;=0")+COUNTIFS(I3:I231,Z431,H3:H231,"&gt;=0")</f>
        <v>3</v>
      </c>
      <c r="AB431" s="82">
        <f>COUNTIFS(F3:F231,Z431,B3:B231,3)+COUNTIFS(I3:I231,Z431,M3:M231,3)</f>
        <v>2</v>
      </c>
      <c r="AC431" s="82">
        <f>COUNTIFS(F3:F231,Z431,B3:B231,1)+COUNTIFS(I3:I231,Z431,M3:M231,1)</f>
        <v>0</v>
      </c>
      <c r="AD431" s="82">
        <f>COUNTIFS(F3:F231,Z431,B3:B231,0)+COUNTIFS(I3:I231,Z431,M3:M231,0)</f>
        <v>1</v>
      </c>
      <c r="AE431" s="82">
        <f>SUMIF(F3:F231,Z431,G3:G231)+SUMIF(I3:I231,Z431,H3:H231)</f>
        <v>9</v>
      </c>
      <c r="AF431" s="82">
        <f>SUMIF(F3:F231,Z431,H3:H231)+SUMIF(I3:I231,Z431,G3:G231)</f>
        <v>5</v>
      </c>
      <c r="AG431" s="82">
        <f t="shared" si="323"/>
        <v>4</v>
      </c>
      <c r="AH431" s="82">
        <f t="shared" si="324"/>
        <v>6</v>
      </c>
      <c r="AI431" s="82">
        <f t="shared" si="322"/>
        <v>6000.049</v>
      </c>
      <c r="AJ431" s="11"/>
      <c r="AW431" s="3"/>
    </row>
    <row r="432" spans="1:49" x14ac:dyDescent="0.25">
      <c r="A432" s="3"/>
      <c r="V432" s="11" t="str">
        <f t="shared" si="321"/>
        <v>Eintracht Frankfurt</v>
      </c>
      <c r="W432" s="11">
        <f t="shared" si="319"/>
        <v>7</v>
      </c>
      <c r="Y432" s="82">
        <f>RANK(AI432,$AI$424:$AI$441,0)+COUNTIF($AI$423:AI431,AI432)</f>
        <v>7</v>
      </c>
      <c r="Z432" s="82" t="str">
        <f t="shared" si="320"/>
        <v>Eintracht Frankfurt</v>
      </c>
      <c r="AA432" s="82">
        <f>COUNTIFS(F3:F231,Z432,G3:G231,"&gt;=0")+COUNTIFS(I3:I231,Z432,H3:H231,"&gt;=0")</f>
        <v>3</v>
      </c>
      <c r="AB432" s="82">
        <f>COUNTIFS(F3:F231,Z432,B3:B231,3)+COUNTIFS(I3:I231,Z432,M3:M231,3)</f>
        <v>2</v>
      </c>
      <c r="AC432" s="82">
        <f>COUNTIFS(F3:F231,Z432,B3:B231,1)+COUNTIFS(I3:I231,Z432,M3:M231,1)</f>
        <v>0</v>
      </c>
      <c r="AD432" s="82">
        <f>COUNTIFS(F3:F231,Z432,B3:B231,0)+COUNTIFS(I3:I231,Z432,M3:M231,0)</f>
        <v>1</v>
      </c>
      <c r="AE432" s="82">
        <f>SUMIF(F3:F231,Z432,G3:G231)+SUMIF(I3:I231,Z432,H3:H231)</f>
        <v>4</v>
      </c>
      <c r="AF432" s="82">
        <f>SUMIF(F3:F231,Z432,H3:H231)+SUMIF(I3:I231,Z432,G3:G231)</f>
        <v>3</v>
      </c>
      <c r="AG432" s="82">
        <f t="shared" si="323"/>
        <v>1</v>
      </c>
      <c r="AH432" s="82">
        <f t="shared" si="324"/>
        <v>6</v>
      </c>
      <c r="AI432" s="82">
        <f t="shared" si="322"/>
        <v>6000.0140000000001</v>
      </c>
      <c r="AJ432" s="11"/>
      <c r="AW432" s="3"/>
    </row>
    <row r="433" spans="1:49" x14ac:dyDescent="0.25">
      <c r="A433" s="3"/>
      <c r="B433" s="3"/>
      <c r="C433" s="3"/>
      <c r="D433" s="3"/>
      <c r="E433" s="3"/>
      <c r="G433" s="3"/>
      <c r="H433" s="3"/>
      <c r="K433" s="3"/>
      <c r="L433" s="3"/>
      <c r="M433" s="3"/>
      <c r="N433" s="3"/>
      <c r="O433" s="3"/>
      <c r="P433" s="3"/>
      <c r="Q433" s="3"/>
      <c r="R433" s="3"/>
      <c r="S433" s="3"/>
      <c r="T433" s="3"/>
      <c r="U433" s="3"/>
      <c r="V433" s="11" t="str">
        <f t="shared" si="321"/>
        <v>FC Augsburg</v>
      </c>
      <c r="W433" s="11">
        <f t="shared" si="319"/>
        <v>16</v>
      </c>
      <c r="Y433" s="82">
        <f>RANK(AI433,$AI$424:$AI$441,0)+COUNTIF($AI$423:AI432,AI433)</f>
        <v>16</v>
      </c>
      <c r="Z433" s="82" t="str">
        <f t="shared" si="320"/>
        <v>FC Augsburg</v>
      </c>
      <c r="AA433" s="82">
        <f>COUNTIFS(F3:F231,Z433,G3:G231,"&gt;=0")+COUNTIFS(I3:I231,Z433,H3:H231,"&gt;=0")</f>
        <v>3</v>
      </c>
      <c r="AB433" s="82">
        <f>COUNTIFS(F3:F231,Z433,B3:B231,3)+COUNTIFS(I3:I231,Z433,M3:M231,3)</f>
        <v>0</v>
      </c>
      <c r="AC433" s="82">
        <f>COUNTIFS(F3:F231,Z433,B3:B231,1)+COUNTIFS(I3:I231,Z433,M3:M231,1)</f>
        <v>1</v>
      </c>
      <c r="AD433" s="82">
        <f>COUNTIFS(F3:F231,Z433,B3:B231,0)+COUNTIFS(I3:I231,Z433,M3:M231,0)</f>
        <v>2</v>
      </c>
      <c r="AE433" s="82">
        <f>SUMIF(F3:F231,Z433,G3:G231)+SUMIF(I3:I231,Z433,H3:H231)</f>
        <v>4</v>
      </c>
      <c r="AF433" s="82">
        <f>SUMIF(F3:F231,Z433,H3:H231)+SUMIF(I3:I231,Z433,G3:G231)</f>
        <v>9</v>
      </c>
      <c r="AG433" s="82">
        <f t="shared" si="323"/>
        <v>-5</v>
      </c>
      <c r="AH433" s="82">
        <f t="shared" si="324"/>
        <v>1</v>
      </c>
      <c r="AI433" s="82">
        <f t="shared" si="322"/>
        <v>999.95400000000006</v>
      </c>
      <c r="AJ433" s="11"/>
      <c r="AW433" s="3"/>
    </row>
    <row r="434" spans="1:49" x14ac:dyDescent="0.25">
      <c r="A434" s="3"/>
      <c r="B434" s="3"/>
      <c r="C434" s="3"/>
      <c r="D434" s="3"/>
      <c r="E434" s="3"/>
      <c r="G434" s="3"/>
      <c r="H434" s="3"/>
      <c r="K434" s="3"/>
      <c r="L434" s="3"/>
      <c r="M434" s="3"/>
      <c r="N434" s="3"/>
      <c r="O434" s="3"/>
      <c r="P434" s="3"/>
      <c r="Q434" s="3"/>
      <c r="R434" s="3"/>
      <c r="S434" s="3"/>
      <c r="T434" s="3"/>
      <c r="U434" s="3"/>
      <c r="V434" s="11" t="str">
        <f t="shared" si="321"/>
        <v>FC Schalke 04</v>
      </c>
      <c r="W434" s="11">
        <f t="shared" si="319"/>
        <v>10</v>
      </c>
      <c r="Y434" s="82">
        <f>RANK(AI434,$AI$424:$AI$441,0)+COUNTIF($AI$423:AI433,AI434)</f>
        <v>10</v>
      </c>
      <c r="Z434" s="82" t="str">
        <f t="shared" si="320"/>
        <v>FC Schalke 04</v>
      </c>
      <c r="AA434" s="82">
        <f>COUNTIFS(F3:F231,Z434,G3:G231,"&gt;=0")+COUNTIFS(I3:I231,Z434,H3:H231,"&gt;=0")</f>
        <v>3</v>
      </c>
      <c r="AB434" s="82">
        <f>COUNTIFS(F3:F231,Z434,B3:B231,3)+COUNTIFS(I3:I231,Z434,M3:M231,3)</f>
        <v>1</v>
      </c>
      <c r="AC434" s="82">
        <f>COUNTIFS(F3:F231,Z434,B3:B231,1)+COUNTIFS(I3:I231,Z434,M3:M231,1)</f>
        <v>1</v>
      </c>
      <c r="AD434" s="82">
        <f>COUNTIFS(F3:F231,Z434,B3:B231,0)+COUNTIFS(I3:I231,Z434,M3:M231,0)</f>
        <v>1</v>
      </c>
      <c r="AE434" s="82">
        <f>SUMIF(F3:F231,Z434,G3:G231)+SUMIF(I3:I231,Z434,H3:H231)</f>
        <v>3</v>
      </c>
      <c r="AF434" s="82">
        <f>SUMIF(F3:F231,Z434,H3:H231)+SUMIF(I3:I231,Z434,G3:G231)</f>
        <v>3</v>
      </c>
      <c r="AG434" s="82">
        <f t="shared" si="323"/>
        <v>0</v>
      </c>
      <c r="AH434" s="82">
        <f t="shared" si="324"/>
        <v>4</v>
      </c>
      <c r="AI434" s="82">
        <f t="shared" si="322"/>
        <v>4000.0030000000002</v>
      </c>
      <c r="AJ434" s="11"/>
      <c r="AW434" s="3"/>
    </row>
    <row r="435" spans="1:49" x14ac:dyDescent="0.25">
      <c r="A435" s="3"/>
      <c r="B435" s="3"/>
      <c r="C435" s="3"/>
      <c r="D435" s="3"/>
      <c r="E435" s="3"/>
      <c r="G435" s="3"/>
      <c r="H435" s="3"/>
      <c r="K435" s="3"/>
      <c r="L435" s="3"/>
      <c r="M435" s="3"/>
      <c r="N435" s="3"/>
      <c r="O435" s="3"/>
      <c r="P435" s="3"/>
      <c r="Q435" s="3"/>
      <c r="R435" s="3"/>
      <c r="S435" s="3"/>
      <c r="T435" s="3"/>
      <c r="U435" s="3"/>
      <c r="V435" s="11" t="str">
        <f t="shared" si="321"/>
        <v>Fortuna Düsseldorf</v>
      </c>
      <c r="W435" s="11">
        <f t="shared" si="319"/>
        <v>12</v>
      </c>
      <c r="Y435" s="82">
        <f>RANK(AI435,$AI$424:$AI$441,0)+COUNTIF($AI$423:AI434,AI435)</f>
        <v>12</v>
      </c>
      <c r="Z435" s="82" t="str">
        <f t="shared" si="320"/>
        <v>Fortuna Düsseldorf</v>
      </c>
      <c r="AA435" s="82">
        <f>COUNTIFS(F3:F231,Z435,G3:G231,"&gt;=0")+COUNTIFS(I3:I231,Z435,H3:H231,"&gt;=0")</f>
        <v>3</v>
      </c>
      <c r="AB435" s="82">
        <f>COUNTIFS(F3:F231,Z435,B3:B231,3)+COUNTIFS(I3:I231,Z435,M3:M231,3)</f>
        <v>1</v>
      </c>
      <c r="AC435" s="82">
        <f>COUNTIFS(F3:F231,Z435,B3:B231,1)+COUNTIFS(I3:I231,Z435,M3:M231,1)</f>
        <v>0</v>
      </c>
      <c r="AD435" s="82">
        <f>COUNTIFS(F3:F231,Z435,B3:B231,0)+COUNTIFS(I3:I231,Z435,M3:M231,0)</f>
        <v>2</v>
      </c>
      <c r="AE435" s="82">
        <f>SUMIF(F3:F231,Z435,G3:G231)+SUMIF(I3:I231,Z435,H3:H231)</f>
        <v>5</v>
      </c>
      <c r="AF435" s="82">
        <f>SUMIF(F3:F231,Z435,H3:H231)+SUMIF(I3:I231,Z435,G3:G231)</f>
        <v>6</v>
      </c>
      <c r="AG435" s="82">
        <f t="shared" si="323"/>
        <v>-1</v>
      </c>
      <c r="AH435" s="82">
        <f t="shared" si="324"/>
        <v>3</v>
      </c>
      <c r="AI435" s="82">
        <f t="shared" si="322"/>
        <v>2999.9949999999999</v>
      </c>
      <c r="AJ435" s="11"/>
      <c r="AW435" s="3"/>
    </row>
    <row r="436" spans="1:49" x14ac:dyDescent="0.25">
      <c r="A436" s="3"/>
      <c r="B436" s="3"/>
      <c r="C436" s="3"/>
      <c r="D436" s="3"/>
      <c r="E436" s="3"/>
      <c r="G436" s="3"/>
      <c r="H436" s="3"/>
      <c r="K436" s="3"/>
      <c r="L436" s="3"/>
      <c r="M436" s="3"/>
      <c r="N436" s="3"/>
      <c r="O436" s="3"/>
      <c r="P436" s="3"/>
      <c r="Q436" s="3"/>
      <c r="R436" s="3"/>
      <c r="S436" s="3"/>
      <c r="T436" s="3"/>
      <c r="U436" s="3"/>
      <c r="V436" s="11" t="str">
        <f t="shared" si="321"/>
        <v>Hertha BSC</v>
      </c>
      <c r="W436" s="11">
        <f t="shared" si="319"/>
        <v>17</v>
      </c>
      <c r="Y436" s="82">
        <f>RANK(AI436,$AI$424:$AI$441,0)+COUNTIF($AI$423:AI435,AI436)</f>
        <v>17</v>
      </c>
      <c r="Z436" s="82" t="str">
        <f t="shared" si="320"/>
        <v>Hertha BSC</v>
      </c>
      <c r="AA436" s="82">
        <f>COUNTIFS(F3:F231,Z436,G3:G231,"&gt;=0")+COUNTIFS(I3:I231,Z436,H3:H231,"&gt;=0")</f>
        <v>3</v>
      </c>
      <c r="AB436" s="82">
        <f>COUNTIFS(F3:F231,Z436,B3:B231,3)+COUNTIFS(I3:I231,Z436,M3:M231,3)</f>
        <v>0</v>
      </c>
      <c r="AC436" s="82">
        <f>COUNTIFS(F3:F231,Z436,B3:B231,1)+COUNTIFS(I3:I231,Z436,M3:M231,1)</f>
        <v>1</v>
      </c>
      <c r="AD436" s="82">
        <f>COUNTIFS(F3:F231,Z436,B3:B231,0)+COUNTIFS(I3:I231,Z436,M3:M231,0)</f>
        <v>2</v>
      </c>
      <c r="AE436" s="82">
        <f>SUMIF(F3:F231,Z436,G3:G231)+SUMIF(I3:I231,Z436,H3:H231)</f>
        <v>2</v>
      </c>
      <c r="AF436" s="82">
        <f>SUMIF(F3:F231,Z436,H3:H231)+SUMIF(I3:I231,Z436,G3:G231)</f>
        <v>8</v>
      </c>
      <c r="AG436" s="82">
        <f t="shared" si="323"/>
        <v>-6</v>
      </c>
      <c r="AH436" s="82">
        <f t="shared" si="324"/>
        <v>1</v>
      </c>
      <c r="AI436" s="82">
        <f t="shared" si="322"/>
        <v>999.94200000000001</v>
      </c>
      <c r="AJ436" s="11"/>
      <c r="AW436" s="3"/>
    </row>
    <row r="437" spans="1:49" x14ac:dyDescent="0.25">
      <c r="A437" s="3"/>
      <c r="B437" s="3"/>
      <c r="C437" s="3"/>
      <c r="D437" s="3"/>
      <c r="E437" s="3"/>
      <c r="G437" s="3"/>
      <c r="H437" s="3"/>
      <c r="K437" s="3"/>
      <c r="L437" s="3"/>
      <c r="M437" s="3"/>
      <c r="N437" s="3"/>
      <c r="O437" s="3"/>
      <c r="P437" s="3"/>
      <c r="Q437" s="3"/>
      <c r="R437" s="3"/>
      <c r="S437" s="3"/>
      <c r="T437" s="3"/>
      <c r="U437" s="3"/>
      <c r="V437" s="11" t="str">
        <f t="shared" si="321"/>
        <v>RB Leipzig</v>
      </c>
      <c r="W437" s="11">
        <f t="shared" si="319"/>
        <v>1</v>
      </c>
      <c r="Y437" s="82">
        <f>RANK(AI437,$AI$424:$AI$441,0)+COUNTIF($AI$423:AI436,AI437)</f>
        <v>1</v>
      </c>
      <c r="Z437" s="82" t="str">
        <f t="shared" si="320"/>
        <v>RB Leipzig</v>
      </c>
      <c r="AA437" s="82">
        <f>COUNTIFS(F3:F231,Z437,G3:G231,"&gt;=0")+COUNTIFS(I3:I231,Z437,H3:H231,"&gt;=0")</f>
        <v>3</v>
      </c>
      <c r="AB437" s="82">
        <f>COUNTIFS(F3:F231,Z437,B3:B231,3)+COUNTIFS(I3:I231,Z437,M3:M231,3)</f>
        <v>3</v>
      </c>
      <c r="AC437" s="82">
        <f>COUNTIFS(F3:F231,Z437,B3:B231,1)+COUNTIFS(I3:I231,Z437,M3:M231,1)</f>
        <v>0</v>
      </c>
      <c r="AD437" s="82">
        <f>COUNTIFS(F3:F231,Z437,B3:B231,0)+COUNTIFS(I3:I231,Z437,M3:M231,0)</f>
        <v>0</v>
      </c>
      <c r="AE437" s="82">
        <f>SUMIF(F3:F231,Z437,G3:G231)+SUMIF(I3:I231,Z437,H3:H231)</f>
        <v>9</v>
      </c>
      <c r="AF437" s="82">
        <f>SUMIF(F3:F231,Z437,H3:H231)+SUMIF(I3:I231,Z437,G3:G231)</f>
        <v>2</v>
      </c>
      <c r="AG437" s="82">
        <f t="shared" si="323"/>
        <v>7</v>
      </c>
      <c r="AH437" s="82">
        <f t="shared" si="324"/>
        <v>9</v>
      </c>
      <c r="AI437" s="82">
        <f t="shared" si="322"/>
        <v>9000.0789999999997</v>
      </c>
      <c r="AJ437" s="11"/>
      <c r="AW437" s="3"/>
    </row>
    <row r="438" spans="1:49" x14ac:dyDescent="0.25">
      <c r="A438" s="3"/>
      <c r="B438" s="3"/>
      <c r="C438" s="3"/>
      <c r="D438" s="3"/>
      <c r="E438" s="3"/>
      <c r="G438" s="3"/>
      <c r="H438" s="3"/>
      <c r="K438" s="3"/>
      <c r="L438" s="3"/>
      <c r="M438" s="3"/>
      <c r="N438" s="3"/>
      <c r="O438" s="3"/>
      <c r="P438" s="3"/>
      <c r="Q438" s="3"/>
      <c r="R438" s="3"/>
      <c r="S438" s="3"/>
      <c r="T438" s="3"/>
      <c r="U438" s="3"/>
      <c r="V438" s="11" t="str">
        <f t="shared" si="321"/>
        <v>SC Freiburg</v>
      </c>
      <c r="W438" s="11">
        <f t="shared" si="319"/>
        <v>6</v>
      </c>
      <c r="Y438" s="82">
        <f>RANK(AI438,$AI$424:$AI$441,0)+COUNTIF($AI$423:AI437,AI438)</f>
        <v>6</v>
      </c>
      <c r="Z438" s="82" t="str">
        <f t="shared" si="320"/>
        <v>SC Freiburg</v>
      </c>
      <c r="AA438" s="82">
        <f>COUNTIFS(F3:F231,Z438,G3:G231,"&gt;=0")+COUNTIFS(I3:I231,Z438,H3:H231,"&gt;=0")</f>
        <v>3</v>
      </c>
      <c r="AB438" s="82">
        <f>COUNTIFS(F3:F231,Z438,B3:B231,3)+COUNTIFS(I3:I231,Z438,M3:M231,3)</f>
        <v>2</v>
      </c>
      <c r="AC438" s="82">
        <f>COUNTIFS(F3:F231,Z438,B3:B231,1)+COUNTIFS(I3:I231,Z438,M3:M231,1)</f>
        <v>0</v>
      </c>
      <c r="AD438" s="82">
        <f>COUNTIFS(F3:F231,Z438,B3:B231,0)+COUNTIFS(I3:I231,Z438,M3:M231,0)</f>
        <v>1</v>
      </c>
      <c r="AE438" s="82">
        <f>SUMIF(F3:F231,Z438,G3:G231)+SUMIF(I3:I231,Z438,H3:H231)</f>
        <v>7</v>
      </c>
      <c r="AF438" s="82">
        <f>SUMIF(F3:F231,Z438,H3:H231)+SUMIF(I3:I231,Z438,G3:G231)</f>
        <v>3</v>
      </c>
      <c r="AG438" s="82">
        <f t="shared" si="323"/>
        <v>4</v>
      </c>
      <c r="AH438" s="82">
        <f t="shared" si="324"/>
        <v>6</v>
      </c>
      <c r="AI438" s="82">
        <f t="shared" si="322"/>
        <v>6000.0469999999996</v>
      </c>
      <c r="AJ438" s="11"/>
      <c r="AW438" s="3"/>
    </row>
    <row r="439" spans="1:49" x14ac:dyDescent="0.25">
      <c r="A439" s="3"/>
      <c r="B439" s="3"/>
      <c r="C439" s="3"/>
      <c r="D439" s="3"/>
      <c r="E439" s="3"/>
      <c r="G439" s="3"/>
      <c r="H439" s="3"/>
      <c r="K439" s="3"/>
      <c r="L439" s="3"/>
      <c r="M439" s="3"/>
      <c r="N439" s="3"/>
      <c r="O439" s="3"/>
      <c r="P439" s="3"/>
      <c r="Q439" s="3"/>
      <c r="R439" s="3"/>
      <c r="S439" s="3"/>
      <c r="T439" s="3"/>
      <c r="U439" s="3"/>
      <c r="V439" s="11" t="str">
        <f t="shared" si="321"/>
        <v>SC Paderborn 07</v>
      </c>
      <c r="W439" s="11">
        <f t="shared" si="319"/>
        <v>15</v>
      </c>
      <c r="Y439" s="82">
        <f>RANK(AI439,$AI$424:$AI$441,0)+COUNTIF($AI$423:AI438,AI439)</f>
        <v>15</v>
      </c>
      <c r="Z439" s="82" t="str">
        <f t="shared" si="320"/>
        <v>SC Paderborn 07</v>
      </c>
      <c r="AA439" s="82">
        <f>COUNTIFS(F3:F231,Z439,G3:G231,"&gt;=0")+COUNTIFS(I3:I231,Z439,H3:H231,"&gt;=0")</f>
        <v>3</v>
      </c>
      <c r="AB439" s="82">
        <f>COUNTIFS(F3:F231,Z439,B3:B231,3)+COUNTIFS(I3:I231,Z439,M3:M231,3)</f>
        <v>0</v>
      </c>
      <c r="AC439" s="82">
        <f>COUNTIFS(F3:F231,Z439,B3:B231,1)+COUNTIFS(I3:I231,Z439,M3:M231,1)</f>
        <v>1</v>
      </c>
      <c r="AD439" s="82">
        <f>COUNTIFS(F3:F231,Z439,B3:B231,0)+COUNTIFS(I3:I231,Z439,M3:M231,0)</f>
        <v>2</v>
      </c>
      <c r="AE439" s="82">
        <f>SUMIF(F3:F231,Z439,G3:G231)+SUMIF(I3:I231,Z439,H3:H231)</f>
        <v>4</v>
      </c>
      <c r="AF439" s="82">
        <f>SUMIF(F3:F231,Z439,H3:H231)+SUMIF(I3:I231,Z439,G3:G231)</f>
        <v>7</v>
      </c>
      <c r="AG439" s="82">
        <f t="shared" si="323"/>
        <v>-3</v>
      </c>
      <c r="AH439" s="82">
        <f t="shared" si="324"/>
        <v>1</v>
      </c>
      <c r="AI439" s="82">
        <f t="shared" si="322"/>
        <v>999.97400000000005</v>
      </c>
      <c r="AJ439" s="11"/>
      <c r="AW439" s="3"/>
    </row>
    <row r="440" spans="1:49" x14ac:dyDescent="0.25">
      <c r="A440" s="3"/>
      <c r="B440" s="3"/>
      <c r="C440" s="3"/>
      <c r="D440" s="3"/>
      <c r="E440" s="3"/>
      <c r="G440" s="3"/>
      <c r="H440" s="3"/>
      <c r="K440" s="3"/>
      <c r="L440" s="3"/>
      <c r="M440" s="3"/>
      <c r="N440" s="3"/>
      <c r="O440" s="3"/>
      <c r="P440" s="3"/>
      <c r="Q440" s="3"/>
      <c r="R440" s="3"/>
      <c r="S440" s="3"/>
      <c r="T440" s="3"/>
      <c r="U440" s="3"/>
      <c r="V440" s="11" t="str">
        <f t="shared" si="321"/>
        <v>VfL Wolfsburg</v>
      </c>
      <c r="W440" s="11">
        <f t="shared" si="319"/>
        <v>3</v>
      </c>
      <c r="Y440" s="82">
        <f>RANK(AI440,$AI$424:$AI$441,0)+COUNTIF($AI$423:AI439,AI440)</f>
        <v>3</v>
      </c>
      <c r="Z440" s="82" t="str">
        <f t="shared" si="320"/>
        <v>VfL Wolfsburg</v>
      </c>
      <c r="AA440" s="82">
        <f>COUNTIFS(F3:F231,Z440,G3:G231,"&gt;=0")+COUNTIFS(I3:I231,Z440,H3:H231,"&gt;=0")</f>
        <v>3</v>
      </c>
      <c r="AB440" s="82">
        <f>COUNTIFS(F3:F231,Z440,B3:B231,3)+COUNTIFS(I3:I231,Z440,M3:M231,3)</f>
        <v>2</v>
      </c>
      <c r="AC440" s="82">
        <f>COUNTIFS(F3:F231,Z440,B3:B231,1)+COUNTIFS(I3:I231,Z440,M3:M231,1)</f>
        <v>1</v>
      </c>
      <c r="AD440" s="82">
        <f>COUNTIFS(F3:F231,Z440,B3:B231,0)+COUNTIFS(I3:I231,Z440,M3:M231,0)</f>
        <v>0</v>
      </c>
      <c r="AE440" s="82">
        <f>SUMIF(F3:F231,Z440,G3:G231)+SUMIF(I3:I231,Z440,H3:H231)</f>
        <v>6</v>
      </c>
      <c r="AF440" s="82">
        <f>SUMIF(F3:F231,Z440,H3:H231)+SUMIF(I3:I231,Z440,G3:G231)</f>
        <v>2</v>
      </c>
      <c r="AG440" s="82">
        <f t="shared" si="323"/>
        <v>4</v>
      </c>
      <c r="AH440" s="82">
        <f t="shared" si="324"/>
        <v>7</v>
      </c>
      <c r="AI440" s="82">
        <f t="shared" si="322"/>
        <v>7000.0460000000003</v>
      </c>
      <c r="AJ440" s="11"/>
      <c r="AW440" s="3"/>
    </row>
    <row r="441" spans="1:49" x14ac:dyDescent="0.25">
      <c r="A441" s="3"/>
      <c r="B441" s="3"/>
      <c r="C441" s="3"/>
      <c r="D441" s="3"/>
      <c r="E441" s="3"/>
      <c r="G441" s="3"/>
      <c r="H441" s="3"/>
      <c r="K441" s="3"/>
      <c r="L441" s="3"/>
      <c r="M441" s="3"/>
      <c r="N441" s="3"/>
      <c r="O441" s="3"/>
      <c r="P441" s="3"/>
      <c r="Q441" s="3"/>
      <c r="R441" s="3"/>
      <c r="S441" s="3"/>
      <c r="T441" s="3"/>
      <c r="U441" s="3"/>
      <c r="V441" s="11" t="str">
        <f t="shared" si="321"/>
        <v>Werder Bremen</v>
      </c>
      <c r="W441" s="11">
        <f t="shared" si="319"/>
        <v>13</v>
      </c>
      <c r="Y441" s="82">
        <f>RANK(AI441,$AI$424:$AI$441,0)+COUNTIF($AI$423:AI440,AI441)</f>
        <v>13</v>
      </c>
      <c r="Z441" s="82" t="str">
        <f t="shared" si="320"/>
        <v>Werder Bremen</v>
      </c>
      <c r="AA441" s="82">
        <f>COUNTIFS(F3:F231,Z441,G3:G231,"&gt;=0")+COUNTIFS(I3:I231,Z441,H3:H231,"&gt;=0")</f>
        <v>3</v>
      </c>
      <c r="AB441" s="82">
        <f>COUNTIFS(F3:F231,Z441,B3:B231,3)+COUNTIFS(I3:I231,Z441,M3:M231,3)</f>
        <v>1</v>
      </c>
      <c r="AC441" s="82">
        <f>COUNTIFS(F3:F231,Z441,B3:B231,1)+COUNTIFS(I3:I231,Z441,M3:M231,1)</f>
        <v>0</v>
      </c>
      <c r="AD441" s="82">
        <f>COUNTIFS(F3:F231,Z441,B3:B231,0)+COUNTIFS(I3:I231,Z441,M3:M231,0)</f>
        <v>2</v>
      </c>
      <c r="AE441" s="82">
        <f>SUMIF(F3:F231,Z441,G3:G231)+SUMIF(I3:I231,Z441,H3:H231)</f>
        <v>6</v>
      </c>
      <c r="AF441" s="82">
        <f>SUMIF(F3:F231,Z441,H3:H231)+SUMIF(I3:I231,Z441,G3:G231)</f>
        <v>8</v>
      </c>
      <c r="AG441" s="82">
        <f t="shared" si="323"/>
        <v>-2</v>
      </c>
      <c r="AH441" s="82">
        <f t="shared" si="324"/>
        <v>3</v>
      </c>
      <c r="AI441" s="82">
        <f t="shared" si="322"/>
        <v>2999.9859999999999</v>
      </c>
      <c r="AJ441" s="11"/>
      <c r="AW441" s="3"/>
    </row>
    <row r="442" spans="1:49" x14ac:dyDescent="0.25">
      <c r="AW442" s="3"/>
    </row>
    <row r="443" spans="1:49" x14ac:dyDescent="0.25">
      <c r="A443" s="3"/>
      <c r="B443" s="3"/>
      <c r="C443" s="3"/>
      <c r="D443" s="3"/>
      <c r="E443" s="3"/>
      <c r="G443" s="3"/>
      <c r="H443" s="3"/>
      <c r="K443" s="3"/>
      <c r="L443" s="3"/>
      <c r="M443" s="3"/>
      <c r="N443" s="3"/>
      <c r="O443" s="3"/>
      <c r="P443" s="3"/>
      <c r="Q443" s="3"/>
      <c r="R443" s="3"/>
      <c r="S443" s="3"/>
      <c r="T443" s="3"/>
      <c r="U443" s="3"/>
      <c r="W443" s="83">
        <v>22</v>
      </c>
      <c r="Y443" s="82"/>
      <c r="Z443" s="82" t="s">
        <v>1</v>
      </c>
      <c r="AA443" s="82" t="s">
        <v>2</v>
      </c>
      <c r="AB443" s="82" t="s">
        <v>3</v>
      </c>
      <c r="AC443" s="82" t="s">
        <v>4</v>
      </c>
      <c r="AD443" s="82" t="s">
        <v>5</v>
      </c>
      <c r="AE443" s="82" t="s">
        <v>6</v>
      </c>
      <c r="AF443" s="82" t="s">
        <v>7</v>
      </c>
      <c r="AG443" s="82" t="s">
        <v>8</v>
      </c>
      <c r="AH443" s="82" t="s">
        <v>9</v>
      </c>
      <c r="AI443" s="82" t="s">
        <v>0</v>
      </c>
      <c r="AJ443" s="11"/>
      <c r="AW443" s="3"/>
    </row>
    <row r="444" spans="1:49" x14ac:dyDescent="0.25">
      <c r="A444" s="3"/>
      <c r="B444" s="3"/>
      <c r="C444" s="3"/>
      <c r="D444" s="3"/>
      <c r="E444" s="3"/>
      <c r="G444" s="3"/>
      <c r="H444" s="3"/>
      <c r="K444" s="3"/>
      <c r="L444" s="3"/>
      <c r="M444" s="3"/>
      <c r="N444" s="3"/>
      <c r="O444" s="3"/>
      <c r="P444" s="3"/>
      <c r="Q444" s="3"/>
      <c r="R444" s="3"/>
      <c r="S444" s="3"/>
      <c r="T444" s="3"/>
      <c r="U444" s="3"/>
      <c r="V444" s="11" t="str">
        <f>CONCATENATE(Z444)</f>
        <v>1. FC Köln</v>
      </c>
      <c r="W444" s="11">
        <f t="shared" ref="W444:W461" si="325">Y444</f>
        <v>14</v>
      </c>
      <c r="Y444" s="82">
        <f>RANK(AI444,$AI$444:$AI$461,0)+COUNTIF($AI$443:AI443,AI444)</f>
        <v>14</v>
      </c>
      <c r="Z444" s="82" t="str">
        <f>CONCATENATE(Z4)</f>
        <v>1. FC Köln</v>
      </c>
      <c r="AA444" s="82">
        <f>COUNTIFS(F3:F242,Z444,G3:G242,"&gt;=0")+COUNTIFS(I3:I242,Z444,H3:H242,"&gt;=0")</f>
        <v>3</v>
      </c>
      <c r="AB444" s="82">
        <f>COUNTIFS(F3:F242,Z444,B3:B242,3)+COUNTIFS(I3:I242,Z444,M3:M242,3)</f>
        <v>1</v>
      </c>
      <c r="AC444" s="82">
        <f>COUNTIFS(F3:F242,Z444,B3:B242,1)+COUNTIFS(I3:I242,Z444,M3:M242,1)</f>
        <v>0</v>
      </c>
      <c r="AD444" s="82">
        <f>COUNTIFS(F3:F242,Z444,B3:B242,0)+COUNTIFS(I3:I242,Z444,M3:M242,0)</f>
        <v>2</v>
      </c>
      <c r="AE444" s="82">
        <f>SUMIF(F3:F242,Z444,G3:G242)+SUMIF(I3:I242,Z444,H3:H242)</f>
        <v>4</v>
      </c>
      <c r="AF444" s="82">
        <f>SUMIF(F3:F242,Z444,H3:H242)+SUMIF(I3:I242,Z444,G3:G242)</f>
        <v>6</v>
      </c>
      <c r="AG444" s="82">
        <f>+AE444-AF444</f>
        <v>-2</v>
      </c>
      <c r="AH444" s="82">
        <f>(AB444*3)+AC444</f>
        <v>3</v>
      </c>
      <c r="AI444" s="82">
        <f>SUM(AH444*1000+(AG444)/100+(AE444)/1000)</f>
        <v>2999.9839999999999</v>
      </c>
      <c r="AJ444" s="11"/>
      <c r="AW444" s="3"/>
    </row>
    <row r="445" spans="1:49" x14ac:dyDescent="0.25">
      <c r="A445" s="3"/>
      <c r="B445" s="3"/>
      <c r="C445" s="3"/>
      <c r="D445" s="3"/>
      <c r="E445" s="3"/>
      <c r="G445" s="3"/>
      <c r="H445" s="3"/>
      <c r="K445" s="3"/>
      <c r="L445" s="3"/>
      <c r="M445" s="3"/>
      <c r="N445" s="3"/>
      <c r="O445" s="3"/>
      <c r="P445" s="3"/>
      <c r="Q445" s="3"/>
      <c r="R445" s="3"/>
      <c r="S445" s="3"/>
      <c r="T445" s="3"/>
      <c r="U445" s="3"/>
      <c r="V445" s="11" t="str">
        <f t="shared" ref="V445:V461" si="326">CONCATENATE(Z445)</f>
        <v>1. FC Union Berlin</v>
      </c>
      <c r="W445" s="11">
        <f t="shared" si="325"/>
        <v>11</v>
      </c>
      <c r="Y445" s="82">
        <f>RANK(AI445,$AI$444:$AI$461,0)+COUNTIF($AI$443:AI444,AI445)</f>
        <v>11</v>
      </c>
      <c r="Z445" s="82" t="str">
        <f t="shared" ref="Z445:Z461" si="327">CONCATENATE(Z5)</f>
        <v>1. FC Union Berlin</v>
      </c>
      <c r="AA445" s="82">
        <f>COUNTIFS(F3:F242,Z445,G3:G242,"&gt;=0")+COUNTIFS(I3:I242,Z445,H3:H242,"&gt;=0")</f>
        <v>3</v>
      </c>
      <c r="AB445" s="82">
        <f>COUNTIFS(F3:F242,Z445,B3:B242,3)+COUNTIFS(I3:I242,Z445,M3:M242,3)</f>
        <v>1</v>
      </c>
      <c r="AC445" s="82">
        <f>COUNTIFS(F3:F242,Z445,B3:B242,1)+COUNTIFS(I3:I242,Z445,M3:M242,1)</f>
        <v>1</v>
      </c>
      <c r="AD445" s="82">
        <f>COUNTIFS(F3:F242,Z445,B3:B242,0)+COUNTIFS(I3:I242,Z445,M3:M242,0)</f>
        <v>1</v>
      </c>
      <c r="AE445" s="82">
        <f>SUMIF(F3:F242,Z445,G3:G242)+SUMIF(I3:I242,Z445,H3:H242)</f>
        <v>4</v>
      </c>
      <c r="AF445" s="82">
        <f>SUMIF(F3:F242,Z445,H3:H242)+SUMIF(I3:I242,Z445,G3:G242)</f>
        <v>6</v>
      </c>
      <c r="AG445" s="82">
        <f>+AE445-AF445</f>
        <v>-2</v>
      </c>
      <c r="AH445" s="82">
        <f>(AB445*3)+AC445</f>
        <v>4</v>
      </c>
      <c r="AI445" s="82">
        <f t="shared" ref="AI445:AI461" si="328">SUM(AH445*1000+(AG445)/100+(AE445)/1000)</f>
        <v>3999.9839999999999</v>
      </c>
      <c r="AJ445" s="11"/>
      <c r="AW445" s="3"/>
    </row>
    <row r="446" spans="1:49" x14ac:dyDescent="0.25">
      <c r="A446" s="3"/>
      <c r="B446" s="3"/>
      <c r="C446" s="3"/>
      <c r="D446" s="3"/>
      <c r="E446" s="3"/>
      <c r="G446" s="3"/>
      <c r="H446" s="3"/>
      <c r="K446" s="3"/>
      <c r="L446" s="3"/>
      <c r="M446" s="3"/>
      <c r="N446" s="3"/>
      <c r="O446" s="3"/>
      <c r="P446" s="3"/>
      <c r="Q446" s="3"/>
      <c r="R446" s="3"/>
      <c r="S446" s="3"/>
      <c r="T446" s="3"/>
      <c r="U446" s="3"/>
      <c r="V446" s="11" t="str">
        <f t="shared" si="326"/>
        <v>1. FSV Mainz 05</v>
      </c>
      <c r="W446" s="11">
        <f t="shared" si="325"/>
        <v>18</v>
      </c>
      <c r="Y446" s="82">
        <f>RANK(AI446,$AI$444:$AI$461,0)+COUNTIF($AI$443:AI445,AI446)</f>
        <v>18</v>
      </c>
      <c r="Z446" s="82" t="str">
        <f t="shared" si="327"/>
        <v>1. FSV Mainz 05</v>
      </c>
      <c r="AA446" s="82">
        <f>COUNTIFS(F3:F242,Z446,G3:G242,"&gt;=0")+COUNTIFS(I3:I242,Z446,H3:H242,"&gt;=0")</f>
        <v>3</v>
      </c>
      <c r="AB446" s="82">
        <f>COUNTIFS(F3:F242,Z446,B3:B242,3)+COUNTIFS(I3:I242,Z446,M3:M242,3)</f>
        <v>0</v>
      </c>
      <c r="AC446" s="82">
        <f>COUNTIFS(F3:F242,Z446,B3:B242,1)+COUNTIFS(I3:I242,Z446,M3:M242,1)</f>
        <v>0</v>
      </c>
      <c r="AD446" s="82">
        <f>COUNTIFS(F3:F242,Z446,B3:B242,0)+COUNTIFS(I3:I242,Z446,M3:M242,0)</f>
        <v>3</v>
      </c>
      <c r="AE446" s="82">
        <f>SUMIF(F3:F242,Z446,G3:G242)+SUMIF(I3:I242,Z446,H3:H242)</f>
        <v>2</v>
      </c>
      <c r="AF446" s="82">
        <f>SUMIF(F3:F242,Z446,H3:H242)+SUMIF(I3:I242,Z446,G3:G242)</f>
        <v>12</v>
      </c>
      <c r="AG446" s="82">
        <f>+AE446-AF446</f>
        <v>-10</v>
      </c>
      <c r="AH446" s="82">
        <f>(AB446*3)+AC446</f>
        <v>0</v>
      </c>
      <c r="AI446" s="82">
        <f t="shared" si="328"/>
        <v>-9.8000000000000004E-2</v>
      </c>
      <c r="AJ446" s="11"/>
      <c r="AW446" s="3"/>
    </row>
    <row r="447" spans="1:49" x14ac:dyDescent="0.25">
      <c r="A447" s="3"/>
      <c r="B447" s="3"/>
      <c r="C447" s="3"/>
      <c r="D447" s="3"/>
      <c r="E447" s="3"/>
      <c r="G447" s="3"/>
      <c r="H447" s="3"/>
      <c r="K447" s="3"/>
      <c r="L447" s="3"/>
      <c r="M447" s="3"/>
      <c r="N447" s="3"/>
      <c r="O447" s="3"/>
      <c r="P447" s="3"/>
      <c r="Q447" s="3"/>
      <c r="R447" s="3"/>
      <c r="S447" s="3"/>
      <c r="T447" s="3"/>
      <c r="U447" s="3"/>
      <c r="V447" s="11" t="str">
        <f t="shared" si="326"/>
        <v>1899 Hoffenheim</v>
      </c>
      <c r="W447" s="11">
        <f t="shared" si="325"/>
        <v>9</v>
      </c>
      <c r="Y447" s="82">
        <f>RANK(AI447,$AI$444:$AI$461,0)+COUNTIF($AI$443:AI446,AI447)</f>
        <v>9</v>
      </c>
      <c r="Z447" s="82" t="str">
        <f t="shared" si="327"/>
        <v>1899 Hoffenheim</v>
      </c>
      <c r="AA447" s="82">
        <f>COUNTIFS(F3:F242,Z447,G3:G242,"&gt;=0")+COUNTIFS(I3:I242,Z447,H3:H242,"&gt;=0")</f>
        <v>3</v>
      </c>
      <c r="AB447" s="82">
        <f>COUNTIFS(F3:F242,Z447,B3:B242,3)+COUNTIFS(I3:I242,Z447,M3:M242,3)</f>
        <v>1</v>
      </c>
      <c r="AC447" s="82">
        <f>COUNTIFS(F3:F242,Z447,B3:B242,1)+COUNTIFS(I3:I242,Z447,M3:M242,1)</f>
        <v>1</v>
      </c>
      <c r="AD447" s="82">
        <f>COUNTIFS(F3:F242,Z447,B3:B242,0)+COUNTIFS(I3:I242,Z447,M3:M242,0)</f>
        <v>1</v>
      </c>
      <c r="AE447" s="82">
        <f>SUMIF(F3:F242,Z447,G3:G242)+SUMIF(I3:I242,Z447,H3:H242)</f>
        <v>3</v>
      </c>
      <c r="AF447" s="82">
        <f>SUMIF(F3:F242,Z447,H3:H242)+SUMIF(I3:I242,Z447,G3:G242)</f>
        <v>3</v>
      </c>
      <c r="AG447" s="82">
        <f t="shared" ref="AG447:AG461" si="329">+AE447-AF447</f>
        <v>0</v>
      </c>
      <c r="AH447" s="82">
        <f>(AB447*3)+AC447</f>
        <v>4</v>
      </c>
      <c r="AI447" s="82">
        <f t="shared" si="328"/>
        <v>4000.0030000000002</v>
      </c>
      <c r="AJ447" s="11"/>
      <c r="AW447" s="3"/>
    </row>
    <row r="448" spans="1:49" x14ac:dyDescent="0.25">
      <c r="A448" s="3"/>
      <c r="B448" s="3"/>
      <c r="C448" s="3"/>
      <c r="D448" s="3"/>
      <c r="E448" s="3"/>
      <c r="G448" s="3"/>
      <c r="H448" s="3"/>
      <c r="K448" s="3"/>
      <c r="L448" s="3"/>
      <c r="M448" s="3"/>
      <c r="N448" s="3"/>
      <c r="O448" s="3"/>
      <c r="P448" s="3"/>
      <c r="Q448" s="3"/>
      <c r="R448" s="3"/>
      <c r="S448" s="3"/>
      <c r="T448" s="3"/>
      <c r="U448" s="3"/>
      <c r="V448" s="11" t="str">
        <f t="shared" si="326"/>
        <v>Bayer Leverkusen</v>
      </c>
      <c r="W448" s="11">
        <f t="shared" si="325"/>
        <v>4</v>
      </c>
      <c r="Y448" s="82">
        <f>RANK(AI448,$AI$444:$AI$461,0)+COUNTIF($AI$443:AI447,AI448)</f>
        <v>4</v>
      </c>
      <c r="Z448" s="82" t="str">
        <f t="shared" si="327"/>
        <v>Bayer Leverkusen</v>
      </c>
      <c r="AA448" s="82">
        <f>COUNTIFS(F3:F242,Z448,G3:G242,"&gt;=0")+COUNTIFS(I3:I242,Z448,H3:H242,"&gt;=0")</f>
        <v>3</v>
      </c>
      <c r="AB448" s="82">
        <f>COUNTIFS(F3:F242,Z448,B3:B242,3)+COUNTIFS(I3:I242,Z448,M3:M242,3)</f>
        <v>2</v>
      </c>
      <c r="AC448" s="82">
        <f>COUNTIFS(F3:F242,Z448,B3:B242,1)+COUNTIFS(I3:I242,Z448,M3:M242,1)</f>
        <v>1</v>
      </c>
      <c r="AD448" s="82">
        <f>COUNTIFS(F3:F242,Z448,B3:B242,0)+COUNTIFS(I3:I242,Z448,M3:M242,0)</f>
        <v>0</v>
      </c>
      <c r="AE448" s="82">
        <f>SUMIF(F3:F242,Z448,G3:G242)+SUMIF(I3:I242,Z448,H3:H242)</f>
        <v>6</v>
      </c>
      <c r="AF448" s="82">
        <f>SUMIF(F3:F242,Z448,H3:H242)+SUMIF(I3:I242,Z448,G3:G242)</f>
        <v>3</v>
      </c>
      <c r="AG448" s="82">
        <f t="shared" si="329"/>
        <v>3</v>
      </c>
      <c r="AH448" s="82">
        <f>(AB448*3)+AC448</f>
        <v>7</v>
      </c>
      <c r="AI448" s="82">
        <f t="shared" si="328"/>
        <v>7000.0360000000001</v>
      </c>
      <c r="AJ448" s="11"/>
      <c r="AW448" s="3"/>
    </row>
    <row r="449" spans="1:49" x14ac:dyDescent="0.25">
      <c r="A449" s="3"/>
      <c r="B449" s="3"/>
      <c r="C449" s="3"/>
      <c r="D449" s="3"/>
      <c r="E449" s="3"/>
      <c r="G449" s="3"/>
      <c r="H449" s="3"/>
      <c r="K449" s="3"/>
      <c r="L449" s="3"/>
      <c r="M449" s="3"/>
      <c r="N449" s="3"/>
      <c r="O449" s="3"/>
      <c r="P449" s="3"/>
      <c r="Q449" s="3"/>
      <c r="R449" s="3"/>
      <c r="S449" s="3"/>
      <c r="T449" s="3"/>
      <c r="U449" s="3"/>
      <c r="V449" s="11" t="str">
        <f t="shared" si="326"/>
        <v>Bayern München</v>
      </c>
      <c r="W449" s="11">
        <f t="shared" si="325"/>
        <v>2</v>
      </c>
      <c r="Y449" s="82">
        <f>RANK(AI449,$AI$444:$AI$461,0)+COUNTIF($AI$443:AI448,AI449)</f>
        <v>2</v>
      </c>
      <c r="Z449" s="82" t="str">
        <f t="shared" si="327"/>
        <v>Bayern München</v>
      </c>
      <c r="AA449" s="82">
        <f>COUNTIFS(F3:F242,Z449,G3:G242,"&gt;=0")+COUNTIFS(I3:I242,Z449,H3:H242,"&gt;=0")</f>
        <v>3</v>
      </c>
      <c r="AB449" s="82">
        <f>COUNTIFS(F3:F242,Z449,B3:B242,3)+COUNTIFS(I3:I242,Z449,M3:M242,3)</f>
        <v>2</v>
      </c>
      <c r="AC449" s="82">
        <f>COUNTIFS(F3:F242,Z449,B3:B242,1)+COUNTIFS(I3:I242,Z449,M3:M242,1)</f>
        <v>1</v>
      </c>
      <c r="AD449" s="82">
        <f>COUNTIFS(F3:F242,Z449,B3:B242,0)+COUNTIFS(I3:I242,Z449,M3:M242,0)</f>
        <v>0</v>
      </c>
      <c r="AE449" s="82">
        <f>SUMIF(F3:F242,Z449,G3:G242)+SUMIF(I3:I242,Z449,H3:H242)</f>
        <v>11</v>
      </c>
      <c r="AF449" s="82">
        <f>SUMIF(F3:F242,Z449,H3:H242)+SUMIF(I3:I242,Z449,G3:G242)</f>
        <v>3</v>
      </c>
      <c r="AG449" s="82">
        <f t="shared" si="329"/>
        <v>8</v>
      </c>
      <c r="AH449" s="82">
        <f t="shared" ref="AH449:AH461" si="330">(AB449*3)+AC449</f>
        <v>7</v>
      </c>
      <c r="AI449" s="82">
        <f t="shared" si="328"/>
        <v>7000.0910000000003</v>
      </c>
      <c r="AJ449" s="11"/>
      <c r="AW449" s="3"/>
    </row>
    <row r="450" spans="1:49" x14ac:dyDescent="0.25">
      <c r="A450" s="3"/>
      <c r="B450" s="3"/>
      <c r="C450" s="3"/>
      <c r="D450" s="3"/>
      <c r="E450" s="3"/>
      <c r="G450" s="3"/>
      <c r="H450" s="3"/>
      <c r="K450" s="3"/>
      <c r="L450" s="3"/>
      <c r="M450" s="3"/>
      <c r="N450" s="3"/>
      <c r="O450" s="3"/>
      <c r="P450" s="3"/>
      <c r="Q450" s="3"/>
      <c r="R450" s="3"/>
      <c r="S450" s="3"/>
      <c r="T450" s="3"/>
      <c r="U450" s="3"/>
      <c r="V450" s="11" t="str">
        <f t="shared" si="326"/>
        <v>Bor. Mönchengladbach</v>
      </c>
      <c r="W450" s="11">
        <f t="shared" si="325"/>
        <v>8</v>
      </c>
      <c r="Y450" s="82">
        <f>RANK(AI450,$AI$444:$AI$461,0)+COUNTIF($AI$443:AI449,AI450)</f>
        <v>8</v>
      </c>
      <c r="Z450" s="82" t="str">
        <f t="shared" si="327"/>
        <v>Bor. Mönchengladbach</v>
      </c>
      <c r="AA450" s="82">
        <f>COUNTIFS(F3:F242,Z450,G3:G242,"&gt;=0")+COUNTIFS(I3:I242,Z450,H3:H242,"&gt;=0")</f>
        <v>3</v>
      </c>
      <c r="AB450" s="82">
        <f>COUNTIFS(F3:F242,Z450,B3:B242,3)+COUNTIFS(I3:I242,Z450,M3:M242,3)</f>
        <v>1</v>
      </c>
      <c r="AC450" s="82">
        <f>COUNTIFS(F3:F242,Z450,B3:B242,1)+COUNTIFS(I3:I242,Z450,M3:M242,1)</f>
        <v>1</v>
      </c>
      <c r="AD450" s="82">
        <f>COUNTIFS(F3:F242,Z450,B3:B242,0)+COUNTIFS(I3:I242,Z450,M3:M242,0)</f>
        <v>1</v>
      </c>
      <c r="AE450" s="82">
        <f>SUMIF(F3:F242,Z450,G3:G242)+SUMIF(I3:I242,Z450,H3:H242)</f>
        <v>4</v>
      </c>
      <c r="AF450" s="82">
        <f>SUMIF(F3:F242,Z450,H3:H242)+SUMIF(I3:I242,Z450,G3:G242)</f>
        <v>4</v>
      </c>
      <c r="AG450" s="82">
        <f t="shared" si="329"/>
        <v>0</v>
      </c>
      <c r="AH450" s="82">
        <f t="shared" si="330"/>
        <v>4</v>
      </c>
      <c r="AI450" s="82">
        <f t="shared" si="328"/>
        <v>4000.0039999999999</v>
      </c>
      <c r="AJ450" s="11"/>
      <c r="AW450" s="3"/>
    </row>
    <row r="451" spans="1:49" x14ac:dyDescent="0.25">
      <c r="A451" s="3"/>
      <c r="B451" s="3"/>
      <c r="C451" s="3"/>
      <c r="D451" s="3"/>
      <c r="E451" s="3"/>
      <c r="G451" s="3"/>
      <c r="H451" s="3"/>
      <c r="K451" s="3"/>
      <c r="L451" s="3"/>
      <c r="M451" s="3"/>
      <c r="N451" s="3"/>
      <c r="O451" s="3"/>
      <c r="P451" s="3"/>
      <c r="Q451" s="3"/>
      <c r="R451" s="3"/>
      <c r="S451" s="3"/>
      <c r="T451" s="3"/>
      <c r="U451" s="3"/>
      <c r="V451" s="11" t="str">
        <f t="shared" si="326"/>
        <v>Borussia Dortmund</v>
      </c>
      <c r="W451" s="11">
        <f t="shared" si="325"/>
        <v>5</v>
      </c>
      <c r="Y451" s="82">
        <f>RANK(AI451,$AI$444:$AI$461,0)+COUNTIF($AI$443:AI450,AI451)</f>
        <v>5</v>
      </c>
      <c r="Z451" s="82" t="str">
        <f t="shared" si="327"/>
        <v>Borussia Dortmund</v>
      </c>
      <c r="AA451" s="82">
        <f>COUNTIFS(F3:F242,Z451,G3:G242,"&gt;=0")+COUNTIFS(I3:I242,Z451,H3:H242,"&gt;=0")</f>
        <v>3</v>
      </c>
      <c r="AB451" s="82">
        <f>COUNTIFS(F3:F242,Z451,B3:B242,3)+COUNTIFS(I3:I242,Z451,M3:M242,3)</f>
        <v>2</v>
      </c>
      <c r="AC451" s="82">
        <f>COUNTIFS(F3:F242,Z451,B3:B242,1)+COUNTIFS(I3:I242,Z451,M3:M242,1)</f>
        <v>0</v>
      </c>
      <c r="AD451" s="82">
        <f>COUNTIFS(F3:F242,Z451,B3:B242,0)+COUNTIFS(I3:I242,Z451,M3:M242,0)</f>
        <v>1</v>
      </c>
      <c r="AE451" s="82">
        <f>SUMIF(F3:F242,Z451,G3:G242)+SUMIF(I3:I242,Z451,H3:H242)</f>
        <v>9</v>
      </c>
      <c r="AF451" s="82">
        <f>SUMIF(F3:F242,Z451,H3:H242)+SUMIF(I3:I242,Z451,G3:G242)</f>
        <v>5</v>
      </c>
      <c r="AG451" s="82">
        <f t="shared" si="329"/>
        <v>4</v>
      </c>
      <c r="AH451" s="82">
        <f t="shared" si="330"/>
        <v>6</v>
      </c>
      <c r="AI451" s="82">
        <f t="shared" si="328"/>
        <v>6000.049</v>
      </c>
      <c r="AJ451" s="11"/>
      <c r="AW451" s="3"/>
    </row>
    <row r="452" spans="1:49" x14ac:dyDescent="0.25">
      <c r="A452" s="3"/>
      <c r="B452" s="3"/>
      <c r="C452" s="3"/>
      <c r="D452" s="3"/>
      <c r="E452" s="3"/>
      <c r="G452" s="3"/>
      <c r="H452" s="3"/>
      <c r="K452" s="3"/>
      <c r="L452" s="3"/>
      <c r="M452" s="3"/>
      <c r="N452" s="3"/>
      <c r="O452" s="3"/>
      <c r="P452" s="3"/>
      <c r="Q452" s="3"/>
      <c r="R452" s="3"/>
      <c r="S452" s="3"/>
      <c r="T452" s="3"/>
      <c r="U452" s="3"/>
      <c r="V452" s="11" t="str">
        <f t="shared" si="326"/>
        <v>Eintracht Frankfurt</v>
      </c>
      <c r="W452" s="11">
        <f t="shared" si="325"/>
        <v>7</v>
      </c>
      <c r="Y452" s="82">
        <f>RANK(AI452,$AI$444:$AI$461,0)+COUNTIF($AI$443:AI451,AI452)</f>
        <v>7</v>
      </c>
      <c r="Z452" s="82" t="str">
        <f t="shared" si="327"/>
        <v>Eintracht Frankfurt</v>
      </c>
      <c r="AA452" s="82">
        <f>COUNTIFS(F3:F242,Z452,G3:G242,"&gt;=0")+COUNTIFS(I3:I242,Z452,H3:H242,"&gt;=0")</f>
        <v>3</v>
      </c>
      <c r="AB452" s="82">
        <f>COUNTIFS(F3:F242,Z452,B3:B242,3)+COUNTIFS(I3:I242,Z452,M3:M242,3)</f>
        <v>2</v>
      </c>
      <c r="AC452" s="82">
        <f>COUNTIFS(F3:F242,Z452,B3:B242,1)+COUNTIFS(I3:I242,Z452,M3:M242,1)</f>
        <v>0</v>
      </c>
      <c r="AD452" s="82">
        <f>COUNTIFS(F3:F242,Z452,B3:B242,0)+COUNTIFS(I3:I242,Z452,M3:M242,0)</f>
        <v>1</v>
      </c>
      <c r="AE452" s="82">
        <f>SUMIF(F3:F242,Z452,G3:G242)+SUMIF(I3:I242,Z452,H3:H242)</f>
        <v>4</v>
      </c>
      <c r="AF452" s="82">
        <f>SUMIF(F3:F242,Z452,H3:H242)+SUMIF(I3:I242,Z452,G3:G242)</f>
        <v>3</v>
      </c>
      <c r="AG452" s="82">
        <f t="shared" si="329"/>
        <v>1</v>
      </c>
      <c r="AH452" s="82">
        <f t="shared" si="330"/>
        <v>6</v>
      </c>
      <c r="AI452" s="82">
        <f t="shared" si="328"/>
        <v>6000.0140000000001</v>
      </c>
      <c r="AJ452" s="11"/>
      <c r="AW452" s="3"/>
    </row>
    <row r="453" spans="1:49" x14ac:dyDescent="0.25">
      <c r="A453" s="3"/>
      <c r="B453" s="3"/>
      <c r="C453" s="3"/>
      <c r="D453" s="3"/>
      <c r="E453" s="3"/>
      <c r="G453" s="3"/>
      <c r="H453" s="3"/>
      <c r="K453" s="3"/>
      <c r="L453" s="3"/>
      <c r="M453" s="3"/>
      <c r="N453" s="3"/>
      <c r="O453" s="3"/>
      <c r="P453" s="3"/>
      <c r="Q453" s="3"/>
      <c r="R453" s="3"/>
      <c r="S453" s="3"/>
      <c r="T453" s="3"/>
      <c r="U453" s="3"/>
      <c r="V453" s="11" t="str">
        <f t="shared" si="326"/>
        <v>FC Augsburg</v>
      </c>
      <c r="W453" s="11">
        <f t="shared" si="325"/>
        <v>16</v>
      </c>
      <c r="Y453" s="82">
        <f>RANK(AI453,$AI$444:$AI$461,0)+COUNTIF($AI$443:AI452,AI453)</f>
        <v>16</v>
      </c>
      <c r="Z453" s="82" t="str">
        <f t="shared" si="327"/>
        <v>FC Augsburg</v>
      </c>
      <c r="AA453" s="82">
        <f>COUNTIFS(F3:F242,Z453,G3:G242,"&gt;=0")+COUNTIFS(I3:I242,Z453,H3:H242,"&gt;=0")</f>
        <v>3</v>
      </c>
      <c r="AB453" s="82">
        <f>COUNTIFS(F3:F242,Z453,B3:B242,3)+COUNTIFS(I3:I242,Z453,M3:M242,3)</f>
        <v>0</v>
      </c>
      <c r="AC453" s="82">
        <f>COUNTIFS(F3:F242,Z453,B3:B242,1)+COUNTIFS(I3:I242,Z453,M3:M242,1)</f>
        <v>1</v>
      </c>
      <c r="AD453" s="82">
        <f>COUNTIFS(F3:F242,Z453,B3:B242,0)+COUNTIFS(I3:I242,Z453,M3:M242,0)</f>
        <v>2</v>
      </c>
      <c r="AE453" s="82">
        <f>SUMIF(F3:F242,Z453,G3:G242)+SUMIF(I3:I242,Z453,H3:H242)</f>
        <v>4</v>
      </c>
      <c r="AF453" s="82">
        <f>SUMIF(F3:F242,Z453,H3:H242)+SUMIF(I3:I242,Z453,G3:G242)</f>
        <v>9</v>
      </c>
      <c r="AG453" s="82">
        <f t="shared" si="329"/>
        <v>-5</v>
      </c>
      <c r="AH453" s="82">
        <f t="shared" si="330"/>
        <v>1</v>
      </c>
      <c r="AI453" s="82">
        <f t="shared" si="328"/>
        <v>999.95400000000006</v>
      </c>
      <c r="AJ453" s="11"/>
      <c r="AW453" s="3"/>
    </row>
    <row r="454" spans="1:49" x14ac:dyDescent="0.25">
      <c r="A454" s="3"/>
      <c r="B454" s="3"/>
      <c r="C454" s="3"/>
      <c r="D454" s="3"/>
      <c r="E454" s="3"/>
      <c r="G454" s="3"/>
      <c r="H454" s="3"/>
      <c r="K454" s="3"/>
      <c r="L454" s="3"/>
      <c r="M454" s="3"/>
      <c r="N454" s="3"/>
      <c r="O454" s="3"/>
      <c r="P454" s="3"/>
      <c r="Q454" s="3"/>
      <c r="R454" s="3"/>
      <c r="S454" s="3"/>
      <c r="T454" s="3"/>
      <c r="U454" s="3"/>
      <c r="V454" s="11" t="str">
        <f t="shared" si="326"/>
        <v>FC Schalke 04</v>
      </c>
      <c r="W454" s="11">
        <f t="shared" si="325"/>
        <v>10</v>
      </c>
      <c r="Y454" s="82">
        <f>RANK(AI454,$AI$444:$AI$461,0)+COUNTIF($AI$443:AI453,AI454)</f>
        <v>10</v>
      </c>
      <c r="Z454" s="82" t="str">
        <f t="shared" si="327"/>
        <v>FC Schalke 04</v>
      </c>
      <c r="AA454" s="82">
        <f>COUNTIFS(F3:F242,Z454,G3:G242,"&gt;=0")+COUNTIFS(I3:I242,Z454,H3:H242,"&gt;=0")</f>
        <v>3</v>
      </c>
      <c r="AB454" s="82">
        <f>COUNTIFS(F3:F242,Z454,B3:B242,3)+COUNTIFS(I3:I242,Z454,M3:M242,3)</f>
        <v>1</v>
      </c>
      <c r="AC454" s="82">
        <f>COUNTIFS(F3:F242,Z454,B3:B242,1)+COUNTIFS(I3:I242,Z454,M3:M242,1)</f>
        <v>1</v>
      </c>
      <c r="AD454" s="82">
        <f>COUNTIFS(F3:F242,Z454,B3:B242,0)+COUNTIFS(I3:I242,Z454,M3:M242,0)</f>
        <v>1</v>
      </c>
      <c r="AE454" s="82">
        <f>SUMIF(F3:F242,Z454,G3:G242)+SUMIF(I3:I242,Z454,H3:H242)</f>
        <v>3</v>
      </c>
      <c r="AF454" s="82">
        <f>SUMIF(F3:F242,Z454,H3:H242)+SUMIF(I3:I242,Z454,G3:G242)</f>
        <v>3</v>
      </c>
      <c r="AG454" s="82">
        <f t="shared" si="329"/>
        <v>0</v>
      </c>
      <c r="AH454" s="82">
        <f t="shared" si="330"/>
        <v>4</v>
      </c>
      <c r="AI454" s="82">
        <f t="shared" si="328"/>
        <v>4000.0030000000002</v>
      </c>
      <c r="AJ454" s="11"/>
      <c r="AW454" s="3"/>
    </row>
    <row r="455" spans="1:49" x14ac:dyDescent="0.25">
      <c r="A455" s="3"/>
      <c r="B455" s="3"/>
      <c r="C455" s="3"/>
      <c r="D455" s="3"/>
      <c r="E455" s="3"/>
      <c r="G455" s="3"/>
      <c r="H455" s="3"/>
      <c r="K455" s="3"/>
      <c r="L455" s="3"/>
      <c r="M455" s="3"/>
      <c r="N455" s="3"/>
      <c r="O455" s="3"/>
      <c r="P455" s="3"/>
      <c r="Q455" s="3"/>
      <c r="R455" s="3"/>
      <c r="S455" s="3"/>
      <c r="T455" s="3"/>
      <c r="U455" s="3"/>
      <c r="V455" s="11" t="str">
        <f t="shared" si="326"/>
        <v>Fortuna Düsseldorf</v>
      </c>
      <c r="W455" s="11">
        <f t="shared" si="325"/>
        <v>12</v>
      </c>
      <c r="Y455" s="82">
        <f>RANK(AI455,$AI$444:$AI$461,0)+COUNTIF($AI$443:AI454,AI455)</f>
        <v>12</v>
      </c>
      <c r="Z455" s="82" t="str">
        <f t="shared" si="327"/>
        <v>Fortuna Düsseldorf</v>
      </c>
      <c r="AA455" s="82">
        <f>COUNTIFS(F3:F242,Z455,G3:G242,"&gt;=0")+COUNTIFS(I3:I242,Z455,H3:H242,"&gt;=0")</f>
        <v>3</v>
      </c>
      <c r="AB455" s="82">
        <f>COUNTIFS(F3:F242,Z455,B3:B242,3)+COUNTIFS(I3:I242,Z455,M3:M242,3)</f>
        <v>1</v>
      </c>
      <c r="AC455" s="82">
        <f>COUNTIFS(F3:F242,Z455,B3:B242,1)+COUNTIFS(I3:I242,Z455,M3:M242,1)</f>
        <v>0</v>
      </c>
      <c r="AD455" s="82">
        <f>COUNTIFS(F3:F242,Z455,B3:B242,0)+COUNTIFS(I3:I242,Z455,M3:M242,0)</f>
        <v>2</v>
      </c>
      <c r="AE455" s="82">
        <f>SUMIF(F3:F242,Z455,G3:G242)+SUMIF(I3:I242,Z455,H3:H242)</f>
        <v>5</v>
      </c>
      <c r="AF455" s="82">
        <f>SUMIF(F3:F242,Z455,H3:H242)+SUMIF(I3:I242,Z455,G3:G242)</f>
        <v>6</v>
      </c>
      <c r="AG455" s="82">
        <f t="shared" si="329"/>
        <v>-1</v>
      </c>
      <c r="AH455" s="82">
        <f t="shared" si="330"/>
        <v>3</v>
      </c>
      <c r="AI455" s="82">
        <f t="shared" si="328"/>
        <v>2999.9949999999999</v>
      </c>
      <c r="AJ455" s="11"/>
      <c r="AW455" s="3"/>
    </row>
    <row r="456" spans="1:49" x14ac:dyDescent="0.25">
      <c r="A456" s="3"/>
      <c r="B456" s="3"/>
      <c r="C456" s="3"/>
      <c r="D456" s="3"/>
      <c r="E456" s="3"/>
      <c r="G456" s="3"/>
      <c r="H456" s="3"/>
      <c r="K456" s="3"/>
      <c r="L456" s="3"/>
      <c r="M456" s="3"/>
      <c r="N456" s="3"/>
      <c r="O456" s="3"/>
      <c r="P456" s="3"/>
      <c r="Q456" s="3"/>
      <c r="R456" s="3"/>
      <c r="S456" s="3"/>
      <c r="T456" s="3"/>
      <c r="U456" s="3"/>
      <c r="V456" s="11" t="str">
        <f t="shared" si="326"/>
        <v>Hertha BSC</v>
      </c>
      <c r="W456" s="11">
        <f t="shared" si="325"/>
        <v>17</v>
      </c>
      <c r="Y456" s="82">
        <f>RANK(AI456,$AI$444:$AI$461,0)+COUNTIF($AI$443:AI455,AI456)</f>
        <v>17</v>
      </c>
      <c r="Z456" s="82" t="str">
        <f t="shared" si="327"/>
        <v>Hertha BSC</v>
      </c>
      <c r="AA456" s="82">
        <f>COUNTIFS(F3:F242,Z456,G3:G242,"&gt;=0")+COUNTIFS(I3:I242,Z456,H3:H242,"&gt;=0")</f>
        <v>3</v>
      </c>
      <c r="AB456" s="82">
        <f>COUNTIFS(F3:F242,Z456,B3:B242,3)+COUNTIFS(I3:I242,Z456,M3:M242,3)</f>
        <v>0</v>
      </c>
      <c r="AC456" s="82">
        <f>COUNTIFS(F3:F242,Z456,B3:B242,1)+COUNTIFS(I3:I242,Z456,M3:M242,1)</f>
        <v>1</v>
      </c>
      <c r="AD456" s="82">
        <f>COUNTIFS(F3:F242,Z456,B3:B242,0)+COUNTIFS(I3:I242,Z456,M3:M242,0)</f>
        <v>2</v>
      </c>
      <c r="AE456" s="82">
        <f>SUMIF(F3:F242,Z456,G3:G242)+SUMIF(I3:I242,Z456,H3:H242)</f>
        <v>2</v>
      </c>
      <c r="AF456" s="82">
        <f>SUMIF(F3:F242,Z456,H3:H242)+SUMIF(I3:I242,Z456,G3:G242)</f>
        <v>8</v>
      </c>
      <c r="AG456" s="82">
        <f t="shared" si="329"/>
        <v>-6</v>
      </c>
      <c r="AH456" s="82">
        <f t="shared" si="330"/>
        <v>1</v>
      </c>
      <c r="AI456" s="82">
        <f t="shared" si="328"/>
        <v>999.94200000000001</v>
      </c>
      <c r="AJ456" s="11"/>
      <c r="AW456" s="3"/>
    </row>
    <row r="457" spans="1:49" x14ac:dyDescent="0.25">
      <c r="A457" s="3"/>
      <c r="B457" s="3"/>
      <c r="C457" s="3"/>
      <c r="D457" s="3"/>
      <c r="E457" s="3"/>
      <c r="G457" s="3"/>
      <c r="H457" s="3"/>
      <c r="K457" s="3"/>
      <c r="L457" s="3"/>
      <c r="M457" s="3"/>
      <c r="N457" s="3"/>
      <c r="O457" s="3"/>
      <c r="P457" s="3"/>
      <c r="Q457" s="3"/>
      <c r="R457" s="3"/>
      <c r="S457" s="3"/>
      <c r="T457" s="3"/>
      <c r="U457" s="3"/>
      <c r="V457" s="11" t="str">
        <f t="shared" si="326"/>
        <v>RB Leipzig</v>
      </c>
      <c r="W457" s="11">
        <f t="shared" si="325"/>
        <v>1</v>
      </c>
      <c r="Y457" s="82">
        <f>RANK(AI457,$AI$444:$AI$461,0)+COUNTIF($AI$443:AI456,AI457)</f>
        <v>1</v>
      </c>
      <c r="Z457" s="82" t="str">
        <f t="shared" si="327"/>
        <v>RB Leipzig</v>
      </c>
      <c r="AA457" s="82">
        <f>COUNTIFS(F3:F242,Z457,G3:G242,"&gt;=0")+COUNTIFS(I3:I242,Z457,H3:H242,"&gt;=0")</f>
        <v>3</v>
      </c>
      <c r="AB457" s="82">
        <f>COUNTIFS(F3:F242,Z457,B3:B242,3)+COUNTIFS(I3:I242,Z457,M3:M242,3)</f>
        <v>3</v>
      </c>
      <c r="AC457" s="82">
        <f>COUNTIFS(F3:F242,Z457,B3:B242,1)+COUNTIFS(I3:I242,Z457,M3:M242,1)</f>
        <v>0</v>
      </c>
      <c r="AD457" s="82">
        <f>COUNTIFS(F3:F242,Z457,B3:B242,0)+COUNTIFS(I3:I242,Z457,M3:M242,0)</f>
        <v>0</v>
      </c>
      <c r="AE457" s="82">
        <f>SUMIF(F3:F242,Z457,G3:G242)+SUMIF(I3:I242,Z457,H3:H242)</f>
        <v>9</v>
      </c>
      <c r="AF457" s="82">
        <f>SUMIF(F3:F242,Z457,H3:H242)+SUMIF(I3:I242,Z457,G3:G242)</f>
        <v>2</v>
      </c>
      <c r="AG457" s="82">
        <f t="shared" si="329"/>
        <v>7</v>
      </c>
      <c r="AH457" s="82">
        <f t="shared" si="330"/>
        <v>9</v>
      </c>
      <c r="AI457" s="82">
        <f t="shared" si="328"/>
        <v>9000.0789999999997</v>
      </c>
      <c r="AJ457" s="11"/>
      <c r="AW457" s="3"/>
    </row>
    <row r="458" spans="1:49" x14ac:dyDescent="0.25">
      <c r="A458" s="3"/>
      <c r="B458" s="3"/>
      <c r="C458" s="3"/>
      <c r="D458" s="3"/>
      <c r="E458" s="3"/>
      <c r="G458" s="3"/>
      <c r="H458" s="3"/>
      <c r="K458" s="3"/>
      <c r="L458" s="3"/>
      <c r="M458" s="3"/>
      <c r="N458" s="3"/>
      <c r="O458" s="3"/>
      <c r="P458" s="3"/>
      <c r="Q458" s="3"/>
      <c r="R458" s="3"/>
      <c r="S458" s="3"/>
      <c r="T458" s="3"/>
      <c r="U458" s="3"/>
      <c r="V458" s="11" t="str">
        <f t="shared" si="326"/>
        <v>SC Freiburg</v>
      </c>
      <c r="W458" s="11">
        <f t="shared" si="325"/>
        <v>6</v>
      </c>
      <c r="Y458" s="82">
        <f>RANK(AI458,$AI$444:$AI$461,0)+COUNTIF($AI$443:AI457,AI458)</f>
        <v>6</v>
      </c>
      <c r="Z458" s="82" t="str">
        <f t="shared" si="327"/>
        <v>SC Freiburg</v>
      </c>
      <c r="AA458" s="82">
        <f>COUNTIFS(F3:F242,Z458,G3:G242,"&gt;=0")+COUNTIFS(I3:I242,Z458,H3:H242,"&gt;=0")</f>
        <v>3</v>
      </c>
      <c r="AB458" s="82">
        <f>COUNTIFS(F3:F242,Z458,B3:B242,3)+COUNTIFS(I3:I242,Z458,M3:M242,3)</f>
        <v>2</v>
      </c>
      <c r="AC458" s="82">
        <f>COUNTIFS(F3:F242,Z458,B3:B242,1)+COUNTIFS(I3:I242,Z458,M3:M242,1)</f>
        <v>0</v>
      </c>
      <c r="AD458" s="82">
        <f>COUNTIFS(F3:F242,Z458,B3:B242,0)+COUNTIFS(I3:I242,Z458,M3:M242,0)</f>
        <v>1</v>
      </c>
      <c r="AE458" s="82">
        <f>SUMIF(F3:F242,Z458,G3:G242)+SUMIF(I3:I242,Z458,H3:H242)</f>
        <v>7</v>
      </c>
      <c r="AF458" s="82">
        <f>SUMIF(F3:F242,Z458,H3:H242)+SUMIF(I3:I242,Z458,G3:G242)</f>
        <v>3</v>
      </c>
      <c r="AG458" s="82">
        <f t="shared" si="329"/>
        <v>4</v>
      </c>
      <c r="AH458" s="82">
        <f t="shared" si="330"/>
        <v>6</v>
      </c>
      <c r="AI458" s="82">
        <f t="shared" si="328"/>
        <v>6000.0469999999996</v>
      </c>
      <c r="AJ458" s="11"/>
      <c r="AW458" s="3"/>
    </row>
    <row r="459" spans="1:49" x14ac:dyDescent="0.25">
      <c r="A459" s="3"/>
      <c r="B459" s="3"/>
      <c r="C459" s="3"/>
      <c r="D459" s="3"/>
      <c r="E459" s="3"/>
      <c r="G459" s="3"/>
      <c r="H459" s="3"/>
      <c r="K459" s="3"/>
      <c r="L459" s="3"/>
      <c r="M459" s="3"/>
      <c r="N459" s="3"/>
      <c r="O459" s="3"/>
      <c r="P459" s="3"/>
      <c r="Q459" s="3"/>
      <c r="R459" s="3"/>
      <c r="S459" s="3"/>
      <c r="T459" s="3"/>
      <c r="U459" s="3"/>
      <c r="V459" s="11" t="str">
        <f t="shared" si="326"/>
        <v>SC Paderborn 07</v>
      </c>
      <c r="W459" s="11">
        <f t="shared" si="325"/>
        <v>15</v>
      </c>
      <c r="Y459" s="82">
        <f>RANK(AI459,$AI$444:$AI$461,0)+COUNTIF($AI$443:AI458,AI459)</f>
        <v>15</v>
      </c>
      <c r="Z459" s="82" t="str">
        <f t="shared" si="327"/>
        <v>SC Paderborn 07</v>
      </c>
      <c r="AA459" s="82">
        <f>COUNTIFS(F3:F242,Z459,G3:G242,"&gt;=0")+COUNTIFS(I3:I242,Z459,H3:H242,"&gt;=0")</f>
        <v>3</v>
      </c>
      <c r="AB459" s="82">
        <f>COUNTIFS(F3:F242,Z459,B3:B242,3)+COUNTIFS(I3:I242,Z459,M3:M242,3)</f>
        <v>0</v>
      </c>
      <c r="AC459" s="82">
        <f>COUNTIFS(F3:F242,Z459,B3:B242,1)+COUNTIFS(I3:I242,Z459,M3:M242,1)</f>
        <v>1</v>
      </c>
      <c r="AD459" s="82">
        <f>COUNTIFS(F3:F242,Z459,B3:B242,0)+COUNTIFS(I3:I242,Z459,M3:M242,0)</f>
        <v>2</v>
      </c>
      <c r="AE459" s="82">
        <f>SUMIF(F3:F242,Z459,G3:G242)+SUMIF(I3:I242,Z459,H3:H242)</f>
        <v>4</v>
      </c>
      <c r="AF459" s="82">
        <f>SUMIF(F3:F242,Z459,H3:H242)+SUMIF(I3:I242,Z459,G3:G242)</f>
        <v>7</v>
      </c>
      <c r="AG459" s="82">
        <f t="shared" si="329"/>
        <v>-3</v>
      </c>
      <c r="AH459" s="82">
        <f t="shared" si="330"/>
        <v>1</v>
      </c>
      <c r="AI459" s="82">
        <f t="shared" si="328"/>
        <v>999.97400000000005</v>
      </c>
      <c r="AJ459" s="11"/>
      <c r="AW459" s="3"/>
    </row>
    <row r="460" spans="1:49" x14ac:dyDescent="0.25">
      <c r="A460" s="3"/>
      <c r="B460" s="3"/>
      <c r="C460" s="3"/>
      <c r="D460" s="3"/>
      <c r="E460" s="3"/>
      <c r="G460" s="3"/>
      <c r="H460" s="3"/>
      <c r="K460" s="3"/>
      <c r="L460" s="3"/>
      <c r="M460" s="3"/>
      <c r="N460" s="3"/>
      <c r="O460" s="3"/>
      <c r="P460" s="3"/>
      <c r="Q460" s="3"/>
      <c r="R460" s="3"/>
      <c r="S460" s="3"/>
      <c r="T460" s="3"/>
      <c r="U460" s="3"/>
      <c r="V460" s="11" t="str">
        <f t="shared" si="326"/>
        <v>VfL Wolfsburg</v>
      </c>
      <c r="W460" s="11">
        <f t="shared" si="325"/>
        <v>3</v>
      </c>
      <c r="Y460" s="82">
        <f>RANK(AI460,$AI$444:$AI$461,0)+COUNTIF($AI$443:AI459,AI460)</f>
        <v>3</v>
      </c>
      <c r="Z460" s="82" t="str">
        <f t="shared" si="327"/>
        <v>VfL Wolfsburg</v>
      </c>
      <c r="AA460" s="82">
        <f>COUNTIFS(F3:F242,Z460,G3:G242,"&gt;=0")+COUNTIFS(I3:I242,Z460,H3:H242,"&gt;=0")</f>
        <v>3</v>
      </c>
      <c r="AB460" s="82">
        <f>COUNTIFS(F3:F242,Z460,B3:B242,3)+COUNTIFS(I3:I242,Z460,M3:M242,3)</f>
        <v>2</v>
      </c>
      <c r="AC460" s="82">
        <f>COUNTIFS(F3:F242,Z460,B3:B242,1)+COUNTIFS(I3:I242,Z460,M3:M242,1)</f>
        <v>1</v>
      </c>
      <c r="AD460" s="82">
        <f>COUNTIFS(F3:F242,Z460,B3:B242,0)+COUNTIFS(I3:I242,Z460,M3:M242,0)</f>
        <v>0</v>
      </c>
      <c r="AE460" s="82">
        <f>SUMIF(F3:F242,Z460,G3:G242)+SUMIF(I3:I242,Z460,H3:H242)</f>
        <v>6</v>
      </c>
      <c r="AF460" s="82">
        <f>SUMIF(F3:F242,Z460,H3:H242)+SUMIF(I3:I242,Z460,G3:G242)</f>
        <v>2</v>
      </c>
      <c r="AG460" s="82">
        <f t="shared" si="329"/>
        <v>4</v>
      </c>
      <c r="AH460" s="82">
        <f t="shared" si="330"/>
        <v>7</v>
      </c>
      <c r="AI460" s="82">
        <f t="shared" si="328"/>
        <v>7000.0460000000003</v>
      </c>
      <c r="AJ460" s="11"/>
      <c r="AW460" s="3"/>
    </row>
    <row r="461" spans="1:49" x14ac:dyDescent="0.25">
      <c r="A461" s="3"/>
      <c r="B461" s="3"/>
      <c r="C461" s="3"/>
      <c r="D461" s="3"/>
      <c r="E461" s="3"/>
      <c r="G461" s="3"/>
      <c r="H461" s="3"/>
      <c r="K461" s="3"/>
      <c r="L461" s="3"/>
      <c r="M461" s="3"/>
      <c r="N461" s="3"/>
      <c r="O461" s="3"/>
      <c r="P461" s="3"/>
      <c r="Q461" s="3"/>
      <c r="R461" s="3"/>
      <c r="S461" s="3"/>
      <c r="T461" s="3"/>
      <c r="U461" s="3"/>
      <c r="V461" s="11" t="str">
        <f t="shared" si="326"/>
        <v>Werder Bremen</v>
      </c>
      <c r="W461" s="11">
        <f t="shared" si="325"/>
        <v>13</v>
      </c>
      <c r="Y461" s="82">
        <f>RANK(AI461,$AI$444:$AI$461,0)+COUNTIF($AI$443:AI460,AI461)</f>
        <v>13</v>
      </c>
      <c r="Z461" s="82" t="str">
        <f t="shared" si="327"/>
        <v>Werder Bremen</v>
      </c>
      <c r="AA461" s="82">
        <f>COUNTIFS(F3:F242,Z461,G3:G242,"&gt;=0")+COUNTIFS(I3:I242,Z461,H3:H242,"&gt;=0")</f>
        <v>3</v>
      </c>
      <c r="AB461" s="82">
        <f>COUNTIFS(F3:F242,Z461,B3:B242,3)+COUNTIFS(I3:I242,Z461,M3:M242,3)</f>
        <v>1</v>
      </c>
      <c r="AC461" s="82">
        <f>COUNTIFS(F3:F242,Z461,B3:B242,1)+COUNTIFS(I3:I242,Z461,M3:M242,1)</f>
        <v>0</v>
      </c>
      <c r="AD461" s="82">
        <f>COUNTIFS(F3:F242,Z461,B3:B242,0)+COUNTIFS(I3:I242,Z461,M3:M242,0)</f>
        <v>2</v>
      </c>
      <c r="AE461" s="82">
        <f>SUMIF(F3:F242,Z461,G3:G242)+SUMIF(I3:I242,Z461,H3:H242)</f>
        <v>6</v>
      </c>
      <c r="AF461" s="82">
        <f>SUMIF(F3:F242,Z461,H3:H242)+SUMIF(I3:I242,Z461,G3:G242)</f>
        <v>8</v>
      </c>
      <c r="AG461" s="82">
        <f t="shared" si="329"/>
        <v>-2</v>
      </c>
      <c r="AH461" s="82">
        <f t="shared" si="330"/>
        <v>3</v>
      </c>
      <c r="AI461" s="82">
        <f t="shared" si="328"/>
        <v>2999.9859999999999</v>
      </c>
      <c r="AJ461" s="11"/>
      <c r="AW461" s="3"/>
    </row>
    <row r="462" spans="1:49" x14ac:dyDescent="0.25">
      <c r="A462" s="3"/>
      <c r="B462" s="3"/>
      <c r="C462" s="3"/>
      <c r="D462" s="3"/>
      <c r="E462" s="3"/>
      <c r="G462" s="3"/>
      <c r="H462" s="3"/>
      <c r="K462" s="3"/>
      <c r="L462" s="3"/>
      <c r="M462" s="3"/>
      <c r="N462" s="3"/>
      <c r="O462" s="3"/>
      <c r="P462" s="3"/>
      <c r="Q462" s="3"/>
      <c r="R462" s="3"/>
      <c r="S462" s="3"/>
      <c r="T462" s="3"/>
      <c r="U462" s="3"/>
      <c r="AJ462" s="11"/>
      <c r="AW462" s="3"/>
    </row>
    <row r="463" spans="1:49" x14ac:dyDescent="0.25">
      <c r="A463" s="3"/>
      <c r="B463" s="3"/>
      <c r="C463" s="3"/>
      <c r="D463" s="3"/>
      <c r="E463" s="3"/>
      <c r="G463" s="3"/>
      <c r="H463" s="3"/>
      <c r="K463" s="3"/>
      <c r="L463" s="3"/>
      <c r="M463" s="3"/>
      <c r="N463" s="3"/>
      <c r="O463" s="3"/>
      <c r="P463" s="3"/>
      <c r="Q463" s="3"/>
      <c r="R463" s="3"/>
      <c r="S463" s="3"/>
      <c r="T463" s="3"/>
      <c r="U463" s="3"/>
      <c r="W463" s="83">
        <v>23</v>
      </c>
      <c r="Y463" s="82"/>
      <c r="Z463" s="82" t="s">
        <v>1</v>
      </c>
      <c r="AA463" s="82" t="s">
        <v>2</v>
      </c>
      <c r="AB463" s="82" t="s">
        <v>3</v>
      </c>
      <c r="AC463" s="82" t="s">
        <v>4</v>
      </c>
      <c r="AD463" s="82" t="s">
        <v>5</v>
      </c>
      <c r="AE463" s="82" t="s">
        <v>6</v>
      </c>
      <c r="AF463" s="82" t="s">
        <v>7</v>
      </c>
      <c r="AG463" s="82" t="s">
        <v>8</v>
      </c>
      <c r="AH463" s="82" t="s">
        <v>9</v>
      </c>
      <c r="AI463" s="82" t="s">
        <v>0</v>
      </c>
      <c r="AJ463" s="11"/>
      <c r="AW463" s="3"/>
    </row>
    <row r="464" spans="1:49" x14ac:dyDescent="0.25">
      <c r="A464" s="3"/>
      <c r="B464" s="3"/>
      <c r="C464" s="3"/>
      <c r="D464" s="3"/>
      <c r="E464" s="3"/>
      <c r="G464" s="3"/>
      <c r="H464" s="3"/>
      <c r="K464" s="3"/>
      <c r="L464" s="3"/>
      <c r="M464" s="3"/>
      <c r="N464" s="3"/>
      <c r="O464" s="3"/>
      <c r="P464" s="3"/>
      <c r="Q464" s="3"/>
      <c r="R464" s="3"/>
      <c r="S464" s="3"/>
      <c r="T464" s="3"/>
      <c r="U464" s="3"/>
      <c r="V464" s="11" t="str">
        <f>CONCATENATE(Z464)</f>
        <v>1. FC Köln</v>
      </c>
      <c r="W464" s="11">
        <f t="shared" ref="W464:W481" si="331">Y464</f>
        <v>14</v>
      </c>
      <c r="Y464" s="82">
        <f>RANK(AI464,$AI$464:$AI$481,0)+COUNTIF($AI$463:AI463,AI464)</f>
        <v>14</v>
      </c>
      <c r="Z464" s="82" t="str">
        <f t="shared" ref="Z464:Z481" si="332">CONCATENATE(Z4)</f>
        <v>1. FC Köln</v>
      </c>
      <c r="AA464" s="82">
        <f>COUNTIFS(F3:F253,Z464,G3:G253,"&gt;=0")+COUNTIFS(I3:I253,Z464,H3:H253,"&gt;=0")</f>
        <v>3</v>
      </c>
      <c r="AB464" s="82">
        <f>COUNTIFS(F3:F253,Z464,B3:B253,3)+COUNTIFS(I3:I253,Z464,M3:M253,3)</f>
        <v>1</v>
      </c>
      <c r="AC464" s="82">
        <f>COUNTIFS(F3:F253,Z464,B3:B253,1)+COUNTIFS(I3:I253,Z464,M3:M253,1)</f>
        <v>0</v>
      </c>
      <c r="AD464" s="82">
        <f>COUNTIFS(F3:F253,Z464,B3:B253,0)+COUNTIFS(I3:I253,Z464,M3:M253,0)</f>
        <v>2</v>
      </c>
      <c r="AE464" s="82">
        <f>SUMIF(F3:F253,Z464,G3:G253)+SUMIF(I3:I253,Z464,H3:H253)</f>
        <v>4</v>
      </c>
      <c r="AF464" s="82">
        <f>SUMIF(F3:F253,Z464,H3:H253)+SUMIF(I3:I253,Z464,G3:G253)</f>
        <v>6</v>
      </c>
      <c r="AG464" s="82">
        <f>+AE464-AF464</f>
        <v>-2</v>
      </c>
      <c r="AH464" s="82">
        <f>(AB464*3)+AC464</f>
        <v>3</v>
      </c>
      <c r="AI464" s="82">
        <f>SUM(AH464*1000+(AG464)/100+(AE464)/1000)</f>
        <v>2999.9839999999999</v>
      </c>
      <c r="AW464" s="3"/>
    </row>
    <row r="465" spans="1:49" x14ac:dyDescent="0.25">
      <c r="A465" s="3"/>
      <c r="B465" s="3"/>
      <c r="C465" s="3"/>
      <c r="D465" s="3"/>
      <c r="E465" s="3"/>
      <c r="G465" s="3"/>
      <c r="H465" s="3"/>
      <c r="K465" s="3"/>
      <c r="L465" s="3"/>
      <c r="M465" s="3"/>
      <c r="N465" s="3"/>
      <c r="O465" s="3"/>
      <c r="P465" s="3"/>
      <c r="Q465" s="3"/>
      <c r="R465" s="3"/>
      <c r="S465" s="3"/>
      <c r="T465" s="3"/>
      <c r="U465" s="3"/>
      <c r="V465" s="11" t="str">
        <f t="shared" ref="V465:V481" si="333">CONCATENATE(Z465)</f>
        <v>1. FC Union Berlin</v>
      </c>
      <c r="W465" s="11">
        <f t="shared" si="331"/>
        <v>11</v>
      </c>
      <c r="Y465" s="82">
        <f>RANK(AI465,$AI$464:$AI$481,0)+COUNTIF($AI$463:AI464,AI465)</f>
        <v>11</v>
      </c>
      <c r="Z465" s="82" t="str">
        <f t="shared" si="332"/>
        <v>1. FC Union Berlin</v>
      </c>
      <c r="AA465" s="82">
        <f>COUNTIFS(F3:F253,Z465,G3:G253,"&gt;=0")+COUNTIFS(I3:I253,Z465,H3:H253,"&gt;=0")</f>
        <v>3</v>
      </c>
      <c r="AB465" s="82">
        <f>COUNTIFS(F3:F253,Z465,B3:B253,3)+COUNTIFS(I3:I253,Z465,M3:M253,3)</f>
        <v>1</v>
      </c>
      <c r="AC465" s="82">
        <f>COUNTIFS(F3:F253,Z465,B3:B253,1)+COUNTIFS(I3:I253,Z465,M3:M253,1)</f>
        <v>1</v>
      </c>
      <c r="AD465" s="82">
        <f>COUNTIFS(F3:F253,Z465,B3:B253,0)+COUNTIFS(I3:I253,Z465,M3:M253,0)</f>
        <v>1</v>
      </c>
      <c r="AE465" s="82">
        <f>SUMIF(F3:F253,Z465,G3:G253)+SUMIF(I3:I253,Z465,H3:H253)</f>
        <v>4</v>
      </c>
      <c r="AF465" s="82">
        <f>SUMIF(F3:F253,Z465,H3:H253)+SUMIF(I3:I253,Z465,G3:G253)</f>
        <v>6</v>
      </c>
      <c r="AG465" s="82">
        <f>+AE465-AF465</f>
        <v>-2</v>
      </c>
      <c r="AH465" s="82">
        <f>(AB465*3)+AC465</f>
        <v>4</v>
      </c>
      <c r="AI465" s="82">
        <f t="shared" ref="AI465:AI481" si="334">SUM(AH465*1000+(AG465)/100+(AE465)/1000)</f>
        <v>3999.9839999999999</v>
      </c>
      <c r="AJ465" s="11"/>
      <c r="AW465" s="3"/>
    </row>
    <row r="466" spans="1:49" x14ac:dyDescent="0.25">
      <c r="A466" s="3"/>
      <c r="B466" s="3"/>
      <c r="C466" s="3"/>
      <c r="D466" s="3"/>
      <c r="E466" s="3"/>
      <c r="G466" s="3"/>
      <c r="H466" s="3"/>
      <c r="K466" s="3"/>
      <c r="L466" s="3"/>
      <c r="M466" s="3"/>
      <c r="N466" s="3"/>
      <c r="O466" s="3"/>
      <c r="P466" s="3"/>
      <c r="Q466" s="3"/>
      <c r="R466" s="3"/>
      <c r="S466" s="3"/>
      <c r="T466" s="3"/>
      <c r="U466" s="3"/>
      <c r="V466" s="11" t="str">
        <f t="shared" si="333"/>
        <v>1. FSV Mainz 05</v>
      </c>
      <c r="W466" s="11">
        <f t="shared" si="331"/>
        <v>18</v>
      </c>
      <c r="Y466" s="82">
        <f>RANK(AI466,$AI$464:$AI$481,0)+COUNTIF($AI$463:AI465,AI466)</f>
        <v>18</v>
      </c>
      <c r="Z466" s="82" t="str">
        <f t="shared" si="332"/>
        <v>1. FSV Mainz 05</v>
      </c>
      <c r="AA466" s="82">
        <f>COUNTIFS(F3:F253,Z466,G3:G253,"&gt;=0")+COUNTIFS(I3:I253,Z466,H3:H253,"&gt;=0")</f>
        <v>3</v>
      </c>
      <c r="AB466" s="82">
        <f>COUNTIFS(F3:F253,Z466,B3:B253,3)+COUNTIFS(I3:I253,Z466,M3:M253,3)</f>
        <v>0</v>
      </c>
      <c r="AC466" s="82">
        <f>COUNTIFS(F3:F253,Z466,B3:B253,1)+COUNTIFS(I3:I253,Z466,M3:M253,1)</f>
        <v>0</v>
      </c>
      <c r="AD466" s="82">
        <f>COUNTIFS(F3:F253,Z466,B3:B253,0)+COUNTIFS(I3:I253,Z466,M3:M253,0)</f>
        <v>3</v>
      </c>
      <c r="AE466" s="82">
        <f>SUMIF(F3:F253,Z466,G3:G253)+SUMIF(I3:I253,Z466,H3:H253)</f>
        <v>2</v>
      </c>
      <c r="AF466" s="82">
        <f>SUMIF(F3:F253,Z466,H3:H253)+SUMIF(I3:I253,Z466,G3:G253)</f>
        <v>12</v>
      </c>
      <c r="AG466" s="82">
        <f>+AE466-AF466</f>
        <v>-10</v>
      </c>
      <c r="AH466" s="82">
        <f>(AB466*3)+AC466</f>
        <v>0</v>
      </c>
      <c r="AI466" s="82">
        <f t="shared" si="334"/>
        <v>-9.8000000000000004E-2</v>
      </c>
      <c r="AJ466" s="11"/>
      <c r="AW466" s="3"/>
    </row>
    <row r="467" spans="1:49" x14ac:dyDescent="0.25">
      <c r="A467" s="3"/>
      <c r="B467" s="3"/>
      <c r="C467" s="3"/>
      <c r="D467" s="3"/>
      <c r="E467" s="3"/>
      <c r="G467" s="3"/>
      <c r="H467" s="3"/>
      <c r="K467" s="3"/>
      <c r="L467" s="3"/>
      <c r="M467" s="3"/>
      <c r="N467" s="3"/>
      <c r="O467" s="3"/>
      <c r="P467" s="3"/>
      <c r="Q467" s="3"/>
      <c r="R467" s="3"/>
      <c r="S467" s="3"/>
      <c r="T467" s="3"/>
      <c r="U467" s="3"/>
      <c r="V467" s="11" t="str">
        <f t="shared" si="333"/>
        <v>1899 Hoffenheim</v>
      </c>
      <c r="W467" s="11">
        <f t="shared" si="331"/>
        <v>9</v>
      </c>
      <c r="Y467" s="82">
        <f>RANK(AI467,$AI$464:$AI$481,0)+COUNTIF($AI$463:AI466,AI467)</f>
        <v>9</v>
      </c>
      <c r="Z467" s="82" t="str">
        <f t="shared" si="332"/>
        <v>1899 Hoffenheim</v>
      </c>
      <c r="AA467" s="82">
        <f>COUNTIFS(F3:F253,Z467,G3:G253,"&gt;=0")+COUNTIFS(I3:I253,Z467,H3:H253,"&gt;=0")</f>
        <v>3</v>
      </c>
      <c r="AB467" s="82">
        <f>COUNTIFS(F3:F253,Z467,B3:B253,3)+COUNTIFS(I3:I253,Z467,M3:M253,3)</f>
        <v>1</v>
      </c>
      <c r="AC467" s="82">
        <f>COUNTIFS(F3:F253,Z467,B3:B253,1)+COUNTIFS(I3:I253,Z467,M3:M253,1)</f>
        <v>1</v>
      </c>
      <c r="AD467" s="82">
        <f>COUNTIFS(F3:F253,Z467,B3:B253,0)+COUNTIFS(I3:I253,Z467,M3:M253,0)</f>
        <v>1</v>
      </c>
      <c r="AE467" s="82">
        <f>SUMIF(F3:F253,Z467,G3:G253)+SUMIF(I3:I253,Z467,H3:H253)</f>
        <v>3</v>
      </c>
      <c r="AF467" s="82">
        <f>SUMIF(F3:F253,Z467,H3:H253)+SUMIF(I3:I253,Z467,G3:G253)</f>
        <v>3</v>
      </c>
      <c r="AG467" s="82">
        <f t="shared" ref="AG467:AG481" si="335">+AE467-AF467</f>
        <v>0</v>
      </c>
      <c r="AH467" s="82">
        <f>(AB467*3)+AC467</f>
        <v>4</v>
      </c>
      <c r="AI467" s="82">
        <f t="shared" si="334"/>
        <v>4000.0030000000002</v>
      </c>
      <c r="AJ467" s="11"/>
      <c r="AW467" s="3"/>
    </row>
    <row r="468" spans="1:49" x14ac:dyDescent="0.25">
      <c r="A468" s="3"/>
      <c r="B468" s="3"/>
      <c r="C468" s="3"/>
      <c r="D468" s="3"/>
      <c r="E468" s="3"/>
      <c r="G468" s="3"/>
      <c r="H468" s="3"/>
      <c r="K468" s="3"/>
      <c r="L468" s="3"/>
      <c r="M468" s="3"/>
      <c r="N468" s="3"/>
      <c r="O468" s="3"/>
      <c r="P468" s="3"/>
      <c r="Q468" s="3"/>
      <c r="R468" s="3"/>
      <c r="S468" s="3"/>
      <c r="T468" s="3"/>
      <c r="U468" s="3"/>
      <c r="V468" s="11" t="str">
        <f t="shared" si="333"/>
        <v>Bayer Leverkusen</v>
      </c>
      <c r="W468" s="11">
        <f t="shared" si="331"/>
        <v>4</v>
      </c>
      <c r="Y468" s="82">
        <f>RANK(AI468,$AI$464:$AI$481,0)+COUNTIF($AI$463:AI467,AI468)</f>
        <v>4</v>
      </c>
      <c r="Z468" s="82" t="str">
        <f t="shared" si="332"/>
        <v>Bayer Leverkusen</v>
      </c>
      <c r="AA468" s="82">
        <f>COUNTIFS(F3:F253,Z468,G3:G253,"&gt;=0")+COUNTIFS(I3:I253,Z468,H3:H253,"&gt;=0")</f>
        <v>3</v>
      </c>
      <c r="AB468" s="82">
        <f>COUNTIFS(F3:F253,Z468,B3:B253,3)+COUNTIFS(I3:I253,Z468,M3:M253,3)</f>
        <v>2</v>
      </c>
      <c r="AC468" s="82">
        <f>COUNTIFS(F3:F253,Z468,B3:B253,1)+COUNTIFS(I3:I253,Z468,M3:M253,1)</f>
        <v>1</v>
      </c>
      <c r="AD468" s="82">
        <f>COUNTIFS(F3:F253,Z468,B3:B253,0)+COUNTIFS(I3:I253,Z468,M3:M253,0)</f>
        <v>0</v>
      </c>
      <c r="AE468" s="82">
        <f>SUMIF(F3:F253,Z468,G3:G253)+SUMIF(I3:I253,Z468,H3:H253)</f>
        <v>6</v>
      </c>
      <c r="AF468" s="82">
        <f>SUMIF(F3:F253,Z468,H3:H253)+SUMIF(I3:I253,Z468,G3:G253)</f>
        <v>3</v>
      </c>
      <c r="AG468" s="82">
        <f t="shared" si="335"/>
        <v>3</v>
      </c>
      <c r="AH468" s="82">
        <f>(AB468*3)+AC468</f>
        <v>7</v>
      </c>
      <c r="AI468" s="82">
        <f t="shared" si="334"/>
        <v>7000.0360000000001</v>
      </c>
      <c r="AJ468" s="11"/>
      <c r="AW468" s="3"/>
    </row>
    <row r="469" spans="1:49" x14ac:dyDescent="0.25">
      <c r="A469" s="3"/>
      <c r="B469" s="3"/>
      <c r="C469" s="3"/>
      <c r="D469" s="3"/>
      <c r="E469" s="3"/>
      <c r="G469" s="3"/>
      <c r="H469" s="3"/>
      <c r="K469" s="3"/>
      <c r="L469" s="3"/>
      <c r="M469" s="3"/>
      <c r="N469" s="3"/>
      <c r="O469" s="3"/>
      <c r="P469" s="3"/>
      <c r="Q469" s="3"/>
      <c r="R469" s="3"/>
      <c r="S469" s="3"/>
      <c r="T469" s="3"/>
      <c r="U469" s="3"/>
      <c r="V469" s="11" t="str">
        <f t="shared" si="333"/>
        <v>Bayern München</v>
      </c>
      <c r="W469" s="11">
        <f t="shared" si="331"/>
        <v>2</v>
      </c>
      <c r="Y469" s="82">
        <f>RANK(AI469,$AI$464:$AI$481,0)+COUNTIF($AI$463:AI468,AI469)</f>
        <v>2</v>
      </c>
      <c r="Z469" s="82" t="str">
        <f t="shared" si="332"/>
        <v>Bayern München</v>
      </c>
      <c r="AA469" s="82">
        <f>COUNTIFS(F3:F253,Z469,G3:G253,"&gt;=0")+COUNTIFS(I3:I253,Z469,H3:H253,"&gt;=0")</f>
        <v>3</v>
      </c>
      <c r="AB469" s="82">
        <f>COUNTIFS(F3:F253,Z469,B3:B253,3)+COUNTIFS(I3:I253,Z469,M3:M253,3)</f>
        <v>2</v>
      </c>
      <c r="AC469" s="82">
        <f>COUNTIFS(F3:F253,Z469,B3:B253,1)+COUNTIFS(I3:I253,Z469,M3:M253,1)</f>
        <v>1</v>
      </c>
      <c r="AD469" s="82">
        <f>COUNTIFS(F3:F253,Z469,B3:B253,0)+COUNTIFS(I3:I253,Z469,M3:M253,0)</f>
        <v>0</v>
      </c>
      <c r="AE469" s="82">
        <f>SUMIF(F3:F253,Z469,G3:G253)+SUMIF(I3:I253,Z469,H3:H253)</f>
        <v>11</v>
      </c>
      <c r="AF469" s="82">
        <f>SUMIF(F3:F253,Z469,H3:H253)+SUMIF(I3:I253,Z469,G3:G253)</f>
        <v>3</v>
      </c>
      <c r="AG469" s="82">
        <f t="shared" si="335"/>
        <v>8</v>
      </c>
      <c r="AH469" s="82">
        <f t="shared" ref="AH469:AH481" si="336">(AB469*3)+AC469</f>
        <v>7</v>
      </c>
      <c r="AI469" s="82">
        <f t="shared" si="334"/>
        <v>7000.0910000000003</v>
      </c>
      <c r="AJ469" s="11"/>
      <c r="AW469" s="3"/>
    </row>
    <row r="470" spans="1:49" x14ac:dyDescent="0.25">
      <c r="A470" s="3"/>
      <c r="B470" s="3"/>
      <c r="C470" s="3"/>
      <c r="D470" s="3"/>
      <c r="E470" s="3"/>
      <c r="G470" s="3"/>
      <c r="H470" s="3"/>
      <c r="K470" s="3"/>
      <c r="L470" s="3"/>
      <c r="M470" s="3"/>
      <c r="N470" s="3"/>
      <c r="O470" s="3"/>
      <c r="P470" s="3"/>
      <c r="Q470" s="3"/>
      <c r="R470" s="3"/>
      <c r="S470" s="3"/>
      <c r="T470" s="3"/>
      <c r="U470" s="3"/>
      <c r="V470" s="11" t="str">
        <f t="shared" si="333"/>
        <v>Bor. Mönchengladbach</v>
      </c>
      <c r="W470" s="11">
        <f t="shared" si="331"/>
        <v>8</v>
      </c>
      <c r="Y470" s="82">
        <f>RANK(AI470,$AI$464:$AI$481,0)+COUNTIF($AI$463:AI469,AI470)</f>
        <v>8</v>
      </c>
      <c r="Z470" s="82" t="str">
        <f t="shared" si="332"/>
        <v>Bor. Mönchengladbach</v>
      </c>
      <c r="AA470" s="82">
        <f>COUNTIFS(F3:F253,Z470,G3:G253,"&gt;=0")+COUNTIFS(I3:I253,Z470,H3:H253,"&gt;=0")</f>
        <v>3</v>
      </c>
      <c r="AB470" s="82">
        <f>COUNTIFS(F3:F253,Z470,B3:B253,3)+COUNTIFS(I3:I253,Z470,M3:M253,3)</f>
        <v>1</v>
      </c>
      <c r="AC470" s="82">
        <f>COUNTIFS(F3:F253,Z470,B3:B253,1)+COUNTIFS(I3:I253,Z470,M3:M253,1)</f>
        <v>1</v>
      </c>
      <c r="AD470" s="82">
        <f>COUNTIFS(F3:F253,Z470,B3:B253,0)+COUNTIFS(I3:I253,Z470,M3:M253,0)</f>
        <v>1</v>
      </c>
      <c r="AE470" s="82">
        <f>SUMIF(F3:F253,Z470,G3:G253)+SUMIF(I3:I253,Z470,H3:H253)</f>
        <v>4</v>
      </c>
      <c r="AF470" s="82">
        <f>SUMIF(F3:F253,Z470,H3:H253)+SUMIF(I3:I253,Z470,G3:G253)</f>
        <v>4</v>
      </c>
      <c r="AG470" s="82">
        <f t="shared" si="335"/>
        <v>0</v>
      </c>
      <c r="AH470" s="82">
        <f t="shared" si="336"/>
        <v>4</v>
      </c>
      <c r="AI470" s="82">
        <f t="shared" si="334"/>
        <v>4000.0039999999999</v>
      </c>
      <c r="AJ470" s="11"/>
      <c r="AW470" s="3"/>
    </row>
    <row r="471" spans="1:49" x14ac:dyDescent="0.25">
      <c r="A471" s="3"/>
      <c r="B471" s="3"/>
      <c r="C471" s="3"/>
      <c r="D471" s="3"/>
      <c r="E471" s="3"/>
      <c r="G471" s="3"/>
      <c r="H471" s="3"/>
      <c r="K471" s="3"/>
      <c r="L471" s="3"/>
      <c r="M471" s="3"/>
      <c r="N471" s="3"/>
      <c r="O471" s="3"/>
      <c r="P471" s="3"/>
      <c r="Q471" s="3"/>
      <c r="R471" s="3"/>
      <c r="S471" s="3"/>
      <c r="T471" s="3"/>
      <c r="U471" s="3"/>
      <c r="V471" s="11" t="str">
        <f t="shared" si="333"/>
        <v>Borussia Dortmund</v>
      </c>
      <c r="W471" s="11">
        <f t="shared" si="331"/>
        <v>5</v>
      </c>
      <c r="Y471" s="82">
        <f>RANK(AI471,$AI$464:$AI$481,0)+COUNTIF($AI$463:AI470,AI471)</f>
        <v>5</v>
      </c>
      <c r="Z471" s="82" t="str">
        <f t="shared" si="332"/>
        <v>Borussia Dortmund</v>
      </c>
      <c r="AA471" s="82">
        <f>COUNTIFS(F3:F253,Z471,G3:G253,"&gt;=0")+COUNTIFS(I3:I253,Z471,H3:H253,"&gt;=0")</f>
        <v>3</v>
      </c>
      <c r="AB471" s="82">
        <f>COUNTIFS(F3:F253,Z471,B3:B253,3)+COUNTIFS(I3:I253,Z471,M3:M253,3)</f>
        <v>2</v>
      </c>
      <c r="AC471" s="82">
        <f>COUNTIFS(F3:F253,Z471,B3:B253,1)+COUNTIFS(I3:I253,Z471,M3:M253,1)</f>
        <v>0</v>
      </c>
      <c r="AD471" s="82">
        <f>COUNTIFS(F3:F253,Z471,B3:B253,0)+COUNTIFS(I3:I253,Z471,M3:M253,0)</f>
        <v>1</v>
      </c>
      <c r="AE471" s="82">
        <f>SUMIF(F3:F253,Z471,G3:G253)+SUMIF(I3:I253,Z471,H3:H253)</f>
        <v>9</v>
      </c>
      <c r="AF471" s="82">
        <f>SUMIF(F3:F253,Z471,H3:H253)+SUMIF(I3:I253,Z471,G3:G253)</f>
        <v>5</v>
      </c>
      <c r="AG471" s="82">
        <f t="shared" si="335"/>
        <v>4</v>
      </c>
      <c r="AH471" s="82">
        <f t="shared" si="336"/>
        <v>6</v>
      </c>
      <c r="AI471" s="82">
        <f t="shared" si="334"/>
        <v>6000.049</v>
      </c>
      <c r="AJ471" s="11"/>
      <c r="AW471" s="3"/>
    </row>
    <row r="472" spans="1:49" x14ac:dyDescent="0.25">
      <c r="A472" s="3"/>
      <c r="B472" s="3"/>
      <c r="C472" s="3"/>
      <c r="D472" s="3"/>
      <c r="E472" s="3"/>
      <c r="G472" s="3"/>
      <c r="H472" s="3"/>
      <c r="K472" s="3"/>
      <c r="L472" s="3"/>
      <c r="M472" s="3"/>
      <c r="N472" s="3"/>
      <c r="O472" s="3"/>
      <c r="P472" s="3"/>
      <c r="Q472" s="3"/>
      <c r="R472" s="3"/>
      <c r="S472" s="3"/>
      <c r="T472" s="3"/>
      <c r="U472" s="3"/>
      <c r="V472" s="11" t="str">
        <f t="shared" si="333"/>
        <v>Eintracht Frankfurt</v>
      </c>
      <c r="W472" s="11">
        <f t="shared" si="331"/>
        <v>7</v>
      </c>
      <c r="Y472" s="82">
        <f>RANK(AI472,$AI$464:$AI$481,0)+COUNTIF($AI$463:AI471,AI472)</f>
        <v>7</v>
      </c>
      <c r="Z472" s="82" t="str">
        <f t="shared" si="332"/>
        <v>Eintracht Frankfurt</v>
      </c>
      <c r="AA472" s="82">
        <f>COUNTIFS(F3:F253,Z472,G3:G253,"&gt;=0")+COUNTIFS(I3:I253,Z472,H3:H253,"&gt;=0")</f>
        <v>3</v>
      </c>
      <c r="AB472" s="82">
        <f>COUNTIFS(F3:F253,Z472,B3:B253,3)+COUNTIFS(I3:I253,Z472,M3:M253,3)</f>
        <v>2</v>
      </c>
      <c r="AC472" s="82">
        <f>COUNTIFS(F3:F253,Z472,B3:B253,1)+COUNTIFS(I3:I253,Z472,M3:M253,1)</f>
        <v>0</v>
      </c>
      <c r="AD472" s="82">
        <f>COUNTIFS(F3:F253,Z472,B3:B253,0)+COUNTIFS(I3:I253,Z472,M3:M253,0)</f>
        <v>1</v>
      </c>
      <c r="AE472" s="82">
        <f>SUMIF(F3:F253,Z472,G3:G253)+SUMIF(I3:I253,Z472,H3:H253)</f>
        <v>4</v>
      </c>
      <c r="AF472" s="82">
        <f>SUMIF(F3:F253,Z472,H3:H253)+SUMIF(I3:I253,Z472,G3:G253)</f>
        <v>3</v>
      </c>
      <c r="AG472" s="82">
        <f t="shared" si="335"/>
        <v>1</v>
      </c>
      <c r="AH472" s="82">
        <f t="shared" si="336"/>
        <v>6</v>
      </c>
      <c r="AI472" s="82">
        <f t="shared" si="334"/>
        <v>6000.0140000000001</v>
      </c>
      <c r="AJ472" s="11"/>
      <c r="AW472" s="3"/>
    </row>
    <row r="473" spans="1:49" x14ac:dyDescent="0.25">
      <c r="A473" s="3"/>
      <c r="B473" s="3"/>
      <c r="C473" s="3"/>
      <c r="D473" s="3"/>
      <c r="E473" s="3"/>
      <c r="G473" s="3"/>
      <c r="H473" s="3"/>
      <c r="K473" s="3"/>
      <c r="L473" s="3"/>
      <c r="M473" s="3"/>
      <c r="N473" s="3"/>
      <c r="O473" s="3"/>
      <c r="P473" s="3"/>
      <c r="Q473" s="3"/>
      <c r="R473" s="3"/>
      <c r="S473" s="3"/>
      <c r="T473" s="3"/>
      <c r="U473" s="3"/>
      <c r="V473" s="11" t="str">
        <f t="shared" si="333"/>
        <v>FC Augsburg</v>
      </c>
      <c r="W473" s="11">
        <f t="shared" si="331"/>
        <v>16</v>
      </c>
      <c r="Y473" s="82">
        <f>RANK(AI473,$AI$464:$AI$481,0)+COUNTIF($AI$463:AI472,AI473)</f>
        <v>16</v>
      </c>
      <c r="Z473" s="82" t="str">
        <f t="shared" si="332"/>
        <v>FC Augsburg</v>
      </c>
      <c r="AA473" s="82">
        <f>COUNTIFS(F3:F253,Z473,G3:G253,"&gt;=0")+COUNTIFS(I3:I253,Z473,H3:H253,"&gt;=0")</f>
        <v>3</v>
      </c>
      <c r="AB473" s="82">
        <f>COUNTIFS(F3:F253,Z473,B3:B253,3)+COUNTIFS(I3:I253,Z473,M3:M253,3)</f>
        <v>0</v>
      </c>
      <c r="AC473" s="82">
        <f>COUNTIFS(F3:F253,Z473,B3:B253,1)+COUNTIFS(I3:I253,Z473,M3:M253,1)</f>
        <v>1</v>
      </c>
      <c r="AD473" s="82">
        <f>COUNTIFS(F3:F253,Z473,B3:B253,0)+COUNTIFS(I3:I253,Z473,M3:M253,0)</f>
        <v>2</v>
      </c>
      <c r="AE473" s="82">
        <f>SUMIF(F3:F253,Z473,G3:G253)+SUMIF(I3:I253,Z473,H3:H253)</f>
        <v>4</v>
      </c>
      <c r="AF473" s="82">
        <f>SUMIF(F3:F253,Z473,H3:H253)+SUMIF(I3:I253,Z473,G3:G253)</f>
        <v>9</v>
      </c>
      <c r="AG473" s="82">
        <f t="shared" si="335"/>
        <v>-5</v>
      </c>
      <c r="AH473" s="82">
        <f t="shared" si="336"/>
        <v>1</v>
      </c>
      <c r="AI473" s="82">
        <f t="shared" si="334"/>
        <v>999.95400000000006</v>
      </c>
      <c r="AJ473" s="11"/>
      <c r="AW473" s="3"/>
    </row>
    <row r="474" spans="1:49" x14ac:dyDescent="0.25">
      <c r="A474" s="3"/>
      <c r="B474" s="3"/>
      <c r="C474" s="3"/>
      <c r="D474" s="3"/>
      <c r="E474" s="3"/>
      <c r="G474" s="3"/>
      <c r="H474" s="3"/>
      <c r="K474" s="3"/>
      <c r="L474" s="3"/>
      <c r="M474" s="3"/>
      <c r="N474" s="3"/>
      <c r="O474" s="3"/>
      <c r="P474" s="3"/>
      <c r="Q474" s="3"/>
      <c r="R474" s="3"/>
      <c r="S474" s="3"/>
      <c r="T474" s="3"/>
      <c r="U474" s="3"/>
      <c r="V474" s="11" t="str">
        <f t="shared" si="333"/>
        <v>FC Schalke 04</v>
      </c>
      <c r="W474" s="11">
        <f t="shared" si="331"/>
        <v>10</v>
      </c>
      <c r="Y474" s="82">
        <f>RANK(AI474,$AI$464:$AI$481,0)+COUNTIF($AI$463:AI473,AI474)</f>
        <v>10</v>
      </c>
      <c r="Z474" s="82" t="str">
        <f t="shared" si="332"/>
        <v>FC Schalke 04</v>
      </c>
      <c r="AA474" s="82">
        <f>COUNTIFS(F3:F253,Z474,G3:G253,"&gt;=0")+COUNTIFS(I3:I253,Z474,H3:H253,"&gt;=0")</f>
        <v>3</v>
      </c>
      <c r="AB474" s="82">
        <f>COUNTIFS(F3:F253,Z474,B3:B253,3)+COUNTIFS(I3:I253,Z474,M3:M253,3)</f>
        <v>1</v>
      </c>
      <c r="AC474" s="82">
        <f>COUNTIFS(F3:F253,Z474,B3:B253,1)+COUNTIFS(I3:I253,Z474,M3:M253,1)</f>
        <v>1</v>
      </c>
      <c r="AD474" s="82">
        <f>COUNTIFS(F3:F253,Z474,B3:B253,0)+COUNTIFS(I3:I253,Z474,M3:M253,0)</f>
        <v>1</v>
      </c>
      <c r="AE474" s="82">
        <f>SUMIF(F3:F253,Z474,G3:G253)+SUMIF(I3:I253,Z474,H3:H253)</f>
        <v>3</v>
      </c>
      <c r="AF474" s="82">
        <f>SUMIF(F3:F253,Z474,H3:H253)+SUMIF(I3:I253,Z474,G3:G253)</f>
        <v>3</v>
      </c>
      <c r="AG474" s="82">
        <f t="shared" si="335"/>
        <v>0</v>
      </c>
      <c r="AH474" s="82">
        <f t="shared" si="336"/>
        <v>4</v>
      </c>
      <c r="AI474" s="82">
        <f t="shared" si="334"/>
        <v>4000.0030000000002</v>
      </c>
      <c r="AJ474" s="11"/>
      <c r="AW474" s="3"/>
    </row>
    <row r="475" spans="1:49" x14ac:dyDescent="0.25">
      <c r="A475" s="3"/>
      <c r="B475" s="3"/>
      <c r="C475" s="3"/>
      <c r="D475" s="3"/>
      <c r="E475" s="3"/>
      <c r="G475" s="3"/>
      <c r="H475" s="3"/>
      <c r="K475" s="3"/>
      <c r="L475" s="3"/>
      <c r="M475" s="3"/>
      <c r="N475" s="3"/>
      <c r="O475" s="3"/>
      <c r="P475" s="3"/>
      <c r="Q475" s="3"/>
      <c r="R475" s="3"/>
      <c r="S475" s="3"/>
      <c r="T475" s="3"/>
      <c r="U475" s="3"/>
      <c r="V475" s="11" t="str">
        <f t="shared" si="333"/>
        <v>Fortuna Düsseldorf</v>
      </c>
      <c r="W475" s="11">
        <f t="shared" si="331"/>
        <v>12</v>
      </c>
      <c r="Y475" s="82">
        <f>RANK(AI475,$AI$464:$AI$481,0)+COUNTIF($AI$463:AI474,AI475)</f>
        <v>12</v>
      </c>
      <c r="Z475" s="82" t="str">
        <f t="shared" si="332"/>
        <v>Fortuna Düsseldorf</v>
      </c>
      <c r="AA475" s="82">
        <f>COUNTIFS(F3:F253,Z475,G3:G253,"&gt;=0")+COUNTIFS(I3:I253,Z475,H3:H253,"&gt;=0")</f>
        <v>3</v>
      </c>
      <c r="AB475" s="82">
        <f>COUNTIFS(F3:F253,Z475,B3:B253,3)+COUNTIFS(I3:I253,Z475,M3:M253,3)</f>
        <v>1</v>
      </c>
      <c r="AC475" s="82">
        <f>COUNTIFS(F3:F253,Z475,B3:B253,1)+COUNTIFS(I3:I253,Z475,M3:M253,1)</f>
        <v>0</v>
      </c>
      <c r="AD475" s="82">
        <f>COUNTIFS(F3:F253,Z475,B3:B253,0)+COUNTIFS(I3:I253,Z475,M3:M253,0)</f>
        <v>2</v>
      </c>
      <c r="AE475" s="82">
        <f>SUMIF(F3:F253,Z475,G3:G253)+SUMIF(I3:I253,Z475,H3:H253)</f>
        <v>5</v>
      </c>
      <c r="AF475" s="82">
        <f>SUMIF(F3:F253,Z475,H3:H253)+SUMIF(I3:I253,Z475,G3:G253)</f>
        <v>6</v>
      </c>
      <c r="AG475" s="82">
        <f t="shared" si="335"/>
        <v>-1</v>
      </c>
      <c r="AH475" s="82">
        <f t="shared" si="336"/>
        <v>3</v>
      </c>
      <c r="AI475" s="82">
        <f t="shared" si="334"/>
        <v>2999.9949999999999</v>
      </c>
      <c r="AJ475" s="11"/>
      <c r="AW475" s="3"/>
    </row>
    <row r="476" spans="1:49" x14ac:dyDescent="0.25">
      <c r="A476" s="3"/>
      <c r="B476" s="3"/>
      <c r="C476" s="3"/>
      <c r="D476" s="3"/>
      <c r="E476" s="3"/>
      <c r="G476" s="3"/>
      <c r="H476" s="3"/>
      <c r="K476" s="3"/>
      <c r="L476" s="3"/>
      <c r="M476" s="3"/>
      <c r="N476" s="3"/>
      <c r="O476" s="3"/>
      <c r="P476" s="3"/>
      <c r="Q476" s="3"/>
      <c r="R476" s="3"/>
      <c r="S476" s="3"/>
      <c r="T476" s="3"/>
      <c r="U476" s="3"/>
      <c r="V476" s="11" t="str">
        <f t="shared" si="333"/>
        <v>Hertha BSC</v>
      </c>
      <c r="W476" s="11">
        <f t="shared" si="331"/>
        <v>17</v>
      </c>
      <c r="Y476" s="82">
        <f>RANK(AI476,$AI$464:$AI$481,0)+COUNTIF($AI$463:AI475,AI476)</f>
        <v>17</v>
      </c>
      <c r="Z476" s="82" t="str">
        <f t="shared" si="332"/>
        <v>Hertha BSC</v>
      </c>
      <c r="AA476" s="82">
        <f>COUNTIFS(F3:F253,Z476,G3:G253,"&gt;=0")+COUNTIFS(I3:I253,Z476,H3:H253,"&gt;=0")</f>
        <v>3</v>
      </c>
      <c r="AB476" s="82">
        <f>COUNTIFS(F3:F253,Z476,B3:B253,3)+COUNTIFS(I3:I253,Z476,M3:M253,3)</f>
        <v>0</v>
      </c>
      <c r="AC476" s="82">
        <f>COUNTIFS(F3:F253,Z476,B3:B253,1)+COUNTIFS(I3:I253,Z476,M3:M253,1)</f>
        <v>1</v>
      </c>
      <c r="AD476" s="82">
        <f>COUNTIFS(F3:F253,Z476,B3:B253,0)+COUNTIFS(I3:I253,Z476,M3:M253,0)</f>
        <v>2</v>
      </c>
      <c r="AE476" s="82">
        <f>SUMIF(F3:F253,Z476,G3:G253)+SUMIF(I3:I253,Z476,H3:H253)</f>
        <v>2</v>
      </c>
      <c r="AF476" s="82">
        <f>SUMIF(F3:F253,Z476,H3:H253)+SUMIF(I3:I253,Z476,G3:G253)</f>
        <v>8</v>
      </c>
      <c r="AG476" s="82">
        <f t="shared" si="335"/>
        <v>-6</v>
      </c>
      <c r="AH476" s="82">
        <f t="shared" si="336"/>
        <v>1</v>
      </c>
      <c r="AI476" s="82">
        <f t="shared" si="334"/>
        <v>999.94200000000001</v>
      </c>
      <c r="AJ476" s="11"/>
      <c r="AW476" s="3"/>
    </row>
    <row r="477" spans="1:49" x14ac:dyDescent="0.25">
      <c r="A477" s="3"/>
      <c r="B477" s="3"/>
      <c r="C477" s="3"/>
      <c r="D477" s="3"/>
      <c r="E477" s="3"/>
      <c r="G477" s="3"/>
      <c r="H477" s="3"/>
      <c r="K477" s="3"/>
      <c r="L477" s="3"/>
      <c r="M477" s="3"/>
      <c r="N477" s="3"/>
      <c r="O477" s="3"/>
      <c r="P477" s="3"/>
      <c r="Q477" s="3"/>
      <c r="R477" s="3"/>
      <c r="S477" s="3"/>
      <c r="T477" s="3"/>
      <c r="U477" s="3"/>
      <c r="V477" s="11" t="str">
        <f t="shared" si="333"/>
        <v>RB Leipzig</v>
      </c>
      <c r="W477" s="11">
        <f t="shared" si="331"/>
        <v>1</v>
      </c>
      <c r="Y477" s="82">
        <f>RANK(AI477,$AI$464:$AI$481,0)+COUNTIF($AI$463:AI476,AI477)</f>
        <v>1</v>
      </c>
      <c r="Z477" s="82" t="str">
        <f t="shared" si="332"/>
        <v>RB Leipzig</v>
      </c>
      <c r="AA477" s="82">
        <f>COUNTIFS(F3:F253,Z477,G3:G253,"&gt;=0")+COUNTIFS(I3:I253,Z477,H3:H253,"&gt;=0")</f>
        <v>3</v>
      </c>
      <c r="AB477" s="82">
        <f>COUNTIFS(F3:F253,Z477,B3:B253,3)+COUNTIFS(I3:I253,Z477,M3:M253,3)</f>
        <v>3</v>
      </c>
      <c r="AC477" s="82">
        <f>COUNTIFS(F3:F253,Z477,B3:B253,1)+COUNTIFS(I3:I253,Z477,M3:M253,1)</f>
        <v>0</v>
      </c>
      <c r="AD477" s="82">
        <f>COUNTIFS(F3:F253,Z477,B3:B253,0)+COUNTIFS(I3:I253,Z477,M3:M253,0)</f>
        <v>0</v>
      </c>
      <c r="AE477" s="82">
        <f>SUMIF(F3:F253,Z477,G3:G253)+SUMIF(I3:I253,Z477,H3:H253)</f>
        <v>9</v>
      </c>
      <c r="AF477" s="82">
        <f>SUMIF(F3:F253,Z477,H3:H253)+SUMIF(I3:I253,Z477,G3:G253)</f>
        <v>2</v>
      </c>
      <c r="AG477" s="82">
        <f t="shared" si="335"/>
        <v>7</v>
      </c>
      <c r="AH477" s="82">
        <f t="shared" si="336"/>
        <v>9</v>
      </c>
      <c r="AI477" s="82">
        <f t="shared" si="334"/>
        <v>9000.0789999999997</v>
      </c>
      <c r="AJ477" s="11"/>
      <c r="AW477" s="3"/>
    </row>
    <row r="478" spans="1:49" x14ac:dyDescent="0.25">
      <c r="A478" s="3"/>
      <c r="B478" s="3"/>
      <c r="C478" s="3"/>
      <c r="D478" s="3"/>
      <c r="E478" s="3"/>
      <c r="G478" s="3"/>
      <c r="H478" s="3"/>
      <c r="K478" s="3"/>
      <c r="L478" s="3"/>
      <c r="M478" s="3"/>
      <c r="N478" s="3"/>
      <c r="O478" s="3"/>
      <c r="P478" s="3"/>
      <c r="Q478" s="3"/>
      <c r="R478" s="3"/>
      <c r="S478" s="3"/>
      <c r="T478" s="3"/>
      <c r="U478" s="3"/>
      <c r="V478" s="11" t="str">
        <f t="shared" si="333"/>
        <v>SC Freiburg</v>
      </c>
      <c r="W478" s="11">
        <f t="shared" si="331"/>
        <v>6</v>
      </c>
      <c r="Y478" s="82">
        <f>RANK(AI478,$AI$464:$AI$481,0)+COUNTIF($AI$463:AI477,AI478)</f>
        <v>6</v>
      </c>
      <c r="Z478" s="82" t="str">
        <f t="shared" si="332"/>
        <v>SC Freiburg</v>
      </c>
      <c r="AA478" s="82">
        <f>COUNTIFS(F3:F253,Z478,G3:G253,"&gt;=0")+COUNTIFS(I3:I253,Z478,H3:H253,"&gt;=0")</f>
        <v>3</v>
      </c>
      <c r="AB478" s="82">
        <f>COUNTIFS(F3:F253,Z478,B3:B253,3)+COUNTIFS(I3:I253,Z478,M3:M253,3)</f>
        <v>2</v>
      </c>
      <c r="AC478" s="82">
        <f>COUNTIFS(F3:F253,Z478,B3:B253,1)+COUNTIFS(I3:I253,Z478,M3:M253,1)</f>
        <v>0</v>
      </c>
      <c r="AD478" s="82">
        <f>COUNTIFS(F3:F253,Z478,B3:B253,0)+COUNTIFS(I3:I253,Z478,M3:M253,0)</f>
        <v>1</v>
      </c>
      <c r="AE478" s="82">
        <f>SUMIF(F3:F253,Z478,G3:G253)+SUMIF(I3:I253,Z478,H3:H253)</f>
        <v>7</v>
      </c>
      <c r="AF478" s="82">
        <f>SUMIF(F3:F253,Z478,H3:H253)+SUMIF(I3:I253,Z478,G3:G253)</f>
        <v>3</v>
      </c>
      <c r="AG478" s="82">
        <f t="shared" si="335"/>
        <v>4</v>
      </c>
      <c r="AH478" s="82">
        <f t="shared" si="336"/>
        <v>6</v>
      </c>
      <c r="AI478" s="82">
        <f t="shared" si="334"/>
        <v>6000.0469999999996</v>
      </c>
      <c r="AJ478" s="11"/>
      <c r="AW478" s="3"/>
    </row>
    <row r="479" spans="1:49" x14ac:dyDescent="0.25">
      <c r="A479" s="3"/>
      <c r="B479" s="3"/>
      <c r="C479" s="3"/>
      <c r="D479" s="3"/>
      <c r="E479" s="3"/>
      <c r="G479" s="3"/>
      <c r="H479" s="3"/>
      <c r="K479" s="3"/>
      <c r="L479" s="3"/>
      <c r="M479" s="3"/>
      <c r="N479" s="3"/>
      <c r="O479" s="3"/>
      <c r="P479" s="3"/>
      <c r="Q479" s="3"/>
      <c r="R479" s="3"/>
      <c r="S479" s="3"/>
      <c r="T479" s="3"/>
      <c r="U479" s="3"/>
      <c r="V479" s="11" t="str">
        <f t="shared" si="333"/>
        <v>SC Paderborn 07</v>
      </c>
      <c r="W479" s="11">
        <f t="shared" si="331"/>
        <v>15</v>
      </c>
      <c r="Y479" s="82">
        <f>RANK(AI479,$AI$464:$AI$481,0)+COUNTIF($AI$463:AI478,AI479)</f>
        <v>15</v>
      </c>
      <c r="Z479" s="82" t="str">
        <f t="shared" si="332"/>
        <v>SC Paderborn 07</v>
      </c>
      <c r="AA479" s="82">
        <f>COUNTIFS(F3:F253,Z479,G3:G253,"&gt;=0")+COUNTIFS(I3:I253,Z479,H3:H253,"&gt;=0")</f>
        <v>3</v>
      </c>
      <c r="AB479" s="82">
        <f>COUNTIFS(F3:F253,Z479,B3:B253,3)+COUNTIFS(I3:I253,Z479,M3:M253,3)</f>
        <v>0</v>
      </c>
      <c r="AC479" s="82">
        <f>COUNTIFS(F3:F253,Z479,B3:B253,1)+COUNTIFS(I3:I253,Z479,M3:M253,1)</f>
        <v>1</v>
      </c>
      <c r="AD479" s="82">
        <f>COUNTIFS(F3:F253,Z479,B3:B253,0)+COUNTIFS(I3:I253,Z479,M3:M253,0)</f>
        <v>2</v>
      </c>
      <c r="AE479" s="82">
        <f>SUMIF(F3:F253,Z479,G3:G253)+SUMIF(I3:I253,Z479,H3:H253)</f>
        <v>4</v>
      </c>
      <c r="AF479" s="82">
        <f>SUMIF(F3:F253,Z479,H3:H253)+SUMIF(I3:I253,Z479,G3:G253)</f>
        <v>7</v>
      </c>
      <c r="AG479" s="82">
        <f t="shared" si="335"/>
        <v>-3</v>
      </c>
      <c r="AH479" s="82">
        <f t="shared" si="336"/>
        <v>1</v>
      </c>
      <c r="AI479" s="82">
        <f t="shared" si="334"/>
        <v>999.97400000000005</v>
      </c>
      <c r="AJ479" s="11"/>
      <c r="AW479" s="3"/>
    </row>
    <row r="480" spans="1:49" x14ac:dyDescent="0.25">
      <c r="A480" s="3"/>
      <c r="B480" s="3"/>
      <c r="C480" s="3"/>
      <c r="D480" s="3"/>
      <c r="E480" s="3"/>
      <c r="G480" s="3"/>
      <c r="H480" s="3"/>
      <c r="K480" s="3"/>
      <c r="L480" s="3"/>
      <c r="M480" s="3"/>
      <c r="N480" s="3"/>
      <c r="O480" s="3"/>
      <c r="P480" s="3"/>
      <c r="Q480" s="3"/>
      <c r="R480" s="3"/>
      <c r="S480" s="3"/>
      <c r="T480" s="3"/>
      <c r="U480" s="3"/>
      <c r="V480" s="11" t="str">
        <f t="shared" si="333"/>
        <v>VfL Wolfsburg</v>
      </c>
      <c r="W480" s="11">
        <f t="shared" si="331"/>
        <v>3</v>
      </c>
      <c r="Y480" s="82">
        <f>RANK(AI480,$AI$464:$AI$481,0)+COUNTIF($AI$463:AI479,AI480)</f>
        <v>3</v>
      </c>
      <c r="Z480" s="82" t="str">
        <f t="shared" si="332"/>
        <v>VfL Wolfsburg</v>
      </c>
      <c r="AA480" s="82">
        <f>COUNTIFS(F3:F253,Z480,G3:G253,"&gt;=0")+COUNTIFS(I3:I253,Z480,H3:H253,"&gt;=0")</f>
        <v>3</v>
      </c>
      <c r="AB480" s="82">
        <f>COUNTIFS(F3:F253,Z480,B3:B253,3)+COUNTIFS(I3:I253,Z480,M3:M253,3)</f>
        <v>2</v>
      </c>
      <c r="AC480" s="82">
        <f>COUNTIFS(F3:F253,Z480,B3:B253,1)+COUNTIFS(I3:I253,Z480,M3:M253,1)</f>
        <v>1</v>
      </c>
      <c r="AD480" s="82">
        <f>COUNTIFS(F3:F253,Z480,B3:B253,0)+COUNTIFS(I3:I253,Z480,M3:M253,0)</f>
        <v>0</v>
      </c>
      <c r="AE480" s="82">
        <f>SUMIF(F3:F253,Z480,G3:G253)+SUMIF(I3:I253,Z480,H3:H253)</f>
        <v>6</v>
      </c>
      <c r="AF480" s="82">
        <f>SUMIF(F3:F253,Z480,H3:H253)+SUMIF(I3:I253,Z480,G3:G253)</f>
        <v>2</v>
      </c>
      <c r="AG480" s="82">
        <f t="shared" si="335"/>
        <v>4</v>
      </c>
      <c r="AH480" s="82">
        <f t="shared" si="336"/>
        <v>7</v>
      </c>
      <c r="AI480" s="82">
        <f t="shared" si="334"/>
        <v>7000.0460000000003</v>
      </c>
      <c r="AJ480" s="11"/>
      <c r="AW480" s="3"/>
    </row>
    <row r="481" spans="1:49" x14ac:dyDescent="0.25">
      <c r="A481" s="3"/>
      <c r="B481" s="3"/>
      <c r="C481" s="3"/>
      <c r="D481" s="3"/>
      <c r="E481" s="3"/>
      <c r="G481" s="3"/>
      <c r="H481" s="3"/>
      <c r="K481" s="3"/>
      <c r="L481" s="3"/>
      <c r="M481" s="3"/>
      <c r="N481" s="3"/>
      <c r="O481" s="3"/>
      <c r="P481" s="3"/>
      <c r="Q481" s="3"/>
      <c r="R481" s="3"/>
      <c r="S481" s="3"/>
      <c r="T481" s="3"/>
      <c r="U481" s="3"/>
      <c r="V481" s="11" t="str">
        <f t="shared" si="333"/>
        <v>Werder Bremen</v>
      </c>
      <c r="W481" s="11">
        <f t="shared" si="331"/>
        <v>13</v>
      </c>
      <c r="Y481" s="82">
        <f>RANK(AI481,$AI$464:$AI$481,0)+COUNTIF($AI$463:AI480,AI481)</f>
        <v>13</v>
      </c>
      <c r="Z481" s="82" t="str">
        <f t="shared" si="332"/>
        <v>Werder Bremen</v>
      </c>
      <c r="AA481" s="82">
        <f>COUNTIFS(F3:F253,Z481,G3:G253,"&gt;=0")+COUNTIFS(I3:I253,Z481,H3:H253,"&gt;=0")</f>
        <v>3</v>
      </c>
      <c r="AB481" s="82">
        <f>COUNTIFS(F3:F253,Z481,B3:B253,3)+COUNTIFS(I3:I253,Z481,M3:M253,3)</f>
        <v>1</v>
      </c>
      <c r="AC481" s="82">
        <f>COUNTIFS(F3:F253,Z481,B3:B253,1)+COUNTIFS(I3:I253,Z481,M3:M253,1)</f>
        <v>0</v>
      </c>
      <c r="AD481" s="82">
        <f>COUNTIFS(F3:F253,Z481,B3:B253,0)+COUNTIFS(I3:I253,Z481,M3:M253,0)</f>
        <v>2</v>
      </c>
      <c r="AE481" s="82">
        <f>SUMIF(F3:F253,Z481,G3:G253)+SUMIF(I3:I253,Z481,H3:H253)</f>
        <v>6</v>
      </c>
      <c r="AF481" s="82">
        <f>SUMIF(F3:F253,Z481,H3:H253)+SUMIF(I3:I253,Z481,G3:G253)</f>
        <v>8</v>
      </c>
      <c r="AG481" s="82">
        <f t="shared" si="335"/>
        <v>-2</v>
      </c>
      <c r="AH481" s="82">
        <f t="shared" si="336"/>
        <v>3</v>
      </c>
      <c r="AI481" s="82">
        <f t="shared" si="334"/>
        <v>2999.9859999999999</v>
      </c>
      <c r="AJ481" s="11"/>
      <c r="AW481" s="3"/>
    </row>
    <row r="482" spans="1:49" x14ac:dyDescent="0.25">
      <c r="A482" s="3"/>
      <c r="B482" s="3"/>
      <c r="C482" s="3"/>
      <c r="D482" s="3"/>
      <c r="E482" s="3"/>
      <c r="G482" s="3"/>
      <c r="H482" s="3"/>
      <c r="K482" s="3"/>
      <c r="L482" s="3"/>
      <c r="M482" s="3"/>
      <c r="N482" s="3"/>
      <c r="O482" s="3"/>
      <c r="P482" s="3"/>
      <c r="Q482" s="3"/>
      <c r="R482" s="3"/>
      <c r="S482" s="3"/>
      <c r="T482" s="3"/>
      <c r="U482" s="3"/>
      <c r="AJ482" s="11"/>
      <c r="AW482" s="3"/>
    </row>
    <row r="483" spans="1:49" x14ac:dyDescent="0.25">
      <c r="A483" s="3"/>
      <c r="B483" s="3"/>
      <c r="C483" s="3"/>
      <c r="D483" s="3"/>
      <c r="E483" s="3"/>
      <c r="G483" s="3"/>
      <c r="H483" s="3"/>
      <c r="K483" s="3"/>
      <c r="L483" s="3"/>
      <c r="M483" s="3"/>
      <c r="N483" s="3"/>
      <c r="O483" s="3"/>
      <c r="P483" s="3"/>
      <c r="Q483" s="3"/>
      <c r="R483" s="3"/>
      <c r="S483" s="3"/>
      <c r="T483" s="3"/>
      <c r="U483" s="3"/>
      <c r="W483" s="83">
        <v>24</v>
      </c>
      <c r="Y483" s="82"/>
      <c r="Z483" s="82" t="s">
        <v>1</v>
      </c>
      <c r="AA483" s="82" t="s">
        <v>2</v>
      </c>
      <c r="AB483" s="82" t="s">
        <v>3</v>
      </c>
      <c r="AC483" s="82" t="s">
        <v>4</v>
      </c>
      <c r="AD483" s="82" t="s">
        <v>5</v>
      </c>
      <c r="AE483" s="82" t="s">
        <v>6</v>
      </c>
      <c r="AF483" s="82" t="s">
        <v>7</v>
      </c>
      <c r="AG483" s="82" t="s">
        <v>8</v>
      </c>
      <c r="AH483" s="82" t="s">
        <v>9</v>
      </c>
      <c r="AI483" s="82" t="s">
        <v>0</v>
      </c>
      <c r="AJ483" s="11"/>
      <c r="AW483" s="3"/>
    </row>
    <row r="484" spans="1:49" x14ac:dyDescent="0.25">
      <c r="A484" s="3"/>
      <c r="B484" s="3"/>
      <c r="C484" s="3"/>
      <c r="D484" s="3"/>
      <c r="E484" s="3"/>
      <c r="G484" s="3"/>
      <c r="H484" s="3"/>
      <c r="K484" s="3"/>
      <c r="L484" s="3"/>
      <c r="M484" s="3"/>
      <c r="N484" s="3"/>
      <c r="O484" s="3"/>
      <c r="P484" s="3"/>
      <c r="Q484" s="3"/>
      <c r="R484" s="3"/>
      <c r="S484" s="3"/>
      <c r="T484" s="3"/>
      <c r="U484" s="3"/>
      <c r="V484" s="11" t="str">
        <f>CONCATENATE(Z484)</f>
        <v>1. FC Köln</v>
      </c>
      <c r="W484" s="11">
        <f t="shared" ref="W484:W501" si="337">Y484</f>
        <v>14</v>
      </c>
      <c r="Y484" s="82">
        <f>RANK(AI484,$AI$484:$AI$501,0)+COUNTIF($AI$483:AI483,AI484)</f>
        <v>14</v>
      </c>
      <c r="Z484" s="82" t="str">
        <f t="shared" ref="Z484:Z501" si="338">CONCATENATE(Z4)</f>
        <v>1. FC Köln</v>
      </c>
      <c r="AA484" s="82">
        <f>COUNTIFS(F3:F264,Z484,G3:G264,"&gt;=0")+COUNTIFS(I3:I264,Z484,H3:H264,"&gt;=0")</f>
        <v>3</v>
      </c>
      <c r="AB484" s="82">
        <f>COUNTIFS(F3:F264,Z484,B3:B264,3)+COUNTIFS(I3:I264,Z484,M3:M264,3)</f>
        <v>1</v>
      </c>
      <c r="AC484" s="82">
        <f>COUNTIFS(F3:F264,Z484,B3:B264,1)+COUNTIFS(I3:I264,Z484,M3:M264,1)</f>
        <v>0</v>
      </c>
      <c r="AD484" s="82">
        <f>COUNTIFS(F3:F264,Z484,B3:B264,0)+COUNTIFS(I3:I264,Z484,M3:M264,0)</f>
        <v>2</v>
      </c>
      <c r="AE484" s="82">
        <f>SUMIF(F3:F264,Z484,G3:G264)+SUMIF(I3:I264,Z484,H3:H264)</f>
        <v>4</v>
      </c>
      <c r="AF484" s="82">
        <f>SUMIF(F3:F264,Z484,H3:H264)+SUMIF(I3:I264,Z484,G3:G264)</f>
        <v>6</v>
      </c>
      <c r="AG484" s="82">
        <f>+AE484-AF484</f>
        <v>-2</v>
      </c>
      <c r="AH484" s="82">
        <f>(AB484*3)+AC484</f>
        <v>3</v>
      </c>
      <c r="AI484" s="82">
        <f>SUM(AH484*1000+(AG484)/100+(AE484)/1000)</f>
        <v>2999.9839999999999</v>
      </c>
      <c r="AJ484" s="11"/>
      <c r="AW484" s="3"/>
    </row>
    <row r="485" spans="1:49" x14ac:dyDescent="0.25">
      <c r="A485" s="3"/>
      <c r="B485" s="3"/>
      <c r="C485" s="3"/>
      <c r="D485" s="3"/>
      <c r="E485" s="3"/>
      <c r="G485" s="3"/>
      <c r="H485" s="3"/>
      <c r="K485" s="3"/>
      <c r="L485" s="3"/>
      <c r="M485" s="3"/>
      <c r="N485" s="3"/>
      <c r="O485" s="3"/>
      <c r="P485" s="3"/>
      <c r="Q485" s="3"/>
      <c r="R485" s="3"/>
      <c r="S485" s="3"/>
      <c r="T485" s="3"/>
      <c r="U485" s="3"/>
      <c r="V485" s="11" t="str">
        <f t="shared" ref="V485:V501" si="339">CONCATENATE(Z485)</f>
        <v>1. FC Union Berlin</v>
      </c>
      <c r="W485" s="11">
        <f t="shared" si="337"/>
        <v>11</v>
      </c>
      <c r="Y485" s="82">
        <f>RANK(AI485,$AI$484:$AI$501,0)+COUNTIF($AI$483:AI484,AI485)</f>
        <v>11</v>
      </c>
      <c r="Z485" s="82" t="str">
        <f t="shared" si="338"/>
        <v>1. FC Union Berlin</v>
      </c>
      <c r="AA485" s="82">
        <f>COUNTIFS(F3:F264,Z485,G3:G264,"&gt;=0")+COUNTIFS(I3:I264,Z485,H3:H264,"&gt;=0")</f>
        <v>3</v>
      </c>
      <c r="AB485" s="82">
        <f>COUNTIFS(F3:F264,Z485,B3:B264,3)+COUNTIFS(I3:I264,Z485,M3:M264,3)</f>
        <v>1</v>
      </c>
      <c r="AC485" s="82">
        <f>COUNTIFS(F3:F264,Z485,B3:B264,1)+COUNTIFS(I3:I264,Z485,M3:M264,1)</f>
        <v>1</v>
      </c>
      <c r="AD485" s="82">
        <f>COUNTIFS(F3:F264,Z485,B3:B264,0)+COUNTIFS(I3:I264,Z485,M3:M264,0)</f>
        <v>1</v>
      </c>
      <c r="AE485" s="82">
        <f>SUMIF(F3:F264,Z485,G3:G264)+SUMIF(I3:I264,Z485,H3:H264)</f>
        <v>4</v>
      </c>
      <c r="AF485" s="82">
        <f>SUMIF(F3:F264,Z485,H3:H264)+SUMIF(I3:I264,Z485,G3:G264)</f>
        <v>6</v>
      </c>
      <c r="AG485" s="82">
        <f>+AE485-AF485</f>
        <v>-2</v>
      </c>
      <c r="AH485" s="82">
        <f>(AB485*3)+AC485</f>
        <v>4</v>
      </c>
      <c r="AI485" s="82">
        <f t="shared" ref="AI485:AI501" si="340">SUM(AH485*1000+(AG485)/100+(AE485)/1000)</f>
        <v>3999.9839999999999</v>
      </c>
      <c r="AJ485" s="11"/>
      <c r="AW485" s="3"/>
    </row>
    <row r="486" spans="1:49" x14ac:dyDescent="0.25">
      <c r="A486" s="3"/>
      <c r="B486" s="3"/>
      <c r="C486" s="3"/>
      <c r="D486" s="3"/>
      <c r="E486" s="3"/>
      <c r="G486" s="3"/>
      <c r="H486" s="3"/>
      <c r="K486" s="3"/>
      <c r="L486" s="3"/>
      <c r="M486" s="3"/>
      <c r="N486" s="3"/>
      <c r="O486" s="3"/>
      <c r="P486" s="3"/>
      <c r="Q486" s="3"/>
      <c r="R486" s="3"/>
      <c r="S486" s="3"/>
      <c r="T486" s="3"/>
      <c r="U486" s="3"/>
      <c r="V486" s="11" t="str">
        <f t="shared" si="339"/>
        <v>1. FSV Mainz 05</v>
      </c>
      <c r="W486" s="11">
        <f t="shared" si="337"/>
        <v>18</v>
      </c>
      <c r="Y486" s="82">
        <f>RANK(AI486,$AI$484:$AI$501,0)+COUNTIF($AI$483:AI485,AI486)</f>
        <v>18</v>
      </c>
      <c r="Z486" s="82" t="str">
        <f t="shared" si="338"/>
        <v>1. FSV Mainz 05</v>
      </c>
      <c r="AA486" s="82">
        <f>COUNTIFS(F3:F264,Z486,G3:G264,"&gt;=0")+COUNTIFS(I3:I264,Z486,H3:H264,"&gt;=0")</f>
        <v>3</v>
      </c>
      <c r="AB486" s="82">
        <f>COUNTIFS(F3:F264,Z486,B3:B264,3)+COUNTIFS(I3:I264,Z486,M3:M264,3)</f>
        <v>0</v>
      </c>
      <c r="AC486" s="82">
        <f>COUNTIFS(F3:F264,Z486,B3:B264,1)+COUNTIFS(I3:I264,Z486,M3:M264,1)</f>
        <v>0</v>
      </c>
      <c r="AD486" s="82">
        <f>COUNTIFS(F3:F264,Z486,B3:B264,0)+COUNTIFS(I3:I264,Z486,M3:M264,0)</f>
        <v>3</v>
      </c>
      <c r="AE486" s="82">
        <f>SUMIF(F3:F264,Z486,G3:G264)+SUMIF(I3:I264,Z486,H3:H264)</f>
        <v>2</v>
      </c>
      <c r="AF486" s="82">
        <f>SUMIF(F3:F264,Z486,H3:H264)+SUMIF(I3:I264,Z486,G3:G264)</f>
        <v>12</v>
      </c>
      <c r="AG486" s="82">
        <f>+AE486-AF486</f>
        <v>-10</v>
      </c>
      <c r="AH486" s="82">
        <f>(AB486*3)+AC486</f>
        <v>0</v>
      </c>
      <c r="AI486" s="82">
        <f t="shared" si="340"/>
        <v>-9.8000000000000004E-2</v>
      </c>
      <c r="AW486" s="3"/>
    </row>
    <row r="487" spans="1:49" x14ac:dyDescent="0.25">
      <c r="A487" s="3"/>
      <c r="B487" s="3"/>
      <c r="C487" s="3"/>
      <c r="D487" s="3"/>
      <c r="E487" s="3"/>
      <c r="G487" s="3"/>
      <c r="H487" s="3"/>
      <c r="K487" s="3"/>
      <c r="L487" s="3"/>
      <c r="M487" s="3"/>
      <c r="N487" s="3"/>
      <c r="O487" s="3"/>
      <c r="P487" s="3"/>
      <c r="Q487" s="3"/>
      <c r="R487" s="3"/>
      <c r="S487" s="3"/>
      <c r="T487" s="3"/>
      <c r="U487" s="3"/>
      <c r="V487" s="11" t="str">
        <f t="shared" si="339"/>
        <v>1899 Hoffenheim</v>
      </c>
      <c r="W487" s="11">
        <f t="shared" si="337"/>
        <v>9</v>
      </c>
      <c r="Y487" s="82">
        <f>RANK(AI487,$AI$484:$AI$501,0)+COUNTIF($AI$483:AI486,AI487)</f>
        <v>9</v>
      </c>
      <c r="Z487" s="82" t="str">
        <f t="shared" si="338"/>
        <v>1899 Hoffenheim</v>
      </c>
      <c r="AA487" s="82">
        <f>COUNTIFS(F3:F264,Z487,G3:G264,"&gt;=0")+COUNTIFS(I3:I264,Z487,H3:H264,"&gt;=0")</f>
        <v>3</v>
      </c>
      <c r="AB487" s="82">
        <f>COUNTIFS(F3:F264,Z487,B3:B264,3)+COUNTIFS(I3:I264,Z487,M3:M264,3)</f>
        <v>1</v>
      </c>
      <c r="AC487" s="82">
        <f>COUNTIFS(F3:F264,Z487,B3:B264,1)+COUNTIFS(I3:I264,Z487,M3:M264,1)</f>
        <v>1</v>
      </c>
      <c r="AD487" s="82">
        <f>COUNTIFS(F3:F264,Z487,B3:B264,0)+COUNTIFS(I3:I264,Z487,M3:M264,0)</f>
        <v>1</v>
      </c>
      <c r="AE487" s="82">
        <f>SUMIF(F3:F264,Z487,G3:G264)+SUMIF(I3:I264,Z487,H3:H264)</f>
        <v>3</v>
      </c>
      <c r="AF487" s="82">
        <f>SUMIF(F3:F264,Z487,H3:H264)+SUMIF(I3:I264,Z487,G3:G264)</f>
        <v>3</v>
      </c>
      <c r="AG487" s="82">
        <f t="shared" ref="AG487:AG501" si="341">+AE487-AF487</f>
        <v>0</v>
      </c>
      <c r="AH487" s="82">
        <f>(AB487*3)+AC487</f>
        <v>4</v>
      </c>
      <c r="AI487" s="82">
        <f t="shared" si="340"/>
        <v>4000.0030000000002</v>
      </c>
      <c r="AJ487" s="11"/>
      <c r="AW487" s="3"/>
    </row>
    <row r="488" spans="1:49" x14ac:dyDescent="0.25">
      <c r="A488" s="3"/>
      <c r="B488" s="3"/>
      <c r="C488" s="3"/>
      <c r="D488" s="3"/>
      <c r="E488" s="3"/>
      <c r="G488" s="3"/>
      <c r="H488" s="3"/>
      <c r="K488" s="3"/>
      <c r="L488" s="3"/>
      <c r="M488" s="3"/>
      <c r="N488" s="3"/>
      <c r="O488" s="3"/>
      <c r="P488" s="3"/>
      <c r="Q488" s="3"/>
      <c r="R488" s="3"/>
      <c r="S488" s="3"/>
      <c r="T488" s="3"/>
      <c r="U488" s="3"/>
      <c r="V488" s="11" t="str">
        <f t="shared" si="339"/>
        <v>Bayer Leverkusen</v>
      </c>
      <c r="W488" s="11">
        <f t="shared" si="337"/>
        <v>4</v>
      </c>
      <c r="Y488" s="82">
        <f>RANK(AI488,$AI$484:$AI$501,0)+COUNTIF($AI$483:AI487,AI488)</f>
        <v>4</v>
      </c>
      <c r="Z488" s="82" t="str">
        <f t="shared" si="338"/>
        <v>Bayer Leverkusen</v>
      </c>
      <c r="AA488" s="82">
        <f>COUNTIFS(F3:F264,Z488,G3:G264,"&gt;=0")+COUNTIFS(I3:I264,Z488,H3:H264,"&gt;=0")</f>
        <v>3</v>
      </c>
      <c r="AB488" s="82">
        <f>COUNTIFS(F3:F264,Z488,B3:B264,3)+COUNTIFS(I3:I264,Z488,M3:M264,3)</f>
        <v>2</v>
      </c>
      <c r="AC488" s="82">
        <f>COUNTIFS(F3:F264,Z488,B3:B264,1)+COUNTIFS(I3:I264,Z488,M3:M264,1)</f>
        <v>1</v>
      </c>
      <c r="AD488" s="82">
        <f>COUNTIFS(F3:F264,Z488,B3:B264,0)+COUNTIFS(I3:I264,Z488,M3:M264,0)</f>
        <v>0</v>
      </c>
      <c r="AE488" s="82">
        <f>SUMIF(F3:F264,Z488,G3:G264)+SUMIF(I3:I264,Z488,H3:H264)</f>
        <v>6</v>
      </c>
      <c r="AF488" s="82">
        <f>SUMIF(F3:F264,Z488,H3:H264)+SUMIF(I3:I264,Z488,G3:G264)</f>
        <v>3</v>
      </c>
      <c r="AG488" s="82">
        <f t="shared" si="341"/>
        <v>3</v>
      </c>
      <c r="AH488" s="82">
        <f>(AB488*3)+AC488</f>
        <v>7</v>
      </c>
      <c r="AI488" s="82">
        <f t="shared" si="340"/>
        <v>7000.0360000000001</v>
      </c>
      <c r="AJ488" s="11"/>
      <c r="AW488" s="3"/>
    </row>
    <row r="489" spans="1:49" x14ac:dyDescent="0.25">
      <c r="A489" s="3"/>
      <c r="B489" s="3"/>
      <c r="C489" s="3"/>
      <c r="D489" s="3"/>
      <c r="E489" s="3"/>
      <c r="G489" s="3"/>
      <c r="H489" s="3"/>
      <c r="K489" s="3"/>
      <c r="L489" s="3"/>
      <c r="M489" s="3"/>
      <c r="N489" s="3"/>
      <c r="O489" s="3"/>
      <c r="P489" s="3"/>
      <c r="Q489" s="3"/>
      <c r="R489" s="3"/>
      <c r="S489" s="3"/>
      <c r="T489" s="3"/>
      <c r="U489" s="3"/>
      <c r="V489" s="11" t="str">
        <f t="shared" si="339"/>
        <v>Bayern München</v>
      </c>
      <c r="W489" s="11">
        <f t="shared" si="337"/>
        <v>2</v>
      </c>
      <c r="Y489" s="82">
        <f>RANK(AI489,$AI$484:$AI$501,0)+COUNTIF($AI$483:AI488,AI489)</f>
        <v>2</v>
      </c>
      <c r="Z489" s="82" t="str">
        <f t="shared" si="338"/>
        <v>Bayern München</v>
      </c>
      <c r="AA489" s="82">
        <f>COUNTIFS(F3:F264,Z489,G3:G264,"&gt;=0")+COUNTIFS(I3:I264,Z489,H3:H264,"&gt;=0")</f>
        <v>3</v>
      </c>
      <c r="AB489" s="82">
        <f>COUNTIFS(F3:F264,Z489,B3:B264,3)+COUNTIFS(I3:I264,Z489,M3:M264,3)</f>
        <v>2</v>
      </c>
      <c r="AC489" s="82">
        <f>COUNTIFS(F3:F264,Z489,B3:B264,1)+COUNTIFS(I3:I264,Z489,M3:M264,1)</f>
        <v>1</v>
      </c>
      <c r="AD489" s="82">
        <f>COUNTIFS(F3:F264,Z489,B3:B264,0)+COUNTIFS(I3:I264,Z489,M3:M264,0)</f>
        <v>0</v>
      </c>
      <c r="AE489" s="82">
        <f>SUMIF(F3:F264,Z489,G3:G264)+SUMIF(I3:I264,Z489,H3:H264)</f>
        <v>11</v>
      </c>
      <c r="AF489" s="82">
        <f>SUMIF(F3:F264,Z489,H3:H264)+SUMIF(I3:I264,Z489,G3:G264)</f>
        <v>3</v>
      </c>
      <c r="AG489" s="82">
        <f t="shared" si="341"/>
        <v>8</v>
      </c>
      <c r="AH489" s="82">
        <f t="shared" ref="AH489:AH501" si="342">(AB489*3)+AC489</f>
        <v>7</v>
      </c>
      <c r="AI489" s="82">
        <f t="shared" si="340"/>
        <v>7000.0910000000003</v>
      </c>
      <c r="AJ489" s="11"/>
      <c r="AW489" s="3"/>
    </row>
    <row r="490" spans="1:49" x14ac:dyDescent="0.25">
      <c r="A490" s="3"/>
      <c r="B490" s="3"/>
      <c r="C490" s="3"/>
      <c r="D490" s="3"/>
      <c r="E490" s="3"/>
      <c r="G490" s="3"/>
      <c r="H490" s="3"/>
      <c r="K490" s="3"/>
      <c r="L490" s="3"/>
      <c r="M490" s="3"/>
      <c r="N490" s="3"/>
      <c r="O490" s="3"/>
      <c r="P490" s="3"/>
      <c r="Q490" s="3"/>
      <c r="R490" s="3"/>
      <c r="S490" s="3"/>
      <c r="T490" s="3"/>
      <c r="U490" s="3"/>
      <c r="V490" s="11" t="str">
        <f t="shared" si="339"/>
        <v>Bor. Mönchengladbach</v>
      </c>
      <c r="W490" s="11">
        <f t="shared" si="337"/>
        <v>8</v>
      </c>
      <c r="Y490" s="82">
        <f>RANK(AI490,$AI$484:$AI$501,0)+COUNTIF($AI$483:AI489,AI490)</f>
        <v>8</v>
      </c>
      <c r="Z490" s="82" t="str">
        <f t="shared" si="338"/>
        <v>Bor. Mönchengladbach</v>
      </c>
      <c r="AA490" s="82">
        <f>COUNTIFS(F3:F264,Z490,G3:G264,"&gt;=0")+COUNTIFS(I3:I264,Z490,H3:H264,"&gt;=0")</f>
        <v>3</v>
      </c>
      <c r="AB490" s="82">
        <f>COUNTIFS(F3:F264,Z490,B3:B264,3)+COUNTIFS(I3:I264,Z490,M3:M264,3)</f>
        <v>1</v>
      </c>
      <c r="AC490" s="82">
        <f>COUNTIFS(F3:F264,Z490,B3:B264,1)+COUNTIFS(I3:I264,Z490,M3:M264,1)</f>
        <v>1</v>
      </c>
      <c r="AD490" s="82">
        <f>COUNTIFS(F3:F264,Z490,B3:B264,0)+COUNTIFS(I3:I264,Z490,M3:M264,0)</f>
        <v>1</v>
      </c>
      <c r="AE490" s="82">
        <f>SUMIF(F3:F264,Z490,G3:G264)+SUMIF(I3:I264,Z490,H3:H264)</f>
        <v>4</v>
      </c>
      <c r="AF490" s="82">
        <f>SUMIF(F3:F264,Z490,H3:H264)+SUMIF(I3:I264,Z490,G3:G264)</f>
        <v>4</v>
      </c>
      <c r="AG490" s="82">
        <f t="shared" si="341"/>
        <v>0</v>
      </c>
      <c r="AH490" s="82">
        <f t="shared" si="342"/>
        <v>4</v>
      </c>
      <c r="AI490" s="82">
        <f t="shared" si="340"/>
        <v>4000.0039999999999</v>
      </c>
      <c r="AJ490" s="11"/>
      <c r="AW490" s="3"/>
    </row>
    <row r="491" spans="1:49" x14ac:dyDescent="0.25">
      <c r="A491" s="3"/>
      <c r="B491" s="3"/>
      <c r="C491" s="3"/>
      <c r="D491" s="3"/>
      <c r="E491" s="3"/>
      <c r="G491" s="3"/>
      <c r="H491" s="3"/>
      <c r="K491" s="3"/>
      <c r="L491" s="3"/>
      <c r="M491" s="3"/>
      <c r="N491" s="3"/>
      <c r="O491" s="3"/>
      <c r="P491" s="3"/>
      <c r="Q491" s="3"/>
      <c r="R491" s="3"/>
      <c r="S491" s="3"/>
      <c r="T491" s="3"/>
      <c r="U491" s="3"/>
      <c r="V491" s="11" t="str">
        <f t="shared" si="339"/>
        <v>Borussia Dortmund</v>
      </c>
      <c r="W491" s="11">
        <f t="shared" si="337"/>
        <v>5</v>
      </c>
      <c r="Y491" s="82">
        <f>RANK(AI491,$AI$484:$AI$501,0)+COUNTIF($AI$483:AI490,AI491)</f>
        <v>5</v>
      </c>
      <c r="Z491" s="82" t="str">
        <f t="shared" si="338"/>
        <v>Borussia Dortmund</v>
      </c>
      <c r="AA491" s="82">
        <f>COUNTIFS(F3:F264,Z491,G3:G264,"&gt;=0")+COUNTIFS(I3:I264,Z491,H3:H264,"&gt;=0")</f>
        <v>3</v>
      </c>
      <c r="AB491" s="82">
        <f>COUNTIFS(F3:F264,Z491,B3:B264,3)+COUNTIFS(I3:I264,Z491,M3:M264,3)</f>
        <v>2</v>
      </c>
      <c r="AC491" s="82">
        <f>COUNTIFS(F3:F264,Z491,B3:B264,1)+COUNTIFS(I3:I264,Z491,M3:M264,1)</f>
        <v>0</v>
      </c>
      <c r="AD491" s="82">
        <f>COUNTIFS(F3:F264,Z491,B3:B264,0)+COUNTIFS(I3:I264,Z491,M3:M264,0)</f>
        <v>1</v>
      </c>
      <c r="AE491" s="82">
        <f>SUMIF(F3:F264,Z491,G3:G264)+SUMIF(I3:I264,Z491,H3:H264)</f>
        <v>9</v>
      </c>
      <c r="AF491" s="82">
        <f>SUMIF(F3:F264,Z491,H3:H264)+SUMIF(I3:I264,Z491,G3:G264)</f>
        <v>5</v>
      </c>
      <c r="AG491" s="82">
        <f t="shared" si="341"/>
        <v>4</v>
      </c>
      <c r="AH491" s="82">
        <f t="shared" si="342"/>
        <v>6</v>
      </c>
      <c r="AI491" s="82">
        <f t="shared" si="340"/>
        <v>6000.049</v>
      </c>
      <c r="AJ491" s="11"/>
      <c r="AW491" s="3"/>
    </row>
    <row r="492" spans="1:49" x14ac:dyDescent="0.25">
      <c r="A492" s="3"/>
      <c r="B492" s="3"/>
      <c r="C492" s="3"/>
      <c r="D492" s="3"/>
      <c r="E492" s="3"/>
      <c r="G492" s="3"/>
      <c r="H492" s="3"/>
      <c r="K492" s="3"/>
      <c r="L492" s="3"/>
      <c r="M492" s="3"/>
      <c r="N492" s="3"/>
      <c r="O492" s="3"/>
      <c r="P492" s="3"/>
      <c r="Q492" s="3"/>
      <c r="R492" s="3"/>
      <c r="S492" s="3"/>
      <c r="T492" s="3"/>
      <c r="U492" s="3"/>
      <c r="V492" s="11" t="str">
        <f t="shared" si="339"/>
        <v>Eintracht Frankfurt</v>
      </c>
      <c r="W492" s="11">
        <f t="shared" si="337"/>
        <v>7</v>
      </c>
      <c r="Y492" s="82">
        <f>RANK(AI492,$AI$484:$AI$501,0)+COUNTIF($AI$483:AI491,AI492)</f>
        <v>7</v>
      </c>
      <c r="Z492" s="82" t="str">
        <f t="shared" si="338"/>
        <v>Eintracht Frankfurt</v>
      </c>
      <c r="AA492" s="82">
        <f>COUNTIFS(F3:F264,Z492,G3:G264,"&gt;=0")+COUNTIFS(I3:I264,Z492,H3:H264,"&gt;=0")</f>
        <v>3</v>
      </c>
      <c r="AB492" s="82">
        <f>COUNTIFS(F3:F264,Z492,B3:B264,3)+COUNTIFS(I3:I264,Z492,M3:M264,3)</f>
        <v>2</v>
      </c>
      <c r="AC492" s="82">
        <f>COUNTIFS(F3:F264,Z492,B3:B264,1)+COUNTIFS(I3:I264,Z492,M3:M264,1)</f>
        <v>0</v>
      </c>
      <c r="AD492" s="82">
        <f>COUNTIFS(F3:F264,Z492,B3:B264,0)+COUNTIFS(I3:I264,Z492,M3:M264,0)</f>
        <v>1</v>
      </c>
      <c r="AE492" s="82">
        <f>SUMIF(F3:F264,Z492,G3:G264)+SUMIF(I3:I264,Z492,H3:H264)</f>
        <v>4</v>
      </c>
      <c r="AF492" s="82">
        <f>SUMIF(F3:F264,Z492,H3:H264)+SUMIF(I3:I264,Z492,G3:G264)</f>
        <v>3</v>
      </c>
      <c r="AG492" s="82">
        <f t="shared" si="341"/>
        <v>1</v>
      </c>
      <c r="AH492" s="82">
        <f t="shared" si="342"/>
        <v>6</v>
      </c>
      <c r="AI492" s="82">
        <f t="shared" si="340"/>
        <v>6000.0140000000001</v>
      </c>
      <c r="AJ492" s="11"/>
      <c r="AW492" s="3"/>
    </row>
    <row r="493" spans="1:49" x14ac:dyDescent="0.25">
      <c r="A493" s="3"/>
      <c r="B493" s="3"/>
      <c r="C493" s="3"/>
      <c r="D493" s="3"/>
      <c r="E493" s="3"/>
      <c r="G493" s="3"/>
      <c r="H493" s="3"/>
      <c r="K493" s="3"/>
      <c r="L493" s="3"/>
      <c r="M493" s="3"/>
      <c r="N493" s="3"/>
      <c r="O493" s="3"/>
      <c r="P493" s="3"/>
      <c r="Q493" s="3"/>
      <c r="R493" s="3"/>
      <c r="S493" s="3"/>
      <c r="T493" s="3"/>
      <c r="U493" s="3"/>
      <c r="V493" s="11" t="str">
        <f t="shared" si="339"/>
        <v>FC Augsburg</v>
      </c>
      <c r="W493" s="11">
        <f t="shared" si="337"/>
        <v>16</v>
      </c>
      <c r="Y493" s="82">
        <f>RANK(AI493,$AI$484:$AI$501,0)+COUNTIF($AI$483:AI492,AI493)</f>
        <v>16</v>
      </c>
      <c r="Z493" s="82" t="str">
        <f t="shared" si="338"/>
        <v>FC Augsburg</v>
      </c>
      <c r="AA493" s="82">
        <f>COUNTIFS(F3:F264,Z493,G3:G264,"&gt;=0")+COUNTIFS(I3:I264,Z493,H3:H264,"&gt;=0")</f>
        <v>3</v>
      </c>
      <c r="AB493" s="82">
        <f>COUNTIFS(F3:F264,Z493,B3:B264,3)+COUNTIFS(I3:I264,Z493,M3:M264,3)</f>
        <v>0</v>
      </c>
      <c r="AC493" s="82">
        <f>COUNTIFS(F3:F264,Z493,B3:B264,1)+COUNTIFS(I3:I264,Z493,M3:M264,1)</f>
        <v>1</v>
      </c>
      <c r="AD493" s="82">
        <f>COUNTIFS(F3:F264,Z493,B3:B264,0)+COUNTIFS(I3:I264,Z493,M3:M264,0)</f>
        <v>2</v>
      </c>
      <c r="AE493" s="82">
        <f>SUMIF(F3:F264,Z493,G3:G264)+SUMIF(I3:I264,Z493,H3:H264)</f>
        <v>4</v>
      </c>
      <c r="AF493" s="82">
        <f>SUMIF(F3:F264,Z493,H3:H264)+SUMIF(I3:I264,Z493,G3:G264)</f>
        <v>9</v>
      </c>
      <c r="AG493" s="82">
        <f t="shared" si="341"/>
        <v>-5</v>
      </c>
      <c r="AH493" s="82">
        <f t="shared" si="342"/>
        <v>1</v>
      </c>
      <c r="AI493" s="82">
        <f t="shared" si="340"/>
        <v>999.95400000000006</v>
      </c>
      <c r="AJ493" s="11"/>
      <c r="AW493" s="3"/>
    </row>
    <row r="494" spans="1:49" x14ac:dyDescent="0.25">
      <c r="A494" s="3"/>
      <c r="B494" s="3"/>
      <c r="C494" s="3"/>
      <c r="D494" s="3"/>
      <c r="E494" s="3"/>
      <c r="G494" s="3"/>
      <c r="H494" s="3"/>
      <c r="K494" s="3"/>
      <c r="L494" s="3"/>
      <c r="M494" s="3"/>
      <c r="N494" s="3"/>
      <c r="O494" s="3"/>
      <c r="P494" s="3"/>
      <c r="Q494" s="3"/>
      <c r="R494" s="3"/>
      <c r="S494" s="3"/>
      <c r="T494" s="3"/>
      <c r="U494" s="3"/>
      <c r="V494" s="11" t="str">
        <f t="shared" si="339"/>
        <v>FC Schalke 04</v>
      </c>
      <c r="W494" s="11">
        <f t="shared" si="337"/>
        <v>10</v>
      </c>
      <c r="Y494" s="82">
        <f>RANK(AI494,$AI$484:$AI$501,0)+COUNTIF($AI$483:AI493,AI494)</f>
        <v>10</v>
      </c>
      <c r="Z494" s="82" t="str">
        <f t="shared" si="338"/>
        <v>FC Schalke 04</v>
      </c>
      <c r="AA494" s="82">
        <f>COUNTIFS(F3:F264,Z494,G3:G264,"&gt;=0")+COUNTIFS(I3:I264,Z494,H3:H264,"&gt;=0")</f>
        <v>3</v>
      </c>
      <c r="AB494" s="82">
        <f>COUNTIFS(F3:F264,Z494,B3:B264,3)+COUNTIFS(I3:I264,Z494,M3:M264,3)</f>
        <v>1</v>
      </c>
      <c r="AC494" s="82">
        <f>COUNTIFS(F3:F264,Z494,B3:B264,1)+COUNTIFS(I3:I264,Z494,M3:M264,1)</f>
        <v>1</v>
      </c>
      <c r="AD494" s="82">
        <f>COUNTIFS(F3:F264,Z494,B3:B264,0)+COUNTIFS(I3:I264,Z494,M3:M264,0)</f>
        <v>1</v>
      </c>
      <c r="AE494" s="82">
        <f>SUMIF(F3:F264,Z494,G3:G264)+SUMIF(I3:I264,Z494,H3:H264)</f>
        <v>3</v>
      </c>
      <c r="AF494" s="82">
        <f>SUMIF(F3:F264,Z494,H3:H264)+SUMIF(I3:I264,Z494,G3:G264)</f>
        <v>3</v>
      </c>
      <c r="AG494" s="82">
        <f t="shared" si="341"/>
        <v>0</v>
      </c>
      <c r="AH494" s="82">
        <f t="shared" si="342"/>
        <v>4</v>
      </c>
      <c r="AI494" s="82">
        <f t="shared" si="340"/>
        <v>4000.0030000000002</v>
      </c>
      <c r="AJ494" s="11"/>
      <c r="AW494" s="3"/>
    </row>
    <row r="495" spans="1:49" x14ac:dyDescent="0.25">
      <c r="A495" s="3"/>
      <c r="B495" s="3"/>
      <c r="C495" s="3"/>
      <c r="D495" s="3"/>
      <c r="E495" s="3"/>
      <c r="G495" s="3"/>
      <c r="H495" s="3"/>
      <c r="K495" s="3"/>
      <c r="L495" s="3"/>
      <c r="M495" s="3"/>
      <c r="N495" s="3"/>
      <c r="O495" s="3"/>
      <c r="P495" s="3"/>
      <c r="Q495" s="3"/>
      <c r="R495" s="3"/>
      <c r="S495" s="3"/>
      <c r="T495" s="3"/>
      <c r="U495" s="3"/>
      <c r="V495" s="11" t="str">
        <f t="shared" si="339"/>
        <v>Fortuna Düsseldorf</v>
      </c>
      <c r="W495" s="11">
        <f t="shared" si="337"/>
        <v>12</v>
      </c>
      <c r="Y495" s="82">
        <f>RANK(AI495,$AI$484:$AI$501,0)+COUNTIF($AI$483:AI494,AI495)</f>
        <v>12</v>
      </c>
      <c r="Z495" s="82" t="str">
        <f t="shared" si="338"/>
        <v>Fortuna Düsseldorf</v>
      </c>
      <c r="AA495" s="82">
        <f>COUNTIFS(F3:F264,Z495,G3:G264,"&gt;=0")+COUNTIFS(I3:I264,Z495,H3:H264,"&gt;=0")</f>
        <v>3</v>
      </c>
      <c r="AB495" s="82">
        <f>COUNTIFS(F3:F264,Z495,B3:B264,3)+COUNTIFS(I3:I264,Z495,M3:M264,3)</f>
        <v>1</v>
      </c>
      <c r="AC495" s="82">
        <f>COUNTIFS(F3:F264,Z495,B3:B264,1)+COUNTIFS(I3:I264,Z495,M3:M264,1)</f>
        <v>0</v>
      </c>
      <c r="AD495" s="82">
        <f>COUNTIFS(F3:F264,Z495,B3:B264,0)+COUNTIFS(I3:I264,Z495,M3:M264,0)</f>
        <v>2</v>
      </c>
      <c r="AE495" s="82">
        <f>SUMIF(F3:F264,Z495,G3:G264)+SUMIF(I3:I264,Z495,H3:H264)</f>
        <v>5</v>
      </c>
      <c r="AF495" s="82">
        <f>SUMIF(F3:F264,Z495,H3:H264)+SUMIF(I3:I264,Z495,G3:G264)</f>
        <v>6</v>
      </c>
      <c r="AG495" s="82">
        <f t="shared" si="341"/>
        <v>-1</v>
      </c>
      <c r="AH495" s="82">
        <f t="shared" si="342"/>
        <v>3</v>
      </c>
      <c r="AI495" s="82">
        <f t="shared" si="340"/>
        <v>2999.9949999999999</v>
      </c>
      <c r="AJ495" s="11"/>
      <c r="AW495" s="3"/>
    </row>
    <row r="496" spans="1:49" x14ac:dyDescent="0.25">
      <c r="A496" s="3"/>
      <c r="B496" s="3"/>
      <c r="C496" s="3"/>
      <c r="D496" s="3"/>
      <c r="E496" s="3"/>
      <c r="G496" s="3"/>
      <c r="H496" s="3"/>
      <c r="K496" s="3"/>
      <c r="L496" s="3"/>
      <c r="M496" s="3"/>
      <c r="N496" s="3"/>
      <c r="O496" s="3"/>
      <c r="P496" s="3"/>
      <c r="Q496" s="3"/>
      <c r="R496" s="3"/>
      <c r="S496" s="3"/>
      <c r="T496" s="3"/>
      <c r="U496" s="3"/>
      <c r="V496" s="11" t="str">
        <f t="shared" si="339"/>
        <v>Hertha BSC</v>
      </c>
      <c r="W496" s="11">
        <f t="shared" si="337"/>
        <v>17</v>
      </c>
      <c r="Y496" s="82">
        <f>RANK(AI496,$AI$484:$AI$501,0)+COUNTIF($AI$483:AI495,AI496)</f>
        <v>17</v>
      </c>
      <c r="Z496" s="82" t="str">
        <f t="shared" si="338"/>
        <v>Hertha BSC</v>
      </c>
      <c r="AA496" s="82">
        <f>COUNTIFS(F3:F264,Z496,G3:G264,"&gt;=0")+COUNTIFS(I3:I264,Z496,H3:H264,"&gt;=0")</f>
        <v>3</v>
      </c>
      <c r="AB496" s="82">
        <f>COUNTIFS(F3:F264,Z496,B3:B264,3)+COUNTIFS(I3:I264,Z496,M3:M264,3)</f>
        <v>0</v>
      </c>
      <c r="AC496" s="82">
        <f>COUNTIFS(F3:F264,Z496,B3:B264,1)+COUNTIFS(I3:I264,Z496,M3:M264,1)</f>
        <v>1</v>
      </c>
      <c r="AD496" s="82">
        <f>COUNTIFS(F3:F264,Z496,B3:B264,0)+COUNTIFS(I3:I264,Z496,M3:M264,0)</f>
        <v>2</v>
      </c>
      <c r="AE496" s="82">
        <f>SUMIF(F3:F264,Z496,G3:G264)+SUMIF(I3:I264,Z496,H3:H264)</f>
        <v>2</v>
      </c>
      <c r="AF496" s="82">
        <f>SUMIF(F3:F264,Z496,H3:H264)+SUMIF(I3:I264,Z496,G3:G264)</f>
        <v>8</v>
      </c>
      <c r="AG496" s="82">
        <f t="shared" si="341"/>
        <v>-6</v>
      </c>
      <c r="AH496" s="82">
        <f t="shared" si="342"/>
        <v>1</v>
      </c>
      <c r="AI496" s="82">
        <f t="shared" si="340"/>
        <v>999.94200000000001</v>
      </c>
      <c r="AJ496" s="11"/>
      <c r="AW496" s="3"/>
    </row>
    <row r="497" spans="1:49" x14ac:dyDescent="0.25">
      <c r="A497" s="3"/>
      <c r="B497" s="3"/>
      <c r="C497" s="3"/>
      <c r="D497" s="3"/>
      <c r="E497" s="3"/>
      <c r="G497" s="3"/>
      <c r="H497" s="3"/>
      <c r="K497" s="3"/>
      <c r="L497" s="3"/>
      <c r="M497" s="3"/>
      <c r="N497" s="3"/>
      <c r="O497" s="3"/>
      <c r="P497" s="3"/>
      <c r="Q497" s="3"/>
      <c r="R497" s="3"/>
      <c r="S497" s="3"/>
      <c r="T497" s="3"/>
      <c r="U497" s="3"/>
      <c r="V497" s="11" t="str">
        <f t="shared" si="339"/>
        <v>RB Leipzig</v>
      </c>
      <c r="W497" s="11">
        <f t="shared" si="337"/>
        <v>1</v>
      </c>
      <c r="Y497" s="82">
        <f>RANK(AI497,$AI$484:$AI$501,0)+COUNTIF($AI$483:AI496,AI497)</f>
        <v>1</v>
      </c>
      <c r="Z497" s="82" t="str">
        <f t="shared" si="338"/>
        <v>RB Leipzig</v>
      </c>
      <c r="AA497" s="82">
        <f>COUNTIFS(F3:F264,Z497,G3:G264,"&gt;=0")+COUNTIFS(I3:I264,Z497,H3:H264,"&gt;=0")</f>
        <v>3</v>
      </c>
      <c r="AB497" s="82">
        <f>COUNTIFS(F3:F264,Z497,B3:B264,3)+COUNTIFS(I3:I264,Z497,M3:M264,3)</f>
        <v>3</v>
      </c>
      <c r="AC497" s="82">
        <f>COUNTIFS(F3:F264,Z497,B3:B264,1)+COUNTIFS(I3:I264,Z497,M3:M264,1)</f>
        <v>0</v>
      </c>
      <c r="AD497" s="82">
        <f>COUNTIFS(F3:F264,Z497,B3:B264,0)+COUNTIFS(I3:I264,Z497,M3:M264,0)</f>
        <v>0</v>
      </c>
      <c r="AE497" s="82">
        <f>SUMIF(F3:F264,Z497,G3:G264)+SUMIF(I3:I264,Z497,H3:H264)</f>
        <v>9</v>
      </c>
      <c r="AF497" s="82">
        <f>SUMIF(F3:F264,Z497,H3:H264)+SUMIF(I3:I264,Z497,G3:G264)</f>
        <v>2</v>
      </c>
      <c r="AG497" s="82">
        <f t="shared" si="341"/>
        <v>7</v>
      </c>
      <c r="AH497" s="82">
        <f t="shared" si="342"/>
        <v>9</v>
      </c>
      <c r="AI497" s="82">
        <f t="shared" si="340"/>
        <v>9000.0789999999997</v>
      </c>
      <c r="AJ497" s="11"/>
      <c r="AW497" s="3"/>
    </row>
    <row r="498" spans="1:49" x14ac:dyDescent="0.25">
      <c r="A498" s="3"/>
      <c r="B498" s="3"/>
      <c r="C498" s="3"/>
      <c r="D498" s="3"/>
      <c r="E498" s="3"/>
      <c r="G498" s="3"/>
      <c r="H498" s="3"/>
      <c r="K498" s="3"/>
      <c r="L498" s="3"/>
      <c r="M498" s="3"/>
      <c r="N498" s="3"/>
      <c r="O498" s="3"/>
      <c r="P498" s="3"/>
      <c r="Q498" s="3"/>
      <c r="R498" s="3"/>
      <c r="S498" s="3"/>
      <c r="T498" s="3"/>
      <c r="U498" s="3"/>
      <c r="V498" s="11" t="str">
        <f t="shared" si="339"/>
        <v>SC Freiburg</v>
      </c>
      <c r="W498" s="11">
        <f t="shared" si="337"/>
        <v>6</v>
      </c>
      <c r="Y498" s="82">
        <f>RANK(AI498,$AI$484:$AI$501,0)+COUNTIF($AI$483:AI497,AI498)</f>
        <v>6</v>
      </c>
      <c r="Z498" s="82" t="str">
        <f t="shared" si="338"/>
        <v>SC Freiburg</v>
      </c>
      <c r="AA498" s="82">
        <f>COUNTIFS(F3:F264,Z498,G3:G264,"&gt;=0")+COUNTIFS(I3:I264,Z498,H3:H264,"&gt;=0")</f>
        <v>3</v>
      </c>
      <c r="AB498" s="82">
        <f>COUNTIFS(F3:F264,Z498,B3:B264,3)+COUNTIFS(I3:I264,Z498,M3:M264,3)</f>
        <v>2</v>
      </c>
      <c r="AC498" s="82">
        <f>COUNTIFS(F3:F264,Z498,B3:B264,1)+COUNTIFS(I3:I264,Z498,M3:M264,1)</f>
        <v>0</v>
      </c>
      <c r="AD498" s="82">
        <f>COUNTIFS(F3:F264,Z498,B3:B264,0)+COUNTIFS(I3:I264,Z498,M3:M264,0)</f>
        <v>1</v>
      </c>
      <c r="AE498" s="82">
        <f>SUMIF(F3:F264,Z498,G3:G264)+SUMIF(I3:I264,Z498,H3:H264)</f>
        <v>7</v>
      </c>
      <c r="AF498" s="82">
        <f>SUMIF(F3:F264,Z498,H3:H264)+SUMIF(I3:I264,Z498,G3:G264)</f>
        <v>3</v>
      </c>
      <c r="AG498" s="82">
        <f t="shared" si="341"/>
        <v>4</v>
      </c>
      <c r="AH498" s="82">
        <f t="shared" si="342"/>
        <v>6</v>
      </c>
      <c r="AI498" s="82">
        <f t="shared" si="340"/>
        <v>6000.0469999999996</v>
      </c>
      <c r="AJ498" s="11"/>
      <c r="AW498" s="3"/>
    </row>
    <row r="499" spans="1:49" x14ac:dyDescent="0.25">
      <c r="A499" s="3"/>
      <c r="B499" s="3"/>
      <c r="C499" s="3"/>
      <c r="D499" s="3"/>
      <c r="E499" s="3"/>
      <c r="G499" s="3"/>
      <c r="H499" s="3"/>
      <c r="K499" s="3"/>
      <c r="L499" s="3"/>
      <c r="M499" s="3"/>
      <c r="N499" s="3"/>
      <c r="O499" s="3"/>
      <c r="P499" s="3"/>
      <c r="Q499" s="3"/>
      <c r="R499" s="3"/>
      <c r="S499" s="3"/>
      <c r="T499" s="3"/>
      <c r="U499" s="3"/>
      <c r="V499" s="11" t="str">
        <f t="shared" si="339"/>
        <v>SC Paderborn 07</v>
      </c>
      <c r="W499" s="11">
        <f t="shared" si="337"/>
        <v>15</v>
      </c>
      <c r="Y499" s="82">
        <f>RANK(AI499,$AI$484:$AI$501,0)+COUNTIF($AI$483:AI498,AI499)</f>
        <v>15</v>
      </c>
      <c r="Z499" s="82" t="str">
        <f t="shared" si="338"/>
        <v>SC Paderborn 07</v>
      </c>
      <c r="AA499" s="82">
        <f>COUNTIFS(F3:F264,Z499,G3:G264,"&gt;=0")+COUNTIFS(I3:I264,Z499,H3:H264,"&gt;=0")</f>
        <v>3</v>
      </c>
      <c r="AB499" s="82">
        <f>COUNTIFS(F3:F264,Z499,B3:B264,3)+COUNTIFS(I3:I264,Z499,M3:M264,3)</f>
        <v>0</v>
      </c>
      <c r="AC499" s="82">
        <f>COUNTIFS(F3:F264,Z499,B3:B264,1)+COUNTIFS(I3:I264,Z499,M3:M264,1)</f>
        <v>1</v>
      </c>
      <c r="AD499" s="82">
        <f>COUNTIFS(F3:F264,Z499,B3:B264,0)+COUNTIFS(I3:I264,Z499,M3:M264,0)</f>
        <v>2</v>
      </c>
      <c r="AE499" s="82">
        <f>SUMIF(F3:F264,Z499,G3:G264)+SUMIF(I3:I264,Z499,H3:H264)</f>
        <v>4</v>
      </c>
      <c r="AF499" s="82">
        <f>SUMIF(F3:F264,Z499,H3:H264)+SUMIF(I3:I264,Z499,G3:G264)</f>
        <v>7</v>
      </c>
      <c r="AG499" s="82">
        <f t="shared" si="341"/>
        <v>-3</v>
      </c>
      <c r="AH499" s="82">
        <f t="shared" si="342"/>
        <v>1</v>
      </c>
      <c r="AI499" s="82">
        <f t="shared" si="340"/>
        <v>999.97400000000005</v>
      </c>
      <c r="AJ499" s="11"/>
      <c r="AW499" s="3"/>
    </row>
    <row r="500" spans="1:49" x14ac:dyDescent="0.25">
      <c r="A500" s="3"/>
      <c r="B500" s="3"/>
      <c r="C500" s="3"/>
      <c r="D500" s="3"/>
      <c r="E500" s="3"/>
      <c r="G500" s="3"/>
      <c r="H500" s="3"/>
      <c r="K500" s="3"/>
      <c r="L500" s="3"/>
      <c r="M500" s="3"/>
      <c r="N500" s="3"/>
      <c r="O500" s="3"/>
      <c r="P500" s="3"/>
      <c r="Q500" s="3"/>
      <c r="R500" s="3"/>
      <c r="S500" s="3"/>
      <c r="T500" s="3"/>
      <c r="U500" s="3"/>
      <c r="V500" s="11" t="str">
        <f t="shared" si="339"/>
        <v>VfL Wolfsburg</v>
      </c>
      <c r="W500" s="11">
        <f t="shared" si="337"/>
        <v>3</v>
      </c>
      <c r="Y500" s="82">
        <f>RANK(AI500,$AI$484:$AI$501,0)+COUNTIF($AI$483:AI499,AI500)</f>
        <v>3</v>
      </c>
      <c r="Z500" s="82" t="str">
        <f t="shared" si="338"/>
        <v>VfL Wolfsburg</v>
      </c>
      <c r="AA500" s="82">
        <f>COUNTIFS(F3:F264,Z500,G3:G264,"&gt;=0")+COUNTIFS(I3:I264,Z500,H3:H264,"&gt;=0")</f>
        <v>3</v>
      </c>
      <c r="AB500" s="82">
        <f>COUNTIFS(F3:F264,Z500,B3:B264,3)+COUNTIFS(I3:I264,Z500,M3:M264,3)</f>
        <v>2</v>
      </c>
      <c r="AC500" s="82">
        <f>COUNTIFS(F3:F264,Z500,B3:B264,1)+COUNTIFS(I3:I264,Z500,M3:M264,1)</f>
        <v>1</v>
      </c>
      <c r="AD500" s="82">
        <f>COUNTIFS(F3:F264,Z500,B3:B264,0)+COUNTIFS(I3:I264,Z500,M3:M264,0)</f>
        <v>0</v>
      </c>
      <c r="AE500" s="82">
        <f>SUMIF(F3:F264,Z500,G3:G264)+SUMIF(I3:I264,Z500,H3:H264)</f>
        <v>6</v>
      </c>
      <c r="AF500" s="82">
        <f>SUMIF(F3:F264,Z500,H3:H264)+SUMIF(I3:I264,Z500,G3:G264)</f>
        <v>2</v>
      </c>
      <c r="AG500" s="82">
        <f t="shared" si="341"/>
        <v>4</v>
      </c>
      <c r="AH500" s="82">
        <f t="shared" si="342"/>
        <v>7</v>
      </c>
      <c r="AI500" s="82">
        <f t="shared" si="340"/>
        <v>7000.0460000000003</v>
      </c>
      <c r="AJ500" s="11"/>
      <c r="AW500" s="3"/>
    </row>
    <row r="501" spans="1:49" x14ac:dyDescent="0.25">
      <c r="A501" s="3"/>
      <c r="B501" s="3"/>
      <c r="C501" s="3"/>
      <c r="D501" s="3"/>
      <c r="E501" s="3"/>
      <c r="G501" s="3"/>
      <c r="H501" s="3"/>
      <c r="K501" s="3"/>
      <c r="L501" s="3"/>
      <c r="M501" s="3"/>
      <c r="N501" s="3"/>
      <c r="O501" s="3"/>
      <c r="P501" s="3"/>
      <c r="Q501" s="3"/>
      <c r="R501" s="3"/>
      <c r="S501" s="3"/>
      <c r="T501" s="3"/>
      <c r="U501" s="3"/>
      <c r="V501" s="11" t="str">
        <f t="shared" si="339"/>
        <v>Werder Bremen</v>
      </c>
      <c r="W501" s="11">
        <f t="shared" si="337"/>
        <v>13</v>
      </c>
      <c r="Y501" s="82">
        <f>RANK(AI501,$AI$484:$AI$501,0)+COUNTIF($AI$483:AI500,AI501)</f>
        <v>13</v>
      </c>
      <c r="Z501" s="82" t="str">
        <f t="shared" si="338"/>
        <v>Werder Bremen</v>
      </c>
      <c r="AA501" s="82">
        <f>COUNTIFS(F3:F264,Z501,G3:G264,"&gt;=0")+COUNTIFS(I3:I264,Z501,H3:H264,"&gt;=0")</f>
        <v>3</v>
      </c>
      <c r="AB501" s="82">
        <f>COUNTIFS(F3:F264,Z501,B3:B264,3)+COUNTIFS(I3:I264,Z501,M3:M264,3)</f>
        <v>1</v>
      </c>
      <c r="AC501" s="82">
        <f>COUNTIFS(F3:F264,Z501,B3:B264,1)+COUNTIFS(I3:I264,Z501,M3:M264,1)</f>
        <v>0</v>
      </c>
      <c r="AD501" s="82">
        <f>COUNTIFS(F3:F264,Z501,B3:B264,0)+COUNTIFS(I3:I264,Z501,M3:M264,0)</f>
        <v>2</v>
      </c>
      <c r="AE501" s="82">
        <f>SUMIF(F3:F264,Z501,G3:G264)+SUMIF(I3:I264,Z501,H3:H264)</f>
        <v>6</v>
      </c>
      <c r="AF501" s="82">
        <f>SUMIF(F3:F264,Z501,H3:H264)+SUMIF(I3:I264,Z501,G3:G264)</f>
        <v>8</v>
      </c>
      <c r="AG501" s="82">
        <f t="shared" si="341"/>
        <v>-2</v>
      </c>
      <c r="AH501" s="82">
        <f t="shared" si="342"/>
        <v>3</v>
      </c>
      <c r="AI501" s="82">
        <f t="shared" si="340"/>
        <v>2999.9859999999999</v>
      </c>
      <c r="AJ501" s="11"/>
      <c r="AW501" s="3"/>
    </row>
    <row r="502" spans="1:49" x14ac:dyDescent="0.25">
      <c r="A502" s="3"/>
      <c r="B502" s="3"/>
      <c r="C502" s="3"/>
      <c r="D502" s="3"/>
      <c r="E502" s="3"/>
      <c r="G502" s="3"/>
      <c r="H502" s="3"/>
      <c r="K502" s="3"/>
      <c r="L502" s="3"/>
      <c r="M502" s="3"/>
      <c r="N502" s="3"/>
      <c r="O502" s="3"/>
      <c r="P502" s="3"/>
      <c r="Q502" s="3"/>
      <c r="R502" s="3"/>
      <c r="S502" s="3"/>
      <c r="T502" s="3"/>
      <c r="U502" s="3"/>
      <c r="AJ502" s="11"/>
      <c r="AW502" s="3"/>
    </row>
    <row r="503" spans="1:49" x14ac:dyDescent="0.25">
      <c r="A503" s="3"/>
      <c r="B503" s="3"/>
      <c r="C503" s="3"/>
      <c r="D503" s="3"/>
      <c r="E503" s="3"/>
      <c r="G503" s="3"/>
      <c r="H503" s="3"/>
      <c r="K503" s="3"/>
      <c r="L503" s="3"/>
      <c r="M503" s="3"/>
      <c r="N503" s="3"/>
      <c r="O503" s="3"/>
      <c r="P503" s="3"/>
      <c r="Q503" s="3"/>
      <c r="R503" s="3"/>
      <c r="S503" s="3"/>
      <c r="T503" s="3"/>
      <c r="U503" s="3"/>
      <c r="W503" s="83">
        <v>25</v>
      </c>
      <c r="Y503" s="82"/>
      <c r="Z503" s="82" t="s">
        <v>1</v>
      </c>
      <c r="AA503" s="82" t="s">
        <v>2</v>
      </c>
      <c r="AB503" s="82" t="s">
        <v>3</v>
      </c>
      <c r="AC503" s="82" t="s">
        <v>4</v>
      </c>
      <c r="AD503" s="82" t="s">
        <v>5</v>
      </c>
      <c r="AE503" s="82" t="s">
        <v>6</v>
      </c>
      <c r="AF503" s="82" t="s">
        <v>7</v>
      </c>
      <c r="AG503" s="82" t="s">
        <v>8</v>
      </c>
      <c r="AH503" s="82" t="s">
        <v>9</v>
      </c>
      <c r="AI503" s="82" t="s">
        <v>0</v>
      </c>
      <c r="AJ503" s="11"/>
      <c r="AW503" s="3"/>
    </row>
    <row r="504" spans="1:49" x14ac:dyDescent="0.25">
      <c r="A504" s="3"/>
      <c r="B504" s="3"/>
      <c r="C504" s="3"/>
      <c r="D504" s="3"/>
      <c r="E504" s="3"/>
      <c r="G504" s="3"/>
      <c r="H504" s="3"/>
      <c r="K504" s="3"/>
      <c r="L504" s="3"/>
      <c r="M504" s="3"/>
      <c r="N504" s="3"/>
      <c r="O504" s="3"/>
      <c r="P504" s="3"/>
      <c r="Q504" s="3"/>
      <c r="R504" s="3"/>
      <c r="S504" s="3"/>
      <c r="T504" s="3"/>
      <c r="U504" s="3"/>
      <c r="V504" s="11" t="str">
        <f>CONCATENATE(Z504)</f>
        <v>1. FC Köln</v>
      </c>
      <c r="W504" s="11">
        <f t="shared" ref="W504:W521" si="343">Y504</f>
        <v>14</v>
      </c>
      <c r="Y504" s="82">
        <f>RANK(AI504,$AI$504:$AI$521,0)+COUNTIF($AI$503:AI503,AI504)</f>
        <v>14</v>
      </c>
      <c r="Z504" s="82" t="str">
        <f t="shared" ref="Z504:Z521" si="344">CONCATENATE(Z4)</f>
        <v>1. FC Köln</v>
      </c>
      <c r="AA504" s="82">
        <f>COUNTIFS(F3:F275,Z504,G3:G275,"&gt;=0")+COUNTIFS(I3:I275,Z504,H3:H275,"&gt;=0")</f>
        <v>3</v>
      </c>
      <c r="AB504" s="82">
        <f>COUNTIFS(F3:F275,Z504,B3:B275,3)+COUNTIFS(I3:I275,Z504,M3:M275,3)</f>
        <v>1</v>
      </c>
      <c r="AC504" s="82">
        <f>COUNTIFS(F3:F275,Z504,B3:B275,1)+COUNTIFS(I3:I275,Z504,M3:M275,1)</f>
        <v>0</v>
      </c>
      <c r="AD504" s="82">
        <f>COUNTIFS(F3:F275,Z504,B3:B275,0)+COUNTIFS(I3:I275,Z504,M3:M275,0)</f>
        <v>2</v>
      </c>
      <c r="AE504" s="82">
        <f>SUMIF(F3:F275,Z504,G3:G275)+SUMIF(I3:I275,Z504,H3:H275)</f>
        <v>4</v>
      </c>
      <c r="AF504" s="82">
        <f>SUMIF(F3:F275,Z504,H3:H275)+SUMIF(I3:I275,Z504,G3:G275)</f>
        <v>6</v>
      </c>
      <c r="AG504" s="82">
        <f>+AE504-AF504</f>
        <v>-2</v>
      </c>
      <c r="AH504" s="82">
        <f>(AB504*3)+AC504</f>
        <v>3</v>
      </c>
      <c r="AI504" s="82">
        <f>SUM(AH504*1000+(AG504)/100+(AE504)/1000)</f>
        <v>2999.9839999999999</v>
      </c>
      <c r="AJ504" s="11"/>
      <c r="AW504" s="3"/>
    </row>
    <row r="505" spans="1:49" x14ac:dyDescent="0.25">
      <c r="A505" s="3"/>
      <c r="B505" s="3"/>
      <c r="C505" s="3"/>
      <c r="D505" s="3"/>
      <c r="E505" s="3"/>
      <c r="G505" s="3"/>
      <c r="H505" s="3"/>
      <c r="K505" s="3"/>
      <c r="L505" s="3"/>
      <c r="M505" s="3"/>
      <c r="N505" s="3"/>
      <c r="O505" s="3"/>
      <c r="P505" s="3"/>
      <c r="Q505" s="3"/>
      <c r="R505" s="3"/>
      <c r="S505" s="3"/>
      <c r="T505" s="3"/>
      <c r="U505" s="3"/>
      <c r="V505" s="11" t="str">
        <f t="shared" ref="V505:V521" si="345">CONCATENATE(Z505)</f>
        <v>1. FC Union Berlin</v>
      </c>
      <c r="W505" s="11">
        <f t="shared" si="343"/>
        <v>11</v>
      </c>
      <c r="Y505" s="82">
        <f>RANK(AI505,$AI$504:$AI$521,0)+COUNTIF($AI$503:AI504,AI505)</f>
        <v>11</v>
      </c>
      <c r="Z505" s="82" t="str">
        <f t="shared" si="344"/>
        <v>1. FC Union Berlin</v>
      </c>
      <c r="AA505" s="82">
        <f>COUNTIFS(F3:F275,Z505,G3:G275,"&gt;=0")+COUNTIFS(I3:I275,Z505,H3:H275,"&gt;=0")</f>
        <v>3</v>
      </c>
      <c r="AB505" s="82">
        <f>COUNTIFS(F3:F275,Z505,B3:B275,3)+COUNTIFS(I3:I275,Z505,M3:M275,3)</f>
        <v>1</v>
      </c>
      <c r="AC505" s="82">
        <f>COUNTIFS(F3:F275,Z505,B3:B275,1)+COUNTIFS(I3:I275,Z505,M3:M275,1)</f>
        <v>1</v>
      </c>
      <c r="AD505" s="82">
        <f>COUNTIFS(F3:F275,Z505,B3:B275,0)+COUNTIFS(I3:I275,Z505,M3:M275,0)</f>
        <v>1</v>
      </c>
      <c r="AE505" s="82">
        <f>SUMIF(F3:F275,Z505,G3:G275)+SUMIF(I3:I275,Z505,H3:H275)</f>
        <v>4</v>
      </c>
      <c r="AF505" s="82">
        <f>SUMIF(F3:F275,Z505,H3:H275)+SUMIF(I3:I275,Z505,G3:G275)</f>
        <v>6</v>
      </c>
      <c r="AG505" s="82">
        <f>+AE505-AF505</f>
        <v>-2</v>
      </c>
      <c r="AH505" s="82">
        <f>(AB505*3)+AC505</f>
        <v>4</v>
      </c>
      <c r="AI505" s="82">
        <f t="shared" ref="AI505:AI521" si="346">SUM(AH505*1000+(AG505)/100+(AE505)/1000)</f>
        <v>3999.9839999999999</v>
      </c>
      <c r="AJ505" s="11"/>
      <c r="AW505" s="3"/>
    </row>
    <row r="506" spans="1:49" x14ac:dyDescent="0.25">
      <c r="A506" s="3"/>
      <c r="B506" s="3"/>
      <c r="C506" s="3"/>
      <c r="D506" s="3"/>
      <c r="E506" s="3"/>
      <c r="G506" s="3"/>
      <c r="H506" s="3"/>
      <c r="K506" s="3"/>
      <c r="L506" s="3"/>
      <c r="M506" s="3"/>
      <c r="N506" s="3"/>
      <c r="O506" s="3"/>
      <c r="P506" s="3"/>
      <c r="Q506" s="3"/>
      <c r="R506" s="3"/>
      <c r="S506" s="3"/>
      <c r="T506" s="3"/>
      <c r="U506" s="3"/>
      <c r="V506" s="11" t="str">
        <f t="shared" si="345"/>
        <v>1. FSV Mainz 05</v>
      </c>
      <c r="W506" s="11">
        <f t="shared" si="343"/>
        <v>18</v>
      </c>
      <c r="Y506" s="82">
        <f>RANK(AI506,$AI$504:$AI$521,0)+COUNTIF($AI$503:AI505,AI506)</f>
        <v>18</v>
      </c>
      <c r="Z506" s="82" t="str">
        <f t="shared" si="344"/>
        <v>1. FSV Mainz 05</v>
      </c>
      <c r="AA506" s="82">
        <f>COUNTIFS(F3:F275,Z506,G3:G275,"&gt;=0")+COUNTIFS(I3:I275,Z506,H3:H275,"&gt;=0")</f>
        <v>3</v>
      </c>
      <c r="AB506" s="82">
        <f>COUNTIFS(F3:F275,Z506,B3:B275,3)+COUNTIFS(I3:I275,Z506,M3:M275,3)</f>
        <v>0</v>
      </c>
      <c r="AC506" s="82">
        <f>COUNTIFS(F3:F275,Z506,B3:B275,1)+COUNTIFS(I3:I275,Z506,M3:M275,1)</f>
        <v>0</v>
      </c>
      <c r="AD506" s="82">
        <f>COUNTIFS(F3:F275,Z506,B3:B275,0)+COUNTIFS(I3:I275,Z506,M3:M275,0)</f>
        <v>3</v>
      </c>
      <c r="AE506" s="82">
        <f>SUMIF(F3:F275,Z506,G3:G275)+SUMIF(I3:I275,Z506,H3:H275)</f>
        <v>2</v>
      </c>
      <c r="AF506" s="82">
        <f>SUMIF(F3:F275,Z506,H3:H275)+SUMIF(I3:I275,Z506,G3:G275)</f>
        <v>12</v>
      </c>
      <c r="AG506" s="82">
        <f>+AE506-AF506</f>
        <v>-10</v>
      </c>
      <c r="AH506" s="82">
        <f>(AB506*3)+AC506</f>
        <v>0</v>
      </c>
      <c r="AI506" s="82">
        <f t="shared" si="346"/>
        <v>-9.8000000000000004E-2</v>
      </c>
      <c r="AJ506" s="11"/>
      <c r="AW506" s="3"/>
    </row>
    <row r="507" spans="1:49" x14ac:dyDescent="0.25">
      <c r="A507" s="3"/>
      <c r="B507" s="3"/>
      <c r="C507" s="3"/>
      <c r="D507" s="3"/>
      <c r="E507" s="3"/>
      <c r="G507" s="3"/>
      <c r="H507" s="3"/>
      <c r="K507" s="3"/>
      <c r="L507" s="3"/>
      <c r="M507" s="3"/>
      <c r="N507" s="3"/>
      <c r="O507" s="3"/>
      <c r="P507" s="3"/>
      <c r="Q507" s="3"/>
      <c r="R507" s="3"/>
      <c r="S507" s="3"/>
      <c r="T507" s="3"/>
      <c r="U507" s="3"/>
      <c r="V507" s="11" t="str">
        <f t="shared" si="345"/>
        <v>1899 Hoffenheim</v>
      </c>
      <c r="W507" s="11">
        <f t="shared" si="343"/>
        <v>9</v>
      </c>
      <c r="Y507" s="82">
        <f>RANK(AI507,$AI$504:$AI$521,0)+COUNTIF($AI$503:AI506,AI507)</f>
        <v>9</v>
      </c>
      <c r="Z507" s="82" t="str">
        <f t="shared" si="344"/>
        <v>1899 Hoffenheim</v>
      </c>
      <c r="AA507" s="82">
        <f>COUNTIFS(F3:F275,Z507,G3:G275,"&gt;=0")+COUNTIFS(I3:I275,Z507,H3:H275,"&gt;=0")</f>
        <v>3</v>
      </c>
      <c r="AB507" s="82">
        <f>COUNTIFS(F3:F275,Z507,B3:B275,3)+COUNTIFS(I3:I275,Z507,M3:M275,3)</f>
        <v>1</v>
      </c>
      <c r="AC507" s="82">
        <f>COUNTIFS(F3:F275,Z507,B3:B275,1)+COUNTIFS(I3:I275,Z507,M3:M275,1)</f>
        <v>1</v>
      </c>
      <c r="AD507" s="82">
        <f>COUNTIFS(F3:F275,Z507,B3:B275,0)+COUNTIFS(I3:I275,Z507,M3:M275,0)</f>
        <v>1</v>
      </c>
      <c r="AE507" s="82">
        <f>SUMIF(F3:F275,Z507,G3:G275)+SUMIF(I3:I275,Z507,H3:H275)</f>
        <v>3</v>
      </c>
      <c r="AF507" s="82">
        <f>SUMIF(F3:F275,Z507,H3:H275)+SUMIF(I3:I275,Z507,G3:G275)</f>
        <v>3</v>
      </c>
      <c r="AG507" s="82">
        <f t="shared" ref="AG507:AG521" si="347">+AE507-AF507</f>
        <v>0</v>
      </c>
      <c r="AH507" s="82">
        <f>(AB507*3)+AC507</f>
        <v>4</v>
      </c>
      <c r="AI507" s="82">
        <f t="shared" si="346"/>
        <v>4000.0030000000002</v>
      </c>
      <c r="AJ507" s="11"/>
      <c r="AW507" s="3"/>
    </row>
    <row r="508" spans="1:49" x14ac:dyDescent="0.25">
      <c r="A508" s="3"/>
      <c r="B508" s="3"/>
      <c r="C508" s="3"/>
      <c r="D508" s="3"/>
      <c r="E508" s="3"/>
      <c r="G508" s="3"/>
      <c r="H508" s="3"/>
      <c r="K508" s="3"/>
      <c r="L508" s="3"/>
      <c r="M508" s="3"/>
      <c r="N508" s="3"/>
      <c r="O508" s="3"/>
      <c r="P508" s="3"/>
      <c r="Q508" s="3"/>
      <c r="R508" s="3"/>
      <c r="S508" s="3"/>
      <c r="T508" s="3"/>
      <c r="U508" s="3"/>
      <c r="V508" s="11" t="str">
        <f t="shared" si="345"/>
        <v>Bayer Leverkusen</v>
      </c>
      <c r="W508" s="11">
        <f t="shared" si="343"/>
        <v>4</v>
      </c>
      <c r="Y508" s="82">
        <f>RANK(AI508,$AI$504:$AI$521,0)+COUNTIF($AI$503:AI507,AI508)</f>
        <v>4</v>
      </c>
      <c r="Z508" s="82" t="str">
        <f t="shared" si="344"/>
        <v>Bayer Leverkusen</v>
      </c>
      <c r="AA508" s="82">
        <f>COUNTIFS(F3:F275,Z508,G3:G275,"&gt;=0")+COUNTIFS(I3:I275,Z508,H3:H275,"&gt;=0")</f>
        <v>3</v>
      </c>
      <c r="AB508" s="82">
        <f>COUNTIFS(F3:F275,Z508,B3:B275,3)+COUNTIFS(I3:I275,Z508,M3:M275,3)</f>
        <v>2</v>
      </c>
      <c r="AC508" s="82">
        <f>COUNTIFS(F3:F275,Z508,B3:B275,1)+COUNTIFS(I3:I275,Z508,M3:M275,1)</f>
        <v>1</v>
      </c>
      <c r="AD508" s="82">
        <f>COUNTIFS(F3:F275,Z508,B3:B275,0)+COUNTIFS(I3:I275,Z508,M3:M275,0)</f>
        <v>0</v>
      </c>
      <c r="AE508" s="82">
        <f>SUMIF(F3:F275,Z508,G3:G275)+SUMIF(I3:I275,Z508,H3:H275)</f>
        <v>6</v>
      </c>
      <c r="AF508" s="82">
        <f>SUMIF(F3:F275,Z508,H3:H275)+SUMIF(I3:I275,Z508,G3:G275)</f>
        <v>3</v>
      </c>
      <c r="AG508" s="82">
        <f t="shared" si="347"/>
        <v>3</v>
      </c>
      <c r="AH508" s="82">
        <f>(AB508*3)+AC508</f>
        <v>7</v>
      </c>
      <c r="AI508" s="82">
        <f t="shared" si="346"/>
        <v>7000.0360000000001</v>
      </c>
      <c r="AW508" s="3"/>
    </row>
    <row r="509" spans="1:49" x14ac:dyDescent="0.25">
      <c r="A509" s="3"/>
      <c r="B509" s="3"/>
      <c r="C509" s="3"/>
      <c r="D509" s="3"/>
      <c r="E509" s="3"/>
      <c r="G509" s="3"/>
      <c r="H509" s="3"/>
      <c r="K509" s="3"/>
      <c r="L509" s="3"/>
      <c r="M509" s="3"/>
      <c r="N509" s="3"/>
      <c r="O509" s="3"/>
      <c r="P509" s="3"/>
      <c r="Q509" s="3"/>
      <c r="R509" s="3"/>
      <c r="S509" s="3"/>
      <c r="T509" s="3"/>
      <c r="U509" s="3"/>
      <c r="V509" s="11" t="str">
        <f t="shared" si="345"/>
        <v>Bayern München</v>
      </c>
      <c r="W509" s="11">
        <f t="shared" si="343"/>
        <v>2</v>
      </c>
      <c r="Y509" s="82">
        <f>RANK(AI509,$AI$504:$AI$521,0)+COUNTIF($AI$503:AI508,AI509)</f>
        <v>2</v>
      </c>
      <c r="Z509" s="82" t="str">
        <f t="shared" si="344"/>
        <v>Bayern München</v>
      </c>
      <c r="AA509" s="82">
        <f>COUNTIFS(F3:F275,Z509,G3:G275,"&gt;=0")+COUNTIFS(I3:I275,Z509,H3:H275,"&gt;=0")</f>
        <v>3</v>
      </c>
      <c r="AB509" s="82">
        <f>COUNTIFS(F3:F275,Z509,B3:B275,3)+COUNTIFS(I3:I275,Z509,M3:M275,3)</f>
        <v>2</v>
      </c>
      <c r="AC509" s="82">
        <f>COUNTIFS(F3:F275,Z509,B3:B275,1)+COUNTIFS(I3:I275,Z509,M3:M275,1)</f>
        <v>1</v>
      </c>
      <c r="AD509" s="82">
        <f>COUNTIFS(F3:F275,Z509,B3:B275,0)+COUNTIFS(I3:I275,Z509,M3:M275,0)</f>
        <v>0</v>
      </c>
      <c r="AE509" s="82">
        <f>SUMIF(F3:F275,Z509,G3:G275)+SUMIF(I3:I275,Z509,H3:H275)</f>
        <v>11</v>
      </c>
      <c r="AF509" s="82">
        <f>SUMIF(F3:F275,Z509,H3:H275)+SUMIF(I3:I275,Z509,G3:G275)</f>
        <v>3</v>
      </c>
      <c r="AG509" s="82">
        <f t="shared" si="347"/>
        <v>8</v>
      </c>
      <c r="AH509" s="82">
        <f t="shared" ref="AH509:AH521" si="348">(AB509*3)+AC509</f>
        <v>7</v>
      </c>
      <c r="AI509" s="82">
        <f t="shared" si="346"/>
        <v>7000.0910000000003</v>
      </c>
      <c r="AJ509" s="11"/>
      <c r="AW509" s="3"/>
    </row>
    <row r="510" spans="1:49" x14ac:dyDescent="0.25">
      <c r="A510" s="3"/>
      <c r="B510" s="3"/>
      <c r="C510" s="3"/>
      <c r="D510" s="3"/>
      <c r="E510" s="3"/>
      <c r="G510" s="3"/>
      <c r="H510" s="3"/>
      <c r="K510" s="3"/>
      <c r="L510" s="3"/>
      <c r="M510" s="3"/>
      <c r="N510" s="3"/>
      <c r="O510" s="3"/>
      <c r="P510" s="3"/>
      <c r="Q510" s="3"/>
      <c r="R510" s="3"/>
      <c r="S510" s="3"/>
      <c r="T510" s="3"/>
      <c r="U510" s="3"/>
      <c r="V510" s="11" t="str">
        <f t="shared" si="345"/>
        <v>Bor. Mönchengladbach</v>
      </c>
      <c r="W510" s="11">
        <f t="shared" si="343"/>
        <v>8</v>
      </c>
      <c r="Y510" s="82">
        <f>RANK(AI510,$AI$504:$AI$521,0)+COUNTIF($AI$503:AI509,AI510)</f>
        <v>8</v>
      </c>
      <c r="Z510" s="82" t="str">
        <f t="shared" si="344"/>
        <v>Bor. Mönchengladbach</v>
      </c>
      <c r="AA510" s="82">
        <f>COUNTIFS(F3:F275,Z510,G3:G275,"&gt;=0")+COUNTIFS(I3:I275,Z510,H3:H275,"&gt;=0")</f>
        <v>3</v>
      </c>
      <c r="AB510" s="82">
        <f>COUNTIFS(F3:F275,Z510,B3:B275,3)+COUNTIFS(I3:I275,Z510,M3:M275,3)</f>
        <v>1</v>
      </c>
      <c r="AC510" s="82">
        <f>COUNTIFS(F3:F275,Z510,B3:B275,1)+COUNTIFS(I3:I275,Z510,M3:M275,1)</f>
        <v>1</v>
      </c>
      <c r="AD510" s="82">
        <f>COUNTIFS(F3:F275,Z510,B3:B275,0)+COUNTIFS(I3:I275,Z510,M3:M275,0)</f>
        <v>1</v>
      </c>
      <c r="AE510" s="82">
        <f>SUMIF(F3:F275,Z510,G3:G275)+SUMIF(I3:I275,Z510,H3:H275)</f>
        <v>4</v>
      </c>
      <c r="AF510" s="82">
        <f>SUMIF(F3:F275,Z510,H3:H275)+SUMIF(I3:I275,Z510,G3:G275)</f>
        <v>4</v>
      </c>
      <c r="AG510" s="82">
        <f t="shared" si="347"/>
        <v>0</v>
      </c>
      <c r="AH510" s="82">
        <f t="shared" si="348"/>
        <v>4</v>
      </c>
      <c r="AI510" s="82">
        <f t="shared" si="346"/>
        <v>4000.0039999999999</v>
      </c>
      <c r="AJ510" s="11"/>
      <c r="AW510" s="3"/>
    </row>
    <row r="511" spans="1:49" x14ac:dyDescent="0.25">
      <c r="A511" s="3"/>
      <c r="B511" s="3"/>
      <c r="C511" s="3"/>
      <c r="D511" s="3"/>
      <c r="E511" s="3"/>
      <c r="G511" s="3"/>
      <c r="H511" s="3"/>
      <c r="K511" s="3"/>
      <c r="L511" s="3"/>
      <c r="M511" s="3"/>
      <c r="N511" s="3"/>
      <c r="O511" s="3"/>
      <c r="P511" s="3"/>
      <c r="Q511" s="3"/>
      <c r="R511" s="3"/>
      <c r="S511" s="3"/>
      <c r="T511" s="3"/>
      <c r="U511" s="3"/>
      <c r="V511" s="11" t="str">
        <f t="shared" si="345"/>
        <v>Borussia Dortmund</v>
      </c>
      <c r="W511" s="11">
        <f t="shared" si="343"/>
        <v>5</v>
      </c>
      <c r="Y511" s="82">
        <f>RANK(AI511,$AI$504:$AI$521,0)+COUNTIF($AI$503:AI510,AI511)</f>
        <v>5</v>
      </c>
      <c r="Z511" s="82" t="str">
        <f t="shared" si="344"/>
        <v>Borussia Dortmund</v>
      </c>
      <c r="AA511" s="82">
        <f>COUNTIFS(F3:F275,Z511,G3:G275,"&gt;=0")+COUNTIFS(I3:I275,Z511,H3:H275,"&gt;=0")</f>
        <v>3</v>
      </c>
      <c r="AB511" s="82">
        <f>COUNTIFS(F3:F275,Z511,B3:B275,3)+COUNTIFS(I3:I275,Z511,M3:M275,3)</f>
        <v>2</v>
      </c>
      <c r="AC511" s="82">
        <f>COUNTIFS(F3:F275,Z511,B3:B275,1)+COUNTIFS(I3:I275,Z511,M3:M275,1)</f>
        <v>0</v>
      </c>
      <c r="AD511" s="82">
        <f>COUNTIFS(F3:F275,Z511,B3:B275,0)+COUNTIFS(I3:I275,Z511,M3:M275,0)</f>
        <v>1</v>
      </c>
      <c r="AE511" s="82">
        <f>SUMIF(F3:F275,Z511,G3:G275)+SUMIF(I3:I275,Z511,H3:H275)</f>
        <v>9</v>
      </c>
      <c r="AF511" s="82">
        <f>SUMIF(F3:F275,Z511,H3:H275)+SUMIF(I3:I275,Z511,G3:G275)</f>
        <v>5</v>
      </c>
      <c r="AG511" s="82">
        <f t="shared" si="347"/>
        <v>4</v>
      </c>
      <c r="AH511" s="82">
        <f t="shared" si="348"/>
        <v>6</v>
      </c>
      <c r="AI511" s="82">
        <f t="shared" si="346"/>
        <v>6000.049</v>
      </c>
      <c r="AJ511" s="11"/>
      <c r="AW511" s="3"/>
    </row>
    <row r="512" spans="1:49" x14ac:dyDescent="0.25">
      <c r="A512" s="3"/>
      <c r="B512" s="3"/>
      <c r="C512" s="3"/>
      <c r="D512" s="3"/>
      <c r="E512" s="3"/>
      <c r="G512" s="3"/>
      <c r="H512" s="3"/>
      <c r="K512" s="3"/>
      <c r="L512" s="3"/>
      <c r="M512" s="3"/>
      <c r="N512" s="3"/>
      <c r="O512" s="3"/>
      <c r="P512" s="3"/>
      <c r="Q512" s="3"/>
      <c r="R512" s="3"/>
      <c r="S512" s="3"/>
      <c r="T512" s="3"/>
      <c r="U512" s="3"/>
      <c r="V512" s="11" t="str">
        <f t="shared" si="345"/>
        <v>Eintracht Frankfurt</v>
      </c>
      <c r="W512" s="11">
        <f t="shared" si="343"/>
        <v>7</v>
      </c>
      <c r="Y512" s="82">
        <f>RANK(AI512,$AI$504:$AI$521,0)+COUNTIF($AI$503:AI511,AI512)</f>
        <v>7</v>
      </c>
      <c r="Z512" s="82" t="str">
        <f t="shared" si="344"/>
        <v>Eintracht Frankfurt</v>
      </c>
      <c r="AA512" s="82">
        <f>COUNTIFS(F3:F275,Z512,G3:G275,"&gt;=0")+COUNTIFS(I3:I275,Z512,H3:H275,"&gt;=0")</f>
        <v>3</v>
      </c>
      <c r="AB512" s="82">
        <f>COUNTIFS(F3:F275,Z512,B3:B275,3)+COUNTIFS(I3:I275,Z512,M3:M275,3)</f>
        <v>2</v>
      </c>
      <c r="AC512" s="82">
        <f>COUNTIFS(F3:F275,Z512,B3:B275,1)+COUNTIFS(I3:I275,Z512,M3:M275,1)</f>
        <v>0</v>
      </c>
      <c r="AD512" s="82">
        <f>COUNTIFS(F3:F275,Z512,B3:B275,0)+COUNTIFS(I3:I275,Z512,M3:M275,0)</f>
        <v>1</v>
      </c>
      <c r="AE512" s="82">
        <f>SUMIF(F3:F275,Z512,G3:G275)+SUMIF(I3:I275,Z512,H3:H275)</f>
        <v>4</v>
      </c>
      <c r="AF512" s="82">
        <f>SUMIF(F3:F275,Z512,H3:H275)+SUMIF(I3:I275,Z512,G3:G275)</f>
        <v>3</v>
      </c>
      <c r="AG512" s="82">
        <f t="shared" si="347"/>
        <v>1</v>
      </c>
      <c r="AH512" s="82">
        <f t="shared" si="348"/>
        <v>6</v>
      </c>
      <c r="AI512" s="82">
        <f t="shared" si="346"/>
        <v>6000.0140000000001</v>
      </c>
      <c r="AJ512" s="11"/>
      <c r="AW512" s="3"/>
    </row>
    <row r="513" spans="1:49" x14ac:dyDescent="0.25">
      <c r="A513" s="3"/>
      <c r="B513" s="3"/>
      <c r="C513" s="3"/>
      <c r="D513" s="3"/>
      <c r="E513" s="3"/>
      <c r="G513" s="3"/>
      <c r="H513" s="3"/>
      <c r="K513" s="3"/>
      <c r="L513" s="3"/>
      <c r="M513" s="3"/>
      <c r="N513" s="3"/>
      <c r="O513" s="3"/>
      <c r="P513" s="3"/>
      <c r="Q513" s="3"/>
      <c r="R513" s="3"/>
      <c r="S513" s="3"/>
      <c r="T513" s="3"/>
      <c r="U513" s="3"/>
      <c r="V513" s="11" t="str">
        <f t="shared" si="345"/>
        <v>FC Augsburg</v>
      </c>
      <c r="W513" s="11">
        <f t="shared" si="343"/>
        <v>16</v>
      </c>
      <c r="Y513" s="82">
        <f>RANK(AI513,$AI$504:$AI$521,0)+COUNTIF($AI$503:AI512,AI513)</f>
        <v>16</v>
      </c>
      <c r="Z513" s="82" t="str">
        <f t="shared" si="344"/>
        <v>FC Augsburg</v>
      </c>
      <c r="AA513" s="82">
        <f>COUNTIFS(F3:F275,Z513,G3:G275,"&gt;=0")+COUNTIFS(I3:I275,Z513,H3:H275,"&gt;=0")</f>
        <v>3</v>
      </c>
      <c r="AB513" s="82">
        <f>COUNTIFS(F3:F275,Z513,B3:B275,3)+COUNTIFS(I3:I275,Z513,M3:M275,3)</f>
        <v>0</v>
      </c>
      <c r="AC513" s="82">
        <f>COUNTIFS(F3:F275,Z513,B3:B275,1)+COUNTIFS(I3:I275,Z513,M3:M275,1)</f>
        <v>1</v>
      </c>
      <c r="AD513" s="82">
        <f>COUNTIFS(F3:F275,Z513,B3:B275,0)+COUNTIFS(I3:I275,Z513,M3:M275,0)</f>
        <v>2</v>
      </c>
      <c r="AE513" s="82">
        <f>SUMIF(F3:F275,Z513,G3:G275)+SUMIF(I3:I275,Z513,H3:H275)</f>
        <v>4</v>
      </c>
      <c r="AF513" s="82">
        <f>SUMIF(F3:F275,Z513,H3:H275)+SUMIF(I3:I275,Z513,G3:G275)</f>
        <v>9</v>
      </c>
      <c r="AG513" s="82">
        <f t="shared" si="347"/>
        <v>-5</v>
      </c>
      <c r="AH513" s="82">
        <f t="shared" si="348"/>
        <v>1</v>
      </c>
      <c r="AI513" s="82">
        <f t="shared" si="346"/>
        <v>999.95400000000006</v>
      </c>
      <c r="AJ513" s="11"/>
      <c r="AW513" s="3"/>
    </row>
    <row r="514" spans="1:49" x14ac:dyDescent="0.25">
      <c r="A514" s="3"/>
      <c r="B514" s="3"/>
      <c r="C514" s="3"/>
      <c r="D514" s="3"/>
      <c r="E514" s="3"/>
      <c r="G514" s="3"/>
      <c r="H514" s="3"/>
      <c r="K514" s="3"/>
      <c r="L514" s="3"/>
      <c r="M514" s="3"/>
      <c r="N514" s="3"/>
      <c r="O514" s="3"/>
      <c r="P514" s="3"/>
      <c r="Q514" s="3"/>
      <c r="R514" s="3"/>
      <c r="S514" s="3"/>
      <c r="T514" s="3"/>
      <c r="U514" s="3"/>
      <c r="V514" s="11" t="str">
        <f t="shared" si="345"/>
        <v>FC Schalke 04</v>
      </c>
      <c r="W514" s="11">
        <f t="shared" si="343"/>
        <v>10</v>
      </c>
      <c r="Y514" s="82">
        <f>RANK(AI514,$AI$504:$AI$521,0)+COUNTIF($AI$503:AI513,AI514)</f>
        <v>10</v>
      </c>
      <c r="Z514" s="82" t="str">
        <f t="shared" si="344"/>
        <v>FC Schalke 04</v>
      </c>
      <c r="AA514" s="82">
        <f>COUNTIFS(F3:F275,Z514,G3:G275,"&gt;=0")+COUNTIFS(I3:I275,Z514,H3:H275,"&gt;=0")</f>
        <v>3</v>
      </c>
      <c r="AB514" s="82">
        <f>COUNTIFS(F3:F275,Z514,B3:B275,3)+COUNTIFS(I3:I275,Z514,M3:M275,3)</f>
        <v>1</v>
      </c>
      <c r="AC514" s="82">
        <f>COUNTIFS(F3:F275,Z514,B3:B275,1)+COUNTIFS(I3:I275,Z514,M3:M275,1)</f>
        <v>1</v>
      </c>
      <c r="AD514" s="82">
        <f>COUNTIFS(F3:F275,Z514,B3:B275,0)+COUNTIFS(I3:I275,Z514,M3:M275,0)</f>
        <v>1</v>
      </c>
      <c r="AE514" s="82">
        <f>SUMIF(F3:F275,Z514,G3:G275)+SUMIF(I3:I275,Z514,H3:H275)</f>
        <v>3</v>
      </c>
      <c r="AF514" s="82">
        <f>SUMIF(F3:F275,Z514,H3:H275)+SUMIF(I3:I275,Z514,G3:G275)</f>
        <v>3</v>
      </c>
      <c r="AG514" s="82">
        <f t="shared" si="347"/>
        <v>0</v>
      </c>
      <c r="AH514" s="82">
        <f t="shared" si="348"/>
        <v>4</v>
      </c>
      <c r="AI514" s="82">
        <f t="shared" si="346"/>
        <v>4000.0030000000002</v>
      </c>
      <c r="AJ514" s="11"/>
      <c r="AW514" s="3"/>
    </row>
    <row r="515" spans="1:49" x14ac:dyDescent="0.25">
      <c r="A515" s="3"/>
      <c r="B515" s="3"/>
      <c r="C515" s="3"/>
      <c r="D515" s="3"/>
      <c r="E515" s="3"/>
      <c r="G515" s="3"/>
      <c r="H515" s="3"/>
      <c r="K515" s="3"/>
      <c r="L515" s="3"/>
      <c r="M515" s="3"/>
      <c r="N515" s="3"/>
      <c r="O515" s="3"/>
      <c r="P515" s="3"/>
      <c r="Q515" s="3"/>
      <c r="R515" s="3"/>
      <c r="S515" s="3"/>
      <c r="T515" s="3"/>
      <c r="U515" s="3"/>
      <c r="V515" s="11" t="str">
        <f t="shared" si="345"/>
        <v>Fortuna Düsseldorf</v>
      </c>
      <c r="W515" s="11">
        <f t="shared" si="343"/>
        <v>12</v>
      </c>
      <c r="Y515" s="82">
        <f>RANK(AI515,$AI$504:$AI$521,0)+COUNTIF($AI$503:AI514,AI515)</f>
        <v>12</v>
      </c>
      <c r="Z515" s="82" t="str">
        <f t="shared" si="344"/>
        <v>Fortuna Düsseldorf</v>
      </c>
      <c r="AA515" s="82">
        <f>COUNTIFS(F3:F275,Z515,G3:G275,"&gt;=0")+COUNTIFS(I3:I275,Z515,H3:H275,"&gt;=0")</f>
        <v>3</v>
      </c>
      <c r="AB515" s="82">
        <f>COUNTIFS(F3:F275,Z515,B3:B275,3)+COUNTIFS(I3:I275,Z515,M3:M275,3)</f>
        <v>1</v>
      </c>
      <c r="AC515" s="82">
        <f>COUNTIFS(F3:F275,Z515,B3:B275,1)+COUNTIFS(I3:I275,Z515,M3:M275,1)</f>
        <v>0</v>
      </c>
      <c r="AD515" s="82">
        <f>COUNTIFS(F3:F275,Z515,B3:B275,0)+COUNTIFS(I3:I275,Z515,M3:M275,0)</f>
        <v>2</v>
      </c>
      <c r="AE515" s="82">
        <f>SUMIF(F3:F275,Z515,G3:G275)+SUMIF(I3:I275,Z515,H3:H275)</f>
        <v>5</v>
      </c>
      <c r="AF515" s="82">
        <f>SUMIF(F3:F275,Z515,H3:H275)+SUMIF(I3:I275,Z515,G3:G275)</f>
        <v>6</v>
      </c>
      <c r="AG515" s="82">
        <f t="shared" si="347"/>
        <v>-1</v>
      </c>
      <c r="AH515" s="82">
        <f t="shared" si="348"/>
        <v>3</v>
      </c>
      <c r="AI515" s="82">
        <f t="shared" si="346"/>
        <v>2999.9949999999999</v>
      </c>
      <c r="AJ515" s="11"/>
      <c r="AW515" s="3"/>
    </row>
    <row r="516" spans="1:49" x14ac:dyDescent="0.25">
      <c r="A516" s="3"/>
      <c r="B516" s="3"/>
      <c r="C516" s="3"/>
      <c r="D516" s="3"/>
      <c r="E516" s="3"/>
      <c r="G516" s="3"/>
      <c r="H516" s="3"/>
      <c r="K516" s="3"/>
      <c r="L516" s="3"/>
      <c r="M516" s="3"/>
      <c r="N516" s="3"/>
      <c r="O516" s="3"/>
      <c r="P516" s="3"/>
      <c r="Q516" s="3"/>
      <c r="R516" s="3"/>
      <c r="S516" s="3"/>
      <c r="T516" s="3"/>
      <c r="U516" s="3"/>
      <c r="V516" s="11" t="str">
        <f t="shared" si="345"/>
        <v>Hertha BSC</v>
      </c>
      <c r="W516" s="11">
        <f t="shared" si="343"/>
        <v>17</v>
      </c>
      <c r="Y516" s="82">
        <f>RANK(AI516,$AI$504:$AI$521,0)+COUNTIF($AI$503:AI515,AI516)</f>
        <v>17</v>
      </c>
      <c r="Z516" s="82" t="str">
        <f t="shared" si="344"/>
        <v>Hertha BSC</v>
      </c>
      <c r="AA516" s="82">
        <f>COUNTIFS(F3:F275,Z516,G3:G275,"&gt;=0")+COUNTIFS(I3:I275,Z516,H3:H275,"&gt;=0")</f>
        <v>3</v>
      </c>
      <c r="AB516" s="82">
        <f>COUNTIFS(F3:F275,Z516,B3:B275,3)+COUNTIFS(I3:I275,Z516,M3:M275,3)</f>
        <v>0</v>
      </c>
      <c r="AC516" s="82">
        <f>COUNTIFS(F3:F275,Z516,B3:B275,1)+COUNTIFS(I3:I275,Z516,M3:M275,1)</f>
        <v>1</v>
      </c>
      <c r="AD516" s="82">
        <f>COUNTIFS(F3:F275,Z516,B3:B275,0)+COUNTIFS(I3:I275,Z516,M3:M275,0)</f>
        <v>2</v>
      </c>
      <c r="AE516" s="82">
        <f>SUMIF(F3:F275,Z516,G3:G275)+SUMIF(I3:I275,Z516,H3:H275)</f>
        <v>2</v>
      </c>
      <c r="AF516" s="82">
        <f>SUMIF(F3:F275,Z516,H3:H275)+SUMIF(I3:I275,Z516,G3:G275)</f>
        <v>8</v>
      </c>
      <c r="AG516" s="82">
        <f t="shared" si="347"/>
        <v>-6</v>
      </c>
      <c r="AH516" s="82">
        <f t="shared" si="348"/>
        <v>1</v>
      </c>
      <c r="AI516" s="82">
        <f t="shared" si="346"/>
        <v>999.94200000000001</v>
      </c>
      <c r="AJ516" s="11"/>
      <c r="AW516" s="3"/>
    </row>
    <row r="517" spans="1:49" x14ac:dyDescent="0.25">
      <c r="A517" s="3"/>
      <c r="B517" s="3"/>
      <c r="C517" s="3"/>
      <c r="D517" s="3"/>
      <c r="E517" s="3"/>
      <c r="G517" s="3"/>
      <c r="H517" s="3"/>
      <c r="K517" s="3"/>
      <c r="L517" s="3"/>
      <c r="M517" s="3"/>
      <c r="N517" s="3"/>
      <c r="O517" s="3"/>
      <c r="P517" s="3"/>
      <c r="Q517" s="3"/>
      <c r="R517" s="3"/>
      <c r="S517" s="3"/>
      <c r="T517" s="3"/>
      <c r="U517" s="3"/>
      <c r="V517" s="11" t="str">
        <f t="shared" si="345"/>
        <v>RB Leipzig</v>
      </c>
      <c r="W517" s="11">
        <f t="shared" si="343"/>
        <v>1</v>
      </c>
      <c r="Y517" s="82">
        <f>RANK(AI517,$AI$504:$AI$521,0)+COUNTIF($AI$503:AI516,AI517)</f>
        <v>1</v>
      </c>
      <c r="Z517" s="82" t="str">
        <f t="shared" si="344"/>
        <v>RB Leipzig</v>
      </c>
      <c r="AA517" s="82">
        <f>COUNTIFS(F3:F275,Z517,G3:G275,"&gt;=0")+COUNTIFS(I3:I275,Z517,H3:H275,"&gt;=0")</f>
        <v>3</v>
      </c>
      <c r="AB517" s="82">
        <f>COUNTIFS(F3:F275,Z517,B3:B275,3)+COUNTIFS(I3:I275,Z517,M3:M275,3)</f>
        <v>3</v>
      </c>
      <c r="AC517" s="82">
        <f>COUNTIFS(F3:F275,Z517,B3:B275,1)+COUNTIFS(I3:I275,Z517,M3:M275,1)</f>
        <v>0</v>
      </c>
      <c r="AD517" s="82">
        <f>COUNTIFS(F3:F275,Z517,B3:B275,0)+COUNTIFS(I3:I275,Z517,M3:M275,0)</f>
        <v>0</v>
      </c>
      <c r="AE517" s="82">
        <f>SUMIF(F3:F275,Z517,G3:G275)+SUMIF(I3:I275,Z517,H3:H275)</f>
        <v>9</v>
      </c>
      <c r="AF517" s="82">
        <f>SUMIF(F3:F275,Z517,H3:H275)+SUMIF(I3:I275,Z517,G3:G275)</f>
        <v>2</v>
      </c>
      <c r="AG517" s="82">
        <f t="shared" si="347"/>
        <v>7</v>
      </c>
      <c r="AH517" s="82">
        <f t="shared" si="348"/>
        <v>9</v>
      </c>
      <c r="AI517" s="82">
        <f t="shared" si="346"/>
        <v>9000.0789999999997</v>
      </c>
      <c r="AJ517" s="11"/>
      <c r="AW517" s="3"/>
    </row>
    <row r="518" spans="1:49" x14ac:dyDescent="0.25">
      <c r="A518" s="3"/>
      <c r="B518" s="3"/>
      <c r="C518" s="3"/>
      <c r="D518" s="3"/>
      <c r="E518" s="3"/>
      <c r="G518" s="3"/>
      <c r="H518" s="3"/>
      <c r="K518" s="3"/>
      <c r="L518" s="3"/>
      <c r="M518" s="3"/>
      <c r="N518" s="3"/>
      <c r="O518" s="3"/>
      <c r="P518" s="3"/>
      <c r="Q518" s="3"/>
      <c r="R518" s="3"/>
      <c r="S518" s="3"/>
      <c r="T518" s="3"/>
      <c r="U518" s="3"/>
      <c r="V518" s="11" t="str">
        <f t="shared" si="345"/>
        <v>SC Freiburg</v>
      </c>
      <c r="W518" s="11">
        <f t="shared" si="343"/>
        <v>6</v>
      </c>
      <c r="Y518" s="82">
        <f>RANK(AI518,$AI$504:$AI$521,0)+COUNTIF($AI$503:AI517,AI518)</f>
        <v>6</v>
      </c>
      <c r="Z518" s="82" t="str">
        <f t="shared" si="344"/>
        <v>SC Freiburg</v>
      </c>
      <c r="AA518" s="82">
        <f>COUNTIFS(F3:F275,Z518,G3:G275,"&gt;=0")+COUNTIFS(I3:I275,Z518,H3:H275,"&gt;=0")</f>
        <v>3</v>
      </c>
      <c r="AB518" s="82">
        <f>COUNTIFS(F3:F275,Z518,B3:B275,3)+COUNTIFS(I3:I275,Z518,M3:M275,3)</f>
        <v>2</v>
      </c>
      <c r="AC518" s="82">
        <f>COUNTIFS(F3:F275,Z518,B3:B275,1)+COUNTIFS(I3:I275,Z518,M3:M275,1)</f>
        <v>0</v>
      </c>
      <c r="AD518" s="82">
        <f>COUNTIFS(F3:F275,Z518,B3:B275,0)+COUNTIFS(I3:I275,Z518,M3:M275,0)</f>
        <v>1</v>
      </c>
      <c r="AE518" s="82">
        <f>SUMIF(F3:F275,Z518,G3:G275)+SUMIF(I3:I275,Z518,H3:H275)</f>
        <v>7</v>
      </c>
      <c r="AF518" s="82">
        <f>SUMIF(F3:F275,Z518,H3:H275)+SUMIF(I3:I275,Z518,G3:G275)</f>
        <v>3</v>
      </c>
      <c r="AG518" s="82">
        <f t="shared" si="347"/>
        <v>4</v>
      </c>
      <c r="AH518" s="82">
        <f t="shared" si="348"/>
        <v>6</v>
      </c>
      <c r="AI518" s="82">
        <f t="shared" si="346"/>
        <v>6000.0469999999996</v>
      </c>
      <c r="AJ518" s="11"/>
      <c r="AW518" s="3"/>
    </row>
    <row r="519" spans="1:49" x14ac:dyDescent="0.25">
      <c r="A519" s="3"/>
      <c r="B519" s="3"/>
      <c r="C519" s="3"/>
      <c r="D519" s="3"/>
      <c r="E519" s="3"/>
      <c r="G519" s="3"/>
      <c r="H519" s="3"/>
      <c r="K519" s="3"/>
      <c r="L519" s="3"/>
      <c r="M519" s="3"/>
      <c r="N519" s="3"/>
      <c r="O519" s="3"/>
      <c r="P519" s="3"/>
      <c r="Q519" s="3"/>
      <c r="R519" s="3"/>
      <c r="S519" s="3"/>
      <c r="T519" s="3"/>
      <c r="U519" s="3"/>
      <c r="V519" s="11" t="str">
        <f t="shared" si="345"/>
        <v>SC Paderborn 07</v>
      </c>
      <c r="W519" s="11">
        <f t="shared" si="343"/>
        <v>15</v>
      </c>
      <c r="Y519" s="82">
        <f>RANK(AI519,$AI$504:$AI$521,0)+COUNTIF($AI$503:AI518,AI519)</f>
        <v>15</v>
      </c>
      <c r="Z519" s="82" t="str">
        <f t="shared" si="344"/>
        <v>SC Paderborn 07</v>
      </c>
      <c r="AA519" s="82">
        <f>COUNTIFS(F3:F275,Z519,G3:G275,"&gt;=0")+COUNTIFS(I3:I275,Z519,H3:H275,"&gt;=0")</f>
        <v>3</v>
      </c>
      <c r="AB519" s="82">
        <f>COUNTIFS(F3:F275,Z519,B3:B275,3)+COUNTIFS(I3:I275,Z519,M3:M275,3)</f>
        <v>0</v>
      </c>
      <c r="AC519" s="82">
        <f>COUNTIFS(F3:F275,Z519,B3:B275,1)+COUNTIFS(I3:I275,Z519,M3:M275,1)</f>
        <v>1</v>
      </c>
      <c r="AD519" s="82">
        <f>COUNTIFS(F3:F275,Z519,B3:B275,0)+COUNTIFS(I3:I275,Z519,M3:M275,0)</f>
        <v>2</v>
      </c>
      <c r="AE519" s="82">
        <f>SUMIF(F3:F275,Z519,G3:G275)+SUMIF(I3:I275,Z519,H3:H275)</f>
        <v>4</v>
      </c>
      <c r="AF519" s="82">
        <f>SUMIF(F3:F275,Z519,H3:H275)+SUMIF(I3:I275,Z519,G3:G275)</f>
        <v>7</v>
      </c>
      <c r="AG519" s="82">
        <f t="shared" si="347"/>
        <v>-3</v>
      </c>
      <c r="AH519" s="82">
        <f t="shared" si="348"/>
        <v>1</v>
      </c>
      <c r="AI519" s="82">
        <f t="shared" si="346"/>
        <v>999.97400000000005</v>
      </c>
      <c r="AJ519" s="11"/>
      <c r="AW519" s="3"/>
    </row>
    <row r="520" spans="1:49" x14ac:dyDescent="0.25">
      <c r="A520" s="3"/>
      <c r="B520" s="3"/>
      <c r="C520" s="3"/>
      <c r="D520" s="3"/>
      <c r="E520" s="3"/>
      <c r="G520" s="3"/>
      <c r="H520" s="3"/>
      <c r="K520" s="3"/>
      <c r="L520" s="3"/>
      <c r="M520" s="3"/>
      <c r="N520" s="3"/>
      <c r="O520" s="3"/>
      <c r="P520" s="3"/>
      <c r="Q520" s="3"/>
      <c r="R520" s="3"/>
      <c r="S520" s="3"/>
      <c r="T520" s="3"/>
      <c r="U520" s="3"/>
      <c r="V520" s="11" t="str">
        <f t="shared" si="345"/>
        <v>VfL Wolfsburg</v>
      </c>
      <c r="W520" s="11">
        <f t="shared" si="343"/>
        <v>3</v>
      </c>
      <c r="Y520" s="82">
        <f>RANK(AI520,$AI$504:$AI$521,0)+COUNTIF($AI$503:AI519,AI520)</f>
        <v>3</v>
      </c>
      <c r="Z520" s="82" t="str">
        <f t="shared" si="344"/>
        <v>VfL Wolfsburg</v>
      </c>
      <c r="AA520" s="82">
        <f>COUNTIFS(F3:F275,Z520,G3:G275,"&gt;=0")+COUNTIFS(I3:I275,Z520,H3:H275,"&gt;=0")</f>
        <v>3</v>
      </c>
      <c r="AB520" s="82">
        <f>COUNTIFS(F3:F275,Z520,B3:B275,3)+COUNTIFS(I3:I275,Z520,M3:M275,3)</f>
        <v>2</v>
      </c>
      <c r="AC520" s="82">
        <f>COUNTIFS(F3:F275,Z520,B3:B275,1)+COUNTIFS(I3:I275,Z520,M3:M275,1)</f>
        <v>1</v>
      </c>
      <c r="AD520" s="82">
        <f>COUNTIFS(F3:F275,Z520,B3:B275,0)+COUNTIFS(I3:I275,Z520,M3:M275,0)</f>
        <v>0</v>
      </c>
      <c r="AE520" s="82">
        <f>SUMIF(F3:F275,Z520,G3:G275)+SUMIF(I3:I275,Z520,H3:H275)</f>
        <v>6</v>
      </c>
      <c r="AF520" s="82">
        <f>SUMIF(F3:F275,Z520,H3:H275)+SUMIF(I3:I275,Z520,G3:G275)</f>
        <v>2</v>
      </c>
      <c r="AG520" s="82">
        <f t="shared" si="347"/>
        <v>4</v>
      </c>
      <c r="AH520" s="82">
        <f t="shared" si="348"/>
        <v>7</v>
      </c>
      <c r="AI520" s="82">
        <f t="shared" si="346"/>
        <v>7000.0460000000003</v>
      </c>
      <c r="AJ520" s="11"/>
      <c r="AW520" s="3"/>
    </row>
    <row r="521" spans="1:49" x14ac:dyDescent="0.25">
      <c r="A521" s="3"/>
      <c r="B521" s="3"/>
      <c r="C521" s="3"/>
      <c r="D521" s="3"/>
      <c r="E521" s="3"/>
      <c r="G521" s="3"/>
      <c r="H521" s="3"/>
      <c r="K521" s="3"/>
      <c r="L521" s="3"/>
      <c r="M521" s="3"/>
      <c r="N521" s="3"/>
      <c r="O521" s="3"/>
      <c r="P521" s="3"/>
      <c r="Q521" s="3"/>
      <c r="R521" s="3"/>
      <c r="S521" s="3"/>
      <c r="T521" s="3"/>
      <c r="U521" s="3"/>
      <c r="V521" s="11" t="str">
        <f t="shared" si="345"/>
        <v>Werder Bremen</v>
      </c>
      <c r="W521" s="11">
        <f t="shared" si="343"/>
        <v>13</v>
      </c>
      <c r="Y521" s="82">
        <f>RANK(AI521,$AI$504:$AI$521,0)+COUNTIF($AI$503:AI520,AI521)</f>
        <v>13</v>
      </c>
      <c r="Z521" s="82" t="str">
        <f t="shared" si="344"/>
        <v>Werder Bremen</v>
      </c>
      <c r="AA521" s="82">
        <f>COUNTIFS(F3:F275,Z521,G3:G275,"&gt;=0")+COUNTIFS(I3:I275,Z521,H3:H275,"&gt;=0")</f>
        <v>3</v>
      </c>
      <c r="AB521" s="82">
        <f>COUNTIFS(F3:F275,Z521,B3:B275,3)+COUNTIFS(I3:I275,Z521,M3:M275,3)</f>
        <v>1</v>
      </c>
      <c r="AC521" s="82">
        <f>COUNTIFS(F3:F275,Z521,B3:B275,1)+COUNTIFS(I3:I275,Z521,M3:M275,1)</f>
        <v>0</v>
      </c>
      <c r="AD521" s="82">
        <f>COUNTIFS(F3:F275,Z521,B3:B275,0)+COUNTIFS(I3:I275,Z521,M3:M275,0)</f>
        <v>2</v>
      </c>
      <c r="AE521" s="82">
        <f>SUMIF(F3:F275,Z521,G3:G275)+SUMIF(I3:I275,Z521,H3:H275)</f>
        <v>6</v>
      </c>
      <c r="AF521" s="82">
        <f>SUMIF(F3:F275,Z521,H3:H275)+SUMIF(I3:I275,Z521,G3:G275)</f>
        <v>8</v>
      </c>
      <c r="AG521" s="82">
        <f t="shared" si="347"/>
        <v>-2</v>
      </c>
      <c r="AH521" s="82">
        <f t="shared" si="348"/>
        <v>3</v>
      </c>
      <c r="AI521" s="82">
        <f t="shared" si="346"/>
        <v>2999.9859999999999</v>
      </c>
      <c r="AJ521" s="11"/>
      <c r="AW521" s="3"/>
    </row>
    <row r="522" spans="1:49" x14ac:dyDescent="0.25">
      <c r="A522" s="3"/>
      <c r="B522" s="3"/>
      <c r="C522" s="3"/>
      <c r="D522" s="3"/>
      <c r="E522" s="3"/>
      <c r="G522" s="3"/>
      <c r="H522" s="3"/>
      <c r="K522" s="3"/>
      <c r="L522" s="3"/>
      <c r="M522" s="3"/>
      <c r="N522" s="3"/>
      <c r="O522" s="3"/>
      <c r="P522" s="3"/>
      <c r="Q522" s="3"/>
      <c r="R522" s="3"/>
      <c r="S522" s="3"/>
      <c r="T522" s="3"/>
      <c r="U522" s="3"/>
      <c r="AJ522" s="11"/>
      <c r="AW522" s="3"/>
    </row>
    <row r="523" spans="1:49" x14ac:dyDescent="0.25">
      <c r="A523" s="3"/>
      <c r="B523" s="3"/>
      <c r="C523" s="3"/>
      <c r="D523" s="3"/>
      <c r="E523" s="3"/>
      <c r="G523" s="3"/>
      <c r="H523" s="3"/>
      <c r="K523" s="3"/>
      <c r="L523" s="3"/>
      <c r="M523" s="3"/>
      <c r="N523" s="3"/>
      <c r="O523" s="3"/>
      <c r="P523" s="3"/>
      <c r="Q523" s="3"/>
      <c r="R523" s="3"/>
      <c r="S523" s="3"/>
      <c r="T523" s="3"/>
      <c r="U523" s="3"/>
      <c r="W523" s="83">
        <v>26</v>
      </c>
      <c r="Y523" s="82"/>
      <c r="Z523" s="82" t="s">
        <v>1</v>
      </c>
      <c r="AA523" s="82" t="s">
        <v>2</v>
      </c>
      <c r="AB523" s="82" t="s">
        <v>3</v>
      </c>
      <c r="AC523" s="82" t="s">
        <v>4</v>
      </c>
      <c r="AD523" s="82" t="s">
        <v>5</v>
      </c>
      <c r="AE523" s="82" t="s">
        <v>6</v>
      </c>
      <c r="AF523" s="82" t="s">
        <v>7</v>
      </c>
      <c r="AG523" s="82" t="s">
        <v>8</v>
      </c>
      <c r="AH523" s="82" t="s">
        <v>9</v>
      </c>
      <c r="AI523" s="82" t="s">
        <v>0</v>
      </c>
      <c r="AJ523" s="11"/>
      <c r="AW523" s="3"/>
    </row>
    <row r="524" spans="1:49" x14ac:dyDescent="0.25">
      <c r="A524" s="3"/>
      <c r="B524" s="3"/>
      <c r="C524" s="3"/>
      <c r="D524" s="3"/>
      <c r="E524" s="3"/>
      <c r="G524" s="3"/>
      <c r="H524" s="3"/>
      <c r="K524" s="3"/>
      <c r="L524" s="3"/>
      <c r="M524" s="3"/>
      <c r="N524" s="3"/>
      <c r="O524" s="3"/>
      <c r="P524" s="3"/>
      <c r="Q524" s="3"/>
      <c r="R524" s="3"/>
      <c r="S524" s="3"/>
      <c r="T524" s="3"/>
      <c r="U524" s="3"/>
      <c r="V524" s="11" t="str">
        <f>CONCATENATE(Z524)</f>
        <v>1. FC Köln</v>
      </c>
      <c r="W524" s="11">
        <f t="shared" ref="W524:W541" si="349">Y524</f>
        <v>14</v>
      </c>
      <c r="Y524" s="82">
        <f>RANK(AI524,$AI$524:$AI$541,0)+COUNTIF($AI$523:AI523,AI524)</f>
        <v>14</v>
      </c>
      <c r="Z524" s="82" t="str">
        <f t="shared" ref="Z524:Z541" si="350">CONCATENATE(Z4)</f>
        <v>1. FC Köln</v>
      </c>
      <c r="AA524" s="82">
        <f>COUNTIFS(F3:F286,Z524,G3:G286,"&gt;=0")+COUNTIFS(I3:I286,Z524,H3:H286,"&gt;=0")</f>
        <v>3</v>
      </c>
      <c r="AB524" s="82">
        <f>COUNTIFS(F3:F286,Z524,B3:B286,3)+COUNTIFS(I3:I286,Z524,M3:M286,3)</f>
        <v>1</v>
      </c>
      <c r="AC524" s="82">
        <f>COUNTIFS(F3:F286,Z524,B3:B286,1)+COUNTIFS(I3:I286,Z524,M3:M286,1)</f>
        <v>0</v>
      </c>
      <c r="AD524" s="82">
        <f>COUNTIFS(F3:F286,Z524,B3:B286,0)+COUNTIFS(I3:I286,Z524,M3:M286,0)</f>
        <v>2</v>
      </c>
      <c r="AE524" s="82">
        <f>SUMIF(F3:F286,Z524,G3:G286)+SUMIF(I3:I286,Z524,H3:H286)</f>
        <v>4</v>
      </c>
      <c r="AF524" s="82">
        <f>SUMIF(F3:F286,Z524,H3:H286)+SUMIF(I3:I286,Z524,G3:G286)</f>
        <v>6</v>
      </c>
      <c r="AG524" s="82">
        <f>+AE524-AF524</f>
        <v>-2</v>
      </c>
      <c r="AH524" s="82">
        <f>(AB524*3)+AC524</f>
        <v>3</v>
      </c>
      <c r="AI524" s="82">
        <f>SUM(AH524*1000+(AG524)/100+(AE524)/1000)</f>
        <v>2999.9839999999999</v>
      </c>
      <c r="AJ524" s="11"/>
      <c r="AW524" s="3"/>
    </row>
    <row r="525" spans="1:49" x14ac:dyDescent="0.25">
      <c r="A525" s="3"/>
      <c r="B525" s="3"/>
      <c r="C525" s="3"/>
      <c r="D525" s="3"/>
      <c r="E525" s="3"/>
      <c r="G525" s="3"/>
      <c r="H525" s="3"/>
      <c r="K525" s="3"/>
      <c r="L525" s="3"/>
      <c r="M525" s="3"/>
      <c r="N525" s="3"/>
      <c r="O525" s="3"/>
      <c r="P525" s="3"/>
      <c r="Q525" s="3"/>
      <c r="R525" s="3"/>
      <c r="S525" s="3"/>
      <c r="T525" s="3"/>
      <c r="U525" s="3"/>
      <c r="V525" s="11" t="str">
        <f>CONCATENATE(Z525)</f>
        <v>1. FC Union Berlin</v>
      </c>
      <c r="W525" s="11">
        <f t="shared" si="349"/>
        <v>11</v>
      </c>
      <c r="Y525" s="82">
        <f>RANK(AI525,$AI$524:$AI$541,0)+COUNTIF($AI$523:AI524,AI525)</f>
        <v>11</v>
      </c>
      <c r="Z525" s="82" t="str">
        <f t="shared" si="350"/>
        <v>1. FC Union Berlin</v>
      </c>
      <c r="AA525" s="82">
        <f>COUNTIFS(F3:F286,Z525,G3:G286,"&gt;=0")+COUNTIFS(I3:I286,Z525,H3:H286,"&gt;=0")</f>
        <v>3</v>
      </c>
      <c r="AB525" s="82">
        <f>COUNTIFS(F3:F286,Z525,B3:B286,3)+COUNTIFS(I3:I286,Z525,M3:M286,3)</f>
        <v>1</v>
      </c>
      <c r="AC525" s="82">
        <f>COUNTIFS(F3:F286,Z525,B3:B286,1)+COUNTIFS(I3:I286,Z525,M3:M286,1)</f>
        <v>1</v>
      </c>
      <c r="AD525" s="82">
        <f>COUNTIFS(F3:F286,Z525,B3:B286,0)+COUNTIFS(I3:I286,Z525,M3:M286,0)</f>
        <v>1</v>
      </c>
      <c r="AE525" s="82">
        <f>SUMIF(F3:F286,Z525,G3:G286)+SUMIF(I3:I286,Z525,H3:H286)</f>
        <v>4</v>
      </c>
      <c r="AF525" s="82">
        <f>SUMIF(F3:F286,Z525,H3:H286)+SUMIF(I3:I286,Z525,G3:G286)</f>
        <v>6</v>
      </c>
      <c r="AG525" s="82">
        <f>+AE525-AF525</f>
        <v>-2</v>
      </c>
      <c r="AH525" s="82">
        <f>(AB525*3)+AC525</f>
        <v>4</v>
      </c>
      <c r="AI525" s="82">
        <f t="shared" ref="AI525:AI541" si="351">SUM(AH525*1000+(AG525)/100+(AE525)/1000)</f>
        <v>3999.9839999999999</v>
      </c>
      <c r="AJ525" s="11"/>
      <c r="AW525" s="3"/>
    </row>
    <row r="526" spans="1:49" x14ac:dyDescent="0.25">
      <c r="A526" s="3"/>
      <c r="B526" s="3"/>
      <c r="C526" s="3"/>
      <c r="D526" s="3"/>
      <c r="E526" s="3"/>
      <c r="G526" s="3"/>
      <c r="H526" s="3"/>
      <c r="K526" s="3"/>
      <c r="L526" s="3"/>
      <c r="M526" s="3"/>
      <c r="N526" s="3"/>
      <c r="O526" s="3"/>
      <c r="P526" s="3"/>
      <c r="Q526" s="3"/>
      <c r="R526" s="3"/>
      <c r="S526" s="3"/>
      <c r="T526" s="3"/>
      <c r="U526" s="3"/>
      <c r="V526" s="11" t="str">
        <f t="shared" ref="V526:V541" si="352">CONCATENATE(Z526)</f>
        <v>1. FSV Mainz 05</v>
      </c>
      <c r="W526" s="11">
        <f t="shared" si="349"/>
        <v>18</v>
      </c>
      <c r="Y526" s="82">
        <f>RANK(AI526,$AI$524:$AI$541,0)+COUNTIF($AI$523:AI525,AI526)</f>
        <v>18</v>
      </c>
      <c r="Z526" s="82" t="str">
        <f t="shared" si="350"/>
        <v>1. FSV Mainz 05</v>
      </c>
      <c r="AA526" s="82">
        <f>COUNTIFS(F3:F286,Z526,G3:G286,"&gt;=0")+COUNTIFS(I3:I286,Z526,H3:H286,"&gt;=0")</f>
        <v>3</v>
      </c>
      <c r="AB526" s="82">
        <f>COUNTIFS(F3:F286,Z526,B3:B286,3)+COUNTIFS(I3:I286,Z526,M3:M286,3)</f>
        <v>0</v>
      </c>
      <c r="AC526" s="82">
        <f>COUNTIFS(F3:F286,Z526,B3:B286,1)+COUNTIFS(I3:I286,Z526,M3:M286,1)</f>
        <v>0</v>
      </c>
      <c r="AD526" s="82">
        <f>COUNTIFS(F3:F286,Z526,B3:B286,0)+COUNTIFS(I3:I286,Z526,M3:M286,0)</f>
        <v>3</v>
      </c>
      <c r="AE526" s="82">
        <f>SUMIF(F3:F286,Z526,G3:G286)+SUMIF(I3:I286,Z526,H3:H286)</f>
        <v>2</v>
      </c>
      <c r="AF526" s="82">
        <f>SUMIF(F3:F286,Z526,H3:H286)+SUMIF(I3:I286,Z526,G3:G286)</f>
        <v>12</v>
      </c>
      <c r="AG526" s="82">
        <f>+AE526-AF526</f>
        <v>-10</v>
      </c>
      <c r="AH526" s="82">
        <f>(AB526*3)+AC526</f>
        <v>0</v>
      </c>
      <c r="AI526" s="82">
        <f t="shared" si="351"/>
        <v>-9.8000000000000004E-2</v>
      </c>
      <c r="AJ526" s="11"/>
      <c r="AW526" s="3"/>
    </row>
    <row r="527" spans="1:49" x14ac:dyDescent="0.25">
      <c r="A527" s="3"/>
      <c r="B527" s="3"/>
      <c r="C527" s="3"/>
      <c r="D527" s="3"/>
      <c r="E527" s="3"/>
      <c r="G527" s="3"/>
      <c r="H527" s="3"/>
      <c r="K527" s="3"/>
      <c r="L527" s="3"/>
      <c r="M527" s="3"/>
      <c r="N527" s="3"/>
      <c r="O527" s="3"/>
      <c r="P527" s="3"/>
      <c r="Q527" s="3"/>
      <c r="R527" s="3"/>
      <c r="S527" s="3"/>
      <c r="T527" s="3"/>
      <c r="U527" s="3"/>
      <c r="V527" s="11" t="str">
        <f t="shared" si="352"/>
        <v>1899 Hoffenheim</v>
      </c>
      <c r="W527" s="11">
        <f t="shared" si="349"/>
        <v>9</v>
      </c>
      <c r="Y527" s="82">
        <f>RANK(AI527,$AI$524:$AI$541,0)+COUNTIF($AI$523:AI526,AI527)</f>
        <v>9</v>
      </c>
      <c r="Z527" s="82" t="str">
        <f t="shared" si="350"/>
        <v>1899 Hoffenheim</v>
      </c>
      <c r="AA527" s="82">
        <f>COUNTIFS(F3:F286,Z527,G3:G286,"&gt;=0")+COUNTIFS(I3:I286,Z527,H3:H286,"&gt;=0")</f>
        <v>3</v>
      </c>
      <c r="AB527" s="82">
        <f>COUNTIFS(F3:F286,Z527,B3:B286,3)+COUNTIFS(I3:I286,Z527,M3:M286,3)</f>
        <v>1</v>
      </c>
      <c r="AC527" s="82">
        <f>COUNTIFS(F3:F286,Z527,B3:B286,1)+COUNTIFS(I3:I286,Z527,M3:M286,1)</f>
        <v>1</v>
      </c>
      <c r="AD527" s="82">
        <f>COUNTIFS(F3:F286,Z527,B3:B286,0)+COUNTIFS(I3:I286,Z527,M3:M286,0)</f>
        <v>1</v>
      </c>
      <c r="AE527" s="82">
        <f>SUMIF(F3:F286,Z527,G3:G286)+SUMIF(I3:I286,Z527,H3:H286)</f>
        <v>3</v>
      </c>
      <c r="AF527" s="82">
        <f>SUMIF(F3:F286,Z527,H3:H286)+SUMIF(I3:I286,Z527,G3:G286)</f>
        <v>3</v>
      </c>
      <c r="AG527" s="82">
        <f t="shared" ref="AG527:AG541" si="353">+AE527-AF527</f>
        <v>0</v>
      </c>
      <c r="AH527" s="82">
        <f>(AB527*3)+AC527</f>
        <v>4</v>
      </c>
      <c r="AI527" s="82">
        <f t="shared" si="351"/>
        <v>4000.0030000000002</v>
      </c>
      <c r="AJ527" s="11"/>
      <c r="AW527" s="3"/>
    </row>
    <row r="528" spans="1:49" x14ac:dyDescent="0.25">
      <c r="A528" s="3"/>
      <c r="B528" s="3"/>
      <c r="C528" s="3"/>
      <c r="D528" s="3"/>
      <c r="E528" s="3"/>
      <c r="G528" s="3"/>
      <c r="H528" s="3"/>
      <c r="K528" s="3"/>
      <c r="L528" s="3"/>
      <c r="M528" s="3"/>
      <c r="N528" s="3"/>
      <c r="O528" s="3"/>
      <c r="P528" s="3"/>
      <c r="Q528" s="3"/>
      <c r="R528" s="3"/>
      <c r="S528" s="3"/>
      <c r="T528" s="3"/>
      <c r="U528" s="3"/>
      <c r="V528" s="11" t="str">
        <f t="shared" si="352"/>
        <v>Bayer Leverkusen</v>
      </c>
      <c r="W528" s="11">
        <f t="shared" si="349"/>
        <v>4</v>
      </c>
      <c r="Y528" s="82">
        <f>RANK(AI528,$AI$524:$AI$541,0)+COUNTIF($AI$523:AI527,AI528)</f>
        <v>4</v>
      </c>
      <c r="Z528" s="82" t="str">
        <f t="shared" si="350"/>
        <v>Bayer Leverkusen</v>
      </c>
      <c r="AA528" s="82">
        <f>COUNTIFS(F3:F286,Z528,G3:G286,"&gt;=0")+COUNTIFS(I3:I286,Z528,H3:H286,"&gt;=0")</f>
        <v>3</v>
      </c>
      <c r="AB528" s="82">
        <f>COUNTIFS(F3:F286,Z528,B3:B286,3)+COUNTIFS(I3:I286,Z528,M3:M286,3)</f>
        <v>2</v>
      </c>
      <c r="AC528" s="82">
        <f>COUNTIFS(F3:F286,Z528,B3:B286,1)+COUNTIFS(I3:I286,Z528,M3:M286,1)</f>
        <v>1</v>
      </c>
      <c r="AD528" s="82">
        <f>COUNTIFS(F3:F286,Z528,B3:B286,0)+COUNTIFS(I3:I286,Z528,M3:M286,0)</f>
        <v>0</v>
      </c>
      <c r="AE528" s="82">
        <f>SUMIF(F3:F286,Z528,G3:G286)+SUMIF(I3:I286,Z528,H3:H286)</f>
        <v>6</v>
      </c>
      <c r="AF528" s="82">
        <f>SUMIF(F3:F286,Z528,H3:H286)+SUMIF(I3:I286,Z528,G3:G286)</f>
        <v>3</v>
      </c>
      <c r="AG528" s="82">
        <f t="shared" si="353"/>
        <v>3</v>
      </c>
      <c r="AH528" s="82">
        <f>(AB528*3)+AC528</f>
        <v>7</v>
      </c>
      <c r="AI528" s="82">
        <f t="shared" si="351"/>
        <v>7000.0360000000001</v>
      </c>
      <c r="AJ528" s="11"/>
      <c r="AW528" s="3"/>
    </row>
    <row r="529" spans="1:49" x14ac:dyDescent="0.25">
      <c r="A529" s="3"/>
      <c r="B529" s="3"/>
      <c r="C529" s="3"/>
      <c r="D529" s="3"/>
      <c r="E529" s="3"/>
      <c r="G529" s="3"/>
      <c r="H529" s="3"/>
      <c r="K529" s="3"/>
      <c r="L529" s="3"/>
      <c r="M529" s="3"/>
      <c r="N529" s="3"/>
      <c r="O529" s="3"/>
      <c r="P529" s="3"/>
      <c r="Q529" s="3"/>
      <c r="R529" s="3"/>
      <c r="S529" s="3"/>
      <c r="T529" s="3"/>
      <c r="U529" s="3"/>
      <c r="V529" s="11" t="str">
        <f t="shared" si="352"/>
        <v>Bayern München</v>
      </c>
      <c r="W529" s="11">
        <f t="shared" si="349"/>
        <v>2</v>
      </c>
      <c r="Y529" s="82">
        <f>RANK(AI529,$AI$524:$AI$541,0)+COUNTIF($AI$523:AI528,AI529)</f>
        <v>2</v>
      </c>
      <c r="Z529" s="82" t="str">
        <f t="shared" si="350"/>
        <v>Bayern München</v>
      </c>
      <c r="AA529" s="82">
        <f>COUNTIFS(F3:F286,Z529,G3:G286,"&gt;=0")+COUNTIFS(I3:I286,Z529,H3:H286,"&gt;=0")</f>
        <v>3</v>
      </c>
      <c r="AB529" s="82">
        <f>COUNTIFS(F3:F286,Z529,B3:B286,3)+COUNTIFS(I3:I286,Z529,M3:M286,3)</f>
        <v>2</v>
      </c>
      <c r="AC529" s="82">
        <f>COUNTIFS(F3:F286,Z529,B3:B286,1)+COUNTIFS(I3:I286,Z529,M3:M286,1)</f>
        <v>1</v>
      </c>
      <c r="AD529" s="82">
        <f>COUNTIFS(F3:F286,Z529,B3:B286,0)+COUNTIFS(I3:I286,Z529,M3:M286,0)</f>
        <v>0</v>
      </c>
      <c r="AE529" s="82">
        <f>SUMIF(F3:F286,Z529,G3:G286)+SUMIF(I3:I286,Z529,H3:H286)</f>
        <v>11</v>
      </c>
      <c r="AF529" s="82">
        <f>SUMIF(F3:F286,Z529,H3:H286)+SUMIF(I3:I286,Z529,G3:G286)</f>
        <v>3</v>
      </c>
      <c r="AG529" s="82">
        <f t="shared" si="353"/>
        <v>8</v>
      </c>
      <c r="AH529" s="82">
        <f t="shared" ref="AH529:AH541" si="354">(AB529*3)+AC529</f>
        <v>7</v>
      </c>
      <c r="AI529" s="82">
        <f t="shared" si="351"/>
        <v>7000.0910000000003</v>
      </c>
      <c r="AJ529" s="11"/>
      <c r="AW529" s="3"/>
    </row>
    <row r="530" spans="1:49" x14ac:dyDescent="0.25">
      <c r="A530" s="3"/>
      <c r="B530" s="3"/>
      <c r="C530" s="3"/>
      <c r="D530" s="3"/>
      <c r="E530" s="3"/>
      <c r="G530" s="3"/>
      <c r="H530" s="3"/>
      <c r="K530" s="3"/>
      <c r="L530" s="3"/>
      <c r="M530" s="3"/>
      <c r="N530" s="3"/>
      <c r="O530" s="3"/>
      <c r="P530" s="3"/>
      <c r="Q530" s="3"/>
      <c r="R530" s="3"/>
      <c r="S530" s="3"/>
      <c r="T530" s="3"/>
      <c r="U530" s="3"/>
      <c r="V530" s="11" t="str">
        <f t="shared" si="352"/>
        <v>Bor. Mönchengladbach</v>
      </c>
      <c r="W530" s="11">
        <f t="shared" si="349"/>
        <v>8</v>
      </c>
      <c r="Y530" s="82">
        <f>RANK(AI530,$AI$524:$AI$541,0)+COUNTIF($AI$523:AI529,AI530)</f>
        <v>8</v>
      </c>
      <c r="Z530" s="82" t="str">
        <f t="shared" si="350"/>
        <v>Bor. Mönchengladbach</v>
      </c>
      <c r="AA530" s="82">
        <f>COUNTIFS(F3:F286,Z530,G3:G286,"&gt;=0")+COUNTIFS(I3:I286,Z530,H3:H286,"&gt;=0")</f>
        <v>3</v>
      </c>
      <c r="AB530" s="82">
        <f>COUNTIFS(F3:F286,Z530,B3:B286,3)+COUNTIFS(I3:I286,Z530,M3:M286,3)</f>
        <v>1</v>
      </c>
      <c r="AC530" s="82">
        <f>COUNTIFS(F3:F286,Z530,B3:B286,1)+COUNTIFS(I3:I286,Z530,M3:M286,1)</f>
        <v>1</v>
      </c>
      <c r="AD530" s="82">
        <f>COUNTIFS(F3:F286,Z530,B3:B286,0)+COUNTIFS(I3:I286,Z530,M3:M286,0)</f>
        <v>1</v>
      </c>
      <c r="AE530" s="82">
        <f>SUMIF(F3:F286,Z530,G3:G286)+SUMIF(I3:I286,Z530,H3:H286)</f>
        <v>4</v>
      </c>
      <c r="AF530" s="82">
        <f>SUMIF(F3:F286,Z530,H3:H286)+SUMIF(I3:I286,Z530,G3:G286)</f>
        <v>4</v>
      </c>
      <c r="AG530" s="82">
        <f t="shared" si="353"/>
        <v>0</v>
      </c>
      <c r="AH530" s="82">
        <f t="shared" si="354"/>
        <v>4</v>
      </c>
      <c r="AI530" s="82">
        <f t="shared" si="351"/>
        <v>4000.0039999999999</v>
      </c>
      <c r="AW530" s="3"/>
    </row>
    <row r="531" spans="1:49" x14ac:dyDescent="0.25">
      <c r="A531" s="3"/>
      <c r="B531" s="3"/>
      <c r="C531" s="3"/>
      <c r="D531" s="3"/>
      <c r="E531" s="3"/>
      <c r="G531" s="3"/>
      <c r="H531" s="3"/>
      <c r="K531" s="3"/>
      <c r="L531" s="3"/>
      <c r="M531" s="3"/>
      <c r="N531" s="3"/>
      <c r="O531" s="3"/>
      <c r="P531" s="3"/>
      <c r="Q531" s="3"/>
      <c r="R531" s="3"/>
      <c r="S531" s="3"/>
      <c r="T531" s="3"/>
      <c r="U531" s="3"/>
      <c r="V531" s="11" t="str">
        <f t="shared" si="352"/>
        <v>Borussia Dortmund</v>
      </c>
      <c r="W531" s="11">
        <f t="shared" si="349"/>
        <v>5</v>
      </c>
      <c r="Y531" s="82">
        <f>RANK(AI531,$AI$524:$AI$541,0)+COUNTIF($AI$523:AI530,AI531)</f>
        <v>5</v>
      </c>
      <c r="Z531" s="82" t="str">
        <f t="shared" si="350"/>
        <v>Borussia Dortmund</v>
      </c>
      <c r="AA531" s="82">
        <f>COUNTIFS(F3:F286,Z531,G3:G286,"&gt;=0")+COUNTIFS(I3:I286,Z531,H3:H286,"&gt;=0")</f>
        <v>3</v>
      </c>
      <c r="AB531" s="82">
        <f>COUNTIFS(F3:F286,Z531,B3:B286,3)+COUNTIFS(I3:I286,Z531,M3:M286,3)</f>
        <v>2</v>
      </c>
      <c r="AC531" s="82">
        <f>COUNTIFS(F3:F286,Z531,B3:B286,1)+COUNTIFS(I3:I286,Z531,M3:M286,1)</f>
        <v>0</v>
      </c>
      <c r="AD531" s="82">
        <f>COUNTIFS(F3:F286,Z531,B3:B286,0)+COUNTIFS(I3:I286,Z531,M3:M286,0)</f>
        <v>1</v>
      </c>
      <c r="AE531" s="82">
        <f>SUMIF(F3:F286,Z531,G3:G286)+SUMIF(I3:I286,Z531,H3:H286)</f>
        <v>9</v>
      </c>
      <c r="AF531" s="82">
        <f>SUMIF(F3:F286,Z531,H3:H286)+SUMIF(I3:I286,Z531,G3:G286)</f>
        <v>5</v>
      </c>
      <c r="AG531" s="82">
        <f t="shared" si="353"/>
        <v>4</v>
      </c>
      <c r="AH531" s="82">
        <f t="shared" si="354"/>
        <v>6</v>
      </c>
      <c r="AI531" s="82">
        <f t="shared" si="351"/>
        <v>6000.049</v>
      </c>
      <c r="AW531" s="3"/>
    </row>
    <row r="532" spans="1:49" x14ac:dyDescent="0.25">
      <c r="A532" s="3"/>
      <c r="B532" s="3"/>
      <c r="C532" s="3"/>
      <c r="D532" s="3"/>
      <c r="E532" s="3"/>
      <c r="G532" s="3"/>
      <c r="H532" s="3"/>
      <c r="K532" s="3"/>
      <c r="L532" s="3"/>
      <c r="M532" s="3"/>
      <c r="N532" s="3"/>
      <c r="O532" s="3"/>
      <c r="P532" s="3"/>
      <c r="Q532" s="3"/>
      <c r="R532" s="3"/>
      <c r="S532" s="3"/>
      <c r="T532" s="3"/>
      <c r="U532" s="3"/>
      <c r="V532" s="11" t="str">
        <f t="shared" si="352"/>
        <v>Eintracht Frankfurt</v>
      </c>
      <c r="W532" s="11">
        <f t="shared" si="349"/>
        <v>7</v>
      </c>
      <c r="Y532" s="82">
        <f>RANK(AI532,$AI$524:$AI$541,0)+COUNTIF($AI$523:AI531,AI532)</f>
        <v>7</v>
      </c>
      <c r="Z532" s="82" t="str">
        <f t="shared" si="350"/>
        <v>Eintracht Frankfurt</v>
      </c>
      <c r="AA532" s="82">
        <f>COUNTIFS(F3:F286,Z532,G3:G286,"&gt;=0")+COUNTIFS(I3:I286,Z532,H3:H286,"&gt;=0")</f>
        <v>3</v>
      </c>
      <c r="AB532" s="82">
        <f>COUNTIFS(F3:F286,Z532,B3:B286,3)+COUNTIFS(I3:I286,Z532,M3:M286,3)</f>
        <v>2</v>
      </c>
      <c r="AC532" s="82">
        <f>COUNTIFS(F3:F286,Z532,B3:B286,1)+COUNTIFS(I3:I286,Z532,M3:M286,1)</f>
        <v>0</v>
      </c>
      <c r="AD532" s="82">
        <f>COUNTIFS(F3:F286,Z532,B3:B286,0)+COUNTIFS(I3:I286,Z532,M3:M286,0)</f>
        <v>1</v>
      </c>
      <c r="AE532" s="82">
        <f>SUMIF(F3:F286,Z532,G3:G286)+SUMIF(I3:I286,Z532,H3:H286)</f>
        <v>4</v>
      </c>
      <c r="AF532" s="82">
        <f>SUMIF(F3:F286,Z532,H3:H286)+SUMIF(I3:I286,Z532,G3:G286)</f>
        <v>3</v>
      </c>
      <c r="AG532" s="82">
        <f t="shared" si="353"/>
        <v>1</v>
      </c>
      <c r="AH532" s="82">
        <f t="shared" si="354"/>
        <v>6</v>
      </c>
      <c r="AI532" s="82">
        <f t="shared" si="351"/>
        <v>6000.0140000000001</v>
      </c>
      <c r="AJ532" s="11"/>
      <c r="AW532" s="3"/>
    </row>
    <row r="533" spans="1:49" x14ac:dyDescent="0.25">
      <c r="A533" s="3"/>
      <c r="B533" s="3"/>
      <c r="C533" s="3"/>
      <c r="D533" s="3"/>
      <c r="E533" s="3"/>
      <c r="G533" s="3"/>
      <c r="H533" s="3"/>
      <c r="K533" s="3"/>
      <c r="L533" s="3"/>
      <c r="M533" s="3"/>
      <c r="N533" s="3"/>
      <c r="O533" s="3"/>
      <c r="P533" s="3"/>
      <c r="Q533" s="3"/>
      <c r="R533" s="3"/>
      <c r="S533" s="3"/>
      <c r="T533" s="3"/>
      <c r="U533" s="3"/>
      <c r="V533" s="11" t="str">
        <f t="shared" si="352"/>
        <v>FC Augsburg</v>
      </c>
      <c r="W533" s="11">
        <f t="shared" si="349"/>
        <v>16</v>
      </c>
      <c r="Y533" s="82">
        <f>RANK(AI533,$AI$524:$AI$541,0)+COUNTIF($AI$523:AI532,AI533)</f>
        <v>16</v>
      </c>
      <c r="Z533" s="82" t="str">
        <f t="shared" si="350"/>
        <v>FC Augsburg</v>
      </c>
      <c r="AA533" s="82">
        <f>COUNTIFS(F3:F286,Z533,G3:G286,"&gt;=0")+COUNTIFS(I3:I286,Z533,H3:H286,"&gt;=0")</f>
        <v>3</v>
      </c>
      <c r="AB533" s="82">
        <f>COUNTIFS(F3:F286,Z533,B3:B286,3)+COUNTIFS(I3:I286,Z533,M3:M286,3)</f>
        <v>0</v>
      </c>
      <c r="AC533" s="82">
        <f>COUNTIFS(F3:F286,Z533,B3:B286,1)+COUNTIFS(I3:I286,Z533,M3:M286,1)</f>
        <v>1</v>
      </c>
      <c r="AD533" s="82">
        <f>COUNTIFS(F3:F286,Z533,B3:B286,0)+COUNTIFS(I3:I286,Z533,M3:M286,0)</f>
        <v>2</v>
      </c>
      <c r="AE533" s="82">
        <f>SUMIF(F3:F286,Z533,G3:G286)+SUMIF(I3:I286,Z533,H3:H286)</f>
        <v>4</v>
      </c>
      <c r="AF533" s="82">
        <f>SUMIF(F3:F286,Z533,H3:H286)+SUMIF(I3:I286,Z533,G3:G286)</f>
        <v>9</v>
      </c>
      <c r="AG533" s="82">
        <f t="shared" si="353"/>
        <v>-5</v>
      </c>
      <c r="AH533" s="82">
        <f t="shared" si="354"/>
        <v>1</v>
      </c>
      <c r="AI533" s="82">
        <f t="shared" si="351"/>
        <v>999.95400000000006</v>
      </c>
      <c r="AJ533" s="11"/>
      <c r="AW533" s="3"/>
    </row>
    <row r="534" spans="1:49" x14ac:dyDescent="0.25">
      <c r="A534" s="3"/>
      <c r="B534" s="3"/>
      <c r="C534" s="3"/>
      <c r="D534" s="3"/>
      <c r="E534" s="3"/>
      <c r="G534" s="3"/>
      <c r="H534" s="3"/>
      <c r="K534" s="3"/>
      <c r="L534" s="3"/>
      <c r="M534" s="3"/>
      <c r="N534" s="3"/>
      <c r="O534" s="3"/>
      <c r="P534" s="3"/>
      <c r="Q534" s="3"/>
      <c r="R534" s="3"/>
      <c r="S534" s="3"/>
      <c r="T534" s="3"/>
      <c r="U534" s="3"/>
      <c r="V534" s="11" t="str">
        <f t="shared" si="352"/>
        <v>FC Schalke 04</v>
      </c>
      <c r="W534" s="11">
        <f t="shared" si="349"/>
        <v>10</v>
      </c>
      <c r="Y534" s="82">
        <f>RANK(AI534,$AI$524:$AI$541,0)+COUNTIF($AI$523:AI533,AI534)</f>
        <v>10</v>
      </c>
      <c r="Z534" s="82" t="str">
        <f t="shared" si="350"/>
        <v>FC Schalke 04</v>
      </c>
      <c r="AA534" s="82">
        <f>COUNTIFS(F3:F286,Z534,G3:G286,"&gt;=0")+COUNTIFS(I3:I286,Z534,H3:H286,"&gt;=0")</f>
        <v>3</v>
      </c>
      <c r="AB534" s="82">
        <f>COUNTIFS(F3:F286,Z534,B3:B286,3)+COUNTIFS(I3:I286,Z534,M3:M286,3)</f>
        <v>1</v>
      </c>
      <c r="AC534" s="82">
        <f>COUNTIFS(F3:F286,Z534,B3:B286,1)+COUNTIFS(I3:I286,Z534,M3:M286,1)</f>
        <v>1</v>
      </c>
      <c r="AD534" s="82">
        <f>COUNTIFS(F3:F286,Z534,B3:B286,0)+COUNTIFS(I3:I286,Z534,M3:M286,0)</f>
        <v>1</v>
      </c>
      <c r="AE534" s="82">
        <f>SUMIF(F3:F286,Z534,G3:G286)+SUMIF(I3:I286,Z534,H3:H286)</f>
        <v>3</v>
      </c>
      <c r="AF534" s="82">
        <f>SUMIF(F3:F286,Z534,H3:H286)+SUMIF(I3:I286,Z534,G3:G286)</f>
        <v>3</v>
      </c>
      <c r="AG534" s="82">
        <f t="shared" si="353"/>
        <v>0</v>
      </c>
      <c r="AH534" s="82">
        <f t="shared" si="354"/>
        <v>4</v>
      </c>
      <c r="AI534" s="82">
        <f t="shared" si="351"/>
        <v>4000.0030000000002</v>
      </c>
      <c r="AJ534" s="11"/>
      <c r="AW534" s="3"/>
    </row>
    <row r="535" spans="1:49" x14ac:dyDescent="0.25">
      <c r="A535" s="3"/>
      <c r="B535" s="3"/>
      <c r="C535" s="3"/>
      <c r="D535" s="3"/>
      <c r="E535" s="3"/>
      <c r="G535" s="3"/>
      <c r="H535" s="3"/>
      <c r="K535" s="3"/>
      <c r="L535" s="3"/>
      <c r="M535" s="3"/>
      <c r="N535" s="3"/>
      <c r="O535" s="3"/>
      <c r="P535" s="3"/>
      <c r="Q535" s="3"/>
      <c r="R535" s="3"/>
      <c r="S535" s="3"/>
      <c r="T535" s="3"/>
      <c r="U535" s="3"/>
      <c r="V535" s="11" t="str">
        <f t="shared" si="352"/>
        <v>Fortuna Düsseldorf</v>
      </c>
      <c r="W535" s="11">
        <f t="shared" si="349"/>
        <v>12</v>
      </c>
      <c r="Y535" s="82">
        <f>RANK(AI535,$AI$524:$AI$541,0)+COUNTIF($AI$523:AI534,AI535)</f>
        <v>12</v>
      </c>
      <c r="Z535" s="82" t="str">
        <f t="shared" si="350"/>
        <v>Fortuna Düsseldorf</v>
      </c>
      <c r="AA535" s="82">
        <f>COUNTIFS(F3:F286,Z535,G3:G286,"&gt;=0")+COUNTIFS(I3:I286,Z535,H3:H286,"&gt;=0")</f>
        <v>3</v>
      </c>
      <c r="AB535" s="82">
        <f>COUNTIFS(F3:F286,Z535,B3:B286,3)+COUNTIFS(I3:I286,Z535,M3:M286,3)</f>
        <v>1</v>
      </c>
      <c r="AC535" s="82">
        <f>COUNTIFS(F3:F286,Z535,B3:B286,1)+COUNTIFS(I3:I286,Z535,M3:M286,1)</f>
        <v>0</v>
      </c>
      <c r="AD535" s="82">
        <f>COUNTIFS(F3:F286,Z535,B3:B286,0)+COUNTIFS(I3:I286,Z535,M3:M286,0)</f>
        <v>2</v>
      </c>
      <c r="AE535" s="82">
        <f>SUMIF(F3:F286,Z535,G3:G286)+SUMIF(I3:I286,Z535,H3:H286)</f>
        <v>5</v>
      </c>
      <c r="AF535" s="82">
        <f>SUMIF(F3:F286,Z535,H3:H286)+SUMIF(I3:I286,Z535,G3:G286)</f>
        <v>6</v>
      </c>
      <c r="AG535" s="82">
        <f t="shared" si="353"/>
        <v>-1</v>
      </c>
      <c r="AH535" s="82">
        <f t="shared" si="354"/>
        <v>3</v>
      </c>
      <c r="AI535" s="82">
        <f t="shared" si="351"/>
        <v>2999.9949999999999</v>
      </c>
      <c r="AJ535" s="11"/>
      <c r="AW535" s="3"/>
    </row>
    <row r="536" spans="1:49" x14ac:dyDescent="0.25">
      <c r="A536" s="3"/>
      <c r="B536" s="3"/>
      <c r="C536" s="3"/>
      <c r="D536" s="3"/>
      <c r="E536" s="3"/>
      <c r="G536" s="3"/>
      <c r="H536" s="3"/>
      <c r="K536" s="3"/>
      <c r="L536" s="3"/>
      <c r="M536" s="3"/>
      <c r="N536" s="3"/>
      <c r="O536" s="3"/>
      <c r="P536" s="3"/>
      <c r="Q536" s="3"/>
      <c r="R536" s="3"/>
      <c r="S536" s="3"/>
      <c r="T536" s="3"/>
      <c r="U536" s="3"/>
      <c r="V536" s="11" t="str">
        <f t="shared" si="352"/>
        <v>Hertha BSC</v>
      </c>
      <c r="W536" s="11">
        <f t="shared" si="349"/>
        <v>17</v>
      </c>
      <c r="Y536" s="82">
        <f>RANK(AI536,$AI$524:$AI$541,0)+COUNTIF($AI$523:AI535,AI536)</f>
        <v>17</v>
      </c>
      <c r="Z536" s="82" t="str">
        <f t="shared" si="350"/>
        <v>Hertha BSC</v>
      </c>
      <c r="AA536" s="82">
        <f>COUNTIFS(F3:F286,Z536,G3:G286,"&gt;=0")+COUNTIFS(I3:I286,Z536,H3:H286,"&gt;=0")</f>
        <v>3</v>
      </c>
      <c r="AB536" s="82">
        <f>COUNTIFS(F3:F286,Z536,B3:B286,3)+COUNTIFS(I3:I286,Z536,M3:M286,3)</f>
        <v>0</v>
      </c>
      <c r="AC536" s="82">
        <f>COUNTIFS(F3:F286,Z536,B3:B286,1)+COUNTIFS(I3:I286,Z536,M3:M286,1)</f>
        <v>1</v>
      </c>
      <c r="AD536" s="82">
        <f>COUNTIFS(F3:F286,Z536,B3:B286,0)+COUNTIFS(I3:I286,Z536,M3:M286,0)</f>
        <v>2</v>
      </c>
      <c r="AE536" s="82">
        <f>SUMIF(F3:F286,Z536,G3:G286)+SUMIF(I3:I286,Z536,H3:H286)</f>
        <v>2</v>
      </c>
      <c r="AF536" s="82">
        <f>SUMIF(F3:F286,Z536,H3:H286)+SUMIF(I3:I286,Z536,G3:G286)</f>
        <v>8</v>
      </c>
      <c r="AG536" s="82">
        <f t="shared" si="353"/>
        <v>-6</v>
      </c>
      <c r="AH536" s="82">
        <f t="shared" si="354"/>
        <v>1</v>
      </c>
      <c r="AI536" s="82">
        <f t="shared" si="351"/>
        <v>999.94200000000001</v>
      </c>
      <c r="AJ536" s="11"/>
      <c r="AW536" s="3"/>
    </row>
    <row r="537" spans="1:49" x14ac:dyDescent="0.25">
      <c r="A537" s="3"/>
      <c r="B537" s="3"/>
      <c r="C537" s="3"/>
      <c r="D537" s="3"/>
      <c r="E537" s="3"/>
      <c r="G537" s="3"/>
      <c r="H537" s="3"/>
      <c r="K537" s="3"/>
      <c r="L537" s="3"/>
      <c r="M537" s="3"/>
      <c r="N537" s="3"/>
      <c r="O537" s="3"/>
      <c r="P537" s="3"/>
      <c r="Q537" s="3"/>
      <c r="R537" s="3"/>
      <c r="S537" s="3"/>
      <c r="T537" s="3"/>
      <c r="U537" s="3"/>
      <c r="V537" s="11" t="str">
        <f t="shared" si="352"/>
        <v>RB Leipzig</v>
      </c>
      <c r="W537" s="11">
        <f t="shared" si="349"/>
        <v>1</v>
      </c>
      <c r="Y537" s="82">
        <f>RANK(AI537,$AI$524:$AI$541,0)+COUNTIF($AI$523:AI536,AI537)</f>
        <v>1</v>
      </c>
      <c r="Z537" s="82" t="str">
        <f t="shared" si="350"/>
        <v>RB Leipzig</v>
      </c>
      <c r="AA537" s="82">
        <f>COUNTIFS(F3:F286,Z537,G3:G286,"&gt;=0")+COUNTIFS(I3:I286,Z537,H3:H286,"&gt;=0")</f>
        <v>3</v>
      </c>
      <c r="AB537" s="82">
        <f>COUNTIFS(F3:F286,Z537,B3:B286,3)+COUNTIFS(I3:I286,Z537,M3:M286,3)</f>
        <v>3</v>
      </c>
      <c r="AC537" s="82">
        <f>COUNTIFS(F3:F286,Z537,B3:B286,1)+COUNTIFS(I3:I286,Z537,M3:M286,1)</f>
        <v>0</v>
      </c>
      <c r="AD537" s="82">
        <f>COUNTIFS(F3:F286,Z537,B3:B286,0)+COUNTIFS(I3:I286,Z537,M3:M286,0)</f>
        <v>0</v>
      </c>
      <c r="AE537" s="82">
        <f>SUMIF(F3:F286,Z537,G3:G286)+SUMIF(I3:I286,Z537,H3:H286)</f>
        <v>9</v>
      </c>
      <c r="AF537" s="82">
        <f>SUMIF(F3:F286,Z537,H3:H286)+SUMIF(I3:I286,Z537,G3:G286)</f>
        <v>2</v>
      </c>
      <c r="AG537" s="82">
        <f t="shared" si="353"/>
        <v>7</v>
      </c>
      <c r="AH537" s="82">
        <f t="shared" si="354"/>
        <v>9</v>
      </c>
      <c r="AI537" s="82">
        <f t="shared" si="351"/>
        <v>9000.0789999999997</v>
      </c>
      <c r="AJ537" s="11"/>
      <c r="AW537" s="3"/>
    </row>
    <row r="538" spans="1:49" x14ac:dyDescent="0.25">
      <c r="A538" s="3"/>
      <c r="B538" s="3"/>
      <c r="C538" s="3"/>
      <c r="D538" s="3"/>
      <c r="E538" s="3"/>
      <c r="G538" s="3"/>
      <c r="H538" s="3"/>
      <c r="K538" s="3"/>
      <c r="L538" s="3"/>
      <c r="M538" s="3"/>
      <c r="N538" s="3"/>
      <c r="O538" s="3"/>
      <c r="P538" s="3"/>
      <c r="Q538" s="3"/>
      <c r="R538" s="3"/>
      <c r="S538" s="3"/>
      <c r="T538" s="3"/>
      <c r="U538" s="3"/>
      <c r="V538" s="11" t="str">
        <f t="shared" si="352"/>
        <v>SC Freiburg</v>
      </c>
      <c r="W538" s="11">
        <f t="shared" si="349"/>
        <v>6</v>
      </c>
      <c r="Y538" s="82">
        <f>RANK(AI538,$AI$524:$AI$541,0)+COUNTIF($AI$523:AI537,AI538)</f>
        <v>6</v>
      </c>
      <c r="Z538" s="82" t="str">
        <f t="shared" si="350"/>
        <v>SC Freiburg</v>
      </c>
      <c r="AA538" s="82">
        <f>COUNTIFS(F3:F286,Z538,G3:G286,"&gt;=0")+COUNTIFS(I3:I286,Z538,H3:H286,"&gt;=0")</f>
        <v>3</v>
      </c>
      <c r="AB538" s="82">
        <f>COUNTIFS(F3:F286,Z538,B3:B286,3)+COUNTIFS(I3:I286,Z538,M3:M286,3)</f>
        <v>2</v>
      </c>
      <c r="AC538" s="82">
        <f>COUNTIFS(F3:F286,Z538,B3:B286,1)+COUNTIFS(I3:I286,Z538,M3:M286,1)</f>
        <v>0</v>
      </c>
      <c r="AD538" s="82">
        <f>COUNTIFS(F3:F286,Z538,B3:B286,0)+COUNTIFS(I3:I286,Z538,M3:M286,0)</f>
        <v>1</v>
      </c>
      <c r="AE538" s="82">
        <f>SUMIF(F3:F286,Z538,G3:G286)+SUMIF(I3:I286,Z538,H3:H286)</f>
        <v>7</v>
      </c>
      <c r="AF538" s="82">
        <f>SUMIF(F3:F286,Z538,H3:H286)+SUMIF(I3:I286,Z538,G3:G286)</f>
        <v>3</v>
      </c>
      <c r="AG538" s="82">
        <f t="shared" si="353"/>
        <v>4</v>
      </c>
      <c r="AH538" s="82">
        <f t="shared" si="354"/>
        <v>6</v>
      </c>
      <c r="AI538" s="82">
        <f t="shared" si="351"/>
        <v>6000.0469999999996</v>
      </c>
      <c r="AJ538" s="11"/>
      <c r="AW538" s="3"/>
    </row>
    <row r="539" spans="1:49" x14ac:dyDescent="0.25">
      <c r="A539" s="3"/>
      <c r="B539" s="3"/>
      <c r="C539" s="3"/>
      <c r="D539" s="3"/>
      <c r="E539" s="3"/>
      <c r="G539" s="3"/>
      <c r="H539" s="3"/>
      <c r="K539" s="3"/>
      <c r="L539" s="3"/>
      <c r="M539" s="3"/>
      <c r="N539" s="3"/>
      <c r="O539" s="3"/>
      <c r="P539" s="3"/>
      <c r="Q539" s="3"/>
      <c r="R539" s="3"/>
      <c r="S539" s="3"/>
      <c r="T539" s="3"/>
      <c r="U539" s="3"/>
      <c r="V539" s="11" t="str">
        <f t="shared" si="352"/>
        <v>SC Paderborn 07</v>
      </c>
      <c r="W539" s="11">
        <f t="shared" si="349"/>
        <v>15</v>
      </c>
      <c r="Y539" s="82">
        <f>RANK(AI539,$AI$524:$AI$541,0)+COUNTIF($AI$523:AI538,AI539)</f>
        <v>15</v>
      </c>
      <c r="Z539" s="82" t="str">
        <f t="shared" si="350"/>
        <v>SC Paderborn 07</v>
      </c>
      <c r="AA539" s="82">
        <f>COUNTIFS(F3:F286,Z539,G3:G286,"&gt;=0")+COUNTIFS(I3:I286,Z539,H3:H286,"&gt;=0")</f>
        <v>3</v>
      </c>
      <c r="AB539" s="82">
        <f>COUNTIFS(F3:F286,Z539,B3:B286,3)+COUNTIFS(I3:I286,Z539,M3:M286,3)</f>
        <v>0</v>
      </c>
      <c r="AC539" s="82">
        <f>COUNTIFS(F3:F286,Z539,B3:B286,1)+COUNTIFS(I3:I286,Z539,M3:M286,1)</f>
        <v>1</v>
      </c>
      <c r="AD539" s="82">
        <f>COUNTIFS(F3:F286,Z539,B3:B286,0)+COUNTIFS(I3:I286,Z539,M3:M286,0)</f>
        <v>2</v>
      </c>
      <c r="AE539" s="82">
        <f>SUMIF(F3:F286,Z539,G3:G286)+SUMIF(I3:I286,Z539,H3:H286)</f>
        <v>4</v>
      </c>
      <c r="AF539" s="82">
        <f>SUMIF(F3:F286,Z539,H3:H286)+SUMIF(I3:I286,Z539,G3:G286)</f>
        <v>7</v>
      </c>
      <c r="AG539" s="82">
        <f t="shared" si="353"/>
        <v>-3</v>
      </c>
      <c r="AH539" s="82">
        <f t="shared" si="354"/>
        <v>1</v>
      </c>
      <c r="AI539" s="82">
        <f t="shared" si="351"/>
        <v>999.97400000000005</v>
      </c>
      <c r="AJ539" s="11"/>
      <c r="AW539" s="3"/>
    </row>
    <row r="540" spans="1:49" x14ac:dyDescent="0.25">
      <c r="A540" s="3"/>
      <c r="B540" s="3"/>
      <c r="C540" s="3"/>
      <c r="D540" s="3"/>
      <c r="E540" s="3"/>
      <c r="G540" s="3"/>
      <c r="H540" s="3"/>
      <c r="K540" s="3"/>
      <c r="L540" s="3"/>
      <c r="M540" s="3"/>
      <c r="N540" s="3"/>
      <c r="O540" s="3"/>
      <c r="P540" s="3"/>
      <c r="Q540" s="3"/>
      <c r="R540" s="3"/>
      <c r="S540" s="3"/>
      <c r="T540" s="3"/>
      <c r="U540" s="3"/>
      <c r="V540" s="11" t="str">
        <f t="shared" si="352"/>
        <v>VfL Wolfsburg</v>
      </c>
      <c r="W540" s="11">
        <f t="shared" si="349"/>
        <v>3</v>
      </c>
      <c r="Y540" s="82">
        <f>RANK(AI540,$AI$524:$AI$541,0)+COUNTIF($AI$523:AI539,AI540)</f>
        <v>3</v>
      </c>
      <c r="Z540" s="82" t="str">
        <f t="shared" si="350"/>
        <v>VfL Wolfsburg</v>
      </c>
      <c r="AA540" s="82">
        <f>COUNTIFS(F3:F286,Z540,G3:G286,"&gt;=0")+COUNTIFS(I3:I286,Z540,H3:H286,"&gt;=0")</f>
        <v>3</v>
      </c>
      <c r="AB540" s="82">
        <f>COUNTIFS(F3:F286,Z540,B3:B286,3)+COUNTIFS(I3:I286,Z540,M3:M286,3)</f>
        <v>2</v>
      </c>
      <c r="AC540" s="82">
        <f>COUNTIFS(F3:F286,Z540,B3:B286,1)+COUNTIFS(I3:I286,Z540,M3:M286,1)</f>
        <v>1</v>
      </c>
      <c r="AD540" s="82">
        <f>COUNTIFS(F3:F286,Z540,B3:B286,0)+COUNTIFS(I3:I286,Z540,M3:M286,0)</f>
        <v>0</v>
      </c>
      <c r="AE540" s="82">
        <f>SUMIF(F3:F286,Z540,G3:G286)+SUMIF(I3:I286,Z540,H3:H286)</f>
        <v>6</v>
      </c>
      <c r="AF540" s="82">
        <f>SUMIF(F3:F286,Z540,H3:H286)+SUMIF(I3:I286,Z540,G3:G286)</f>
        <v>2</v>
      </c>
      <c r="AG540" s="82">
        <f t="shared" si="353"/>
        <v>4</v>
      </c>
      <c r="AH540" s="82">
        <f t="shared" si="354"/>
        <v>7</v>
      </c>
      <c r="AI540" s="82">
        <f t="shared" si="351"/>
        <v>7000.0460000000003</v>
      </c>
      <c r="AJ540" s="11"/>
      <c r="AW540" s="3"/>
    </row>
    <row r="541" spans="1:49" x14ac:dyDescent="0.25">
      <c r="A541" s="3"/>
      <c r="B541" s="3"/>
      <c r="C541" s="3"/>
      <c r="D541" s="3"/>
      <c r="E541" s="3"/>
      <c r="G541" s="3"/>
      <c r="H541" s="3"/>
      <c r="K541" s="3"/>
      <c r="L541" s="3"/>
      <c r="M541" s="3"/>
      <c r="N541" s="3"/>
      <c r="O541" s="3"/>
      <c r="P541" s="3"/>
      <c r="Q541" s="3"/>
      <c r="R541" s="3"/>
      <c r="S541" s="3"/>
      <c r="T541" s="3"/>
      <c r="U541" s="3"/>
      <c r="V541" s="11" t="str">
        <f t="shared" si="352"/>
        <v>Werder Bremen</v>
      </c>
      <c r="W541" s="11">
        <f t="shared" si="349"/>
        <v>13</v>
      </c>
      <c r="Y541" s="82">
        <f>RANK(AI541,$AI$524:$AI$541,0)+COUNTIF($AI$523:AI540,AI541)</f>
        <v>13</v>
      </c>
      <c r="Z541" s="82" t="str">
        <f t="shared" si="350"/>
        <v>Werder Bremen</v>
      </c>
      <c r="AA541" s="82">
        <f>COUNTIFS(F3:F286,Z541,G3:G286,"&gt;=0")+COUNTIFS(I3:I286,Z541,H3:H286,"&gt;=0")</f>
        <v>3</v>
      </c>
      <c r="AB541" s="82">
        <f>COUNTIFS(F3:F286,Z541,B3:B286,3)+COUNTIFS(I3:I286,Z541,M3:M286,3)</f>
        <v>1</v>
      </c>
      <c r="AC541" s="82">
        <f>COUNTIFS(F3:F286,Z541,B3:B286,1)+COUNTIFS(I3:I286,Z541,M3:M286,1)</f>
        <v>0</v>
      </c>
      <c r="AD541" s="82">
        <f>COUNTIFS(F3:F286,Z541,B3:B286,0)+COUNTIFS(I3:I286,Z541,M3:M286,0)</f>
        <v>2</v>
      </c>
      <c r="AE541" s="82">
        <f>SUMIF(F3:F286,Z541,G3:G286)+SUMIF(I3:I286,Z541,H3:H286)</f>
        <v>6</v>
      </c>
      <c r="AF541" s="82">
        <f>SUMIF(F3:F286,Z541,H3:H286)+SUMIF(I3:I286,Z541,G3:G286)</f>
        <v>8</v>
      </c>
      <c r="AG541" s="82">
        <f t="shared" si="353"/>
        <v>-2</v>
      </c>
      <c r="AH541" s="82">
        <f t="shared" si="354"/>
        <v>3</v>
      </c>
      <c r="AI541" s="82">
        <f t="shared" si="351"/>
        <v>2999.9859999999999</v>
      </c>
      <c r="AJ541" s="11"/>
      <c r="AW541" s="3"/>
    </row>
    <row r="542" spans="1:49" x14ac:dyDescent="0.25">
      <c r="A542" s="3"/>
      <c r="B542" s="3"/>
      <c r="C542" s="3"/>
      <c r="D542" s="3"/>
      <c r="E542" s="3"/>
      <c r="G542" s="3"/>
      <c r="H542" s="3"/>
      <c r="K542" s="3"/>
      <c r="L542" s="3"/>
      <c r="M542" s="3"/>
      <c r="N542" s="3"/>
      <c r="O542" s="3"/>
      <c r="P542" s="3"/>
      <c r="Q542" s="3"/>
      <c r="R542" s="3"/>
      <c r="S542" s="3"/>
      <c r="T542" s="3"/>
      <c r="U542" s="3"/>
      <c r="AJ542" s="11"/>
      <c r="AW542" s="3"/>
    </row>
    <row r="543" spans="1:49" x14ac:dyDescent="0.25">
      <c r="A543" s="3"/>
      <c r="B543" s="3"/>
      <c r="C543" s="3"/>
      <c r="D543" s="3"/>
      <c r="E543" s="3"/>
      <c r="G543" s="3"/>
      <c r="H543" s="3"/>
      <c r="K543" s="3"/>
      <c r="L543" s="3"/>
      <c r="M543" s="3"/>
      <c r="N543" s="3"/>
      <c r="O543" s="3"/>
      <c r="P543" s="3"/>
      <c r="Q543" s="3"/>
      <c r="R543" s="3"/>
      <c r="S543" s="3"/>
      <c r="T543" s="3"/>
      <c r="U543" s="3"/>
      <c r="W543" s="83">
        <v>27</v>
      </c>
      <c r="Y543" s="82"/>
      <c r="Z543" s="82" t="s">
        <v>1</v>
      </c>
      <c r="AA543" s="82" t="s">
        <v>2</v>
      </c>
      <c r="AB543" s="82" t="s">
        <v>3</v>
      </c>
      <c r="AC543" s="82" t="s">
        <v>4</v>
      </c>
      <c r="AD543" s="82" t="s">
        <v>5</v>
      </c>
      <c r="AE543" s="82" t="s">
        <v>6</v>
      </c>
      <c r="AF543" s="82" t="s">
        <v>7</v>
      </c>
      <c r="AG543" s="82" t="s">
        <v>8</v>
      </c>
      <c r="AH543" s="82" t="s">
        <v>9</v>
      </c>
      <c r="AI543" s="82" t="s">
        <v>0</v>
      </c>
      <c r="AJ543" s="11"/>
      <c r="AW543" s="3"/>
    </row>
    <row r="544" spans="1:49" x14ac:dyDescent="0.25">
      <c r="A544" s="3"/>
      <c r="B544" s="3"/>
      <c r="C544" s="3"/>
      <c r="D544" s="3"/>
      <c r="E544" s="3"/>
      <c r="G544" s="3"/>
      <c r="H544" s="3"/>
      <c r="K544" s="3"/>
      <c r="L544" s="3"/>
      <c r="M544" s="3"/>
      <c r="N544" s="3"/>
      <c r="O544" s="3"/>
      <c r="P544" s="3"/>
      <c r="Q544" s="3"/>
      <c r="R544" s="3"/>
      <c r="S544" s="3"/>
      <c r="T544" s="3"/>
      <c r="U544" s="3"/>
      <c r="V544" s="11" t="str">
        <f>CONCATENATE(Z544)</f>
        <v>1. FC Köln</v>
      </c>
      <c r="W544" s="11">
        <f t="shared" ref="W544:W561" si="355">Y544</f>
        <v>14</v>
      </c>
      <c r="Y544" s="82">
        <f>RANK(AI544,$AI$544:$AI$561,0)+COUNTIF($AI$543:AI543,AI544)</f>
        <v>14</v>
      </c>
      <c r="Z544" s="82" t="str">
        <f t="shared" ref="Z544:Z561" si="356">CONCATENATE(Z4)</f>
        <v>1. FC Köln</v>
      </c>
      <c r="AA544" s="82">
        <f>COUNTIFS(F3:F297,Z544,G3:G297,"&gt;=0")+COUNTIFS(I3:I297,Z544,H3:H297,"&gt;=0")</f>
        <v>3</v>
      </c>
      <c r="AB544" s="82">
        <f>COUNTIFS(F3:F297,Z544,B3:B297,3)+COUNTIFS(I3:I297,Z544,M3:M297,3)</f>
        <v>1</v>
      </c>
      <c r="AC544" s="82">
        <f>COUNTIFS(F3:F297,Z544,B3:B297,1)+COUNTIFS(I3:I297,Z544,M3:M297,1)</f>
        <v>0</v>
      </c>
      <c r="AD544" s="82">
        <f>COUNTIFS(F3:F297,Z544,B3:B297,0)+COUNTIFS(I3:I297,Z544,M3:M297,0)</f>
        <v>2</v>
      </c>
      <c r="AE544" s="82">
        <f>SUMIF(F3:F297,Z544,G3:G297)+SUMIF(I3:I297,Z544,H3:H297)</f>
        <v>4</v>
      </c>
      <c r="AF544" s="82">
        <f>SUMIF(F3:F297,Z544,H3:H297)+SUMIF(I3:I297,Z544,G3:G297)</f>
        <v>6</v>
      </c>
      <c r="AG544" s="82">
        <f>+AE544-AF544</f>
        <v>-2</v>
      </c>
      <c r="AH544" s="82">
        <f>(AB544*3)+AC544</f>
        <v>3</v>
      </c>
      <c r="AI544" s="82">
        <f>SUM(AH544*1000+(AG544)/100+(AE544)/1000)</f>
        <v>2999.9839999999999</v>
      </c>
      <c r="AJ544" s="11"/>
      <c r="AW544" s="3"/>
    </row>
    <row r="545" spans="1:49" x14ac:dyDescent="0.25">
      <c r="A545" s="3"/>
      <c r="B545" s="3"/>
      <c r="C545" s="3"/>
      <c r="D545" s="3"/>
      <c r="E545" s="3"/>
      <c r="G545" s="3"/>
      <c r="H545" s="3"/>
      <c r="K545" s="3"/>
      <c r="L545" s="3"/>
      <c r="M545" s="3"/>
      <c r="N545" s="3"/>
      <c r="O545" s="3"/>
      <c r="P545" s="3"/>
      <c r="Q545" s="3"/>
      <c r="R545" s="3"/>
      <c r="S545" s="3"/>
      <c r="T545" s="3"/>
      <c r="U545" s="3"/>
      <c r="V545" s="11" t="str">
        <f>CONCATENATE(Z545)</f>
        <v>1. FC Union Berlin</v>
      </c>
      <c r="W545" s="11">
        <f t="shared" si="355"/>
        <v>11</v>
      </c>
      <c r="Y545" s="82">
        <f>RANK(AI545,$AI$544:$AI$561,0)+COUNTIF($AI$543:AI544,AI545)</f>
        <v>11</v>
      </c>
      <c r="Z545" s="82" t="str">
        <f t="shared" si="356"/>
        <v>1. FC Union Berlin</v>
      </c>
      <c r="AA545" s="82">
        <f>COUNTIFS(F3:F297,Z545,G3:G297,"&gt;=0")+COUNTIFS(I3:I297,Z545,H3:H297,"&gt;=0")</f>
        <v>3</v>
      </c>
      <c r="AB545" s="82">
        <f>COUNTIFS(F3:F297,Z545,B3:B297,3)+COUNTIFS(I3:I297,Z545,M3:M297,3)</f>
        <v>1</v>
      </c>
      <c r="AC545" s="82">
        <f>COUNTIFS(F3:F297,Z545,B3:B297,1)+COUNTIFS(I3:I297,Z545,M3:M297,1)</f>
        <v>1</v>
      </c>
      <c r="AD545" s="82">
        <f>COUNTIFS(F3:F297,Z545,B3:B297,0)+COUNTIFS(I3:I297,Z545,M3:M297,0)</f>
        <v>1</v>
      </c>
      <c r="AE545" s="82">
        <f>SUMIF(F3:F297,Z545,G3:G297)+SUMIF(I3:I297,Z545,H3:H297)</f>
        <v>4</v>
      </c>
      <c r="AF545" s="82">
        <f>SUMIF(F3:F297,Z545,H3:H297)+SUMIF(I3:I297,Z545,G3:G297)</f>
        <v>6</v>
      </c>
      <c r="AG545" s="82">
        <f>+AE545-AF545</f>
        <v>-2</v>
      </c>
      <c r="AH545" s="82">
        <f>(AB545*3)+AC545</f>
        <v>4</v>
      </c>
      <c r="AI545" s="82">
        <f t="shared" ref="AI545:AI561" si="357">SUM(AH545*1000+(AG545)/100+(AE545)/1000)</f>
        <v>3999.9839999999999</v>
      </c>
      <c r="AJ545" s="11"/>
      <c r="AW545" s="3"/>
    </row>
    <row r="546" spans="1:49" x14ac:dyDescent="0.25">
      <c r="A546" s="3"/>
      <c r="B546" s="3"/>
      <c r="C546" s="3"/>
      <c r="D546" s="3"/>
      <c r="E546" s="3"/>
      <c r="G546" s="3"/>
      <c r="H546" s="3"/>
      <c r="K546" s="3"/>
      <c r="L546" s="3"/>
      <c r="M546" s="3"/>
      <c r="N546" s="3"/>
      <c r="O546" s="3"/>
      <c r="P546" s="3"/>
      <c r="Q546" s="3"/>
      <c r="R546" s="3"/>
      <c r="S546" s="3"/>
      <c r="T546" s="3"/>
      <c r="U546" s="3"/>
      <c r="V546" s="11" t="str">
        <f t="shared" ref="V546:V561" si="358">CONCATENATE(Z546)</f>
        <v>1. FSV Mainz 05</v>
      </c>
      <c r="W546" s="11">
        <f t="shared" si="355"/>
        <v>18</v>
      </c>
      <c r="Y546" s="82">
        <f>RANK(AI546,$AI$544:$AI$561,0)+COUNTIF($AI$543:AI545,AI546)</f>
        <v>18</v>
      </c>
      <c r="Z546" s="82" t="str">
        <f t="shared" si="356"/>
        <v>1. FSV Mainz 05</v>
      </c>
      <c r="AA546" s="82">
        <f>COUNTIFS(F3:F297,Z546,G3:G297,"&gt;=0")+COUNTIFS(I3:I297,Z546,H3:H297,"&gt;=0")</f>
        <v>3</v>
      </c>
      <c r="AB546" s="82">
        <f>COUNTIFS(F3:F297,Z546,B3:B297,3)+COUNTIFS(I3:I297,Z546,M3:M297,3)</f>
        <v>0</v>
      </c>
      <c r="AC546" s="82">
        <f>COUNTIFS(F3:F297,Z546,B3:B297,1)+COUNTIFS(I3:I297,Z546,M3:M297,1)</f>
        <v>0</v>
      </c>
      <c r="AD546" s="82">
        <f>COUNTIFS(F3:F297,Z546,B3:B297,0)+COUNTIFS(I3:I297,Z546,M3:M297,0)</f>
        <v>3</v>
      </c>
      <c r="AE546" s="82">
        <f>SUMIF(F3:F297,Z546,G3:G297)+SUMIF(I3:I297,Z546,H3:H297)</f>
        <v>2</v>
      </c>
      <c r="AF546" s="82">
        <f>SUMIF(F3:F297,Z546,H3:H297)+SUMIF(I3:I297,Z546,G3:G297)</f>
        <v>12</v>
      </c>
      <c r="AG546" s="82">
        <f>+AE546-AF546</f>
        <v>-10</v>
      </c>
      <c r="AH546" s="82">
        <f>(AB546*3)+AC546</f>
        <v>0</v>
      </c>
      <c r="AI546" s="82">
        <f t="shared" si="357"/>
        <v>-9.8000000000000004E-2</v>
      </c>
      <c r="AJ546" s="11"/>
      <c r="AW546" s="3"/>
    </row>
    <row r="547" spans="1:49" x14ac:dyDescent="0.25">
      <c r="A547" s="3"/>
      <c r="B547" s="3"/>
      <c r="C547" s="3"/>
      <c r="D547" s="3"/>
      <c r="E547" s="3"/>
      <c r="G547" s="3"/>
      <c r="H547" s="3"/>
      <c r="K547" s="3"/>
      <c r="L547" s="3"/>
      <c r="M547" s="3"/>
      <c r="N547" s="3"/>
      <c r="O547" s="3"/>
      <c r="P547" s="3"/>
      <c r="Q547" s="3"/>
      <c r="R547" s="3"/>
      <c r="S547" s="3"/>
      <c r="T547" s="3"/>
      <c r="U547" s="3"/>
      <c r="V547" s="11" t="str">
        <f t="shared" si="358"/>
        <v>1899 Hoffenheim</v>
      </c>
      <c r="W547" s="11">
        <f t="shared" si="355"/>
        <v>9</v>
      </c>
      <c r="Y547" s="82">
        <f>RANK(AI547,$AI$544:$AI$561,0)+COUNTIF($AI$543:AI546,AI547)</f>
        <v>9</v>
      </c>
      <c r="Z547" s="82" t="str">
        <f t="shared" si="356"/>
        <v>1899 Hoffenheim</v>
      </c>
      <c r="AA547" s="82">
        <f>COUNTIFS(F3:F297,Z547,G3:G297,"&gt;=0")+COUNTIFS(I3:I297,Z547,H3:H297,"&gt;=0")</f>
        <v>3</v>
      </c>
      <c r="AB547" s="82">
        <f>COUNTIFS(F3:F297,Z547,B3:B297,3)+COUNTIFS(I3:I297,Z547,M3:M297,3)</f>
        <v>1</v>
      </c>
      <c r="AC547" s="82">
        <f>COUNTIFS(F3:F297,Z547,B3:B297,1)+COUNTIFS(I3:I297,Z547,M3:M297,1)</f>
        <v>1</v>
      </c>
      <c r="AD547" s="82">
        <f>COUNTIFS(F3:F297,Z547,B3:B297,0)+COUNTIFS(I3:I297,Z547,M3:M297,0)</f>
        <v>1</v>
      </c>
      <c r="AE547" s="82">
        <f>SUMIF(F3:F297,Z547,G3:G297)+SUMIF(I3:I297,Z547,H3:H297)</f>
        <v>3</v>
      </c>
      <c r="AF547" s="82">
        <f>SUMIF(F3:F297,Z547,H3:H297)+SUMIF(I3:I297,Z547,G3:G297)</f>
        <v>3</v>
      </c>
      <c r="AG547" s="82">
        <f t="shared" ref="AG547:AG561" si="359">+AE547-AF547</f>
        <v>0</v>
      </c>
      <c r="AH547" s="82">
        <f>(AB547*3)+AC547</f>
        <v>4</v>
      </c>
      <c r="AI547" s="82">
        <f t="shared" si="357"/>
        <v>4000.0030000000002</v>
      </c>
      <c r="AJ547" s="11"/>
      <c r="AW547" s="3"/>
    </row>
    <row r="548" spans="1:49" x14ac:dyDescent="0.25">
      <c r="A548" s="3"/>
      <c r="B548" s="3"/>
      <c r="C548" s="3"/>
      <c r="D548" s="3"/>
      <c r="E548" s="3"/>
      <c r="G548" s="3"/>
      <c r="H548" s="3"/>
      <c r="K548" s="3"/>
      <c r="L548" s="3"/>
      <c r="M548" s="3"/>
      <c r="N548" s="3"/>
      <c r="O548" s="3"/>
      <c r="P548" s="3"/>
      <c r="Q548" s="3"/>
      <c r="R548" s="3"/>
      <c r="S548" s="3"/>
      <c r="T548" s="3"/>
      <c r="U548" s="3"/>
      <c r="V548" s="11" t="str">
        <f t="shared" si="358"/>
        <v>Bayer Leverkusen</v>
      </c>
      <c r="W548" s="11">
        <f t="shared" si="355"/>
        <v>4</v>
      </c>
      <c r="Y548" s="82">
        <f>RANK(AI548,$AI$544:$AI$561,0)+COUNTIF($AI$543:AI547,AI548)</f>
        <v>4</v>
      </c>
      <c r="Z548" s="82" t="str">
        <f t="shared" si="356"/>
        <v>Bayer Leverkusen</v>
      </c>
      <c r="AA548" s="82">
        <f>COUNTIFS(F3:F297,Z548,G3:G297,"&gt;=0")+COUNTIFS(I3:I297,Z548,H3:H297,"&gt;=0")</f>
        <v>3</v>
      </c>
      <c r="AB548" s="82">
        <f>COUNTIFS(F3:F297,Z548,B3:B297,3)+COUNTIFS(I3:I297,Z548,M3:M297,3)</f>
        <v>2</v>
      </c>
      <c r="AC548" s="82">
        <f>COUNTIFS(F3:F297,Z548,B3:B297,1)+COUNTIFS(I3:I297,Z548,M3:M297,1)</f>
        <v>1</v>
      </c>
      <c r="AD548" s="82">
        <f>COUNTIFS(F3:F297,Z548,B3:B297,0)+COUNTIFS(I3:I297,Z548,M3:M297,0)</f>
        <v>0</v>
      </c>
      <c r="AE548" s="82">
        <f>SUMIF(F3:F297,Z548,G3:G297)+SUMIF(I3:I297,Z548,H3:H297)</f>
        <v>6</v>
      </c>
      <c r="AF548" s="82">
        <f>SUMIF(F3:F297,Z548,H3:H297)+SUMIF(I3:I297,Z548,G3:G297)</f>
        <v>3</v>
      </c>
      <c r="AG548" s="82">
        <f t="shared" si="359"/>
        <v>3</v>
      </c>
      <c r="AH548" s="82">
        <f>(AB548*3)+AC548</f>
        <v>7</v>
      </c>
      <c r="AI548" s="82">
        <f t="shared" si="357"/>
        <v>7000.0360000000001</v>
      </c>
      <c r="AJ548" s="11"/>
      <c r="AW548" s="3"/>
    </row>
    <row r="549" spans="1:49" x14ac:dyDescent="0.25">
      <c r="A549" s="3"/>
      <c r="B549" s="3"/>
      <c r="C549" s="3"/>
      <c r="D549" s="3"/>
      <c r="E549" s="3"/>
      <c r="G549" s="3"/>
      <c r="H549" s="3"/>
      <c r="K549" s="3"/>
      <c r="L549" s="3"/>
      <c r="M549" s="3"/>
      <c r="N549" s="3"/>
      <c r="O549" s="3"/>
      <c r="P549" s="3"/>
      <c r="Q549" s="3"/>
      <c r="R549" s="3"/>
      <c r="S549" s="3"/>
      <c r="T549" s="3"/>
      <c r="U549" s="3"/>
      <c r="V549" s="11" t="str">
        <f t="shared" si="358"/>
        <v>Bayern München</v>
      </c>
      <c r="W549" s="11">
        <f t="shared" si="355"/>
        <v>2</v>
      </c>
      <c r="Y549" s="82">
        <f>RANK(AI549,$AI$544:$AI$561,0)+COUNTIF($AI$543:AI548,AI549)</f>
        <v>2</v>
      </c>
      <c r="Z549" s="82" t="str">
        <f t="shared" si="356"/>
        <v>Bayern München</v>
      </c>
      <c r="AA549" s="82">
        <f>COUNTIFS(F3:F297,Z549,G3:G297,"&gt;=0")+COUNTIFS(I3:I297,Z549,H3:H297,"&gt;=0")</f>
        <v>3</v>
      </c>
      <c r="AB549" s="82">
        <f>COUNTIFS(F3:F297,Z549,B3:B297,3)+COUNTIFS(I3:I297,Z549,M3:M297,3)</f>
        <v>2</v>
      </c>
      <c r="AC549" s="82">
        <f>COUNTIFS(F3:F297,Z549,B3:B297,1)+COUNTIFS(I3:I297,Z549,M3:M297,1)</f>
        <v>1</v>
      </c>
      <c r="AD549" s="82">
        <f>COUNTIFS(F3:F297,Z549,B3:B297,0)+COUNTIFS(I3:I297,Z549,M3:M297,0)</f>
        <v>0</v>
      </c>
      <c r="AE549" s="82">
        <f>SUMIF(F3:F297,Z549,G3:G297)+SUMIF(I3:I297,Z549,H3:H297)</f>
        <v>11</v>
      </c>
      <c r="AF549" s="82">
        <f>SUMIF(F3:F297,Z549,H3:H297)+SUMIF(I3:I297,Z549,G3:G297)</f>
        <v>3</v>
      </c>
      <c r="AG549" s="82">
        <f t="shared" si="359"/>
        <v>8</v>
      </c>
      <c r="AH549" s="82">
        <f t="shared" ref="AH549:AH561" si="360">(AB549*3)+AC549</f>
        <v>7</v>
      </c>
      <c r="AI549" s="82">
        <f t="shared" si="357"/>
        <v>7000.0910000000003</v>
      </c>
      <c r="AJ549" s="11"/>
      <c r="AW549" s="3"/>
    </row>
    <row r="550" spans="1:49" x14ac:dyDescent="0.25">
      <c r="A550" s="3"/>
      <c r="B550" s="3"/>
      <c r="C550" s="3"/>
      <c r="D550" s="3"/>
      <c r="E550" s="3"/>
      <c r="G550" s="3"/>
      <c r="H550" s="3"/>
      <c r="K550" s="3"/>
      <c r="L550" s="3"/>
      <c r="M550" s="3"/>
      <c r="N550" s="3"/>
      <c r="O550" s="3"/>
      <c r="P550" s="3"/>
      <c r="Q550" s="3"/>
      <c r="R550" s="3"/>
      <c r="S550" s="3"/>
      <c r="T550" s="3"/>
      <c r="U550" s="3"/>
      <c r="V550" s="11" t="str">
        <f t="shared" si="358"/>
        <v>Bor. Mönchengladbach</v>
      </c>
      <c r="W550" s="11">
        <f t="shared" si="355"/>
        <v>8</v>
      </c>
      <c r="Y550" s="82">
        <f>RANK(AI550,$AI$544:$AI$561,0)+COUNTIF($AI$543:AI549,AI550)</f>
        <v>8</v>
      </c>
      <c r="Z550" s="82" t="str">
        <f t="shared" si="356"/>
        <v>Bor. Mönchengladbach</v>
      </c>
      <c r="AA550" s="82">
        <f>COUNTIFS(F3:F297,Z550,G3:G297,"&gt;=0")+COUNTIFS(I3:I297,Z550,H3:H297,"&gt;=0")</f>
        <v>3</v>
      </c>
      <c r="AB550" s="82">
        <f>COUNTIFS(F3:F297,Z550,B3:B297,3)+COUNTIFS(I3:I297,Z550,M3:M297,3)</f>
        <v>1</v>
      </c>
      <c r="AC550" s="82">
        <f>COUNTIFS(F3:F297,Z550,B3:B297,1)+COUNTIFS(I3:I297,Z550,M3:M297,1)</f>
        <v>1</v>
      </c>
      <c r="AD550" s="82">
        <f>COUNTIFS(F3:F297,Z550,B3:B297,0)+COUNTIFS(I3:I297,Z550,M3:M297,0)</f>
        <v>1</v>
      </c>
      <c r="AE550" s="82">
        <f>SUMIF(F3:F297,Z550,G3:G297)+SUMIF(I3:I297,Z550,H3:H297)</f>
        <v>4</v>
      </c>
      <c r="AF550" s="82">
        <f>SUMIF(F3:F297,Z550,H3:H297)+SUMIF(I3:I297,Z550,G3:G297)</f>
        <v>4</v>
      </c>
      <c r="AG550" s="82">
        <f t="shared" si="359"/>
        <v>0</v>
      </c>
      <c r="AH550" s="82">
        <f t="shared" si="360"/>
        <v>4</v>
      </c>
      <c r="AI550" s="82">
        <f t="shared" si="357"/>
        <v>4000.0039999999999</v>
      </c>
      <c r="AJ550" s="11"/>
      <c r="AW550" s="3"/>
    </row>
    <row r="551" spans="1:49" x14ac:dyDescent="0.25">
      <c r="A551" s="3"/>
      <c r="B551" s="3"/>
      <c r="C551" s="3"/>
      <c r="D551" s="3"/>
      <c r="E551" s="3"/>
      <c r="G551" s="3"/>
      <c r="H551" s="3"/>
      <c r="K551" s="3"/>
      <c r="L551" s="3"/>
      <c r="M551" s="3"/>
      <c r="N551" s="3"/>
      <c r="O551" s="3"/>
      <c r="P551" s="3"/>
      <c r="Q551" s="3"/>
      <c r="R551" s="3"/>
      <c r="S551" s="3"/>
      <c r="T551" s="3"/>
      <c r="U551" s="3"/>
      <c r="V551" s="11" t="str">
        <f t="shared" si="358"/>
        <v>Borussia Dortmund</v>
      </c>
      <c r="W551" s="11">
        <f t="shared" si="355"/>
        <v>5</v>
      </c>
      <c r="Y551" s="82">
        <f>RANK(AI551,$AI$544:$AI$561,0)+COUNTIF($AI$543:AI550,AI551)</f>
        <v>5</v>
      </c>
      <c r="Z551" s="82" t="str">
        <f t="shared" si="356"/>
        <v>Borussia Dortmund</v>
      </c>
      <c r="AA551" s="82">
        <f>COUNTIFS(F3:F297,Z551,G3:G297,"&gt;=0")+COUNTIFS(I3:I297,Z551,H3:H297,"&gt;=0")</f>
        <v>3</v>
      </c>
      <c r="AB551" s="82">
        <f>COUNTIFS(F3:F297,Z551,B3:B297,3)+COUNTIFS(I3:I297,Z551,M3:M297,3)</f>
        <v>2</v>
      </c>
      <c r="AC551" s="82">
        <f>COUNTIFS(F3:F297,Z551,B3:B297,1)+COUNTIFS(I3:I297,Z551,M3:M297,1)</f>
        <v>0</v>
      </c>
      <c r="AD551" s="82">
        <f>COUNTIFS(F3:F297,Z551,B3:B297,0)+COUNTIFS(I3:I297,Z551,M3:M297,0)</f>
        <v>1</v>
      </c>
      <c r="AE551" s="82">
        <f>SUMIF(F3:F297,Z551,G3:G297)+SUMIF(I3:I297,Z551,H3:H297)</f>
        <v>9</v>
      </c>
      <c r="AF551" s="82">
        <f>SUMIF(F3:F297,Z551,H3:H297)+SUMIF(I3:I297,Z551,G3:G297)</f>
        <v>5</v>
      </c>
      <c r="AG551" s="82">
        <f t="shared" si="359"/>
        <v>4</v>
      </c>
      <c r="AH551" s="82">
        <f t="shared" si="360"/>
        <v>6</v>
      </c>
      <c r="AI551" s="82">
        <f t="shared" si="357"/>
        <v>6000.049</v>
      </c>
      <c r="AJ551" s="11"/>
      <c r="AW551" s="3"/>
    </row>
    <row r="552" spans="1:49" x14ac:dyDescent="0.25">
      <c r="A552" s="3"/>
      <c r="B552" s="3"/>
      <c r="C552" s="3"/>
      <c r="D552" s="3"/>
      <c r="E552" s="3"/>
      <c r="G552" s="3"/>
      <c r="H552" s="3"/>
      <c r="K552" s="3"/>
      <c r="L552" s="3"/>
      <c r="M552" s="3"/>
      <c r="N552" s="3"/>
      <c r="O552" s="3"/>
      <c r="P552" s="3"/>
      <c r="Q552" s="3"/>
      <c r="R552" s="3"/>
      <c r="S552" s="3"/>
      <c r="T552" s="3"/>
      <c r="U552" s="3"/>
      <c r="V552" s="11" t="str">
        <f t="shared" si="358"/>
        <v>Eintracht Frankfurt</v>
      </c>
      <c r="W552" s="11">
        <f t="shared" si="355"/>
        <v>7</v>
      </c>
      <c r="Y552" s="82">
        <f>RANK(AI552,$AI$544:$AI$561,0)+COUNTIF($AI$543:AI551,AI552)</f>
        <v>7</v>
      </c>
      <c r="Z552" s="82" t="str">
        <f t="shared" si="356"/>
        <v>Eintracht Frankfurt</v>
      </c>
      <c r="AA552" s="82">
        <f>COUNTIFS(F3:F297,Z552,G3:G297,"&gt;=0")+COUNTIFS(I3:I297,Z552,H3:H297,"&gt;=0")</f>
        <v>3</v>
      </c>
      <c r="AB552" s="82">
        <f>COUNTIFS(F3:F297,Z552,B3:B297,3)+COUNTIFS(I3:I297,Z552,M3:M297,3)</f>
        <v>2</v>
      </c>
      <c r="AC552" s="82">
        <f>COUNTIFS(F3:F297,Z552,B3:B297,1)+COUNTIFS(I3:I297,Z552,M3:M297,1)</f>
        <v>0</v>
      </c>
      <c r="AD552" s="82">
        <f>COUNTIFS(F3:F297,Z552,B3:B297,0)+COUNTIFS(I3:I297,Z552,M3:M297,0)</f>
        <v>1</v>
      </c>
      <c r="AE552" s="82">
        <f>SUMIF(F3:F297,Z552,G3:G297)+SUMIF(I3:I297,Z552,H3:H297)</f>
        <v>4</v>
      </c>
      <c r="AF552" s="82">
        <f>SUMIF(F3:F297,Z552,H3:H297)+SUMIF(I3:I297,Z552,G3:G297)</f>
        <v>3</v>
      </c>
      <c r="AG552" s="82">
        <f t="shared" si="359"/>
        <v>1</v>
      </c>
      <c r="AH552" s="82">
        <f t="shared" si="360"/>
        <v>6</v>
      </c>
      <c r="AI552" s="82">
        <f t="shared" si="357"/>
        <v>6000.0140000000001</v>
      </c>
      <c r="AJ552" s="11"/>
      <c r="AW552" s="3"/>
    </row>
    <row r="553" spans="1:49" x14ac:dyDescent="0.25">
      <c r="A553" s="3"/>
      <c r="B553" s="3"/>
      <c r="C553" s="3"/>
      <c r="D553" s="3"/>
      <c r="E553" s="3"/>
      <c r="G553" s="3"/>
      <c r="H553" s="3"/>
      <c r="K553" s="3"/>
      <c r="L553" s="3"/>
      <c r="M553" s="3"/>
      <c r="N553" s="3"/>
      <c r="O553" s="3"/>
      <c r="P553" s="3"/>
      <c r="Q553" s="3"/>
      <c r="R553" s="3"/>
      <c r="S553" s="3"/>
      <c r="T553" s="3"/>
      <c r="U553" s="3"/>
      <c r="V553" s="11" t="str">
        <f t="shared" si="358"/>
        <v>FC Augsburg</v>
      </c>
      <c r="W553" s="11">
        <f t="shared" si="355"/>
        <v>16</v>
      </c>
      <c r="Y553" s="82">
        <f>RANK(AI553,$AI$544:$AI$561,0)+COUNTIF($AI$543:AI552,AI553)</f>
        <v>16</v>
      </c>
      <c r="Z553" s="82" t="str">
        <f t="shared" si="356"/>
        <v>FC Augsburg</v>
      </c>
      <c r="AA553" s="82">
        <f>COUNTIFS(F3:F297,Z553,G3:G297,"&gt;=0")+COUNTIFS(I3:I297,Z553,H3:H297,"&gt;=0")</f>
        <v>3</v>
      </c>
      <c r="AB553" s="82">
        <f>COUNTIFS(F3:F297,Z553,B3:B297,3)+COUNTIFS(I3:I297,Z553,M3:M297,3)</f>
        <v>0</v>
      </c>
      <c r="AC553" s="82">
        <f>COUNTIFS(F3:F297,Z553,B3:B297,1)+COUNTIFS(I3:I297,Z553,M3:M297,1)</f>
        <v>1</v>
      </c>
      <c r="AD553" s="82">
        <f>COUNTIFS(F3:F297,Z553,B3:B297,0)+COUNTIFS(I3:I297,Z553,M3:M297,0)</f>
        <v>2</v>
      </c>
      <c r="AE553" s="82">
        <f>SUMIF(F3:F297,Z553,G3:G297)+SUMIF(I3:I297,Z553,H3:H297)</f>
        <v>4</v>
      </c>
      <c r="AF553" s="82">
        <f>SUMIF(F3:F297,Z553,H3:H297)+SUMIF(I3:I297,Z553,G3:G297)</f>
        <v>9</v>
      </c>
      <c r="AG553" s="82">
        <f t="shared" si="359"/>
        <v>-5</v>
      </c>
      <c r="AH553" s="82">
        <f t="shared" si="360"/>
        <v>1</v>
      </c>
      <c r="AI553" s="82">
        <f t="shared" si="357"/>
        <v>999.95400000000006</v>
      </c>
      <c r="AW553" s="3"/>
    </row>
    <row r="554" spans="1:49" x14ac:dyDescent="0.25">
      <c r="A554" s="3"/>
      <c r="B554" s="3"/>
      <c r="C554" s="3"/>
      <c r="D554" s="3"/>
      <c r="E554" s="3"/>
      <c r="G554" s="3"/>
      <c r="H554" s="3"/>
      <c r="K554" s="3"/>
      <c r="L554" s="3"/>
      <c r="M554" s="3"/>
      <c r="N554" s="3"/>
      <c r="O554" s="3"/>
      <c r="P554" s="3"/>
      <c r="Q554" s="3"/>
      <c r="R554" s="3"/>
      <c r="S554" s="3"/>
      <c r="T554" s="3"/>
      <c r="U554" s="3"/>
      <c r="V554" s="11" t="str">
        <f t="shared" si="358"/>
        <v>FC Schalke 04</v>
      </c>
      <c r="W554" s="11">
        <f t="shared" si="355"/>
        <v>10</v>
      </c>
      <c r="Y554" s="82">
        <f>RANK(AI554,$AI$544:$AI$561,0)+COUNTIF($AI$543:AI553,AI554)</f>
        <v>10</v>
      </c>
      <c r="Z554" s="82" t="str">
        <f t="shared" si="356"/>
        <v>FC Schalke 04</v>
      </c>
      <c r="AA554" s="82">
        <f>COUNTIFS(F3:F297,Z554,G3:G297,"&gt;=0")+COUNTIFS(I3:I297,Z554,H3:H297,"&gt;=0")</f>
        <v>3</v>
      </c>
      <c r="AB554" s="82">
        <f>COUNTIFS(F3:F297,Z554,B3:B297,3)+COUNTIFS(I3:I297,Z554,M3:M297,3)</f>
        <v>1</v>
      </c>
      <c r="AC554" s="82">
        <f>COUNTIFS(F3:F297,Z554,B3:B297,1)+COUNTIFS(I3:I297,Z554,M3:M297,1)</f>
        <v>1</v>
      </c>
      <c r="AD554" s="82">
        <f>COUNTIFS(F3:F297,Z554,B3:B297,0)+COUNTIFS(I3:I297,Z554,M3:M297,0)</f>
        <v>1</v>
      </c>
      <c r="AE554" s="82">
        <f>SUMIF(F3:F297,Z554,G3:G297)+SUMIF(I3:I297,Z554,H3:H297)</f>
        <v>3</v>
      </c>
      <c r="AF554" s="82">
        <f>SUMIF(F3:F297,Z554,H3:H297)+SUMIF(I3:I297,Z554,G3:G297)</f>
        <v>3</v>
      </c>
      <c r="AG554" s="82">
        <f t="shared" si="359"/>
        <v>0</v>
      </c>
      <c r="AH554" s="82">
        <f t="shared" si="360"/>
        <v>4</v>
      </c>
      <c r="AI554" s="82">
        <f t="shared" si="357"/>
        <v>4000.0030000000002</v>
      </c>
      <c r="AJ554" s="11"/>
      <c r="AW554" s="3"/>
    </row>
    <row r="555" spans="1:49" x14ac:dyDescent="0.25">
      <c r="A555" s="3"/>
      <c r="B555" s="3"/>
      <c r="C555" s="3"/>
      <c r="D555" s="3"/>
      <c r="E555" s="3"/>
      <c r="G555" s="3"/>
      <c r="H555" s="3"/>
      <c r="K555" s="3"/>
      <c r="L555" s="3"/>
      <c r="M555" s="3"/>
      <c r="N555" s="3"/>
      <c r="O555" s="3"/>
      <c r="P555" s="3"/>
      <c r="Q555" s="3"/>
      <c r="R555" s="3"/>
      <c r="S555" s="3"/>
      <c r="T555" s="3"/>
      <c r="U555" s="3"/>
      <c r="V555" s="11" t="str">
        <f t="shared" si="358"/>
        <v>Fortuna Düsseldorf</v>
      </c>
      <c r="W555" s="11">
        <f t="shared" si="355"/>
        <v>12</v>
      </c>
      <c r="Y555" s="82">
        <f>RANK(AI555,$AI$544:$AI$561,0)+COUNTIF($AI$543:AI554,AI555)</f>
        <v>12</v>
      </c>
      <c r="Z555" s="82" t="str">
        <f t="shared" si="356"/>
        <v>Fortuna Düsseldorf</v>
      </c>
      <c r="AA555" s="82">
        <f>COUNTIFS(F3:F297,Z555,G3:G297,"&gt;=0")+COUNTIFS(I3:I297,Z555,H3:H297,"&gt;=0")</f>
        <v>3</v>
      </c>
      <c r="AB555" s="82">
        <f>COUNTIFS(F3:F297,Z555,B3:B297,3)+COUNTIFS(I3:I297,Z555,M3:M297,3)</f>
        <v>1</v>
      </c>
      <c r="AC555" s="82">
        <f>COUNTIFS(F3:F297,Z555,B3:B297,1)+COUNTIFS(I3:I297,Z555,M3:M297,1)</f>
        <v>0</v>
      </c>
      <c r="AD555" s="82">
        <f>COUNTIFS(F3:F297,Z555,B3:B297,0)+COUNTIFS(I3:I297,Z555,M3:M297,0)</f>
        <v>2</v>
      </c>
      <c r="AE555" s="82">
        <f>SUMIF(F3:F297,Z555,G3:G297)+SUMIF(I3:I297,Z555,H3:H297)</f>
        <v>5</v>
      </c>
      <c r="AF555" s="82">
        <f>SUMIF(F3:F297,Z555,H3:H297)+SUMIF(I3:I297,Z555,G3:G297)</f>
        <v>6</v>
      </c>
      <c r="AG555" s="82">
        <f t="shared" si="359"/>
        <v>-1</v>
      </c>
      <c r="AH555" s="82">
        <f t="shared" si="360"/>
        <v>3</v>
      </c>
      <c r="AI555" s="82">
        <f t="shared" si="357"/>
        <v>2999.9949999999999</v>
      </c>
      <c r="AJ555" s="11"/>
      <c r="AW555" s="3"/>
    </row>
    <row r="556" spans="1:49" x14ac:dyDescent="0.25">
      <c r="A556" s="3"/>
      <c r="B556" s="3"/>
      <c r="C556" s="3"/>
      <c r="D556" s="3"/>
      <c r="E556" s="3"/>
      <c r="G556" s="3"/>
      <c r="H556" s="3"/>
      <c r="K556" s="3"/>
      <c r="L556" s="3"/>
      <c r="M556" s="3"/>
      <c r="N556" s="3"/>
      <c r="O556" s="3"/>
      <c r="P556" s="3"/>
      <c r="Q556" s="3"/>
      <c r="R556" s="3"/>
      <c r="S556" s="3"/>
      <c r="T556" s="3"/>
      <c r="U556" s="3"/>
      <c r="V556" s="11" t="str">
        <f t="shared" si="358"/>
        <v>Hertha BSC</v>
      </c>
      <c r="W556" s="11">
        <f t="shared" si="355"/>
        <v>17</v>
      </c>
      <c r="Y556" s="82">
        <f>RANK(AI556,$AI$544:$AI$561,0)+COUNTIF($AI$543:AI555,AI556)</f>
        <v>17</v>
      </c>
      <c r="Z556" s="82" t="str">
        <f t="shared" si="356"/>
        <v>Hertha BSC</v>
      </c>
      <c r="AA556" s="82">
        <f>COUNTIFS(F3:F297,Z556,G3:G297,"&gt;=0")+COUNTIFS(I3:I297,Z556,H3:H297,"&gt;=0")</f>
        <v>3</v>
      </c>
      <c r="AB556" s="82">
        <f>COUNTIFS(F3:F297,Z556,B3:B297,3)+COUNTIFS(I3:I297,Z556,M3:M297,3)</f>
        <v>0</v>
      </c>
      <c r="AC556" s="82">
        <f>COUNTIFS(F3:F297,Z556,B3:B297,1)+COUNTIFS(I3:I297,Z556,M3:M297,1)</f>
        <v>1</v>
      </c>
      <c r="AD556" s="82">
        <f>COUNTIFS(F3:F297,Z556,B3:B297,0)+COUNTIFS(I3:I297,Z556,M3:M297,0)</f>
        <v>2</v>
      </c>
      <c r="AE556" s="82">
        <f>SUMIF(F3:F297,Z556,G3:G297)+SUMIF(I3:I297,Z556,H3:H297)</f>
        <v>2</v>
      </c>
      <c r="AF556" s="82">
        <f>SUMIF(F3:F297,Z556,H3:H297)+SUMIF(I3:I297,Z556,G3:G297)</f>
        <v>8</v>
      </c>
      <c r="AG556" s="82">
        <f t="shared" si="359"/>
        <v>-6</v>
      </c>
      <c r="AH556" s="82">
        <f t="shared" si="360"/>
        <v>1</v>
      </c>
      <c r="AI556" s="82">
        <f t="shared" si="357"/>
        <v>999.94200000000001</v>
      </c>
      <c r="AJ556" s="11"/>
      <c r="AW556" s="3"/>
    </row>
    <row r="557" spans="1:49" x14ac:dyDescent="0.25">
      <c r="A557" s="3"/>
      <c r="B557" s="3"/>
      <c r="C557" s="3"/>
      <c r="D557" s="3"/>
      <c r="E557" s="3"/>
      <c r="G557" s="3"/>
      <c r="H557" s="3"/>
      <c r="K557" s="3"/>
      <c r="L557" s="3"/>
      <c r="M557" s="3"/>
      <c r="N557" s="3"/>
      <c r="O557" s="3"/>
      <c r="P557" s="3"/>
      <c r="Q557" s="3"/>
      <c r="R557" s="3"/>
      <c r="S557" s="3"/>
      <c r="T557" s="3"/>
      <c r="U557" s="3"/>
      <c r="V557" s="11" t="str">
        <f t="shared" si="358"/>
        <v>RB Leipzig</v>
      </c>
      <c r="W557" s="11">
        <f t="shared" si="355"/>
        <v>1</v>
      </c>
      <c r="Y557" s="82">
        <f>RANK(AI557,$AI$544:$AI$561,0)+COUNTIF($AI$543:AI556,AI557)</f>
        <v>1</v>
      </c>
      <c r="Z557" s="82" t="str">
        <f t="shared" si="356"/>
        <v>RB Leipzig</v>
      </c>
      <c r="AA557" s="82">
        <f>COUNTIFS(F3:F297,Z557,G3:G297,"&gt;=0")+COUNTIFS(I3:I297,Z557,H3:H297,"&gt;=0")</f>
        <v>3</v>
      </c>
      <c r="AB557" s="82">
        <f>COUNTIFS(F3:F297,Z557,B3:B297,3)+COUNTIFS(I3:I297,Z557,M3:M297,3)</f>
        <v>3</v>
      </c>
      <c r="AC557" s="82">
        <f>COUNTIFS(F3:F297,Z557,B3:B297,1)+COUNTIFS(I3:I297,Z557,M3:M297,1)</f>
        <v>0</v>
      </c>
      <c r="AD557" s="82">
        <f>COUNTIFS(F3:F297,Z557,B3:B297,0)+COUNTIFS(I3:I297,Z557,M3:M297,0)</f>
        <v>0</v>
      </c>
      <c r="AE557" s="82">
        <f>SUMIF(F3:F297,Z557,G3:G297)+SUMIF(I3:I297,Z557,H3:H297)</f>
        <v>9</v>
      </c>
      <c r="AF557" s="82">
        <f>SUMIF(F3:F297,Z557,H3:H297)+SUMIF(I3:I297,Z557,G3:G297)</f>
        <v>2</v>
      </c>
      <c r="AG557" s="82">
        <f t="shared" si="359"/>
        <v>7</v>
      </c>
      <c r="AH557" s="82">
        <f t="shared" si="360"/>
        <v>9</v>
      </c>
      <c r="AI557" s="82">
        <f t="shared" si="357"/>
        <v>9000.0789999999997</v>
      </c>
      <c r="AJ557" s="11"/>
      <c r="AW557" s="3"/>
    </row>
    <row r="558" spans="1:49" x14ac:dyDescent="0.25">
      <c r="A558" s="3"/>
      <c r="B558" s="3"/>
      <c r="C558" s="3"/>
      <c r="D558" s="3"/>
      <c r="E558" s="3"/>
      <c r="G558" s="3"/>
      <c r="H558" s="3"/>
      <c r="K558" s="3"/>
      <c r="L558" s="3"/>
      <c r="M558" s="3"/>
      <c r="N558" s="3"/>
      <c r="O558" s="3"/>
      <c r="P558" s="3"/>
      <c r="Q558" s="3"/>
      <c r="R558" s="3"/>
      <c r="S558" s="3"/>
      <c r="T558" s="3"/>
      <c r="U558" s="3"/>
      <c r="V558" s="11" t="str">
        <f t="shared" si="358"/>
        <v>SC Freiburg</v>
      </c>
      <c r="W558" s="11">
        <f t="shared" si="355"/>
        <v>6</v>
      </c>
      <c r="Y558" s="82">
        <f>RANK(AI558,$AI$544:$AI$561,0)+COUNTIF($AI$543:AI557,AI558)</f>
        <v>6</v>
      </c>
      <c r="Z558" s="82" t="str">
        <f t="shared" si="356"/>
        <v>SC Freiburg</v>
      </c>
      <c r="AA558" s="82">
        <f>COUNTIFS(F3:F297,Z558,G3:G297,"&gt;=0")+COUNTIFS(I3:I297,Z558,H3:H297,"&gt;=0")</f>
        <v>3</v>
      </c>
      <c r="AB558" s="82">
        <f>COUNTIFS(F3:F297,Z558,B3:B297,3)+COUNTIFS(I3:I297,Z558,M3:M297,3)</f>
        <v>2</v>
      </c>
      <c r="AC558" s="82">
        <f>COUNTIFS(F3:F297,Z558,B3:B297,1)+COUNTIFS(I3:I297,Z558,M3:M297,1)</f>
        <v>0</v>
      </c>
      <c r="AD558" s="82">
        <f>COUNTIFS(F3:F297,Z558,B3:B297,0)+COUNTIFS(I3:I297,Z558,M3:M297,0)</f>
        <v>1</v>
      </c>
      <c r="AE558" s="82">
        <f>SUMIF(F3:F297,Z558,G3:G297)+SUMIF(I3:I297,Z558,H3:H297)</f>
        <v>7</v>
      </c>
      <c r="AF558" s="82">
        <f>SUMIF(F3:F297,Z558,H3:H297)+SUMIF(I3:I297,Z558,G3:G297)</f>
        <v>3</v>
      </c>
      <c r="AG558" s="82">
        <f t="shared" si="359"/>
        <v>4</v>
      </c>
      <c r="AH558" s="82">
        <f t="shared" si="360"/>
        <v>6</v>
      </c>
      <c r="AI558" s="82">
        <f t="shared" si="357"/>
        <v>6000.0469999999996</v>
      </c>
      <c r="AJ558" s="11"/>
      <c r="AW558" s="3"/>
    </row>
    <row r="559" spans="1:49" x14ac:dyDescent="0.25">
      <c r="A559" s="3"/>
      <c r="B559" s="3"/>
      <c r="C559" s="3"/>
      <c r="D559" s="3"/>
      <c r="E559" s="3"/>
      <c r="G559" s="3"/>
      <c r="H559" s="3"/>
      <c r="K559" s="3"/>
      <c r="L559" s="3"/>
      <c r="M559" s="3"/>
      <c r="N559" s="3"/>
      <c r="O559" s="3"/>
      <c r="P559" s="3"/>
      <c r="Q559" s="3"/>
      <c r="R559" s="3"/>
      <c r="S559" s="3"/>
      <c r="T559" s="3"/>
      <c r="U559" s="3"/>
      <c r="V559" s="11" t="str">
        <f t="shared" si="358"/>
        <v>SC Paderborn 07</v>
      </c>
      <c r="W559" s="11">
        <f t="shared" si="355"/>
        <v>15</v>
      </c>
      <c r="Y559" s="82">
        <f>RANK(AI559,$AI$544:$AI$561,0)+COUNTIF($AI$543:AI558,AI559)</f>
        <v>15</v>
      </c>
      <c r="Z559" s="82" t="str">
        <f t="shared" si="356"/>
        <v>SC Paderborn 07</v>
      </c>
      <c r="AA559" s="82">
        <f>COUNTIFS(F3:F297,Z559,G3:G297,"&gt;=0")+COUNTIFS(I3:I297,Z559,H3:H297,"&gt;=0")</f>
        <v>3</v>
      </c>
      <c r="AB559" s="82">
        <f>COUNTIFS(F3:F297,Z559,B3:B297,3)+COUNTIFS(I3:I297,Z559,M3:M297,3)</f>
        <v>0</v>
      </c>
      <c r="AC559" s="82">
        <f>COUNTIFS(F3:F297,Z559,B3:B297,1)+COUNTIFS(I3:I297,Z559,M3:M297,1)</f>
        <v>1</v>
      </c>
      <c r="AD559" s="82">
        <f>COUNTIFS(F3:F297,Z559,B3:B297,0)+COUNTIFS(I3:I297,Z559,M3:M297,0)</f>
        <v>2</v>
      </c>
      <c r="AE559" s="82">
        <f>SUMIF(F3:F297,Z559,G3:G297)+SUMIF(I3:I297,Z559,H3:H297)</f>
        <v>4</v>
      </c>
      <c r="AF559" s="82">
        <f>SUMIF(F3:F297,Z559,H3:H297)+SUMIF(I3:I297,Z559,G3:G297)</f>
        <v>7</v>
      </c>
      <c r="AG559" s="82">
        <f t="shared" si="359"/>
        <v>-3</v>
      </c>
      <c r="AH559" s="82">
        <f t="shared" si="360"/>
        <v>1</v>
      </c>
      <c r="AI559" s="82">
        <f t="shared" si="357"/>
        <v>999.97400000000005</v>
      </c>
      <c r="AJ559" s="11"/>
      <c r="AW559" s="3"/>
    </row>
    <row r="560" spans="1:49" x14ac:dyDescent="0.25">
      <c r="A560" s="3"/>
      <c r="B560" s="3"/>
      <c r="C560" s="3"/>
      <c r="D560" s="3"/>
      <c r="E560" s="3"/>
      <c r="G560" s="3"/>
      <c r="H560" s="3"/>
      <c r="K560" s="3"/>
      <c r="L560" s="3"/>
      <c r="M560" s="3"/>
      <c r="N560" s="3"/>
      <c r="O560" s="3"/>
      <c r="P560" s="3"/>
      <c r="Q560" s="3"/>
      <c r="R560" s="3"/>
      <c r="S560" s="3"/>
      <c r="T560" s="3"/>
      <c r="U560" s="3"/>
      <c r="V560" s="11" t="str">
        <f t="shared" si="358"/>
        <v>VfL Wolfsburg</v>
      </c>
      <c r="W560" s="11">
        <f t="shared" si="355"/>
        <v>3</v>
      </c>
      <c r="Y560" s="82">
        <f>RANK(AI560,$AI$544:$AI$561,0)+COUNTIF($AI$543:AI559,AI560)</f>
        <v>3</v>
      </c>
      <c r="Z560" s="82" t="str">
        <f t="shared" si="356"/>
        <v>VfL Wolfsburg</v>
      </c>
      <c r="AA560" s="82">
        <f>COUNTIFS(F3:F297,Z560,G3:G297,"&gt;=0")+COUNTIFS(I3:I297,Z560,H3:H297,"&gt;=0")</f>
        <v>3</v>
      </c>
      <c r="AB560" s="82">
        <f>COUNTIFS(F3:F297,Z560,B3:B297,3)+COUNTIFS(I3:I297,Z560,M3:M297,3)</f>
        <v>2</v>
      </c>
      <c r="AC560" s="82">
        <f>COUNTIFS(F3:F297,Z560,B3:B297,1)+COUNTIFS(I3:I297,Z560,M3:M297,1)</f>
        <v>1</v>
      </c>
      <c r="AD560" s="82">
        <f>COUNTIFS(F3:F297,Z560,B3:B297,0)+COUNTIFS(I3:I297,Z560,M3:M297,0)</f>
        <v>0</v>
      </c>
      <c r="AE560" s="82">
        <f>SUMIF(F3:F297,Z560,G3:G297)+SUMIF(I3:I297,Z560,H3:H297)</f>
        <v>6</v>
      </c>
      <c r="AF560" s="82">
        <f>SUMIF(F3:F297,Z560,H3:H297)+SUMIF(I3:I297,Z560,G3:G297)</f>
        <v>2</v>
      </c>
      <c r="AG560" s="82">
        <f t="shared" si="359"/>
        <v>4</v>
      </c>
      <c r="AH560" s="82">
        <f t="shared" si="360"/>
        <v>7</v>
      </c>
      <c r="AI560" s="82">
        <f t="shared" si="357"/>
        <v>7000.0460000000003</v>
      </c>
      <c r="AJ560" s="11"/>
      <c r="AW560" s="3"/>
    </row>
    <row r="561" spans="1:49" x14ac:dyDescent="0.25">
      <c r="A561" s="3"/>
      <c r="B561" s="3"/>
      <c r="C561" s="3"/>
      <c r="D561" s="3"/>
      <c r="E561" s="3"/>
      <c r="G561" s="3"/>
      <c r="H561" s="3"/>
      <c r="K561" s="3"/>
      <c r="L561" s="3"/>
      <c r="M561" s="3"/>
      <c r="N561" s="3"/>
      <c r="O561" s="3"/>
      <c r="P561" s="3"/>
      <c r="Q561" s="3"/>
      <c r="R561" s="3"/>
      <c r="S561" s="3"/>
      <c r="T561" s="3"/>
      <c r="U561" s="3"/>
      <c r="V561" s="11" t="str">
        <f t="shared" si="358"/>
        <v>Werder Bremen</v>
      </c>
      <c r="W561" s="11">
        <f t="shared" si="355"/>
        <v>13</v>
      </c>
      <c r="Y561" s="82">
        <f>RANK(AI561,$AI$544:$AI$561,0)+COUNTIF($AI$543:AI560,AI561)</f>
        <v>13</v>
      </c>
      <c r="Z561" s="82" t="str">
        <f t="shared" si="356"/>
        <v>Werder Bremen</v>
      </c>
      <c r="AA561" s="82">
        <f>COUNTIFS(F3:F297,Z561,G3:G297,"&gt;=0")+COUNTIFS(I3:I297,Z561,H3:H297,"&gt;=0")</f>
        <v>3</v>
      </c>
      <c r="AB561" s="82">
        <f>COUNTIFS(F3:F297,Z561,B3:B297,3)+COUNTIFS(I3:I297,Z561,M3:M297,3)</f>
        <v>1</v>
      </c>
      <c r="AC561" s="82">
        <f>COUNTIFS(F3:F297,Z561,B3:B297,1)+COUNTIFS(I3:I297,Z561,M3:M297,1)</f>
        <v>0</v>
      </c>
      <c r="AD561" s="82">
        <f>COUNTIFS(F3:F297,Z561,B3:B297,0)+COUNTIFS(I3:I297,Z561,M3:M297,0)</f>
        <v>2</v>
      </c>
      <c r="AE561" s="82">
        <f>SUMIF(F3:F297,Z561,G3:G297)+SUMIF(I3:I297,Z561,H3:H297)</f>
        <v>6</v>
      </c>
      <c r="AF561" s="82">
        <f>SUMIF(F3:F297,Z561,H3:H297)+SUMIF(I3:I297,Z561,G3:G297)</f>
        <v>8</v>
      </c>
      <c r="AG561" s="82">
        <f t="shared" si="359"/>
        <v>-2</v>
      </c>
      <c r="AH561" s="82">
        <f t="shared" si="360"/>
        <v>3</v>
      </c>
      <c r="AI561" s="82">
        <f t="shared" si="357"/>
        <v>2999.9859999999999</v>
      </c>
      <c r="AJ561" s="11"/>
      <c r="AW561" s="3"/>
    </row>
    <row r="562" spans="1:49" x14ac:dyDescent="0.25">
      <c r="A562" s="3"/>
      <c r="B562" s="3"/>
      <c r="C562" s="3"/>
      <c r="D562" s="3"/>
      <c r="E562" s="3"/>
      <c r="G562" s="3"/>
      <c r="H562" s="3"/>
      <c r="K562" s="3"/>
      <c r="L562" s="3"/>
      <c r="M562" s="3"/>
      <c r="N562" s="3"/>
      <c r="O562" s="3"/>
      <c r="P562" s="3"/>
      <c r="Q562" s="3"/>
      <c r="R562" s="3"/>
      <c r="S562" s="3"/>
      <c r="T562" s="3"/>
      <c r="U562" s="3"/>
      <c r="AJ562" s="11"/>
      <c r="AW562" s="3"/>
    </row>
    <row r="563" spans="1:49" x14ac:dyDescent="0.25">
      <c r="A563" s="3"/>
      <c r="B563" s="3"/>
      <c r="C563" s="3"/>
      <c r="D563" s="3"/>
      <c r="E563" s="3"/>
      <c r="G563" s="3"/>
      <c r="H563" s="3"/>
      <c r="K563" s="3"/>
      <c r="L563" s="3"/>
      <c r="M563" s="3"/>
      <c r="N563" s="3"/>
      <c r="O563" s="3"/>
      <c r="P563" s="3"/>
      <c r="Q563" s="3"/>
      <c r="R563" s="3"/>
      <c r="S563" s="3"/>
      <c r="T563" s="3"/>
      <c r="U563" s="3"/>
      <c r="W563" s="83">
        <v>28</v>
      </c>
      <c r="Y563" s="82"/>
      <c r="Z563" s="82" t="s">
        <v>1</v>
      </c>
      <c r="AA563" s="82" t="s">
        <v>2</v>
      </c>
      <c r="AB563" s="82" t="s">
        <v>3</v>
      </c>
      <c r="AC563" s="82" t="s">
        <v>4</v>
      </c>
      <c r="AD563" s="82" t="s">
        <v>5</v>
      </c>
      <c r="AE563" s="82" t="s">
        <v>6</v>
      </c>
      <c r="AF563" s="82" t="s">
        <v>7</v>
      </c>
      <c r="AG563" s="82" t="s">
        <v>8</v>
      </c>
      <c r="AH563" s="82" t="s">
        <v>9</v>
      </c>
      <c r="AI563" s="82" t="s">
        <v>0</v>
      </c>
      <c r="AJ563" s="11"/>
      <c r="AW563" s="3"/>
    </row>
    <row r="564" spans="1:49" x14ac:dyDescent="0.25">
      <c r="A564" s="3"/>
      <c r="B564" s="3"/>
      <c r="C564" s="3"/>
      <c r="D564" s="3"/>
      <c r="E564" s="3"/>
      <c r="G564" s="3"/>
      <c r="H564" s="3"/>
      <c r="K564" s="3"/>
      <c r="L564" s="3"/>
      <c r="M564" s="3"/>
      <c r="N564" s="3"/>
      <c r="O564" s="3"/>
      <c r="P564" s="3"/>
      <c r="Q564" s="3"/>
      <c r="R564" s="3"/>
      <c r="S564" s="3"/>
      <c r="T564" s="3"/>
      <c r="U564" s="3"/>
      <c r="V564" s="11" t="str">
        <f>CONCATENATE(Z564)</f>
        <v>1. FC Köln</v>
      </c>
      <c r="W564" s="11">
        <f t="shared" ref="W564:W581" si="361">Y564</f>
        <v>14</v>
      </c>
      <c r="Y564" s="82">
        <f>RANK(AI564,$AI$564:$AI$581,0)+COUNTIF($AI$563:AI563,AI564)</f>
        <v>14</v>
      </c>
      <c r="Z564" s="82" t="str">
        <f t="shared" ref="Z564:Z581" si="362">CONCATENATE(Z4)</f>
        <v>1. FC Köln</v>
      </c>
      <c r="AA564" s="82">
        <f>COUNTIFS(F3:F308,Z564,G3:G308,"&gt;=0")+COUNTIFS(I3:I308,Z564,H3:H308,"&gt;=0")</f>
        <v>3</v>
      </c>
      <c r="AB564" s="82">
        <f>COUNTIFS(F3:F308,Z564,B3:B308,3)+COUNTIFS(I3:I308,Z564,M3:M308,3)</f>
        <v>1</v>
      </c>
      <c r="AC564" s="82">
        <f>COUNTIFS(F3:F308,Z564,B3:B308,1)+COUNTIFS(I3:I308,Z564,M3:M308,1)</f>
        <v>0</v>
      </c>
      <c r="AD564" s="82">
        <f>COUNTIFS(F3:F308,Z564,B3:B308,0)+COUNTIFS(I3:I308,Z564,M3:M308,0)</f>
        <v>2</v>
      </c>
      <c r="AE564" s="82">
        <f>SUMIF(F3:F308,Z564,G3:G308)+SUMIF(I3:I308,Z564,H3:H308)</f>
        <v>4</v>
      </c>
      <c r="AF564" s="82">
        <f>SUMIF(F3:F308,Z564,H3:H308)+SUMIF(I3:I308,Z564,G3:G308)</f>
        <v>6</v>
      </c>
      <c r="AG564" s="82">
        <f>+AE564-AF564</f>
        <v>-2</v>
      </c>
      <c r="AH564" s="82">
        <f>(AB564*3)+AC564</f>
        <v>3</v>
      </c>
      <c r="AI564" s="82">
        <f>SUM(AH564*1000+(AG564)/100+(AE564)/1000)</f>
        <v>2999.9839999999999</v>
      </c>
      <c r="AJ564" s="11"/>
      <c r="AW564" s="3"/>
    </row>
    <row r="565" spans="1:49" x14ac:dyDescent="0.25">
      <c r="A565" s="3"/>
      <c r="B565" s="3"/>
      <c r="C565" s="3"/>
      <c r="D565" s="3"/>
      <c r="E565" s="3"/>
      <c r="G565" s="3"/>
      <c r="H565" s="3"/>
      <c r="K565" s="3"/>
      <c r="L565" s="3"/>
      <c r="M565" s="3"/>
      <c r="N565" s="3"/>
      <c r="O565" s="3"/>
      <c r="P565" s="3"/>
      <c r="Q565" s="3"/>
      <c r="R565" s="3"/>
      <c r="S565" s="3"/>
      <c r="T565" s="3"/>
      <c r="U565" s="3"/>
      <c r="V565" s="11" t="str">
        <f t="shared" ref="V565:V581" si="363">CONCATENATE(Z565)</f>
        <v>1. FC Union Berlin</v>
      </c>
      <c r="W565" s="11">
        <f t="shared" si="361"/>
        <v>11</v>
      </c>
      <c r="Y565" s="82">
        <f>RANK(AI565,$AI$564:$AI$581,0)+COUNTIF($AI$563:AI564,AI565)</f>
        <v>11</v>
      </c>
      <c r="Z565" s="82" t="str">
        <f t="shared" si="362"/>
        <v>1. FC Union Berlin</v>
      </c>
      <c r="AA565" s="82">
        <f>COUNTIFS(F3:F308,Z565,G3:G308,"&gt;=0")+COUNTIFS(I3:I308,Z565,H3:H308,"&gt;=0")</f>
        <v>3</v>
      </c>
      <c r="AB565" s="82">
        <f>COUNTIFS(F3:F308,Z565,B3:B308,3)+COUNTIFS(I3:I308,Z565,M3:M308,3)</f>
        <v>1</v>
      </c>
      <c r="AC565" s="82">
        <f>COUNTIFS(F3:F308,Z565,B3:B308,1)+COUNTIFS(I3:I308,Z565,M3:M308,1)</f>
        <v>1</v>
      </c>
      <c r="AD565" s="82">
        <f>COUNTIFS(F3:F308,Z565,B3:B308,0)+COUNTIFS(I3:I308,Z565,M3:M308,0)</f>
        <v>1</v>
      </c>
      <c r="AE565" s="82">
        <f>SUMIF(F3:F308,Z565,G3:G308)+SUMIF(I3:I308,Z565,H3:H308)</f>
        <v>4</v>
      </c>
      <c r="AF565" s="82">
        <f>SUMIF(F3:F308,Z565,H3:H308)+SUMIF(I3:I308,Z565,G3:G308)</f>
        <v>6</v>
      </c>
      <c r="AG565" s="82">
        <f>+AE565-AF565</f>
        <v>-2</v>
      </c>
      <c r="AH565" s="82">
        <f>(AB565*3)+AC565</f>
        <v>4</v>
      </c>
      <c r="AI565" s="82">
        <f t="shared" ref="AI565:AI581" si="364">SUM(AH565*1000+(AG565)/100+(AE565)/1000)</f>
        <v>3999.9839999999999</v>
      </c>
      <c r="AJ565" s="11"/>
      <c r="AW565" s="3"/>
    </row>
    <row r="566" spans="1:49" x14ac:dyDescent="0.25">
      <c r="A566" s="3"/>
      <c r="B566" s="3"/>
      <c r="C566" s="3"/>
      <c r="D566" s="3"/>
      <c r="E566" s="3"/>
      <c r="G566" s="3"/>
      <c r="H566" s="3"/>
      <c r="K566" s="3"/>
      <c r="L566" s="3"/>
      <c r="M566" s="3"/>
      <c r="N566" s="3"/>
      <c r="O566" s="3"/>
      <c r="P566" s="3"/>
      <c r="Q566" s="3"/>
      <c r="R566" s="3"/>
      <c r="S566" s="3"/>
      <c r="T566" s="3"/>
      <c r="U566" s="3"/>
      <c r="V566" s="11" t="str">
        <f t="shared" si="363"/>
        <v>1. FSV Mainz 05</v>
      </c>
      <c r="W566" s="11">
        <f t="shared" si="361"/>
        <v>18</v>
      </c>
      <c r="Y566" s="82">
        <f>RANK(AI566,$AI$564:$AI$581,0)+COUNTIF($AI$563:AI565,AI566)</f>
        <v>18</v>
      </c>
      <c r="Z566" s="82" t="str">
        <f t="shared" si="362"/>
        <v>1. FSV Mainz 05</v>
      </c>
      <c r="AA566" s="82">
        <f>COUNTIFS(F3:F308,Z566,G3:G308,"&gt;=0")+COUNTIFS(I3:I308,Z566,H3:H308,"&gt;=0")</f>
        <v>3</v>
      </c>
      <c r="AB566" s="82">
        <f>COUNTIFS(F3:F308,Z566,B3:B308,3)+COUNTIFS(I3:I308,Z566,M3:M308,3)</f>
        <v>0</v>
      </c>
      <c r="AC566" s="82">
        <f>COUNTIFS(F3:F308,Z566,B3:B308,1)+COUNTIFS(I3:I308,Z566,M3:M308,1)</f>
        <v>0</v>
      </c>
      <c r="AD566" s="82">
        <f>COUNTIFS(F3:F308,Z566,B3:B308,0)+COUNTIFS(I3:I308,Z566,M3:M308,0)</f>
        <v>3</v>
      </c>
      <c r="AE566" s="82">
        <f>SUMIF(F3:F308,Z566,G3:G308)+SUMIF(I3:I308,Z566,H3:H308)</f>
        <v>2</v>
      </c>
      <c r="AF566" s="82">
        <f>SUMIF(F3:F308,Z566,H3:H308)+SUMIF(I3:I308,Z566,G3:G308)</f>
        <v>12</v>
      </c>
      <c r="AG566" s="82">
        <f>+AE566-AF566</f>
        <v>-10</v>
      </c>
      <c r="AH566" s="82">
        <f>(AB566*3)+AC566</f>
        <v>0</v>
      </c>
      <c r="AI566" s="82">
        <f t="shared" si="364"/>
        <v>-9.8000000000000004E-2</v>
      </c>
      <c r="AJ566" s="11"/>
      <c r="AW566" s="3"/>
    </row>
    <row r="567" spans="1:49" x14ac:dyDescent="0.25">
      <c r="A567" s="3"/>
      <c r="B567" s="3"/>
      <c r="C567" s="3"/>
      <c r="D567" s="3"/>
      <c r="E567" s="3"/>
      <c r="G567" s="3"/>
      <c r="H567" s="3"/>
      <c r="K567" s="3"/>
      <c r="L567" s="3"/>
      <c r="M567" s="3"/>
      <c r="N567" s="3"/>
      <c r="O567" s="3"/>
      <c r="P567" s="3"/>
      <c r="Q567" s="3"/>
      <c r="R567" s="3"/>
      <c r="S567" s="3"/>
      <c r="T567" s="3"/>
      <c r="U567" s="3"/>
      <c r="V567" s="11" t="str">
        <f t="shared" si="363"/>
        <v>1899 Hoffenheim</v>
      </c>
      <c r="W567" s="11">
        <f t="shared" si="361"/>
        <v>9</v>
      </c>
      <c r="Y567" s="82">
        <f>RANK(AI567,$AI$564:$AI$581,0)+COUNTIF($AI$563:AI566,AI567)</f>
        <v>9</v>
      </c>
      <c r="Z567" s="82" t="str">
        <f t="shared" si="362"/>
        <v>1899 Hoffenheim</v>
      </c>
      <c r="AA567" s="82">
        <f>COUNTIFS(F3:F308,Z567,G3:G308,"&gt;=0")+COUNTIFS(I3:I308,Z567,H3:H308,"&gt;=0")</f>
        <v>3</v>
      </c>
      <c r="AB567" s="82">
        <f>COUNTIFS(F3:F308,Z567,B3:B308,3)+COUNTIFS(I3:I308,Z567,M3:M308,3)</f>
        <v>1</v>
      </c>
      <c r="AC567" s="82">
        <f>COUNTIFS(F3:F308,Z567,B3:B308,1)+COUNTIFS(I3:I308,Z567,M3:M308,1)</f>
        <v>1</v>
      </c>
      <c r="AD567" s="82">
        <f>COUNTIFS(F3:F308,Z567,B3:B308,0)+COUNTIFS(I3:I308,Z567,M3:M308,0)</f>
        <v>1</v>
      </c>
      <c r="AE567" s="82">
        <f>SUMIF(F3:F308,Z567,G3:G308)+SUMIF(I3:I308,Z567,H3:H308)</f>
        <v>3</v>
      </c>
      <c r="AF567" s="82">
        <f>SUMIF(F3:F308,Z567,H3:H308)+SUMIF(I3:I308,Z567,G3:G308)</f>
        <v>3</v>
      </c>
      <c r="AG567" s="82">
        <f t="shared" ref="AG567:AG581" si="365">+AE567-AF567</f>
        <v>0</v>
      </c>
      <c r="AH567" s="82">
        <f>(AB567*3)+AC567</f>
        <v>4</v>
      </c>
      <c r="AI567" s="82">
        <f t="shared" si="364"/>
        <v>4000.0030000000002</v>
      </c>
      <c r="AJ567" s="11"/>
      <c r="AW567" s="3"/>
    </row>
    <row r="568" spans="1:49" x14ac:dyDescent="0.25">
      <c r="A568" s="3"/>
      <c r="B568" s="3"/>
      <c r="C568" s="3"/>
      <c r="D568" s="3"/>
      <c r="E568" s="3"/>
      <c r="G568" s="3"/>
      <c r="H568" s="3"/>
      <c r="K568" s="3"/>
      <c r="L568" s="3"/>
      <c r="M568" s="3"/>
      <c r="N568" s="3"/>
      <c r="O568" s="3"/>
      <c r="P568" s="3"/>
      <c r="Q568" s="3"/>
      <c r="R568" s="3"/>
      <c r="S568" s="3"/>
      <c r="T568" s="3"/>
      <c r="U568" s="3"/>
      <c r="V568" s="11" t="str">
        <f t="shared" si="363"/>
        <v>Bayer Leverkusen</v>
      </c>
      <c r="W568" s="11">
        <f t="shared" si="361"/>
        <v>4</v>
      </c>
      <c r="Y568" s="82">
        <f>RANK(AI568,$AI$564:$AI$581,0)+COUNTIF($AI$563:AI567,AI568)</f>
        <v>4</v>
      </c>
      <c r="Z568" s="82" t="str">
        <f t="shared" si="362"/>
        <v>Bayer Leverkusen</v>
      </c>
      <c r="AA568" s="82">
        <f>COUNTIFS(F3:F308,Z568,G3:G308,"&gt;=0")+COUNTIFS(I3:I308,Z568,H3:H308,"&gt;=0")</f>
        <v>3</v>
      </c>
      <c r="AB568" s="82">
        <f>COUNTIFS(F3:F308,Z568,B3:B308,3)+COUNTIFS(I3:I308,Z568,M3:M308,3)</f>
        <v>2</v>
      </c>
      <c r="AC568" s="82">
        <f>COUNTIFS(F3:F308,Z568,B3:B308,1)+COUNTIFS(I3:I308,Z568,M3:M308,1)</f>
        <v>1</v>
      </c>
      <c r="AD568" s="82">
        <f>COUNTIFS(F3:F308,Z568,B3:B308,0)+COUNTIFS(I3:I308,Z568,M3:M308,0)</f>
        <v>0</v>
      </c>
      <c r="AE568" s="82">
        <f>SUMIF(F3:F308,Z568,G3:G308)+SUMIF(I3:I308,Z568,H3:H308)</f>
        <v>6</v>
      </c>
      <c r="AF568" s="82">
        <f>SUMIF(F3:F308,Z568,H3:H308)+SUMIF(I3:I308,Z568,G3:G308)</f>
        <v>3</v>
      </c>
      <c r="AG568" s="82">
        <f t="shared" si="365"/>
        <v>3</v>
      </c>
      <c r="AH568" s="82">
        <f>(AB568*3)+AC568</f>
        <v>7</v>
      </c>
      <c r="AI568" s="82">
        <f t="shared" si="364"/>
        <v>7000.0360000000001</v>
      </c>
      <c r="AJ568" s="11"/>
      <c r="AW568" s="3"/>
    </row>
    <row r="569" spans="1:49" x14ac:dyDescent="0.25">
      <c r="A569" s="3"/>
      <c r="B569" s="3"/>
      <c r="C569" s="3"/>
      <c r="D569" s="3"/>
      <c r="E569" s="3"/>
      <c r="G569" s="3"/>
      <c r="H569" s="3"/>
      <c r="K569" s="3"/>
      <c r="L569" s="3"/>
      <c r="M569" s="3"/>
      <c r="N569" s="3"/>
      <c r="O569" s="3"/>
      <c r="P569" s="3"/>
      <c r="Q569" s="3"/>
      <c r="R569" s="3"/>
      <c r="S569" s="3"/>
      <c r="T569" s="3"/>
      <c r="U569" s="3"/>
      <c r="V569" s="11" t="str">
        <f t="shared" si="363"/>
        <v>Bayern München</v>
      </c>
      <c r="W569" s="11">
        <f t="shared" si="361"/>
        <v>2</v>
      </c>
      <c r="Y569" s="82">
        <f>RANK(AI569,$AI$564:$AI$581,0)+COUNTIF($AI$563:AI568,AI569)</f>
        <v>2</v>
      </c>
      <c r="Z569" s="82" t="str">
        <f t="shared" si="362"/>
        <v>Bayern München</v>
      </c>
      <c r="AA569" s="82">
        <f>COUNTIFS(F3:F308,Z569,G3:G308,"&gt;=0")+COUNTIFS(I3:I308,Z569,H3:H308,"&gt;=0")</f>
        <v>3</v>
      </c>
      <c r="AB569" s="82">
        <f>COUNTIFS(F3:F308,Z569,B3:B308,3)+COUNTIFS(I3:I308,Z569,M3:M308,3)</f>
        <v>2</v>
      </c>
      <c r="AC569" s="82">
        <f>COUNTIFS(F3:F308,Z569,B3:B308,1)+COUNTIFS(I3:I308,Z569,M3:M308,1)</f>
        <v>1</v>
      </c>
      <c r="AD569" s="82">
        <f>COUNTIFS(F3:F308,Z569,B3:B308,0)+COUNTIFS(I3:I308,Z569,M3:M308,0)</f>
        <v>0</v>
      </c>
      <c r="AE569" s="82">
        <f>SUMIF(F3:F308,Z569,G3:G308)+SUMIF(I3:I308,Z569,H3:H308)</f>
        <v>11</v>
      </c>
      <c r="AF569" s="82">
        <f>SUMIF(F3:F308,Z569,H3:H308)+SUMIF(I3:I308,Z569,G3:G308)</f>
        <v>3</v>
      </c>
      <c r="AG569" s="82">
        <f t="shared" si="365"/>
        <v>8</v>
      </c>
      <c r="AH569" s="82">
        <f t="shared" ref="AH569:AH581" si="366">(AB569*3)+AC569</f>
        <v>7</v>
      </c>
      <c r="AI569" s="82">
        <f t="shared" si="364"/>
        <v>7000.0910000000003</v>
      </c>
      <c r="AJ569" s="11"/>
      <c r="AW569" s="3"/>
    </row>
    <row r="570" spans="1:49" x14ac:dyDescent="0.25">
      <c r="A570" s="3"/>
      <c r="B570" s="3"/>
      <c r="C570" s="3"/>
      <c r="D570" s="3"/>
      <c r="E570" s="3"/>
      <c r="G570" s="3"/>
      <c r="H570" s="3"/>
      <c r="K570" s="3"/>
      <c r="L570" s="3"/>
      <c r="M570" s="3"/>
      <c r="N570" s="3"/>
      <c r="O570" s="3"/>
      <c r="P570" s="3"/>
      <c r="Q570" s="3"/>
      <c r="R570" s="3"/>
      <c r="S570" s="3"/>
      <c r="T570" s="3"/>
      <c r="U570" s="3"/>
      <c r="V570" s="11" t="str">
        <f t="shared" si="363"/>
        <v>Bor. Mönchengladbach</v>
      </c>
      <c r="W570" s="11">
        <f t="shared" si="361"/>
        <v>8</v>
      </c>
      <c r="Y570" s="82">
        <f>RANK(AI570,$AI$564:$AI$581,0)+COUNTIF($AI$563:AI569,AI570)</f>
        <v>8</v>
      </c>
      <c r="Z570" s="82" t="str">
        <f t="shared" si="362"/>
        <v>Bor. Mönchengladbach</v>
      </c>
      <c r="AA570" s="82">
        <f>COUNTIFS(F3:F308,Z570,G3:G308,"&gt;=0")+COUNTIFS(I3:I308,Z570,H3:H308,"&gt;=0")</f>
        <v>3</v>
      </c>
      <c r="AB570" s="82">
        <f>COUNTIFS(F3:F308,Z570,B3:B308,3)+COUNTIFS(I3:I308,Z570,M3:M308,3)</f>
        <v>1</v>
      </c>
      <c r="AC570" s="82">
        <f>COUNTIFS(F3:F308,Z570,B3:B308,1)+COUNTIFS(I3:I308,Z570,M3:M308,1)</f>
        <v>1</v>
      </c>
      <c r="AD570" s="82">
        <f>COUNTIFS(F3:F308,Z570,B3:B308,0)+COUNTIFS(I3:I308,Z570,M3:M308,0)</f>
        <v>1</v>
      </c>
      <c r="AE570" s="82">
        <f>SUMIF(F3:F308,Z570,G3:G308)+SUMIF(I3:I308,Z570,H3:H308)</f>
        <v>4</v>
      </c>
      <c r="AF570" s="82">
        <f>SUMIF(F3:F308,Z570,H3:H308)+SUMIF(I3:I308,Z570,G3:G308)</f>
        <v>4</v>
      </c>
      <c r="AG570" s="82">
        <f t="shared" si="365"/>
        <v>0</v>
      </c>
      <c r="AH570" s="82">
        <f t="shared" si="366"/>
        <v>4</v>
      </c>
      <c r="AI570" s="82">
        <f t="shared" si="364"/>
        <v>4000.0039999999999</v>
      </c>
      <c r="AJ570" s="11"/>
      <c r="AW570" s="3"/>
    </row>
    <row r="571" spans="1:49" x14ac:dyDescent="0.25">
      <c r="A571" s="3"/>
      <c r="B571" s="3"/>
      <c r="C571" s="3"/>
      <c r="D571" s="3"/>
      <c r="E571" s="3"/>
      <c r="G571" s="3"/>
      <c r="H571" s="3"/>
      <c r="K571" s="3"/>
      <c r="L571" s="3"/>
      <c r="M571" s="3"/>
      <c r="N571" s="3"/>
      <c r="O571" s="3"/>
      <c r="P571" s="3"/>
      <c r="Q571" s="3"/>
      <c r="R571" s="3"/>
      <c r="S571" s="3"/>
      <c r="T571" s="3"/>
      <c r="U571" s="3"/>
      <c r="V571" s="11" t="str">
        <f t="shared" si="363"/>
        <v>Borussia Dortmund</v>
      </c>
      <c r="W571" s="11">
        <f t="shared" si="361"/>
        <v>5</v>
      </c>
      <c r="Y571" s="82">
        <f>RANK(AI571,$AI$564:$AI$581,0)+COUNTIF($AI$563:AI570,AI571)</f>
        <v>5</v>
      </c>
      <c r="Z571" s="82" t="str">
        <f t="shared" si="362"/>
        <v>Borussia Dortmund</v>
      </c>
      <c r="AA571" s="82">
        <f>COUNTIFS(F3:F308,Z571,G3:G308,"&gt;=0")+COUNTIFS(I3:I308,Z571,H3:H308,"&gt;=0")</f>
        <v>3</v>
      </c>
      <c r="AB571" s="82">
        <f>COUNTIFS(F3:F308,Z571,B3:B308,3)+COUNTIFS(I3:I308,Z571,M3:M308,3)</f>
        <v>2</v>
      </c>
      <c r="AC571" s="82">
        <f>COUNTIFS(F3:F308,Z571,B3:B308,1)+COUNTIFS(I3:I308,Z571,M3:M308,1)</f>
        <v>0</v>
      </c>
      <c r="AD571" s="82">
        <f>COUNTIFS(F3:F308,Z571,B3:B308,0)+COUNTIFS(I3:I308,Z571,M3:M308,0)</f>
        <v>1</v>
      </c>
      <c r="AE571" s="82">
        <f>SUMIF(F3:F308,Z571,G3:G308)+SUMIF(I3:I308,Z571,H3:H308)</f>
        <v>9</v>
      </c>
      <c r="AF571" s="82">
        <f>SUMIF(F3:F308,Z571,H3:H308)+SUMIF(I3:I308,Z571,G3:G308)</f>
        <v>5</v>
      </c>
      <c r="AG571" s="82">
        <f t="shared" si="365"/>
        <v>4</v>
      </c>
      <c r="AH571" s="82">
        <f t="shared" si="366"/>
        <v>6</v>
      </c>
      <c r="AI571" s="82">
        <f t="shared" si="364"/>
        <v>6000.049</v>
      </c>
      <c r="AJ571" s="11"/>
      <c r="AW571" s="3"/>
    </row>
    <row r="572" spans="1:49" x14ac:dyDescent="0.25">
      <c r="A572" s="3"/>
      <c r="B572" s="3"/>
      <c r="C572" s="3"/>
      <c r="D572" s="3"/>
      <c r="E572" s="3"/>
      <c r="G572" s="3"/>
      <c r="H572" s="3"/>
      <c r="K572" s="3"/>
      <c r="L572" s="3"/>
      <c r="M572" s="3"/>
      <c r="N572" s="3"/>
      <c r="O572" s="3"/>
      <c r="P572" s="3"/>
      <c r="Q572" s="3"/>
      <c r="R572" s="3"/>
      <c r="S572" s="3"/>
      <c r="T572" s="3"/>
      <c r="U572" s="3"/>
      <c r="V572" s="11" t="str">
        <f t="shared" si="363"/>
        <v>Eintracht Frankfurt</v>
      </c>
      <c r="W572" s="11">
        <f t="shared" si="361"/>
        <v>7</v>
      </c>
      <c r="Y572" s="82">
        <f>RANK(AI572,$AI$564:$AI$581,0)+COUNTIF($AI$563:AI571,AI572)</f>
        <v>7</v>
      </c>
      <c r="Z572" s="82" t="str">
        <f t="shared" si="362"/>
        <v>Eintracht Frankfurt</v>
      </c>
      <c r="AA572" s="82">
        <f>COUNTIFS(F3:F308,Z572,G3:G308,"&gt;=0")+COUNTIFS(I3:I308,Z572,H3:H308,"&gt;=0")</f>
        <v>3</v>
      </c>
      <c r="AB572" s="82">
        <f>COUNTIFS(F3:F308,Z572,B3:B308,3)+COUNTIFS(I3:I308,Z572,M3:M308,3)</f>
        <v>2</v>
      </c>
      <c r="AC572" s="82">
        <f>COUNTIFS(F3:F308,Z572,B3:B308,1)+COUNTIFS(I3:I308,Z572,M3:M308,1)</f>
        <v>0</v>
      </c>
      <c r="AD572" s="82">
        <f>COUNTIFS(F3:F308,Z572,B3:B308,0)+COUNTIFS(I3:I308,Z572,M3:M308,0)</f>
        <v>1</v>
      </c>
      <c r="AE572" s="82">
        <f>SUMIF(F3:F308,Z572,G3:G308)+SUMIF(I3:I308,Z572,H3:H308)</f>
        <v>4</v>
      </c>
      <c r="AF572" s="82">
        <f>SUMIF(F3:F308,Z572,H3:H308)+SUMIF(I3:I308,Z572,G3:G308)</f>
        <v>3</v>
      </c>
      <c r="AG572" s="82">
        <f t="shared" si="365"/>
        <v>1</v>
      </c>
      <c r="AH572" s="82">
        <f t="shared" si="366"/>
        <v>6</v>
      </c>
      <c r="AI572" s="82">
        <f t="shared" si="364"/>
        <v>6000.0140000000001</v>
      </c>
      <c r="AJ572" s="11"/>
      <c r="AW572" s="3"/>
    </row>
    <row r="573" spans="1:49" x14ac:dyDescent="0.25">
      <c r="A573" s="3"/>
      <c r="B573" s="3"/>
      <c r="C573" s="3"/>
      <c r="D573" s="3"/>
      <c r="E573" s="3"/>
      <c r="G573" s="3"/>
      <c r="H573" s="3"/>
      <c r="K573" s="3"/>
      <c r="L573" s="3"/>
      <c r="M573" s="3"/>
      <c r="N573" s="3"/>
      <c r="O573" s="3"/>
      <c r="P573" s="3"/>
      <c r="Q573" s="3"/>
      <c r="R573" s="3"/>
      <c r="S573" s="3"/>
      <c r="T573" s="3"/>
      <c r="U573" s="3"/>
      <c r="V573" s="11" t="str">
        <f t="shared" si="363"/>
        <v>FC Augsburg</v>
      </c>
      <c r="W573" s="11">
        <f t="shared" si="361"/>
        <v>16</v>
      </c>
      <c r="Y573" s="82">
        <f>RANK(AI573,$AI$564:$AI$581,0)+COUNTIF($AI$563:AI572,AI573)</f>
        <v>16</v>
      </c>
      <c r="Z573" s="82" t="str">
        <f t="shared" si="362"/>
        <v>FC Augsburg</v>
      </c>
      <c r="AA573" s="82">
        <f>COUNTIFS(F3:F308,Z573,G3:G308,"&gt;=0")+COUNTIFS(I3:I308,Z573,H3:H308,"&gt;=0")</f>
        <v>3</v>
      </c>
      <c r="AB573" s="82">
        <f>COUNTIFS(F3:F308,Z573,B3:B308,3)+COUNTIFS(I3:I308,Z573,M3:M308,3)</f>
        <v>0</v>
      </c>
      <c r="AC573" s="82">
        <f>COUNTIFS(F3:F308,Z573,B3:B308,1)+COUNTIFS(I3:I308,Z573,M3:M308,1)</f>
        <v>1</v>
      </c>
      <c r="AD573" s="82">
        <f>COUNTIFS(F3:F308,Z573,B3:B308,0)+COUNTIFS(I3:I308,Z573,M3:M308,0)</f>
        <v>2</v>
      </c>
      <c r="AE573" s="82">
        <f>SUMIF(F3:F308,Z573,G3:G308)+SUMIF(I3:I308,Z573,H3:H308)</f>
        <v>4</v>
      </c>
      <c r="AF573" s="82">
        <f>SUMIF(F3:F308,Z573,H3:H308)+SUMIF(I3:I308,Z573,G3:G308)</f>
        <v>9</v>
      </c>
      <c r="AG573" s="82">
        <f t="shared" si="365"/>
        <v>-5</v>
      </c>
      <c r="AH573" s="82">
        <f t="shared" si="366"/>
        <v>1</v>
      </c>
      <c r="AI573" s="82">
        <f t="shared" si="364"/>
        <v>999.95400000000006</v>
      </c>
      <c r="AJ573" s="11"/>
      <c r="AW573" s="3"/>
    </row>
    <row r="574" spans="1:49" x14ac:dyDescent="0.25">
      <c r="A574" s="3"/>
      <c r="B574" s="3"/>
      <c r="C574" s="3"/>
      <c r="D574" s="3"/>
      <c r="E574" s="3"/>
      <c r="G574" s="3"/>
      <c r="H574" s="3"/>
      <c r="K574" s="3"/>
      <c r="L574" s="3"/>
      <c r="M574" s="3"/>
      <c r="N574" s="3"/>
      <c r="O574" s="3"/>
      <c r="P574" s="3"/>
      <c r="Q574" s="3"/>
      <c r="R574" s="3"/>
      <c r="S574" s="3"/>
      <c r="T574" s="3"/>
      <c r="U574" s="3"/>
      <c r="V574" s="11" t="str">
        <f t="shared" si="363"/>
        <v>FC Schalke 04</v>
      </c>
      <c r="W574" s="11">
        <f t="shared" si="361"/>
        <v>10</v>
      </c>
      <c r="Y574" s="82">
        <f>RANK(AI574,$AI$564:$AI$581,0)+COUNTIF($AI$563:AI573,AI574)</f>
        <v>10</v>
      </c>
      <c r="Z574" s="82" t="str">
        <f t="shared" si="362"/>
        <v>FC Schalke 04</v>
      </c>
      <c r="AA574" s="82">
        <f>COUNTIFS(F3:F308,Z574,G3:G308,"&gt;=0")+COUNTIFS(I3:I308,Z574,H3:H308,"&gt;=0")</f>
        <v>3</v>
      </c>
      <c r="AB574" s="82">
        <f>COUNTIFS(F3:F308,Z574,B3:B308,3)+COUNTIFS(I3:I308,Z574,M3:M308,3)</f>
        <v>1</v>
      </c>
      <c r="AC574" s="82">
        <f>COUNTIFS(F3:F308,Z574,B3:B308,1)+COUNTIFS(I3:I308,Z574,M3:M308,1)</f>
        <v>1</v>
      </c>
      <c r="AD574" s="82">
        <f>COUNTIFS(F3:F308,Z574,B3:B308,0)+COUNTIFS(I3:I308,Z574,M3:M308,0)</f>
        <v>1</v>
      </c>
      <c r="AE574" s="82">
        <f>SUMIF(F3:F308,Z574,G3:G308)+SUMIF(I3:I308,Z574,H3:H308)</f>
        <v>3</v>
      </c>
      <c r="AF574" s="82">
        <f>SUMIF(F3:F308,Z574,H3:H308)+SUMIF(I3:I308,Z574,G3:G308)</f>
        <v>3</v>
      </c>
      <c r="AG574" s="82">
        <f t="shared" si="365"/>
        <v>0</v>
      </c>
      <c r="AH574" s="82">
        <f t="shared" si="366"/>
        <v>4</v>
      </c>
      <c r="AI574" s="82">
        <f t="shared" si="364"/>
        <v>4000.0030000000002</v>
      </c>
      <c r="AJ574" s="11"/>
      <c r="AW574" s="3"/>
    </row>
    <row r="575" spans="1:49" x14ac:dyDescent="0.25">
      <c r="A575" s="3"/>
      <c r="B575" s="3"/>
      <c r="C575" s="3"/>
      <c r="D575" s="3"/>
      <c r="E575" s="3"/>
      <c r="G575" s="3"/>
      <c r="H575" s="3"/>
      <c r="K575" s="3"/>
      <c r="L575" s="3"/>
      <c r="M575" s="3"/>
      <c r="N575" s="3"/>
      <c r="O575" s="3"/>
      <c r="P575" s="3"/>
      <c r="Q575" s="3"/>
      <c r="R575" s="3"/>
      <c r="S575" s="3"/>
      <c r="T575" s="3"/>
      <c r="U575" s="3"/>
      <c r="V575" s="11" t="str">
        <f t="shared" si="363"/>
        <v>Fortuna Düsseldorf</v>
      </c>
      <c r="W575" s="11">
        <f t="shared" si="361"/>
        <v>12</v>
      </c>
      <c r="Y575" s="82">
        <f>RANK(AI575,$AI$564:$AI$581,0)+COUNTIF($AI$563:AI574,AI575)</f>
        <v>12</v>
      </c>
      <c r="Z575" s="82" t="str">
        <f t="shared" si="362"/>
        <v>Fortuna Düsseldorf</v>
      </c>
      <c r="AA575" s="82">
        <f>COUNTIFS(F3:F308,Z575,G3:G308,"&gt;=0")+COUNTIFS(I3:I308,Z575,H3:H308,"&gt;=0")</f>
        <v>3</v>
      </c>
      <c r="AB575" s="82">
        <f>COUNTIFS(F3:F308,Z575,B3:B308,3)+COUNTIFS(I3:I308,Z575,M3:M308,3)</f>
        <v>1</v>
      </c>
      <c r="AC575" s="82">
        <f>COUNTIFS(F3:F308,Z575,B3:B308,1)+COUNTIFS(I3:I308,Z575,M3:M308,1)</f>
        <v>0</v>
      </c>
      <c r="AD575" s="82">
        <f>COUNTIFS(F3:F308,Z575,B3:B308,0)+COUNTIFS(I3:I308,Z575,M3:M308,0)</f>
        <v>2</v>
      </c>
      <c r="AE575" s="82">
        <f>SUMIF(F3:F308,Z575,G3:G308)+SUMIF(I3:I308,Z575,H3:H308)</f>
        <v>5</v>
      </c>
      <c r="AF575" s="82">
        <f>SUMIF(F3:F308,Z575,H3:H308)+SUMIF(I3:I308,Z575,G3:G308)</f>
        <v>6</v>
      </c>
      <c r="AG575" s="82">
        <f t="shared" si="365"/>
        <v>-1</v>
      </c>
      <c r="AH575" s="82">
        <f t="shared" si="366"/>
        <v>3</v>
      </c>
      <c r="AI575" s="82">
        <f t="shared" si="364"/>
        <v>2999.9949999999999</v>
      </c>
      <c r="AW575" s="3"/>
    </row>
    <row r="576" spans="1:49" x14ac:dyDescent="0.25">
      <c r="A576" s="3"/>
      <c r="B576" s="3"/>
      <c r="C576" s="3"/>
      <c r="D576" s="3"/>
      <c r="E576" s="3"/>
      <c r="G576" s="3"/>
      <c r="H576" s="3"/>
      <c r="K576" s="3"/>
      <c r="L576" s="3"/>
      <c r="M576" s="3"/>
      <c r="N576" s="3"/>
      <c r="O576" s="3"/>
      <c r="P576" s="3"/>
      <c r="Q576" s="3"/>
      <c r="R576" s="3"/>
      <c r="S576" s="3"/>
      <c r="T576" s="3"/>
      <c r="U576" s="3"/>
      <c r="V576" s="11" t="str">
        <f t="shared" si="363"/>
        <v>Hertha BSC</v>
      </c>
      <c r="W576" s="11">
        <f t="shared" si="361"/>
        <v>17</v>
      </c>
      <c r="Y576" s="82">
        <f>RANK(AI576,$AI$564:$AI$581,0)+COUNTIF($AI$563:AI575,AI576)</f>
        <v>17</v>
      </c>
      <c r="Z576" s="82" t="str">
        <f t="shared" si="362"/>
        <v>Hertha BSC</v>
      </c>
      <c r="AA576" s="82">
        <f>COUNTIFS(F3:F308,Z576,G3:G308,"&gt;=0")+COUNTIFS(I3:I308,Z576,H3:H308,"&gt;=0")</f>
        <v>3</v>
      </c>
      <c r="AB576" s="82">
        <f>COUNTIFS(F3:F308,Z576,B3:B308,3)+COUNTIFS(I3:I308,Z576,M3:M308,3)</f>
        <v>0</v>
      </c>
      <c r="AC576" s="82">
        <f>COUNTIFS(F3:F308,Z576,B3:B308,1)+COUNTIFS(I3:I308,Z576,M3:M308,1)</f>
        <v>1</v>
      </c>
      <c r="AD576" s="82">
        <f>COUNTIFS(F3:F308,Z576,B3:B308,0)+COUNTIFS(I3:I308,Z576,M3:M308,0)</f>
        <v>2</v>
      </c>
      <c r="AE576" s="82">
        <f>SUMIF(F3:F308,Z576,G3:G308)+SUMIF(I3:I308,Z576,H3:H308)</f>
        <v>2</v>
      </c>
      <c r="AF576" s="82">
        <f>SUMIF(F3:F308,Z576,H3:H308)+SUMIF(I3:I308,Z576,G3:G308)</f>
        <v>8</v>
      </c>
      <c r="AG576" s="82">
        <f t="shared" si="365"/>
        <v>-6</v>
      </c>
      <c r="AH576" s="82">
        <f t="shared" si="366"/>
        <v>1</v>
      </c>
      <c r="AI576" s="82">
        <f t="shared" si="364"/>
        <v>999.94200000000001</v>
      </c>
      <c r="AJ576" s="11"/>
      <c r="AW576" s="3"/>
    </row>
    <row r="577" spans="1:49" x14ac:dyDescent="0.25">
      <c r="A577" s="3"/>
      <c r="B577" s="3"/>
      <c r="C577" s="3"/>
      <c r="D577" s="3"/>
      <c r="E577" s="3"/>
      <c r="G577" s="3"/>
      <c r="H577" s="3"/>
      <c r="K577" s="3"/>
      <c r="L577" s="3"/>
      <c r="M577" s="3"/>
      <c r="N577" s="3"/>
      <c r="O577" s="3"/>
      <c r="P577" s="3"/>
      <c r="Q577" s="3"/>
      <c r="R577" s="3"/>
      <c r="S577" s="3"/>
      <c r="T577" s="3"/>
      <c r="U577" s="3"/>
      <c r="V577" s="11" t="str">
        <f t="shared" si="363"/>
        <v>RB Leipzig</v>
      </c>
      <c r="W577" s="11">
        <f t="shared" si="361"/>
        <v>1</v>
      </c>
      <c r="Y577" s="82">
        <f>RANK(AI577,$AI$564:$AI$581,0)+COUNTIF($AI$563:AI576,AI577)</f>
        <v>1</v>
      </c>
      <c r="Z577" s="82" t="str">
        <f t="shared" si="362"/>
        <v>RB Leipzig</v>
      </c>
      <c r="AA577" s="82">
        <f>COUNTIFS(F3:F308,Z577,G3:G308,"&gt;=0")+COUNTIFS(I3:I308,Z577,H3:H308,"&gt;=0")</f>
        <v>3</v>
      </c>
      <c r="AB577" s="82">
        <f>COUNTIFS(F3:F308,Z577,B3:B308,3)+COUNTIFS(I3:I308,Z577,M3:M308,3)</f>
        <v>3</v>
      </c>
      <c r="AC577" s="82">
        <f>COUNTIFS(F3:F308,Z577,B3:B308,1)+COUNTIFS(I3:I308,Z577,M3:M308,1)</f>
        <v>0</v>
      </c>
      <c r="AD577" s="82">
        <f>COUNTIFS(F3:F308,Z577,B3:B308,0)+COUNTIFS(I3:I308,Z577,M3:M308,0)</f>
        <v>0</v>
      </c>
      <c r="AE577" s="82">
        <f>SUMIF(F3:F308,Z577,G3:G308)+SUMIF(I3:I308,Z577,H3:H308)</f>
        <v>9</v>
      </c>
      <c r="AF577" s="82">
        <f>SUMIF(F3:F308,Z577,H3:H308)+SUMIF(I3:I308,Z577,G3:G308)</f>
        <v>2</v>
      </c>
      <c r="AG577" s="82">
        <f t="shared" si="365"/>
        <v>7</v>
      </c>
      <c r="AH577" s="82">
        <f t="shared" si="366"/>
        <v>9</v>
      </c>
      <c r="AI577" s="82">
        <f t="shared" si="364"/>
        <v>9000.0789999999997</v>
      </c>
      <c r="AJ577" s="11"/>
      <c r="AW577" s="3"/>
    </row>
    <row r="578" spans="1:49" x14ac:dyDescent="0.25">
      <c r="A578" s="3"/>
      <c r="B578" s="3"/>
      <c r="C578" s="3"/>
      <c r="D578" s="3"/>
      <c r="E578" s="3"/>
      <c r="G578" s="3"/>
      <c r="H578" s="3"/>
      <c r="K578" s="3"/>
      <c r="L578" s="3"/>
      <c r="M578" s="3"/>
      <c r="N578" s="3"/>
      <c r="O578" s="3"/>
      <c r="P578" s="3"/>
      <c r="Q578" s="3"/>
      <c r="R578" s="3"/>
      <c r="S578" s="3"/>
      <c r="T578" s="3"/>
      <c r="U578" s="3"/>
      <c r="V578" s="11" t="str">
        <f t="shared" si="363"/>
        <v>SC Freiburg</v>
      </c>
      <c r="W578" s="11">
        <f t="shared" si="361"/>
        <v>6</v>
      </c>
      <c r="Y578" s="82">
        <f>RANK(AI578,$AI$564:$AI$581,0)+COUNTIF($AI$563:AI577,AI578)</f>
        <v>6</v>
      </c>
      <c r="Z578" s="82" t="str">
        <f t="shared" si="362"/>
        <v>SC Freiburg</v>
      </c>
      <c r="AA578" s="82">
        <f>COUNTIFS(F3:F308,Z578,G3:G308,"&gt;=0")+COUNTIFS(I3:I308,Z578,H3:H308,"&gt;=0")</f>
        <v>3</v>
      </c>
      <c r="AB578" s="82">
        <f>COUNTIFS(F3:F308,Z578,B3:B308,3)+COUNTIFS(I3:I308,Z578,M3:M308,3)</f>
        <v>2</v>
      </c>
      <c r="AC578" s="82">
        <f>COUNTIFS(F3:F308,Z578,B3:B308,1)+COUNTIFS(I3:I308,Z578,M3:M308,1)</f>
        <v>0</v>
      </c>
      <c r="AD578" s="82">
        <f>COUNTIFS(F3:F308,Z578,B3:B308,0)+COUNTIFS(I3:I308,Z578,M3:M308,0)</f>
        <v>1</v>
      </c>
      <c r="AE578" s="82">
        <f>SUMIF(F3:F308,Z578,G3:G308)+SUMIF(I3:I308,Z578,H3:H308)</f>
        <v>7</v>
      </c>
      <c r="AF578" s="82">
        <f>SUMIF(F3:F308,Z578,H3:H308)+SUMIF(I3:I308,Z578,G3:G308)</f>
        <v>3</v>
      </c>
      <c r="AG578" s="82">
        <f t="shared" si="365"/>
        <v>4</v>
      </c>
      <c r="AH578" s="82">
        <f t="shared" si="366"/>
        <v>6</v>
      </c>
      <c r="AI578" s="82">
        <f t="shared" si="364"/>
        <v>6000.0469999999996</v>
      </c>
      <c r="AJ578" s="11"/>
      <c r="AW578" s="3"/>
    </row>
    <row r="579" spans="1:49" x14ac:dyDescent="0.25">
      <c r="A579" s="3"/>
      <c r="B579" s="3"/>
      <c r="C579" s="3"/>
      <c r="D579" s="3"/>
      <c r="E579" s="3"/>
      <c r="G579" s="3"/>
      <c r="H579" s="3"/>
      <c r="K579" s="3"/>
      <c r="L579" s="3"/>
      <c r="M579" s="3"/>
      <c r="N579" s="3"/>
      <c r="O579" s="3"/>
      <c r="P579" s="3"/>
      <c r="Q579" s="3"/>
      <c r="R579" s="3"/>
      <c r="S579" s="3"/>
      <c r="T579" s="3"/>
      <c r="U579" s="3"/>
      <c r="V579" s="11" t="str">
        <f t="shared" si="363"/>
        <v>SC Paderborn 07</v>
      </c>
      <c r="W579" s="11">
        <f t="shared" si="361"/>
        <v>15</v>
      </c>
      <c r="Y579" s="82">
        <f>RANK(AI579,$AI$564:$AI$581,0)+COUNTIF($AI$563:AI578,AI579)</f>
        <v>15</v>
      </c>
      <c r="Z579" s="82" t="str">
        <f t="shared" si="362"/>
        <v>SC Paderborn 07</v>
      </c>
      <c r="AA579" s="82">
        <f>COUNTIFS(F3:F308,Z579,G3:G308,"&gt;=0")+COUNTIFS(I3:I308,Z579,H3:H308,"&gt;=0")</f>
        <v>3</v>
      </c>
      <c r="AB579" s="82">
        <f>COUNTIFS(F3:F308,Z579,B3:B308,3)+COUNTIFS(I3:I308,Z579,M3:M308,3)</f>
        <v>0</v>
      </c>
      <c r="AC579" s="82">
        <f>COUNTIFS(F3:F308,Z579,B3:B308,1)+COUNTIFS(I3:I308,Z579,M3:M308,1)</f>
        <v>1</v>
      </c>
      <c r="AD579" s="82">
        <f>COUNTIFS(F3:F308,Z579,B3:B308,0)+COUNTIFS(I3:I308,Z579,M3:M308,0)</f>
        <v>2</v>
      </c>
      <c r="AE579" s="82">
        <f>SUMIF(F3:F308,Z579,G3:G308)+SUMIF(I3:I308,Z579,H3:H308)</f>
        <v>4</v>
      </c>
      <c r="AF579" s="82">
        <f>SUMIF(F3:F308,Z579,H3:H308)+SUMIF(I3:I308,Z579,G3:G308)</f>
        <v>7</v>
      </c>
      <c r="AG579" s="82">
        <f t="shared" si="365"/>
        <v>-3</v>
      </c>
      <c r="AH579" s="82">
        <f t="shared" si="366"/>
        <v>1</v>
      </c>
      <c r="AI579" s="82">
        <f t="shared" si="364"/>
        <v>999.97400000000005</v>
      </c>
      <c r="AJ579" s="11"/>
      <c r="AW579" s="3"/>
    </row>
    <row r="580" spans="1:49" x14ac:dyDescent="0.25">
      <c r="A580" s="3"/>
      <c r="B580" s="3"/>
      <c r="C580" s="3"/>
      <c r="D580" s="3"/>
      <c r="E580" s="3"/>
      <c r="G580" s="3"/>
      <c r="H580" s="3"/>
      <c r="K580" s="3"/>
      <c r="L580" s="3"/>
      <c r="M580" s="3"/>
      <c r="N580" s="3"/>
      <c r="O580" s="3"/>
      <c r="P580" s="3"/>
      <c r="Q580" s="3"/>
      <c r="R580" s="3"/>
      <c r="S580" s="3"/>
      <c r="T580" s="3"/>
      <c r="U580" s="3"/>
      <c r="V580" s="11" t="str">
        <f t="shared" si="363"/>
        <v>VfL Wolfsburg</v>
      </c>
      <c r="W580" s="11">
        <f t="shared" si="361"/>
        <v>3</v>
      </c>
      <c r="Y580" s="82">
        <f>RANK(AI580,$AI$564:$AI$581,0)+COUNTIF($AI$563:AI579,AI580)</f>
        <v>3</v>
      </c>
      <c r="Z580" s="82" t="str">
        <f t="shared" si="362"/>
        <v>VfL Wolfsburg</v>
      </c>
      <c r="AA580" s="82">
        <f>COUNTIFS(F3:F308,Z580,G3:G308,"&gt;=0")+COUNTIFS(I3:I308,Z580,H3:H308,"&gt;=0")</f>
        <v>3</v>
      </c>
      <c r="AB580" s="82">
        <f>COUNTIFS(F3:F308,Z580,B3:B308,3)+COUNTIFS(I3:I308,Z580,M3:M308,3)</f>
        <v>2</v>
      </c>
      <c r="AC580" s="82">
        <f>COUNTIFS(F3:F308,Z580,B3:B308,1)+COUNTIFS(I3:I308,Z580,M3:M308,1)</f>
        <v>1</v>
      </c>
      <c r="AD580" s="82">
        <f>COUNTIFS(F3:F308,Z580,B3:B308,0)+COUNTIFS(I3:I308,Z580,M3:M308,0)</f>
        <v>0</v>
      </c>
      <c r="AE580" s="82">
        <f>SUMIF(F3:F308,Z580,G3:G308)+SUMIF(I3:I308,Z580,H3:H308)</f>
        <v>6</v>
      </c>
      <c r="AF580" s="82">
        <f>SUMIF(F3:F308,Z580,H3:H308)+SUMIF(I3:I308,Z580,G3:G308)</f>
        <v>2</v>
      </c>
      <c r="AG580" s="82">
        <f t="shared" si="365"/>
        <v>4</v>
      </c>
      <c r="AH580" s="82">
        <f t="shared" si="366"/>
        <v>7</v>
      </c>
      <c r="AI580" s="82">
        <f t="shared" si="364"/>
        <v>7000.0460000000003</v>
      </c>
      <c r="AJ580" s="11"/>
      <c r="AW580" s="3"/>
    </row>
    <row r="581" spans="1:49" x14ac:dyDescent="0.25">
      <c r="A581" s="3"/>
      <c r="B581" s="3"/>
      <c r="C581" s="3"/>
      <c r="D581" s="3"/>
      <c r="E581" s="3"/>
      <c r="G581" s="3"/>
      <c r="H581" s="3"/>
      <c r="K581" s="3"/>
      <c r="L581" s="3"/>
      <c r="M581" s="3"/>
      <c r="N581" s="3"/>
      <c r="O581" s="3"/>
      <c r="P581" s="3"/>
      <c r="Q581" s="3"/>
      <c r="R581" s="3"/>
      <c r="S581" s="3"/>
      <c r="T581" s="3"/>
      <c r="U581" s="3"/>
      <c r="V581" s="11" t="str">
        <f t="shared" si="363"/>
        <v>Werder Bremen</v>
      </c>
      <c r="W581" s="11">
        <f t="shared" si="361"/>
        <v>13</v>
      </c>
      <c r="Y581" s="82">
        <f>RANK(AI581,$AI$564:$AI$581,0)+COUNTIF($AI$563:AI580,AI581)</f>
        <v>13</v>
      </c>
      <c r="Z581" s="82" t="str">
        <f t="shared" si="362"/>
        <v>Werder Bremen</v>
      </c>
      <c r="AA581" s="82">
        <f>COUNTIFS(F3:F308,Z581,G3:G308,"&gt;=0")+COUNTIFS(I3:I308,Z581,H3:H308,"&gt;=0")</f>
        <v>3</v>
      </c>
      <c r="AB581" s="82">
        <f>COUNTIFS(F3:F308,Z581,B3:B308,3)+COUNTIFS(I3:I308,Z581,M3:M308,3)</f>
        <v>1</v>
      </c>
      <c r="AC581" s="82">
        <f>COUNTIFS(F3:F308,Z581,B3:B308,1)+COUNTIFS(I3:I308,Z581,M3:M308,1)</f>
        <v>0</v>
      </c>
      <c r="AD581" s="82">
        <f>COUNTIFS(F3:F308,Z581,B3:B308,0)+COUNTIFS(I3:I308,Z581,M3:M308,0)</f>
        <v>2</v>
      </c>
      <c r="AE581" s="82">
        <f>SUMIF(F3:F308,Z581,G3:G308)+SUMIF(I3:I308,Z581,H3:H308)</f>
        <v>6</v>
      </c>
      <c r="AF581" s="82">
        <f>SUMIF(F3:F308,Z581,H3:H308)+SUMIF(I3:I308,Z581,G3:G308)</f>
        <v>8</v>
      </c>
      <c r="AG581" s="82">
        <f t="shared" si="365"/>
        <v>-2</v>
      </c>
      <c r="AH581" s="82">
        <f t="shared" si="366"/>
        <v>3</v>
      </c>
      <c r="AI581" s="82">
        <f t="shared" si="364"/>
        <v>2999.9859999999999</v>
      </c>
      <c r="AJ581" s="11"/>
      <c r="AW581" s="3"/>
    </row>
    <row r="582" spans="1:49" x14ac:dyDescent="0.25">
      <c r="A582" s="3"/>
      <c r="B582" s="3"/>
      <c r="C582" s="3"/>
      <c r="D582" s="3"/>
      <c r="E582" s="3"/>
      <c r="G582" s="3"/>
      <c r="H582" s="3"/>
      <c r="K582" s="3"/>
      <c r="L582" s="3"/>
      <c r="M582" s="3"/>
      <c r="N582" s="3"/>
      <c r="O582" s="3"/>
      <c r="P582" s="3"/>
      <c r="Q582" s="3"/>
      <c r="R582" s="3"/>
      <c r="S582" s="3"/>
      <c r="T582" s="3"/>
      <c r="U582" s="3"/>
      <c r="AJ582" s="11"/>
      <c r="AW582" s="3"/>
    </row>
    <row r="583" spans="1:49" x14ac:dyDescent="0.25">
      <c r="A583" s="3"/>
      <c r="B583" s="3"/>
      <c r="C583" s="3"/>
      <c r="D583" s="3"/>
      <c r="E583" s="3"/>
      <c r="G583" s="3"/>
      <c r="H583" s="3"/>
      <c r="K583" s="3"/>
      <c r="L583" s="3"/>
      <c r="M583" s="3"/>
      <c r="N583" s="3"/>
      <c r="O583" s="3"/>
      <c r="P583" s="3"/>
      <c r="Q583" s="3"/>
      <c r="R583" s="3"/>
      <c r="S583" s="3"/>
      <c r="T583" s="3"/>
      <c r="U583" s="3"/>
      <c r="W583" s="83">
        <v>29</v>
      </c>
      <c r="Y583" s="82"/>
      <c r="Z583" s="82" t="s">
        <v>1</v>
      </c>
      <c r="AA583" s="82" t="s">
        <v>2</v>
      </c>
      <c r="AB583" s="82" t="s">
        <v>3</v>
      </c>
      <c r="AC583" s="82" t="s">
        <v>4</v>
      </c>
      <c r="AD583" s="82" t="s">
        <v>5</v>
      </c>
      <c r="AE583" s="82" t="s">
        <v>6</v>
      </c>
      <c r="AF583" s="82" t="s">
        <v>7</v>
      </c>
      <c r="AG583" s="82" t="s">
        <v>8</v>
      </c>
      <c r="AH583" s="82" t="s">
        <v>9</v>
      </c>
      <c r="AI583" s="82" t="s">
        <v>0</v>
      </c>
      <c r="AJ583" s="11"/>
      <c r="AW583" s="3"/>
    </row>
    <row r="584" spans="1:49" x14ac:dyDescent="0.25">
      <c r="A584" s="3"/>
      <c r="B584" s="3"/>
      <c r="C584" s="3"/>
      <c r="D584" s="3"/>
      <c r="E584" s="3"/>
      <c r="G584" s="3"/>
      <c r="H584" s="3"/>
      <c r="K584" s="3"/>
      <c r="L584" s="3"/>
      <c r="M584" s="3"/>
      <c r="N584" s="3"/>
      <c r="O584" s="3"/>
      <c r="P584" s="3"/>
      <c r="Q584" s="3"/>
      <c r="R584" s="3"/>
      <c r="S584" s="3"/>
      <c r="T584" s="3"/>
      <c r="U584" s="3"/>
      <c r="V584" s="11" t="str">
        <f>CONCATENATE(Z584)</f>
        <v>1. FC Köln</v>
      </c>
      <c r="W584" s="11">
        <f t="shared" ref="W584:W601" si="367">Y584</f>
        <v>14</v>
      </c>
      <c r="Y584" s="82">
        <f>RANK(AI584,$AI$584:$AI$601,0)+COUNTIF($AI$583:AI583,AI584)</f>
        <v>14</v>
      </c>
      <c r="Z584" s="82" t="str">
        <f t="shared" ref="Z584:Z601" si="368">CONCATENATE(Z4)</f>
        <v>1. FC Köln</v>
      </c>
      <c r="AA584" s="82">
        <f>COUNTIFS(F3:F319,Z584,G3:G319,"&gt;=0")+COUNTIFS(I3:I319,Z584,H3:H319,"&gt;=0")</f>
        <v>3</v>
      </c>
      <c r="AB584" s="82">
        <f>COUNTIFS(F3:F319,Z584,B3:B319,3)+COUNTIFS(I3:I319,Z584,M3:M319,3)</f>
        <v>1</v>
      </c>
      <c r="AC584" s="82">
        <f>COUNTIFS(F3:F319,Z584,B3:B319,1)+COUNTIFS(I3:I319,Z584,M3:M319,1)</f>
        <v>0</v>
      </c>
      <c r="AD584" s="82">
        <f>COUNTIFS(F3:F319,Z584,B3:B319,0)+COUNTIFS(I3:I319,Z584,M3:M319,0)</f>
        <v>2</v>
      </c>
      <c r="AE584" s="82">
        <f>SUMIF(F3:F319,Z584,G3:G319)+SUMIF(I3:I319,Z584,H3:H319)</f>
        <v>4</v>
      </c>
      <c r="AF584" s="82">
        <f>SUMIF(F3:F319,Z584,H3:H319)+SUMIF(I3:I319,Z584,G3:G319)</f>
        <v>6</v>
      </c>
      <c r="AG584" s="82">
        <f>+AE584-AF584</f>
        <v>-2</v>
      </c>
      <c r="AH584" s="82">
        <f>(AB584*3)+AC584</f>
        <v>3</v>
      </c>
      <c r="AI584" s="82">
        <f>SUM(AH584*1000+(AG584)/100+(AE584)/1000)</f>
        <v>2999.9839999999999</v>
      </c>
      <c r="AJ584" s="11"/>
      <c r="AW584" s="3"/>
    </row>
    <row r="585" spans="1:49" x14ac:dyDescent="0.25">
      <c r="A585" s="3"/>
      <c r="B585" s="3"/>
      <c r="C585" s="3"/>
      <c r="D585" s="3"/>
      <c r="E585" s="3"/>
      <c r="G585" s="3"/>
      <c r="H585" s="3"/>
      <c r="K585" s="3"/>
      <c r="L585" s="3"/>
      <c r="M585" s="3"/>
      <c r="N585" s="3"/>
      <c r="O585" s="3"/>
      <c r="P585" s="3"/>
      <c r="Q585" s="3"/>
      <c r="R585" s="3"/>
      <c r="S585" s="3"/>
      <c r="T585" s="3"/>
      <c r="U585" s="3"/>
      <c r="V585" s="11" t="str">
        <f t="shared" ref="V585:V601" si="369">CONCATENATE(Z585)</f>
        <v>1. FC Union Berlin</v>
      </c>
      <c r="W585" s="11">
        <f t="shared" si="367"/>
        <v>11</v>
      </c>
      <c r="Y585" s="82">
        <f>RANK(AI585,$AI$584:$AI$601,0)+COUNTIF($AI$583:AI584,AI585)</f>
        <v>11</v>
      </c>
      <c r="Z585" s="82" t="str">
        <f t="shared" si="368"/>
        <v>1. FC Union Berlin</v>
      </c>
      <c r="AA585" s="82">
        <f>COUNTIFS(F3:F319,Z585,G3:G319,"&gt;=0")+COUNTIFS(I3:I319,Z585,H3:H319,"&gt;=0")</f>
        <v>3</v>
      </c>
      <c r="AB585" s="82">
        <f>COUNTIFS(F3:F319,Z585,B3:B319,3)+COUNTIFS(I3:I319,Z585,M3:M319,3)</f>
        <v>1</v>
      </c>
      <c r="AC585" s="82">
        <f>COUNTIFS(F3:F319,Z585,B3:B319,1)+COUNTIFS(I3:I319,Z585,M3:M319,1)</f>
        <v>1</v>
      </c>
      <c r="AD585" s="82">
        <f>COUNTIFS(F3:F319,Z585,B3:B319,0)+COUNTIFS(I3:I319,Z585,M3:M319,0)</f>
        <v>1</v>
      </c>
      <c r="AE585" s="82">
        <f>SUMIF(F3:F319,Z585,G3:G319)+SUMIF(I3:I319,Z585,H3:H319)</f>
        <v>4</v>
      </c>
      <c r="AF585" s="82">
        <f>SUMIF(F3:F319,Z585,H3:H319)+SUMIF(I3:I319,Z585,G3:G319)</f>
        <v>6</v>
      </c>
      <c r="AG585" s="82">
        <f>+AE585-AF585</f>
        <v>-2</v>
      </c>
      <c r="AH585" s="82">
        <f>(AB585*3)+AC585</f>
        <v>4</v>
      </c>
      <c r="AI585" s="82">
        <f t="shared" ref="AI585:AI601" si="370">SUM(AH585*1000+(AG585)/100+(AE585)/1000)</f>
        <v>3999.9839999999999</v>
      </c>
      <c r="AJ585" s="11"/>
      <c r="AW585" s="3"/>
    </row>
    <row r="586" spans="1:49" x14ac:dyDescent="0.25">
      <c r="A586" s="3"/>
      <c r="B586" s="3"/>
      <c r="C586" s="3"/>
      <c r="D586" s="3"/>
      <c r="E586" s="3"/>
      <c r="G586" s="3"/>
      <c r="H586" s="3"/>
      <c r="K586" s="3"/>
      <c r="L586" s="3"/>
      <c r="M586" s="3"/>
      <c r="N586" s="3"/>
      <c r="O586" s="3"/>
      <c r="P586" s="3"/>
      <c r="Q586" s="3"/>
      <c r="R586" s="3"/>
      <c r="S586" s="3"/>
      <c r="T586" s="3"/>
      <c r="U586" s="3"/>
      <c r="V586" s="11" t="str">
        <f t="shared" si="369"/>
        <v>1. FSV Mainz 05</v>
      </c>
      <c r="W586" s="11">
        <f t="shared" si="367"/>
        <v>18</v>
      </c>
      <c r="Y586" s="82">
        <f>RANK(AI586,$AI$584:$AI$601,0)+COUNTIF($AI$583:AI585,AI586)</f>
        <v>18</v>
      </c>
      <c r="Z586" s="82" t="str">
        <f t="shared" si="368"/>
        <v>1. FSV Mainz 05</v>
      </c>
      <c r="AA586" s="82">
        <f>COUNTIFS(F3:F319,Z586,G3:G319,"&gt;=0")+COUNTIFS(I3:I319,Z586,H3:H319,"&gt;=0")</f>
        <v>3</v>
      </c>
      <c r="AB586" s="82">
        <f>COUNTIFS(F3:F319,Z586,B3:B319,3)+COUNTIFS(I3:I319,Z586,M3:M319,3)</f>
        <v>0</v>
      </c>
      <c r="AC586" s="82">
        <f>COUNTIFS(F3:F319,Z586,B3:B319,1)+COUNTIFS(I3:I319,Z586,M3:M319,1)</f>
        <v>0</v>
      </c>
      <c r="AD586" s="82">
        <f>COUNTIFS(F3:F319,Z586,B3:B319,0)+COUNTIFS(I3:I319,Z586,M3:M319,0)</f>
        <v>3</v>
      </c>
      <c r="AE586" s="82">
        <f>SUMIF(F3:F319,Z586,G3:G319)+SUMIF(I3:I319,Z586,H3:H319)</f>
        <v>2</v>
      </c>
      <c r="AF586" s="82">
        <f>SUMIF(F3:F319,Z586,H3:H319)+SUMIF(I3:I319,Z586,G3:G319)</f>
        <v>12</v>
      </c>
      <c r="AG586" s="82">
        <f>+AE586-AF586</f>
        <v>-10</v>
      </c>
      <c r="AH586" s="82">
        <f>(AB586*3)+AC586</f>
        <v>0</v>
      </c>
      <c r="AI586" s="82">
        <f t="shared" si="370"/>
        <v>-9.8000000000000004E-2</v>
      </c>
      <c r="AJ586" s="11"/>
      <c r="AW586" s="3"/>
    </row>
    <row r="587" spans="1:49" x14ac:dyDescent="0.25">
      <c r="A587" s="3"/>
      <c r="B587" s="3"/>
      <c r="C587" s="3"/>
      <c r="D587" s="3"/>
      <c r="E587" s="3"/>
      <c r="G587" s="3"/>
      <c r="H587" s="3"/>
      <c r="K587" s="3"/>
      <c r="L587" s="3"/>
      <c r="M587" s="3"/>
      <c r="N587" s="3"/>
      <c r="O587" s="3"/>
      <c r="P587" s="3"/>
      <c r="Q587" s="3"/>
      <c r="R587" s="3"/>
      <c r="S587" s="3"/>
      <c r="T587" s="3"/>
      <c r="U587" s="3"/>
      <c r="V587" s="11" t="str">
        <f t="shared" si="369"/>
        <v>1899 Hoffenheim</v>
      </c>
      <c r="W587" s="11">
        <f t="shared" si="367"/>
        <v>9</v>
      </c>
      <c r="Y587" s="82">
        <f>RANK(AI587,$AI$584:$AI$601,0)+COUNTIF($AI$583:AI586,AI587)</f>
        <v>9</v>
      </c>
      <c r="Z587" s="82" t="str">
        <f t="shared" si="368"/>
        <v>1899 Hoffenheim</v>
      </c>
      <c r="AA587" s="82">
        <f>COUNTIFS(F3:F319,Z587,G3:G319,"&gt;=0")+COUNTIFS(I3:I319,Z587,H3:H319,"&gt;=0")</f>
        <v>3</v>
      </c>
      <c r="AB587" s="82">
        <f>COUNTIFS(F3:F319,Z587,B3:B319,3)+COUNTIFS(I3:I319,Z587,M3:M319,3)</f>
        <v>1</v>
      </c>
      <c r="AC587" s="82">
        <f>COUNTIFS(F3:F319,Z587,B3:B319,1)+COUNTIFS(I3:I319,Z587,M3:M319,1)</f>
        <v>1</v>
      </c>
      <c r="AD587" s="82">
        <f>COUNTIFS(F3:F319,Z587,B3:B319,0)+COUNTIFS(I3:I319,Z587,M3:M319,0)</f>
        <v>1</v>
      </c>
      <c r="AE587" s="82">
        <f>SUMIF(F3:F319,Z587,G3:G319)+SUMIF(I3:I319,Z587,H3:H319)</f>
        <v>3</v>
      </c>
      <c r="AF587" s="82">
        <f>SUMIF(F3:F319,Z587,H3:H319)+SUMIF(I3:I319,Z587,G3:G319)</f>
        <v>3</v>
      </c>
      <c r="AG587" s="82">
        <f t="shared" ref="AG587:AG601" si="371">+AE587-AF587</f>
        <v>0</v>
      </c>
      <c r="AH587" s="82">
        <f>(AB587*3)+AC587</f>
        <v>4</v>
      </c>
      <c r="AI587" s="82">
        <f t="shared" si="370"/>
        <v>4000.0030000000002</v>
      </c>
      <c r="AJ587" s="11"/>
      <c r="AW587" s="3"/>
    </row>
    <row r="588" spans="1:49" x14ac:dyDescent="0.25">
      <c r="A588" s="3"/>
      <c r="B588" s="3"/>
      <c r="C588" s="3"/>
      <c r="D588" s="3"/>
      <c r="E588" s="3"/>
      <c r="G588" s="3"/>
      <c r="H588" s="3"/>
      <c r="K588" s="3"/>
      <c r="L588" s="3"/>
      <c r="M588" s="3"/>
      <c r="N588" s="3"/>
      <c r="O588" s="3"/>
      <c r="P588" s="3"/>
      <c r="Q588" s="3"/>
      <c r="R588" s="3"/>
      <c r="S588" s="3"/>
      <c r="T588" s="3"/>
      <c r="U588" s="3"/>
      <c r="V588" s="11" t="str">
        <f t="shared" si="369"/>
        <v>Bayer Leverkusen</v>
      </c>
      <c r="W588" s="11">
        <f t="shared" si="367"/>
        <v>4</v>
      </c>
      <c r="Y588" s="82">
        <f>RANK(AI588,$AI$584:$AI$601,0)+COUNTIF($AI$583:AI587,AI588)</f>
        <v>4</v>
      </c>
      <c r="Z588" s="82" t="str">
        <f t="shared" si="368"/>
        <v>Bayer Leverkusen</v>
      </c>
      <c r="AA588" s="82">
        <f>COUNTIFS(F3:F319,Z588,G3:G319,"&gt;=0")+COUNTIFS(I3:I319,Z588,H3:H319,"&gt;=0")</f>
        <v>3</v>
      </c>
      <c r="AB588" s="82">
        <f>COUNTIFS(F3:F319,Z588,B3:B319,3)+COUNTIFS(I3:I319,Z588,M3:M319,3)</f>
        <v>2</v>
      </c>
      <c r="AC588" s="82">
        <f>COUNTIFS(F3:F319,Z588,B3:B319,1)+COUNTIFS(I3:I319,Z588,M3:M319,1)</f>
        <v>1</v>
      </c>
      <c r="AD588" s="82">
        <f>COUNTIFS(F3:F319,Z588,B3:B319,0)+COUNTIFS(I3:I319,Z588,M3:M319,0)</f>
        <v>0</v>
      </c>
      <c r="AE588" s="82">
        <f>SUMIF(F3:F319,Z588,G3:G319)+SUMIF(I3:I319,Z588,H3:H319)</f>
        <v>6</v>
      </c>
      <c r="AF588" s="82">
        <f>SUMIF(F3:F319,Z588,H3:H319)+SUMIF(I3:I319,Z588,G3:G319)</f>
        <v>3</v>
      </c>
      <c r="AG588" s="82">
        <f t="shared" si="371"/>
        <v>3</v>
      </c>
      <c r="AH588" s="82">
        <f>(AB588*3)+AC588</f>
        <v>7</v>
      </c>
      <c r="AI588" s="82">
        <f t="shared" si="370"/>
        <v>7000.0360000000001</v>
      </c>
      <c r="AJ588" s="11"/>
      <c r="AW588" s="3"/>
    </row>
    <row r="589" spans="1:49" x14ac:dyDescent="0.25">
      <c r="A589" s="3"/>
      <c r="B589" s="3"/>
      <c r="C589" s="3"/>
      <c r="D589" s="3"/>
      <c r="E589" s="3"/>
      <c r="G589" s="3"/>
      <c r="H589" s="3"/>
      <c r="K589" s="3"/>
      <c r="L589" s="3"/>
      <c r="M589" s="3"/>
      <c r="N589" s="3"/>
      <c r="O589" s="3"/>
      <c r="P589" s="3"/>
      <c r="Q589" s="3"/>
      <c r="R589" s="3"/>
      <c r="S589" s="3"/>
      <c r="T589" s="3"/>
      <c r="U589" s="3"/>
      <c r="V589" s="11" t="str">
        <f t="shared" si="369"/>
        <v>Bayern München</v>
      </c>
      <c r="W589" s="11">
        <f t="shared" si="367"/>
        <v>2</v>
      </c>
      <c r="Y589" s="82">
        <f>RANK(AI589,$AI$584:$AI$601,0)+COUNTIF($AI$583:AI588,AI589)</f>
        <v>2</v>
      </c>
      <c r="Z589" s="82" t="str">
        <f t="shared" si="368"/>
        <v>Bayern München</v>
      </c>
      <c r="AA589" s="82">
        <f>COUNTIFS(F3:F319,Z589,G3:G319,"&gt;=0")+COUNTIFS(I3:I319,Z589,H3:H319,"&gt;=0")</f>
        <v>3</v>
      </c>
      <c r="AB589" s="82">
        <f>COUNTIFS(F3:F319,Z589,B3:B319,3)+COUNTIFS(I3:I319,Z589,M3:M319,3)</f>
        <v>2</v>
      </c>
      <c r="AC589" s="82">
        <f>COUNTIFS(F3:F319,Z589,B3:B319,1)+COUNTIFS(I3:I319,Z589,M3:M319,1)</f>
        <v>1</v>
      </c>
      <c r="AD589" s="82">
        <f>COUNTIFS(F3:F319,Z589,B3:B319,0)+COUNTIFS(I3:I319,Z589,M3:M319,0)</f>
        <v>0</v>
      </c>
      <c r="AE589" s="82">
        <f>SUMIF(F3:F319,Z589,G3:G319)+SUMIF(I3:I319,Z589,H3:H319)</f>
        <v>11</v>
      </c>
      <c r="AF589" s="82">
        <f>SUMIF(F3:F319,Z589,H3:H319)+SUMIF(I3:I319,Z589,G3:G319)</f>
        <v>3</v>
      </c>
      <c r="AG589" s="82">
        <f t="shared" si="371"/>
        <v>8</v>
      </c>
      <c r="AH589" s="82">
        <f t="shared" ref="AH589:AH601" si="372">(AB589*3)+AC589</f>
        <v>7</v>
      </c>
      <c r="AI589" s="82">
        <f t="shared" si="370"/>
        <v>7000.0910000000003</v>
      </c>
      <c r="AJ589" s="11"/>
      <c r="AW589" s="3"/>
    </row>
    <row r="590" spans="1:49" x14ac:dyDescent="0.25">
      <c r="A590" s="3"/>
      <c r="B590" s="3"/>
      <c r="C590" s="3"/>
      <c r="D590" s="3"/>
      <c r="E590" s="3"/>
      <c r="G590" s="3"/>
      <c r="H590" s="3"/>
      <c r="K590" s="3"/>
      <c r="L590" s="3"/>
      <c r="M590" s="3"/>
      <c r="N590" s="3"/>
      <c r="O590" s="3"/>
      <c r="P590" s="3"/>
      <c r="Q590" s="3"/>
      <c r="R590" s="3"/>
      <c r="S590" s="3"/>
      <c r="T590" s="3"/>
      <c r="U590" s="3"/>
      <c r="V590" s="11" t="str">
        <f t="shared" si="369"/>
        <v>Bor. Mönchengladbach</v>
      </c>
      <c r="W590" s="11">
        <f t="shared" si="367"/>
        <v>8</v>
      </c>
      <c r="Y590" s="82">
        <f>RANK(AI590,$AI$584:$AI$601,0)+COUNTIF($AI$583:AI589,AI590)</f>
        <v>8</v>
      </c>
      <c r="Z590" s="82" t="str">
        <f t="shared" si="368"/>
        <v>Bor. Mönchengladbach</v>
      </c>
      <c r="AA590" s="82">
        <f>COUNTIFS(F3:F319,Z590,G3:G319,"&gt;=0")+COUNTIFS(I3:I319,Z590,H3:H319,"&gt;=0")</f>
        <v>3</v>
      </c>
      <c r="AB590" s="82">
        <f>COUNTIFS(F3:F319,Z590,B3:B319,3)+COUNTIFS(I3:I319,Z590,M3:M319,3)</f>
        <v>1</v>
      </c>
      <c r="AC590" s="82">
        <f>COUNTIFS(F3:F319,Z590,B3:B319,1)+COUNTIFS(I3:I319,Z590,M3:M319,1)</f>
        <v>1</v>
      </c>
      <c r="AD590" s="82">
        <f>COUNTIFS(F3:F319,Z590,B3:B319,0)+COUNTIFS(I3:I319,Z590,M3:M319,0)</f>
        <v>1</v>
      </c>
      <c r="AE590" s="82">
        <f>SUMIF(F3:F319,Z590,G3:G319)+SUMIF(I3:I319,Z590,H3:H319)</f>
        <v>4</v>
      </c>
      <c r="AF590" s="82">
        <f>SUMIF(F3:F319,Z590,H3:H319)+SUMIF(I3:I319,Z590,G3:G319)</f>
        <v>4</v>
      </c>
      <c r="AG590" s="82">
        <f t="shared" si="371"/>
        <v>0</v>
      </c>
      <c r="AH590" s="82">
        <f t="shared" si="372"/>
        <v>4</v>
      </c>
      <c r="AI590" s="82">
        <f t="shared" si="370"/>
        <v>4000.0039999999999</v>
      </c>
      <c r="AJ590" s="11"/>
      <c r="AW590" s="3"/>
    </row>
    <row r="591" spans="1:49" x14ac:dyDescent="0.25">
      <c r="A591" s="3"/>
      <c r="B591" s="3"/>
      <c r="C591" s="3"/>
      <c r="D591" s="3"/>
      <c r="E591" s="3"/>
      <c r="G591" s="3"/>
      <c r="H591" s="3"/>
      <c r="K591" s="3"/>
      <c r="L591" s="3"/>
      <c r="M591" s="3"/>
      <c r="N591" s="3"/>
      <c r="O591" s="3"/>
      <c r="P591" s="3"/>
      <c r="Q591" s="3"/>
      <c r="R591" s="3"/>
      <c r="S591" s="3"/>
      <c r="T591" s="3"/>
      <c r="U591" s="3"/>
      <c r="V591" s="11" t="str">
        <f t="shared" si="369"/>
        <v>Borussia Dortmund</v>
      </c>
      <c r="W591" s="11">
        <f t="shared" si="367"/>
        <v>5</v>
      </c>
      <c r="Y591" s="82">
        <f>RANK(AI591,$AI$584:$AI$601,0)+COUNTIF($AI$583:AI590,AI591)</f>
        <v>5</v>
      </c>
      <c r="Z591" s="82" t="str">
        <f t="shared" si="368"/>
        <v>Borussia Dortmund</v>
      </c>
      <c r="AA591" s="82">
        <f>COUNTIFS(F3:F319,Z591,G3:G319,"&gt;=0")+COUNTIFS(I3:I319,Z591,H3:H319,"&gt;=0")</f>
        <v>3</v>
      </c>
      <c r="AB591" s="82">
        <f>COUNTIFS(F3:F319,Z591,B3:B319,3)+COUNTIFS(I3:I319,Z591,M3:M319,3)</f>
        <v>2</v>
      </c>
      <c r="AC591" s="82">
        <f>COUNTIFS(F3:F319,Z591,B3:B319,1)+COUNTIFS(I3:I319,Z591,M3:M319,1)</f>
        <v>0</v>
      </c>
      <c r="AD591" s="82">
        <f>COUNTIFS(F3:F319,Z591,B3:B319,0)+COUNTIFS(I3:I319,Z591,M3:M319,0)</f>
        <v>1</v>
      </c>
      <c r="AE591" s="82">
        <f>SUMIF(F3:F319,Z591,G3:G319)+SUMIF(I3:I319,Z591,H3:H319)</f>
        <v>9</v>
      </c>
      <c r="AF591" s="82">
        <f>SUMIF(F3:F319,Z591,H3:H319)+SUMIF(I3:I319,Z591,G3:G319)</f>
        <v>5</v>
      </c>
      <c r="AG591" s="82">
        <f t="shared" si="371"/>
        <v>4</v>
      </c>
      <c r="AH591" s="82">
        <f t="shared" si="372"/>
        <v>6</v>
      </c>
      <c r="AI591" s="82">
        <f t="shared" si="370"/>
        <v>6000.049</v>
      </c>
      <c r="AJ591" s="11"/>
      <c r="AW591" s="3"/>
    </row>
    <row r="592" spans="1:49" x14ac:dyDescent="0.25">
      <c r="A592" s="3"/>
      <c r="B592" s="3"/>
      <c r="C592" s="3"/>
      <c r="D592" s="3"/>
      <c r="E592" s="3"/>
      <c r="G592" s="3"/>
      <c r="H592" s="3"/>
      <c r="K592" s="3"/>
      <c r="L592" s="3"/>
      <c r="M592" s="3"/>
      <c r="N592" s="3"/>
      <c r="O592" s="3"/>
      <c r="P592" s="3"/>
      <c r="Q592" s="3"/>
      <c r="R592" s="3"/>
      <c r="S592" s="3"/>
      <c r="T592" s="3"/>
      <c r="U592" s="3"/>
      <c r="V592" s="11" t="str">
        <f t="shared" si="369"/>
        <v>Eintracht Frankfurt</v>
      </c>
      <c r="W592" s="11">
        <f t="shared" si="367"/>
        <v>7</v>
      </c>
      <c r="Y592" s="82">
        <f>RANK(AI592,$AI$584:$AI$601,0)+COUNTIF($AI$583:AI591,AI592)</f>
        <v>7</v>
      </c>
      <c r="Z592" s="82" t="str">
        <f t="shared" si="368"/>
        <v>Eintracht Frankfurt</v>
      </c>
      <c r="AA592" s="82">
        <f>COUNTIFS(F3:F319,Z592,G3:G319,"&gt;=0")+COUNTIFS(I3:I319,Z592,H3:H319,"&gt;=0")</f>
        <v>3</v>
      </c>
      <c r="AB592" s="82">
        <f>COUNTIFS(F3:F319,Z592,B3:B319,3)+COUNTIFS(I3:I319,Z592,M3:M319,3)</f>
        <v>2</v>
      </c>
      <c r="AC592" s="82">
        <f>COUNTIFS(F3:F319,Z592,B3:B319,1)+COUNTIFS(I3:I319,Z592,M3:M319,1)</f>
        <v>0</v>
      </c>
      <c r="AD592" s="82">
        <f>COUNTIFS(F3:F319,Z592,B3:B319,0)+COUNTIFS(I3:I319,Z592,M3:M319,0)</f>
        <v>1</v>
      </c>
      <c r="AE592" s="82">
        <f>SUMIF(F3:F319,Z592,G3:G319)+SUMIF(I3:I319,Z592,H3:H319)</f>
        <v>4</v>
      </c>
      <c r="AF592" s="82">
        <f>SUMIF(F3:F319,Z592,H3:H319)+SUMIF(I3:I319,Z592,G3:G319)</f>
        <v>3</v>
      </c>
      <c r="AG592" s="82">
        <f t="shared" si="371"/>
        <v>1</v>
      </c>
      <c r="AH592" s="82">
        <f t="shared" si="372"/>
        <v>6</v>
      </c>
      <c r="AI592" s="82">
        <f t="shared" si="370"/>
        <v>6000.0140000000001</v>
      </c>
      <c r="AJ592" s="11"/>
      <c r="AW592" s="3"/>
    </row>
    <row r="593" spans="1:49" x14ac:dyDescent="0.25">
      <c r="A593" s="3"/>
      <c r="B593" s="3"/>
      <c r="C593" s="3"/>
      <c r="D593" s="3"/>
      <c r="E593" s="3"/>
      <c r="G593" s="3"/>
      <c r="H593" s="3"/>
      <c r="K593" s="3"/>
      <c r="L593" s="3"/>
      <c r="M593" s="3"/>
      <c r="N593" s="3"/>
      <c r="O593" s="3"/>
      <c r="P593" s="3"/>
      <c r="Q593" s="3"/>
      <c r="R593" s="3"/>
      <c r="S593" s="3"/>
      <c r="T593" s="3"/>
      <c r="U593" s="3"/>
      <c r="V593" s="11" t="str">
        <f t="shared" si="369"/>
        <v>FC Augsburg</v>
      </c>
      <c r="W593" s="11">
        <f t="shared" si="367"/>
        <v>16</v>
      </c>
      <c r="Y593" s="82">
        <f>RANK(AI593,$AI$584:$AI$601,0)+COUNTIF($AI$583:AI592,AI593)</f>
        <v>16</v>
      </c>
      <c r="Z593" s="82" t="str">
        <f t="shared" si="368"/>
        <v>FC Augsburg</v>
      </c>
      <c r="AA593" s="82">
        <f>COUNTIFS(F3:F319,Z593,G3:G319,"&gt;=0")+COUNTIFS(I3:I319,Z593,H3:H319,"&gt;=0")</f>
        <v>3</v>
      </c>
      <c r="AB593" s="82">
        <f>COUNTIFS(F3:F319,Z593,B3:B319,3)+COUNTIFS(I3:I319,Z593,M3:M319,3)</f>
        <v>0</v>
      </c>
      <c r="AC593" s="82">
        <f>COUNTIFS(F3:F319,Z593,B3:B319,1)+COUNTIFS(I3:I319,Z593,M3:M319,1)</f>
        <v>1</v>
      </c>
      <c r="AD593" s="82">
        <f>COUNTIFS(F3:F319,Z593,B3:B319,0)+COUNTIFS(I3:I319,Z593,M3:M319,0)</f>
        <v>2</v>
      </c>
      <c r="AE593" s="82">
        <f>SUMIF(F3:F319,Z593,G3:G319)+SUMIF(I3:I319,Z593,H3:H319)</f>
        <v>4</v>
      </c>
      <c r="AF593" s="82">
        <f>SUMIF(F3:F319,Z593,H3:H319)+SUMIF(I3:I319,Z593,G3:G319)</f>
        <v>9</v>
      </c>
      <c r="AG593" s="82">
        <f t="shared" si="371"/>
        <v>-5</v>
      </c>
      <c r="AH593" s="82">
        <f t="shared" si="372"/>
        <v>1</v>
      </c>
      <c r="AI593" s="82">
        <f t="shared" si="370"/>
        <v>999.95400000000006</v>
      </c>
      <c r="AJ593" s="11"/>
      <c r="AW593" s="3"/>
    </row>
    <row r="594" spans="1:49" x14ac:dyDescent="0.25">
      <c r="A594" s="3"/>
      <c r="B594" s="3"/>
      <c r="C594" s="3"/>
      <c r="D594" s="3"/>
      <c r="E594" s="3"/>
      <c r="G594" s="3"/>
      <c r="H594" s="3"/>
      <c r="K594" s="3"/>
      <c r="L594" s="3"/>
      <c r="M594" s="3"/>
      <c r="N594" s="3"/>
      <c r="O594" s="3"/>
      <c r="P594" s="3"/>
      <c r="Q594" s="3"/>
      <c r="R594" s="3"/>
      <c r="S594" s="3"/>
      <c r="T594" s="3"/>
      <c r="U594" s="3"/>
      <c r="V594" s="11" t="str">
        <f t="shared" si="369"/>
        <v>FC Schalke 04</v>
      </c>
      <c r="W594" s="11">
        <f t="shared" si="367"/>
        <v>10</v>
      </c>
      <c r="Y594" s="82">
        <f>RANK(AI594,$AI$584:$AI$601,0)+COUNTIF($AI$583:AI593,AI594)</f>
        <v>10</v>
      </c>
      <c r="Z594" s="82" t="str">
        <f t="shared" si="368"/>
        <v>FC Schalke 04</v>
      </c>
      <c r="AA594" s="82">
        <f>COUNTIFS(F3:F319,Z594,G3:G319,"&gt;=0")+COUNTIFS(I3:I319,Z594,H3:H319,"&gt;=0")</f>
        <v>3</v>
      </c>
      <c r="AB594" s="82">
        <f>COUNTIFS(F3:F319,Z594,B3:B319,3)+COUNTIFS(I3:I319,Z594,M3:M319,3)</f>
        <v>1</v>
      </c>
      <c r="AC594" s="82">
        <f>COUNTIFS(F3:F319,Z594,B3:B319,1)+COUNTIFS(I3:I319,Z594,M3:M319,1)</f>
        <v>1</v>
      </c>
      <c r="AD594" s="82">
        <f>COUNTIFS(F3:F319,Z594,B3:B319,0)+COUNTIFS(I3:I319,Z594,M3:M319,0)</f>
        <v>1</v>
      </c>
      <c r="AE594" s="82">
        <f>SUMIF(F3:F319,Z594,G3:G319)+SUMIF(I3:I319,Z594,H3:H319)</f>
        <v>3</v>
      </c>
      <c r="AF594" s="82">
        <f>SUMIF(F3:F319,Z594,H3:H319)+SUMIF(I3:I319,Z594,G3:G319)</f>
        <v>3</v>
      </c>
      <c r="AG594" s="82">
        <f t="shared" si="371"/>
        <v>0</v>
      </c>
      <c r="AH594" s="82">
        <f t="shared" si="372"/>
        <v>4</v>
      </c>
      <c r="AI594" s="82">
        <f t="shared" si="370"/>
        <v>4000.0030000000002</v>
      </c>
      <c r="AJ594" s="11"/>
      <c r="AW594" s="3"/>
    </row>
    <row r="595" spans="1:49" x14ac:dyDescent="0.25">
      <c r="A595" s="3"/>
      <c r="B595" s="3"/>
      <c r="C595" s="3"/>
      <c r="D595" s="3"/>
      <c r="E595" s="3"/>
      <c r="G595" s="3"/>
      <c r="H595" s="3"/>
      <c r="K595" s="3"/>
      <c r="L595" s="3"/>
      <c r="M595" s="3"/>
      <c r="N595" s="3"/>
      <c r="O595" s="3"/>
      <c r="P595" s="3"/>
      <c r="Q595" s="3"/>
      <c r="R595" s="3"/>
      <c r="S595" s="3"/>
      <c r="T595" s="3"/>
      <c r="U595" s="3"/>
      <c r="V595" s="11" t="str">
        <f t="shared" si="369"/>
        <v>Fortuna Düsseldorf</v>
      </c>
      <c r="W595" s="11">
        <f t="shared" si="367"/>
        <v>12</v>
      </c>
      <c r="Y595" s="82">
        <f>RANK(AI595,$AI$584:$AI$601,0)+COUNTIF($AI$583:AI594,AI595)</f>
        <v>12</v>
      </c>
      <c r="Z595" s="82" t="str">
        <f t="shared" si="368"/>
        <v>Fortuna Düsseldorf</v>
      </c>
      <c r="AA595" s="82">
        <f>COUNTIFS(F3:F319,Z595,G3:G319,"&gt;=0")+COUNTIFS(I3:I319,Z595,H3:H319,"&gt;=0")</f>
        <v>3</v>
      </c>
      <c r="AB595" s="82">
        <f>COUNTIFS(F3:F319,Z595,B3:B319,3)+COUNTIFS(I3:I319,Z595,M3:M319,3)</f>
        <v>1</v>
      </c>
      <c r="AC595" s="82">
        <f>COUNTIFS(F3:F319,Z595,B3:B319,1)+COUNTIFS(I3:I319,Z595,M3:M319,1)</f>
        <v>0</v>
      </c>
      <c r="AD595" s="82">
        <f>COUNTIFS(F3:F319,Z595,B3:B319,0)+COUNTIFS(I3:I319,Z595,M3:M319,0)</f>
        <v>2</v>
      </c>
      <c r="AE595" s="82">
        <f>SUMIF(F3:F319,Z595,G3:G319)+SUMIF(I3:I319,Z595,H3:H319)</f>
        <v>5</v>
      </c>
      <c r="AF595" s="82">
        <f>SUMIF(F3:F319,Z595,H3:H319)+SUMIF(I3:I319,Z595,G3:G319)</f>
        <v>6</v>
      </c>
      <c r="AG595" s="82">
        <f t="shared" si="371"/>
        <v>-1</v>
      </c>
      <c r="AH595" s="82">
        <f t="shared" si="372"/>
        <v>3</v>
      </c>
      <c r="AI595" s="82">
        <f t="shared" si="370"/>
        <v>2999.9949999999999</v>
      </c>
      <c r="AJ595" s="11"/>
      <c r="AW595" s="3"/>
    </row>
    <row r="596" spans="1:49" x14ac:dyDescent="0.25">
      <c r="A596" s="3"/>
      <c r="B596" s="3"/>
      <c r="C596" s="3"/>
      <c r="D596" s="3"/>
      <c r="E596" s="3"/>
      <c r="G596" s="3"/>
      <c r="H596" s="3"/>
      <c r="K596" s="3"/>
      <c r="L596" s="3"/>
      <c r="M596" s="3"/>
      <c r="N596" s="3"/>
      <c r="O596" s="3"/>
      <c r="P596" s="3"/>
      <c r="Q596" s="3"/>
      <c r="R596" s="3"/>
      <c r="S596" s="3"/>
      <c r="T596" s="3"/>
      <c r="U596" s="3"/>
      <c r="V596" s="11" t="str">
        <f t="shared" si="369"/>
        <v>Hertha BSC</v>
      </c>
      <c r="W596" s="11">
        <f t="shared" si="367"/>
        <v>17</v>
      </c>
      <c r="Y596" s="82">
        <f>RANK(AI596,$AI$584:$AI$601,0)+COUNTIF($AI$583:AI595,AI596)</f>
        <v>17</v>
      </c>
      <c r="Z596" s="82" t="str">
        <f t="shared" si="368"/>
        <v>Hertha BSC</v>
      </c>
      <c r="AA596" s="82">
        <f>COUNTIFS(F3:F319,Z596,G3:G319,"&gt;=0")+COUNTIFS(I3:I319,Z596,H3:H319,"&gt;=0")</f>
        <v>3</v>
      </c>
      <c r="AB596" s="82">
        <f>COUNTIFS(F3:F319,Z596,B3:B319,3)+COUNTIFS(I3:I319,Z596,M3:M319,3)</f>
        <v>0</v>
      </c>
      <c r="AC596" s="82">
        <f>COUNTIFS(F3:F319,Z596,B3:B319,1)+COUNTIFS(I3:I319,Z596,M3:M319,1)</f>
        <v>1</v>
      </c>
      <c r="AD596" s="82">
        <f>COUNTIFS(F3:F319,Z596,B3:B319,0)+COUNTIFS(I3:I319,Z596,M3:M319,0)</f>
        <v>2</v>
      </c>
      <c r="AE596" s="82">
        <f>SUMIF(F3:F319,Z596,G3:G319)+SUMIF(I3:I319,Z596,H3:H319)</f>
        <v>2</v>
      </c>
      <c r="AF596" s="82">
        <f>SUMIF(F3:F319,Z596,H3:H319)+SUMIF(I3:I319,Z596,G3:G319)</f>
        <v>8</v>
      </c>
      <c r="AG596" s="82">
        <f t="shared" si="371"/>
        <v>-6</v>
      </c>
      <c r="AH596" s="82">
        <f t="shared" si="372"/>
        <v>1</v>
      </c>
      <c r="AI596" s="82">
        <f t="shared" si="370"/>
        <v>999.94200000000001</v>
      </c>
      <c r="AJ596" s="11"/>
      <c r="AW596" s="3"/>
    </row>
    <row r="597" spans="1:49" x14ac:dyDescent="0.25">
      <c r="A597" s="3"/>
      <c r="B597" s="3"/>
      <c r="C597" s="3"/>
      <c r="D597" s="3"/>
      <c r="E597" s="3"/>
      <c r="G597" s="3"/>
      <c r="H597" s="3"/>
      <c r="K597" s="3"/>
      <c r="L597" s="3"/>
      <c r="M597" s="3"/>
      <c r="N597" s="3"/>
      <c r="O597" s="3"/>
      <c r="P597" s="3"/>
      <c r="Q597" s="3"/>
      <c r="R597" s="3"/>
      <c r="S597" s="3"/>
      <c r="T597" s="3"/>
      <c r="U597" s="3"/>
      <c r="V597" s="11" t="str">
        <f t="shared" si="369"/>
        <v>RB Leipzig</v>
      </c>
      <c r="W597" s="11">
        <f t="shared" si="367"/>
        <v>1</v>
      </c>
      <c r="Y597" s="82">
        <f>RANK(AI597,$AI$584:$AI$601,0)+COUNTIF($AI$583:AI596,AI597)</f>
        <v>1</v>
      </c>
      <c r="Z597" s="82" t="str">
        <f t="shared" si="368"/>
        <v>RB Leipzig</v>
      </c>
      <c r="AA597" s="82">
        <f>COUNTIFS(F3:F319,Z597,G3:G319,"&gt;=0")+COUNTIFS(I3:I319,Z597,H3:H319,"&gt;=0")</f>
        <v>3</v>
      </c>
      <c r="AB597" s="82">
        <f>COUNTIFS(F3:F319,Z597,B3:B319,3)+COUNTIFS(I3:I319,Z597,M3:M319,3)</f>
        <v>3</v>
      </c>
      <c r="AC597" s="82">
        <f>COUNTIFS(F3:F319,Z597,B3:B319,1)+COUNTIFS(I3:I319,Z597,M3:M319,1)</f>
        <v>0</v>
      </c>
      <c r="AD597" s="82">
        <f>COUNTIFS(F3:F319,Z597,B3:B319,0)+COUNTIFS(I3:I319,Z597,M3:M319,0)</f>
        <v>0</v>
      </c>
      <c r="AE597" s="82">
        <f>SUMIF(F3:F319,Z597,G3:G319)+SUMIF(I3:I319,Z597,H3:H319)</f>
        <v>9</v>
      </c>
      <c r="AF597" s="82">
        <f>SUMIF(F3:F319,Z597,H3:H319)+SUMIF(I3:I319,Z597,G3:G319)</f>
        <v>2</v>
      </c>
      <c r="AG597" s="82">
        <f t="shared" si="371"/>
        <v>7</v>
      </c>
      <c r="AH597" s="82">
        <f t="shared" si="372"/>
        <v>9</v>
      </c>
      <c r="AI597" s="82">
        <f t="shared" si="370"/>
        <v>9000.0789999999997</v>
      </c>
      <c r="AW597" s="3"/>
    </row>
    <row r="598" spans="1:49" x14ac:dyDescent="0.25">
      <c r="A598" s="3"/>
      <c r="B598" s="3"/>
      <c r="C598" s="3"/>
      <c r="D598" s="3"/>
      <c r="E598" s="3"/>
      <c r="G598" s="3"/>
      <c r="H598" s="3"/>
      <c r="K598" s="3"/>
      <c r="L598" s="3"/>
      <c r="M598" s="3"/>
      <c r="N598" s="3"/>
      <c r="O598" s="3"/>
      <c r="P598" s="3"/>
      <c r="Q598" s="3"/>
      <c r="R598" s="3"/>
      <c r="S598" s="3"/>
      <c r="T598" s="3"/>
      <c r="U598" s="3"/>
      <c r="V598" s="11" t="str">
        <f t="shared" si="369"/>
        <v>SC Freiburg</v>
      </c>
      <c r="W598" s="11">
        <f t="shared" si="367"/>
        <v>6</v>
      </c>
      <c r="Y598" s="82">
        <f>RANK(AI598,$AI$584:$AI$601,0)+COUNTIF($AI$583:AI597,AI598)</f>
        <v>6</v>
      </c>
      <c r="Z598" s="82" t="str">
        <f t="shared" si="368"/>
        <v>SC Freiburg</v>
      </c>
      <c r="AA598" s="82">
        <f>COUNTIFS(F3:F319,Z598,G3:G319,"&gt;=0")+COUNTIFS(I3:I319,Z598,H3:H319,"&gt;=0")</f>
        <v>3</v>
      </c>
      <c r="AB598" s="82">
        <f>COUNTIFS(F3:F319,Z598,B3:B319,3)+COUNTIFS(I3:I319,Z598,M3:M319,3)</f>
        <v>2</v>
      </c>
      <c r="AC598" s="82">
        <f>COUNTIFS(F3:F319,Z598,B3:B319,1)+COUNTIFS(I3:I319,Z598,M3:M319,1)</f>
        <v>0</v>
      </c>
      <c r="AD598" s="82">
        <f>COUNTIFS(F3:F319,Z598,B3:B319,0)+COUNTIFS(I3:I319,Z598,M3:M319,0)</f>
        <v>1</v>
      </c>
      <c r="AE598" s="82">
        <f>SUMIF(F3:F319,Z598,G3:G319)+SUMIF(I3:I319,Z598,H3:H319)</f>
        <v>7</v>
      </c>
      <c r="AF598" s="82">
        <f>SUMIF(F3:F319,Z598,H3:H319)+SUMIF(I3:I319,Z598,G3:G319)</f>
        <v>3</v>
      </c>
      <c r="AG598" s="82">
        <f t="shared" si="371"/>
        <v>4</v>
      </c>
      <c r="AH598" s="82">
        <f t="shared" si="372"/>
        <v>6</v>
      </c>
      <c r="AI598" s="82">
        <f t="shared" si="370"/>
        <v>6000.0469999999996</v>
      </c>
      <c r="AJ598" s="11"/>
      <c r="AW598" s="3"/>
    </row>
    <row r="599" spans="1:49" x14ac:dyDescent="0.25">
      <c r="A599" s="3"/>
      <c r="B599" s="3"/>
      <c r="C599" s="3"/>
      <c r="D599" s="3"/>
      <c r="E599" s="3"/>
      <c r="G599" s="3"/>
      <c r="H599" s="3"/>
      <c r="K599" s="3"/>
      <c r="L599" s="3"/>
      <c r="M599" s="3"/>
      <c r="N599" s="3"/>
      <c r="O599" s="3"/>
      <c r="P599" s="3"/>
      <c r="Q599" s="3"/>
      <c r="R599" s="3"/>
      <c r="S599" s="3"/>
      <c r="T599" s="3"/>
      <c r="U599" s="3"/>
      <c r="V599" s="11" t="str">
        <f t="shared" si="369"/>
        <v>SC Paderborn 07</v>
      </c>
      <c r="W599" s="11">
        <f t="shared" si="367"/>
        <v>15</v>
      </c>
      <c r="Y599" s="82">
        <f>RANK(AI599,$AI$584:$AI$601,0)+COUNTIF($AI$583:AI598,AI599)</f>
        <v>15</v>
      </c>
      <c r="Z599" s="82" t="str">
        <f t="shared" si="368"/>
        <v>SC Paderborn 07</v>
      </c>
      <c r="AA599" s="82">
        <f>COUNTIFS(F3:F319,Z599,G3:G319,"&gt;=0")+COUNTIFS(I3:I319,Z599,H3:H319,"&gt;=0")</f>
        <v>3</v>
      </c>
      <c r="AB599" s="82">
        <f>COUNTIFS(F3:F319,Z599,B3:B319,3)+COUNTIFS(I3:I319,Z599,M3:M319,3)</f>
        <v>0</v>
      </c>
      <c r="AC599" s="82">
        <f>COUNTIFS(F3:F319,Z599,B3:B319,1)+COUNTIFS(I3:I319,Z599,M3:M319,1)</f>
        <v>1</v>
      </c>
      <c r="AD599" s="82">
        <f>COUNTIFS(F3:F319,Z599,B3:B319,0)+COUNTIFS(I3:I319,Z599,M3:M319,0)</f>
        <v>2</v>
      </c>
      <c r="AE599" s="82">
        <f>SUMIF(F3:F319,Z599,G3:G319)+SUMIF(I3:I319,Z599,H3:H319)</f>
        <v>4</v>
      </c>
      <c r="AF599" s="82">
        <f>SUMIF(F3:F319,Z599,H3:H319)+SUMIF(I3:I319,Z599,G3:G319)</f>
        <v>7</v>
      </c>
      <c r="AG599" s="82">
        <f t="shared" si="371"/>
        <v>-3</v>
      </c>
      <c r="AH599" s="82">
        <f t="shared" si="372"/>
        <v>1</v>
      </c>
      <c r="AI599" s="82">
        <f t="shared" si="370"/>
        <v>999.97400000000005</v>
      </c>
      <c r="AJ599" s="11"/>
      <c r="AW599" s="3"/>
    </row>
    <row r="600" spans="1:49" x14ac:dyDescent="0.25">
      <c r="A600" s="3"/>
      <c r="B600" s="3"/>
      <c r="C600" s="3"/>
      <c r="D600" s="3"/>
      <c r="E600" s="3"/>
      <c r="G600" s="3"/>
      <c r="H600" s="3"/>
      <c r="K600" s="3"/>
      <c r="L600" s="3"/>
      <c r="M600" s="3"/>
      <c r="N600" s="3"/>
      <c r="O600" s="3"/>
      <c r="P600" s="3"/>
      <c r="Q600" s="3"/>
      <c r="R600" s="3"/>
      <c r="S600" s="3"/>
      <c r="T600" s="3"/>
      <c r="U600" s="3"/>
      <c r="V600" s="11" t="str">
        <f t="shared" si="369"/>
        <v>VfL Wolfsburg</v>
      </c>
      <c r="W600" s="11">
        <f t="shared" si="367"/>
        <v>3</v>
      </c>
      <c r="Y600" s="82">
        <f>RANK(AI600,$AI$584:$AI$601,0)+COUNTIF($AI$583:AI599,AI600)</f>
        <v>3</v>
      </c>
      <c r="Z600" s="82" t="str">
        <f t="shared" si="368"/>
        <v>VfL Wolfsburg</v>
      </c>
      <c r="AA600" s="82">
        <f>COUNTIFS(F3:F319,Z600,G3:G319,"&gt;=0")+COUNTIFS(I3:I319,Z600,H3:H319,"&gt;=0")</f>
        <v>3</v>
      </c>
      <c r="AB600" s="82">
        <f>COUNTIFS(F3:F319,Z600,B3:B319,3)+COUNTIFS(I3:I319,Z600,M3:M319,3)</f>
        <v>2</v>
      </c>
      <c r="AC600" s="82">
        <f>COUNTIFS(F3:F319,Z600,B3:B319,1)+COUNTIFS(I3:I319,Z600,M3:M319,1)</f>
        <v>1</v>
      </c>
      <c r="AD600" s="82">
        <f>COUNTIFS(F3:F319,Z600,B3:B319,0)+COUNTIFS(I3:I319,Z600,M3:M319,0)</f>
        <v>0</v>
      </c>
      <c r="AE600" s="82">
        <f>SUMIF(F3:F319,Z600,G3:G319)+SUMIF(I3:I319,Z600,H3:H319)</f>
        <v>6</v>
      </c>
      <c r="AF600" s="82">
        <f>SUMIF(F3:F319,Z600,H3:H319)+SUMIF(I3:I319,Z600,G3:G319)</f>
        <v>2</v>
      </c>
      <c r="AG600" s="82">
        <f t="shared" si="371"/>
        <v>4</v>
      </c>
      <c r="AH600" s="82">
        <f t="shared" si="372"/>
        <v>7</v>
      </c>
      <c r="AI600" s="82">
        <f t="shared" si="370"/>
        <v>7000.0460000000003</v>
      </c>
      <c r="AJ600" s="11"/>
      <c r="AW600" s="3"/>
    </row>
    <row r="601" spans="1:49" x14ac:dyDescent="0.25">
      <c r="A601" s="3"/>
      <c r="B601" s="3"/>
      <c r="C601" s="3"/>
      <c r="D601" s="3"/>
      <c r="E601" s="3"/>
      <c r="G601" s="3"/>
      <c r="H601" s="3"/>
      <c r="K601" s="3"/>
      <c r="L601" s="3"/>
      <c r="M601" s="3"/>
      <c r="N601" s="3"/>
      <c r="O601" s="3"/>
      <c r="P601" s="3"/>
      <c r="Q601" s="3"/>
      <c r="R601" s="3"/>
      <c r="S601" s="3"/>
      <c r="T601" s="3"/>
      <c r="U601" s="3"/>
      <c r="V601" s="11" t="str">
        <f t="shared" si="369"/>
        <v>Werder Bremen</v>
      </c>
      <c r="W601" s="11">
        <f t="shared" si="367"/>
        <v>13</v>
      </c>
      <c r="Y601" s="82">
        <f>RANK(AI601,$AI$584:$AI$601,0)+COUNTIF($AI$583:AI600,AI601)</f>
        <v>13</v>
      </c>
      <c r="Z601" s="82" t="str">
        <f t="shared" si="368"/>
        <v>Werder Bremen</v>
      </c>
      <c r="AA601" s="82">
        <f>COUNTIFS(F3:F319,Z601,G3:G319,"&gt;=0")+COUNTIFS(I3:I319,Z601,H3:H319,"&gt;=0")</f>
        <v>3</v>
      </c>
      <c r="AB601" s="82">
        <f>COUNTIFS(F3:F319,Z601,B3:B319,3)+COUNTIFS(I3:I319,Z601,M3:M319,3)</f>
        <v>1</v>
      </c>
      <c r="AC601" s="82">
        <f>COUNTIFS(F3:F319,Z601,B3:B319,1)+COUNTIFS(I3:I319,Z601,M3:M319,1)</f>
        <v>0</v>
      </c>
      <c r="AD601" s="82">
        <f>COUNTIFS(F3:F319,Z601,B3:B319,0)+COUNTIFS(I3:I319,Z601,M3:M319,0)</f>
        <v>2</v>
      </c>
      <c r="AE601" s="82">
        <f>SUMIF(F3:F319,Z601,G3:G319)+SUMIF(I3:I319,Z601,H3:H319)</f>
        <v>6</v>
      </c>
      <c r="AF601" s="82">
        <f>SUMIF(F3:F319,Z601,H3:H319)+SUMIF(I3:I319,Z601,G3:G319)</f>
        <v>8</v>
      </c>
      <c r="AG601" s="82">
        <f t="shared" si="371"/>
        <v>-2</v>
      </c>
      <c r="AH601" s="82">
        <f t="shared" si="372"/>
        <v>3</v>
      </c>
      <c r="AI601" s="82">
        <f t="shared" si="370"/>
        <v>2999.9859999999999</v>
      </c>
      <c r="AJ601" s="11"/>
      <c r="AW601" s="3"/>
    </row>
    <row r="602" spans="1:49" x14ac:dyDescent="0.25">
      <c r="A602" s="3"/>
      <c r="B602" s="3"/>
      <c r="C602" s="3"/>
      <c r="D602" s="3"/>
      <c r="E602" s="3"/>
      <c r="G602" s="3"/>
      <c r="H602" s="3"/>
      <c r="K602" s="3"/>
      <c r="L602" s="3"/>
      <c r="M602" s="3"/>
      <c r="N602" s="3"/>
      <c r="O602" s="3"/>
      <c r="P602" s="3"/>
      <c r="Q602" s="3"/>
      <c r="R602" s="3"/>
      <c r="S602" s="3"/>
      <c r="T602" s="3"/>
      <c r="U602" s="3"/>
      <c r="AJ602" s="11"/>
      <c r="AW602" s="3"/>
    </row>
    <row r="603" spans="1:49" x14ac:dyDescent="0.25">
      <c r="A603" s="3"/>
      <c r="B603" s="3"/>
      <c r="C603" s="3"/>
      <c r="D603" s="3"/>
      <c r="E603" s="3"/>
      <c r="G603" s="3"/>
      <c r="H603" s="3"/>
      <c r="K603" s="3"/>
      <c r="L603" s="3"/>
      <c r="M603" s="3"/>
      <c r="N603" s="3"/>
      <c r="O603" s="3"/>
      <c r="P603" s="3"/>
      <c r="Q603" s="3"/>
      <c r="R603" s="3"/>
      <c r="S603" s="3"/>
      <c r="T603" s="3"/>
      <c r="U603" s="3"/>
      <c r="W603" s="83">
        <v>30</v>
      </c>
      <c r="Y603" s="82"/>
      <c r="Z603" s="82" t="s">
        <v>1</v>
      </c>
      <c r="AA603" s="82" t="s">
        <v>2</v>
      </c>
      <c r="AB603" s="82" t="s">
        <v>3</v>
      </c>
      <c r="AC603" s="82" t="s">
        <v>4</v>
      </c>
      <c r="AD603" s="82" t="s">
        <v>5</v>
      </c>
      <c r="AE603" s="82" t="s">
        <v>6</v>
      </c>
      <c r="AF603" s="82" t="s">
        <v>7</v>
      </c>
      <c r="AG603" s="82" t="s">
        <v>8</v>
      </c>
      <c r="AH603" s="82" t="s">
        <v>9</v>
      </c>
      <c r="AI603" s="82" t="s">
        <v>0</v>
      </c>
      <c r="AJ603" s="11"/>
      <c r="AW603" s="3"/>
    </row>
    <row r="604" spans="1:49" x14ac:dyDescent="0.25">
      <c r="A604" s="3"/>
      <c r="B604" s="3"/>
      <c r="C604" s="3"/>
      <c r="D604" s="3"/>
      <c r="E604" s="3"/>
      <c r="G604" s="3"/>
      <c r="H604" s="3"/>
      <c r="K604" s="3"/>
      <c r="L604" s="3"/>
      <c r="M604" s="3"/>
      <c r="N604" s="3"/>
      <c r="O604" s="3"/>
      <c r="P604" s="3"/>
      <c r="Q604" s="3"/>
      <c r="R604" s="3"/>
      <c r="S604" s="3"/>
      <c r="T604" s="3"/>
      <c r="U604" s="3"/>
      <c r="V604" s="11" t="str">
        <f>CONCATENATE(Z604)</f>
        <v>1. FC Köln</v>
      </c>
      <c r="W604" s="11">
        <f t="shared" ref="W604:W621" si="373">Y604</f>
        <v>14</v>
      </c>
      <c r="Y604" s="82">
        <f>RANK(AI604,$AI$604:$AI$621,0)+COUNTIF($AI$603:AI603,AI604)</f>
        <v>14</v>
      </c>
      <c r="Z604" s="82" t="str">
        <f t="shared" ref="Z604:Z621" si="374">CONCATENATE(Z4)</f>
        <v>1. FC Köln</v>
      </c>
      <c r="AA604" s="82">
        <f>COUNTIFS(F3:F330,Z604,G3:G330,"&gt;=0")+COUNTIFS(I3:I330,Z604,H3:H330,"&gt;=0")</f>
        <v>3</v>
      </c>
      <c r="AB604" s="82">
        <f>COUNTIFS(F3:F330,Z604,B3:B330,3)+COUNTIFS(I3:I330,Z604,M3:M330,3)</f>
        <v>1</v>
      </c>
      <c r="AC604" s="82">
        <f>COUNTIFS(F3:F330,Z604,B3:B330,1)+COUNTIFS(I3:I330,Z604,M3:M330,1)</f>
        <v>0</v>
      </c>
      <c r="AD604" s="82">
        <f>COUNTIFS(F3:F330,Z604,B3:B330,0)+COUNTIFS(I3:I330,Z604,M3:M330,0)</f>
        <v>2</v>
      </c>
      <c r="AE604" s="82">
        <f>SUMIF(F3:F330,Z604,G3:G330)+SUMIF(I3:I330,Z604,H3:H330)</f>
        <v>4</v>
      </c>
      <c r="AF604" s="82">
        <f>SUMIF(F3:F330,Z604,H3:H330)+SUMIF(I3:I330,Z604,G3:G330)</f>
        <v>6</v>
      </c>
      <c r="AG604" s="82">
        <f>+AE604-AF604</f>
        <v>-2</v>
      </c>
      <c r="AH604" s="82">
        <f>(AB604*3)+AC604</f>
        <v>3</v>
      </c>
      <c r="AI604" s="82">
        <f>SUM(AH604*1000+(AG604)/100+(AE604)/1000)</f>
        <v>2999.9839999999999</v>
      </c>
      <c r="AJ604" s="11"/>
      <c r="AW604" s="3"/>
    </row>
    <row r="605" spans="1:49" x14ac:dyDescent="0.25">
      <c r="A605" s="3"/>
      <c r="B605" s="3"/>
      <c r="C605" s="3"/>
      <c r="D605" s="3"/>
      <c r="E605" s="3"/>
      <c r="G605" s="3"/>
      <c r="H605" s="3"/>
      <c r="K605" s="3"/>
      <c r="L605" s="3"/>
      <c r="M605" s="3"/>
      <c r="N605" s="3"/>
      <c r="O605" s="3"/>
      <c r="P605" s="3"/>
      <c r="Q605" s="3"/>
      <c r="R605" s="3"/>
      <c r="S605" s="3"/>
      <c r="T605" s="3"/>
      <c r="U605" s="3"/>
      <c r="V605" s="11" t="str">
        <f t="shared" ref="V605:V621" si="375">CONCATENATE(Z605)</f>
        <v>1. FC Union Berlin</v>
      </c>
      <c r="W605" s="11">
        <f t="shared" si="373"/>
        <v>11</v>
      </c>
      <c r="Y605" s="82">
        <f>RANK(AI605,$AI$604:$AI$621,0)+COUNTIF($AI$603:AI604,AI605)</f>
        <v>11</v>
      </c>
      <c r="Z605" s="82" t="str">
        <f t="shared" si="374"/>
        <v>1. FC Union Berlin</v>
      </c>
      <c r="AA605" s="82">
        <f>COUNTIFS(F3:F330,Z605,G3:G330,"&gt;=0")+COUNTIFS(I3:I330,Z605,H3:H330,"&gt;=0")</f>
        <v>3</v>
      </c>
      <c r="AB605" s="82">
        <f>COUNTIFS(F3:F330,Z605,B3:B330,3)+COUNTIFS(I3:I330,Z605,M3:M330,3)</f>
        <v>1</v>
      </c>
      <c r="AC605" s="82">
        <f>COUNTIFS(F3:F330,Z605,B3:B330,1)+COUNTIFS(I3:I330,Z605,M3:M330,1)</f>
        <v>1</v>
      </c>
      <c r="AD605" s="82">
        <f>COUNTIFS(F3:F330,Z605,B3:B330,0)+COUNTIFS(I3:I330,Z605,M3:M330,0)</f>
        <v>1</v>
      </c>
      <c r="AE605" s="82">
        <f>SUMIF(F3:F330,Z605,G3:G330)+SUMIF(I3:I330,Z605,H3:H330)</f>
        <v>4</v>
      </c>
      <c r="AF605" s="82">
        <f>SUMIF(F3:F330,Z605,H3:H330)+SUMIF(I3:I330,Z605,G3:G330)</f>
        <v>6</v>
      </c>
      <c r="AG605" s="82">
        <f>+AE605-AF605</f>
        <v>-2</v>
      </c>
      <c r="AH605" s="82">
        <f>(AB605*3)+AC605</f>
        <v>4</v>
      </c>
      <c r="AI605" s="82">
        <f t="shared" ref="AI605:AI621" si="376">SUM(AH605*1000+(AG605)/100+(AE605)/1000)</f>
        <v>3999.9839999999999</v>
      </c>
      <c r="AJ605" s="11"/>
      <c r="AW605" s="3"/>
    </row>
    <row r="606" spans="1:49" x14ac:dyDescent="0.25">
      <c r="A606" s="3"/>
      <c r="B606" s="3"/>
      <c r="C606" s="3"/>
      <c r="D606" s="3"/>
      <c r="E606" s="3"/>
      <c r="G606" s="3"/>
      <c r="H606" s="3"/>
      <c r="K606" s="3"/>
      <c r="L606" s="3"/>
      <c r="M606" s="3"/>
      <c r="N606" s="3"/>
      <c r="O606" s="3"/>
      <c r="P606" s="3"/>
      <c r="Q606" s="3"/>
      <c r="R606" s="3"/>
      <c r="S606" s="3"/>
      <c r="T606" s="3"/>
      <c r="U606" s="3"/>
      <c r="V606" s="11" t="str">
        <f t="shared" si="375"/>
        <v>1. FSV Mainz 05</v>
      </c>
      <c r="W606" s="11">
        <f t="shared" si="373"/>
        <v>18</v>
      </c>
      <c r="Y606" s="82">
        <f>RANK(AI606,$AI$604:$AI$621,0)+COUNTIF($AI$603:AI605,AI606)</f>
        <v>18</v>
      </c>
      <c r="Z606" s="82" t="str">
        <f t="shared" si="374"/>
        <v>1. FSV Mainz 05</v>
      </c>
      <c r="AA606" s="82">
        <f>COUNTIFS(F3:F330,Z606,G3:G330,"&gt;=0")+COUNTIFS(I3:I330,Z606,H3:H330,"&gt;=0")</f>
        <v>3</v>
      </c>
      <c r="AB606" s="82">
        <f>COUNTIFS(F3:F330,Z606,B3:B330,3)+COUNTIFS(I3:I330,Z606,M3:M330,3)</f>
        <v>0</v>
      </c>
      <c r="AC606" s="82">
        <f>COUNTIFS(F3:F330,Z606,B3:B330,1)+COUNTIFS(I3:I330,Z606,M3:M330,1)</f>
        <v>0</v>
      </c>
      <c r="AD606" s="82">
        <f>COUNTIFS(F3:F330,Z606,B3:B330,0)+COUNTIFS(I3:I330,Z606,M3:M330,0)</f>
        <v>3</v>
      </c>
      <c r="AE606" s="82">
        <f>SUMIF(F3:F330,Z606,G3:G330)+SUMIF(I3:I330,Z606,H3:H330)</f>
        <v>2</v>
      </c>
      <c r="AF606" s="82">
        <f>SUMIF(F3:F330,Z606,H3:H330)+SUMIF(I3:I330,Z606,G3:G330)</f>
        <v>12</v>
      </c>
      <c r="AG606" s="82">
        <f>+AE606-AF606</f>
        <v>-10</v>
      </c>
      <c r="AH606" s="82">
        <f>(AB606*3)+AC606</f>
        <v>0</v>
      </c>
      <c r="AI606" s="82">
        <f t="shared" si="376"/>
        <v>-9.8000000000000004E-2</v>
      </c>
      <c r="AJ606" s="11"/>
      <c r="AW606" s="3"/>
    </row>
    <row r="607" spans="1:49" x14ac:dyDescent="0.25">
      <c r="A607" s="3"/>
      <c r="B607" s="3"/>
      <c r="C607" s="3"/>
      <c r="D607" s="3"/>
      <c r="E607" s="3"/>
      <c r="G607" s="3"/>
      <c r="H607" s="3"/>
      <c r="K607" s="3"/>
      <c r="L607" s="3"/>
      <c r="M607" s="3"/>
      <c r="N607" s="3"/>
      <c r="O607" s="3"/>
      <c r="P607" s="3"/>
      <c r="Q607" s="3"/>
      <c r="R607" s="3"/>
      <c r="S607" s="3"/>
      <c r="T607" s="3"/>
      <c r="U607" s="3"/>
      <c r="V607" s="11" t="str">
        <f t="shared" si="375"/>
        <v>1899 Hoffenheim</v>
      </c>
      <c r="W607" s="11">
        <f t="shared" si="373"/>
        <v>9</v>
      </c>
      <c r="Y607" s="82">
        <f>RANK(AI607,$AI$604:$AI$621,0)+COUNTIF($AI$603:AI606,AI607)</f>
        <v>9</v>
      </c>
      <c r="Z607" s="82" t="str">
        <f t="shared" si="374"/>
        <v>1899 Hoffenheim</v>
      </c>
      <c r="AA607" s="82">
        <f>COUNTIFS(F3:F330,Z607,G3:G330,"&gt;=0")+COUNTIFS(I3:I330,Z607,H3:H330,"&gt;=0")</f>
        <v>3</v>
      </c>
      <c r="AB607" s="82">
        <f>COUNTIFS(F3:F330,Z607,B3:B330,3)+COUNTIFS(I3:I330,Z607,M3:M330,3)</f>
        <v>1</v>
      </c>
      <c r="AC607" s="82">
        <f>COUNTIFS(F3:F330,Z607,B3:B330,1)+COUNTIFS(I3:I330,Z607,M3:M330,1)</f>
        <v>1</v>
      </c>
      <c r="AD607" s="82">
        <f>COUNTIFS(F3:F330,Z607,B3:B330,0)+COUNTIFS(I3:I330,Z607,M3:M330,0)</f>
        <v>1</v>
      </c>
      <c r="AE607" s="82">
        <f>SUMIF(F3:F330,Z607,G3:G330)+SUMIF(I3:I330,Z607,H3:H330)</f>
        <v>3</v>
      </c>
      <c r="AF607" s="82">
        <f>SUMIF(F3:F330,Z607,H3:H330)+SUMIF(I3:I330,Z607,G3:G330)</f>
        <v>3</v>
      </c>
      <c r="AG607" s="82">
        <f t="shared" ref="AG607:AG621" si="377">+AE607-AF607</f>
        <v>0</v>
      </c>
      <c r="AH607" s="82">
        <f>(AB607*3)+AC607</f>
        <v>4</v>
      </c>
      <c r="AI607" s="82">
        <f t="shared" si="376"/>
        <v>4000.0030000000002</v>
      </c>
      <c r="AJ607" s="11"/>
      <c r="AW607" s="3"/>
    </row>
    <row r="608" spans="1:49" x14ac:dyDescent="0.25">
      <c r="A608" s="3"/>
      <c r="B608" s="3"/>
      <c r="C608" s="3"/>
      <c r="D608" s="3"/>
      <c r="E608" s="3"/>
      <c r="G608" s="3"/>
      <c r="H608" s="3"/>
      <c r="K608" s="3"/>
      <c r="L608" s="3"/>
      <c r="M608" s="3"/>
      <c r="N608" s="3"/>
      <c r="O608" s="3"/>
      <c r="P608" s="3"/>
      <c r="Q608" s="3"/>
      <c r="R608" s="3"/>
      <c r="S608" s="3"/>
      <c r="T608" s="3"/>
      <c r="U608" s="3"/>
      <c r="V608" s="11" t="str">
        <f t="shared" si="375"/>
        <v>Bayer Leverkusen</v>
      </c>
      <c r="W608" s="11">
        <f t="shared" si="373"/>
        <v>4</v>
      </c>
      <c r="Y608" s="82">
        <f>RANK(AI608,$AI$604:$AI$621,0)+COUNTIF($AI$603:AI607,AI608)</f>
        <v>4</v>
      </c>
      <c r="Z608" s="82" t="str">
        <f t="shared" si="374"/>
        <v>Bayer Leverkusen</v>
      </c>
      <c r="AA608" s="82">
        <f>COUNTIFS(F3:F330,Z608,G3:G330,"&gt;=0")+COUNTIFS(I3:I330,Z608,H3:H330,"&gt;=0")</f>
        <v>3</v>
      </c>
      <c r="AB608" s="82">
        <f>COUNTIFS(F3:F330,Z608,B3:B330,3)+COUNTIFS(I3:I330,Z608,M3:M330,3)</f>
        <v>2</v>
      </c>
      <c r="AC608" s="82">
        <f>COUNTIFS(F3:F330,Z608,B3:B330,1)+COUNTIFS(I3:I330,Z608,M3:M330,1)</f>
        <v>1</v>
      </c>
      <c r="AD608" s="82">
        <f>COUNTIFS(F3:F330,Z608,B3:B330,0)+COUNTIFS(I3:I330,Z608,M3:M330,0)</f>
        <v>0</v>
      </c>
      <c r="AE608" s="82">
        <f>SUMIF(F3:F330,Z608,G3:G330)+SUMIF(I3:I330,Z608,H3:H330)</f>
        <v>6</v>
      </c>
      <c r="AF608" s="82">
        <f>SUMIF(F3:F330,Z608,H3:H330)+SUMIF(I3:I330,Z608,G3:G330)</f>
        <v>3</v>
      </c>
      <c r="AG608" s="82">
        <f t="shared" si="377"/>
        <v>3</v>
      </c>
      <c r="AH608" s="82">
        <f>(AB608*3)+AC608</f>
        <v>7</v>
      </c>
      <c r="AI608" s="82">
        <f t="shared" si="376"/>
        <v>7000.0360000000001</v>
      </c>
      <c r="AJ608" s="11"/>
      <c r="AW608" s="3"/>
    </row>
    <row r="609" spans="1:49" x14ac:dyDescent="0.25">
      <c r="A609" s="3"/>
      <c r="B609" s="3"/>
      <c r="C609" s="3"/>
      <c r="D609" s="3"/>
      <c r="E609" s="3"/>
      <c r="G609" s="3"/>
      <c r="H609" s="3"/>
      <c r="K609" s="3"/>
      <c r="L609" s="3"/>
      <c r="M609" s="3"/>
      <c r="N609" s="3"/>
      <c r="O609" s="3"/>
      <c r="P609" s="3"/>
      <c r="Q609" s="3"/>
      <c r="R609" s="3"/>
      <c r="S609" s="3"/>
      <c r="T609" s="3"/>
      <c r="U609" s="3"/>
      <c r="V609" s="11" t="str">
        <f t="shared" si="375"/>
        <v>Bayern München</v>
      </c>
      <c r="W609" s="11">
        <f t="shared" si="373"/>
        <v>2</v>
      </c>
      <c r="Y609" s="82">
        <f>RANK(AI609,$AI$604:$AI$621,0)+COUNTIF($AI$603:AI608,AI609)</f>
        <v>2</v>
      </c>
      <c r="Z609" s="82" t="str">
        <f t="shared" si="374"/>
        <v>Bayern München</v>
      </c>
      <c r="AA609" s="82">
        <f>COUNTIFS(F3:F330,Z609,G3:G330,"&gt;=0")+COUNTIFS(I3:I330,Z609,H3:H330,"&gt;=0")</f>
        <v>3</v>
      </c>
      <c r="AB609" s="82">
        <f>COUNTIFS(F3:F330,Z609,B3:B330,3)+COUNTIFS(I3:I330,Z609,M3:M330,3)</f>
        <v>2</v>
      </c>
      <c r="AC609" s="82">
        <f>COUNTIFS(F3:F330,Z609,B3:B330,1)+COUNTIFS(I3:I330,Z609,M3:M330,1)</f>
        <v>1</v>
      </c>
      <c r="AD609" s="82">
        <f>COUNTIFS(F3:F330,Z609,B3:B330,0)+COUNTIFS(I3:I330,Z609,M3:M330,0)</f>
        <v>0</v>
      </c>
      <c r="AE609" s="82">
        <f>SUMIF(F3:F330,Z609,G3:G330)+SUMIF(I3:I330,Z609,H3:H330)</f>
        <v>11</v>
      </c>
      <c r="AF609" s="82">
        <f>SUMIF(F3:F330,Z609,H3:H330)+SUMIF(I3:I330,Z609,G3:G330)</f>
        <v>3</v>
      </c>
      <c r="AG609" s="82">
        <f t="shared" si="377"/>
        <v>8</v>
      </c>
      <c r="AH609" s="82">
        <f t="shared" ref="AH609:AH621" si="378">(AB609*3)+AC609</f>
        <v>7</v>
      </c>
      <c r="AI609" s="82">
        <f t="shared" si="376"/>
        <v>7000.0910000000003</v>
      </c>
      <c r="AJ609" s="11"/>
      <c r="AW609" s="3"/>
    </row>
    <row r="610" spans="1:49" x14ac:dyDescent="0.25">
      <c r="A610" s="3"/>
      <c r="B610" s="3"/>
      <c r="C610" s="3"/>
      <c r="D610" s="3"/>
      <c r="E610" s="3"/>
      <c r="G610" s="3"/>
      <c r="H610" s="3"/>
      <c r="K610" s="3"/>
      <c r="L610" s="3"/>
      <c r="M610" s="3"/>
      <c r="N610" s="3"/>
      <c r="O610" s="3"/>
      <c r="P610" s="3"/>
      <c r="Q610" s="3"/>
      <c r="R610" s="3"/>
      <c r="S610" s="3"/>
      <c r="T610" s="3"/>
      <c r="U610" s="3"/>
      <c r="V610" s="11" t="str">
        <f t="shared" si="375"/>
        <v>Bor. Mönchengladbach</v>
      </c>
      <c r="W610" s="11">
        <f t="shared" si="373"/>
        <v>8</v>
      </c>
      <c r="Y610" s="82">
        <f>RANK(AI610,$AI$604:$AI$621,0)+COUNTIF($AI$603:AI609,AI610)</f>
        <v>8</v>
      </c>
      <c r="Z610" s="82" t="str">
        <f t="shared" si="374"/>
        <v>Bor. Mönchengladbach</v>
      </c>
      <c r="AA610" s="82">
        <f>COUNTIFS(F3:F330,Z610,G3:G330,"&gt;=0")+COUNTIFS(I3:I330,Z610,H3:H330,"&gt;=0")</f>
        <v>3</v>
      </c>
      <c r="AB610" s="82">
        <f>COUNTIFS(F3:F330,Z610,B3:B330,3)+COUNTIFS(I3:I330,Z610,M3:M330,3)</f>
        <v>1</v>
      </c>
      <c r="AC610" s="82">
        <f>COUNTIFS(F3:F330,Z610,B3:B330,1)+COUNTIFS(I3:I330,Z610,M3:M330,1)</f>
        <v>1</v>
      </c>
      <c r="AD610" s="82">
        <f>COUNTIFS(F3:F330,Z610,B3:B330,0)+COUNTIFS(I3:I330,Z610,M3:M330,0)</f>
        <v>1</v>
      </c>
      <c r="AE610" s="82">
        <f>SUMIF(F3:F330,Z610,G3:G330)+SUMIF(I3:I330,Z610,H3:H330)</f>
        <v>4</v>
      </c>
      <c r="AF610" s="82">
        <f>SUMIF(F3:F330,Z610,H3:H330)+SUMIF(I3:I330,Z610,G3:G330)</f>
        <v>4</v>
      </c>
      <c r="AG610" s="82">
        <f t="shared" si="377"/>
        <v>0</v>
      </c>
      <c r="AH610" s="82">
        <f t="shared" si="378"/>
        <v>4</v>
      </c>
      <c r="AI610" s="82">
        <f t="shared" si="376"/>
        <v>4000.0039999999999</v>
      </c>
      <c r="AJ610" s="11"/>
      <c r="AW610" s="3"/>
    </row>
    <row r="611" spans="1:49" x14ac:dyDescent="0.25">
      <c r="A611" s="3"/>
      <c r="B611" s="3"/>
      <c r="C611" s="3"/>
      <c r="D611" s="3"/>
      <c r="E611" s="3"/>
      <c r="G611" s="3"/>
      <c r="H611" s="3"/>
      <c r="K611" s="3"/>
      <c r="L611" s="3"/>
      <c r="M611" s="3"/>
      <c r="N611" s="3"/>
      <c r="O611" s="3"/>
      <c r="P611" s="3"/>
      <c r="Q611" s="3"/>
      <c r="R611" s="3"/>
      <c r="S611" s="3"/>
      <c r="T611" s="3"/>
      <c r="U611" s="3"/>
      <c r="V611" s="11" t="str">
        <f t="shared" si="375"/>
        <v>Borussia Dortmund</v>
      </c>
      <c r="W611" s="11">
        <f t="shared" si="373"/>
        <v>5</v>
      </c>
      <c r="Y611" s="82">
        <f>RANK(AI611,$AI$604:$AI$621,0)+COUNTIF($AI$603:AI610,AI611)</f>
        <v>5</v>
      </c>
      <c r="Z611" s="82" t="str">
        <f t="shared" si="374"/>
        <v>Borussia Dortmund</v>
      </c>
      <c r="AA611" s="82">
        <f>COUNTIFS(F3:F330,Z611,G3:G330,"&gt;=0")+COUNTIFS(I3:I330,Z611,H3:H330,"&gt;=0")</f>
        <v>3</v>
      </c>
      <c r="AB611" s="82">
        <f>COUNTIFS(F3:F330,Z611,B3:B330,3)+COUNTIFS(I3:I330,Z611,M3:M330,3)</f>
        <v>2</v>
      </c>
      <c r="AC611" s="82">
        <f>COUNTIFS(F3:F330,Z611,B3:B330,1)+COUNTIFS(I3:I330,Z611,M3:M330,1)</f>
        <v>0</v>
      </c>
      <c r="AD611" s="82">
        <f>COUNTIFS(F3:F330,Z611,B3:B330,0)+COUNTIFS(I3:I330,Z611,M3:M330,0)</f>
        <v>1</v>
      </c>
      <c r="AE611" s="82">
        <f>SUMIF(F3:F330,Z611,G3:G330)+SUMIF(I3:I330,Z611,H3:H330)</f>
        <v>9</v>
      </c>
      <c r="AF611" s="82">
        <f>SUMIF(F3:F330,Z611,H3:H330)+SUMIF(I3:I330,Z611,G3:G330)</f>
        <v>5</v>
      </c>
      <c r="AG611" s="82">
        <f t="shared" si="377"/>
        <v>4</v>
      </c>
      <c r="AH611" s="82">
        <f t="shared" si="378"/>
        <v>6</v>
      </c>
      <c r="AI611" s="82">
        <f t="shared" si="376"/>
        <v>6000.049</v>
      </c>
      <c r="AJ611" s="11"/>
      <c r="AW611" s="3"/>
    </row>
    <row r="612" spans="1:49" x14ac:dyDescent="0.25">
      <c r="A612" s="3"/>
      <c r="B612" s="3"/>
      <c r="C612" s="3"/>
      <c r="D612" s="3"/>
      <c r="E612" s="3"/>
      <c r="G612" s="3"/>
      <c r="H612" s="3"/>
      <c r="K612" s="3"/>
      <c r="L612" s="3"/>
      <c r="M612" s="3"/>
      <c r="N612" s="3"/>
      <c r="O612" s="3"/>
      <c r="P612" s="3"/>
      <c r="Q612" s="3"/>
      <c r="R612" s="3"/>
      <c r="S612" s="3"/>
      <c r="T612" s="3"/>
      <c r="U612" s="3"/>
      <c r="V612" s="11" t="str">
        <f t="shared" si="375"/>
        <v>Eintracht Frankfurt</v>
      </c>
      <c r="W612" s="11">
        <f t="shared" si="373"/>
        <v>7</v>
      </c>
      <c r="Y612" s="82">
        <f>RANK(AI612,$AI$604:$AI$621,0)+COUNTIF($AI$603:AI611,AI612)</f>
        <v>7</v>
      </c>
      <c r="Z612" s="82" t="str">
        <f t="shared" si="374"/>
        <v>Eintracht Frankfurt</v>
      </c>
      <c r="AA612" s="82">
        <f>COUNTIFS(F3:F330,Z612,G3:G330,"&gt;=0")+COUNTIFS(I3:I330,Z612,H3:H330,"&gt;=0")</f>
        <v>3</v>
      </c>
      <c r="AB612" s="82">
        <f>COUNTIFS(F3:F330,Z612,B3:B330,3)+COUNTIFS(I3:I330,Z612,M3:M330,3)</f>
        <v>2</v>
      </c>
      <c r="AC612" s="82">
        <f>COUNTIFS(F3:F330,Z612,B3:B330,1)+COUNTIFS(I3:I330,Z612,M3:M330,1)</f>
        <v>0</v>
      </c>
      <c r="AD612" s="82">
        <f>COUNTIFS(F3:F330,Z612,B3:B330,0)+COUNTIFS(I3:I330,Z612,M3:M330,0)</f>
        <v>1</v>
      </c>
      <c r="AE612" s="82">
        <f>SUMIF(F3:F330,Z612,G3:G330)+SUMIF(I3:I330,Z612,H3:H330)</f>
        <v>4</v>
      </c>
      <c r="AF612" s="82">
        <f>SUMIF(F3:F330,Z612,H3:H330)+SUMIF(I3:I330,Z612,G3:G330)</f>
        <v>3</v>
      </c>
      <c r="AG612" s="82">
        <f t="shared" si="377"/>
        <v>1</v>
      </c>
      <c r="AH612" s="82">
        <f t="shared" si="378"/>
        <v>6</v>
      </c>
      <c r="AI612" s="82">
        <f t="shared" si="376"/>
        <v>6000.0140000000001</v>
      </c>
      <c r="AJ612" s="11"/>
      <c r="AW612" s="3"/>
    </row>
    <row r="613" spans="1:49" x14ac:dyDescent="0.25">
      <c r="A613" s="3"/>
      <c r="B613" s="3"/>
      <c r="C613" s="3"/>
      <c r="D613" s="3"/>
      <c r="E613" s="3"/>
      <c r="G613" s="3"/>
      <c r="H613" s="3"/>
      <c r="K613" s="3"/>
      <c r="L613" s="3"/>
      <c r="M613" s="3"/>
      <c r="N613" s="3"/>
      <c r="O613" s="3"/>
      <c r="P613" s="3"/>
      <c r="Q613" s="3"/>
      <c r="R613" s="3"/>
      <c r="S613" s="3"/>
      <c r="T613" s="3"/>
      <c r="U613" s="3"/>
      <c r="V613" s="11" t="str">
        <f t="shared" si="375"/>
        <v>FC Augsburg</v>
      </c>
      <c r="W613" s="11">
        <f t="shared" si="373"/>
        <v>16</v>
      </c>
      <c r="Y613" s="82">
        <f>RANK(AI613,$AI$604:$AI$621,0)+COUNTIF($AI$603:AI612,AI613)</f>
        <v>16</v>
      </c>
      <c r="Z613" s="82" t="str">
        <f t="shared" si="374"/>
        <v>FC Augsburg</v>
      </c>
      <c r="AA613" s="82">
        <f>COUNTIFS(F3:F330,Z613,G3:G330,"&gt;=0")+COUNTIFS(I3:I330,Z613,H3:H330,"&gt;=0")</f>
        <v>3</v>
      </c>
      <c r="AB613" s="82">
        <f>COUNTIFS(F3:F330,Z613,B3:B330,3)+COUNTIFS(I3:I330,Z613,M3:M330,3)</f>
        <v>0</v>
      </c>
      <c r="AC613" s="82">
        <f>COUNTIFS(F3:F330,Z613,B3:B330,1)+COUNTIFS(I3:I330,Z613,M3:M330,1)</f>
        <v>1</v>
      </c>
      <c r="AD613" s="82">
        <f>COUNTIFS(F3:F330,Z613,B3:B330,0)+COUNTIFS(I3:I330,Z613,M3:M330,0)</f>
        <v>2</v>
      </c>
      <c r="AE613" s="82">
        <f>SUMIF(F3:F330,Z613,G3:G330)+SUMIF(I3:I330,Z613,H3:H330)</f>
        <v>4</v>
      </c>
      <c r="AF613" s="82">
        <f>SUMIF(F3:F330,Z613,H3:H330)+SUMIF(I3:I330,Z613,G3:G330)</f>
        <v>9</v>
      </c>
      <c r="AG613" s="82">
        <f t="shared" si="377"/>
        <v>-5</v>
      </c>
      <c r="AH613" s="82">
        <f t="shared" si="378"/>
        <v>1</v>
      </c>
      <c r="AI613" s="82">
        <f t="shared" si="376"/>
        <v>999.95400000000006</v>
      </c>
      <c r="AJ613" s="11"/>
      <c r="AW613" s="3"/>
    </row>
    <row r="614" spans="1:49" x14ac:dyDescent="0.25">
      <c r="A614" s="3"/>
      <c r="B614" s="3"/>
      <c r="C614" s="3"/>
      <c r="D614" s="3"/>
      <c r="E614" s="3"/>
      <c r="G614" s="3"/>
      <c r="H614" s="3"/>
      <c r="K614" s="3"/>
      <c r="L614" s="3"/>
      <c r="M614" s="3"/>
      <c r="N614" s="3"/>
      <c r="O614" s="3"/>
      <c r="P614" s="3"/>
      <c r="Q614" s="3"/>
      <c r="R614" s="3"/>
      <c r="S614" s="3"/>
      <c r="T614" s="3"/>
      <c r="U614" s="3"/>
      <c r="V614" s="11" t="str">
        <f t="shared" si="375"/>
        <v>FC Schalke 04</v>
      </c>
      <c r="W614" s="11">
        <f t="shared" si="373"/>
        <v>10</v>
      </c>
      <c r="Y614" s="82">
        <f>RANK(AI614,$AI$604:$AI$621,0)+COUNTIF($AI$603:AI613,AI614)</f>
        <v>10</v>
      </c>
      <c r="Z614" s="82" t="str">
        <f t="shared" si="374"/>
        <v>FC Schalke 04</v>
      </c>
      <c r="AA614" s="82">
        <f>COUNTIFS(F3:F330,Z614,G3:G330,"&gt;=0")+COUNTIFS(I3:I330,Z614,H3:H330,"&gt;=0")</f>
        <v>3</v>
      </c>
      <c r="AB614" s="82">
        <f>COUNTIFS(F3:F330,Z614,B3:B330,3)+COUNTIFS(I3:I330,Z614,M3:M330,3)</f>
        <v>1</v>
      </c>
      <c r="AC614" s="82">
        <f>COUNTIFS(F3:F330,Z614,B3:B330,1)+COUNTIFS(I3:I330,Z614,M3:M330,1)</f>
        <v>1</v>
      </c>
      <c r="AD614" s="82">
        <f>COUNTIFS(F3:F330,Z614,B3:B330,0)+COUNTIFS(I3:I330,Z614,M3:M330,0)</f>
        <v>1</v>
      </c>
      <c r="AE614" s="82">
        <f>SUMIF(F3:F330,Z614,G3:G330)+SUMIF(I3:I330,Z614,H3:H330)</f>
        <v>3</v>
      </c>
      <c r="AF614" s="82">
        <f>SUMIF(F3:F330,Z614,H3:H330)+SUMIF(I3:I330,Z614,G3:G330)</f>
        <v>3</v>
      </c>
      <c r="AG614" s="82">
        <f t="shared" si="377"/>
        <v>0</v>
      </c>
      <c r="AH614" s="82">
        <f t="shared" si="378"/>
        <v>4</v>
      </c>
      <c r="AI614" s="82">
        <f t="shared" si="376"/>
        <v>4000.0030000000002</v>
      </c>
      <c r="AJ614" s="11"/>
      <c r="AW614" s="3"/>
    </row>
    <row r="615" spans="1:49" x14ac:dyDescent="0.25">
      <c r="A615" s="3"/>
      <c r="B615" s="3"/>
      <c r="C615" s="3"/>
      <c r="D615" s="3"/>
      <c r="E615" s="3"/>
      <c r="G615" s="3"/>
      <c r="H615" s="3"/>
      <c r="K615" s="3"/>
      <c r="L615" s="3"/>
      <c r="M615" s="3"/>
      <c r="N615" s="3"/>
      <c r="O615" s="3"/>
      <c r="P615" s="3"/>
      <c r="Q615" s="3"/>
      <c r="R615" s="3"/>
      <c r="S615" s="3"/>
      <c r="T615" s="3"/>
      <c r="U615" s="3"/>
      <c r="V615" s="11" t="str">
        <f t="shared" si="375"/>
        <v>Fortuna Düsseldorf</v>
      </c>
      <c r="W615" s="11">
        <f t="shared" si="373"/>
        <v>12</v>
      </c>
      <c r="Y615" s="82">
        <f>RANK(AI615,$AI$604:$AI$621,0)+COUNTIF($AI$603:AI614,AI615)</f>
        <v>12</v>
      </c>
      <c r="Z615" s="82" t="str">
        <f t="shared" si="374"/>
        <v>Fortuna Düsseldorf</v>
      </c>
      <c r="AA615" s="82">
        <f>COUNTIFS(F3:F330,Z615,G3:G330,"&gt;=0")+COUNTIFS(I3:I330,Z615,H3:H330,"&gt;=0")</f>
        <v>3</v>
      </c>
      <c r="AB615" s="82">
        <f>COUNTIFS(F3:F330,Z615,B3:B330,3)+COUNTIFS(I3:I330,Z615,M3:M330,3)</f>
        <v>1</v>
      </c>
      <c r="AC615" s="82">
        <f>COUNTIFS(F3:F330,Z615,B3:B330,1)+COUNTIFS(I3:I330,Z615,M3:M330,1)</f>
        <v>0</v>
      </c>
      <c r="AD615" s="82">
        <f>COUNTIFS(F3:F330,Z615,B3:B330,0)+COUNTIFS(I3:I330,Z615,M3:M330,0)</f>
        <v>2</v>
      </c>
      <c r="AE615" s="82">
        <f>SUMIF(F3:F330,Z615,G3:G330)+SUMIF(I3:I330,Z615,H3:H330)</f>
        <v>5</v>
      </c>
      <c r="AF615" s="82">
        <f>SUMIF(F3:F330,Z615,H3:H330)+SUMIF(I3:I330,Z615,G3:G330)</f>
        <v>6</v>
      </c>
      <c r="AG615" s="82">
        <f t="shared" si="377"/>
        <v>-1</v>
      </c>
      <c r="AH615" s="82">
        <f t="shared" si="378"/>
        <v>3</v>
      </c>
      <c r="AI615" s="82">
        <f t="shared" si="376"/>
        <v>2999.9949999999999</v>
      </c>
      <c r="AJ615" s="11"/>
      <c r="AW615" s="3"/>
    </row>
    <row r="616" spans="1:49" x14ac:dyDescent="0.25">
      <c r="A616" s="3"/>
      <c r="B616" s="3"/>
      <c r="C616" s="3"/>
      <c r="D616" s="3"/>
      <c r="E616" s="3"/>
      <c r="G616" s="3"/>
      <c r="H616" s="3"/>
      <c r="K616" s="3"/>
      <c r="L616" s="3"/>
      <c r="M616" s="3"/>
      <c r="N616" s="3"/>
      <c r="O616" s="3"/>
      <c r="P616" s="3"/>
      <c r="Q616" s="3"/>
      <c r="R616" s="3"/>
      <c r="S616" s="3"/>
      <c r="T616" s="3"/>
      <c r="U616" s="3"/>
      <c r="V616" s="11" t="str">
        <f t="shared" si="375"/>
        <v>Hertha BSC</v>
      </c>
      <c r="W616" s="11">
        <f t="shared" si="373"/>
        <v>17</v>
      </c>
      <c r="Y616" s="82">
        <f>RANK(AI616,$AI$604:$AI$621,0)+COUNTIF($AI$603:AI615,AI616)</f>
        <v>17</v>
      </c>
      <c r="Z616" s="82" t="str">
        <f t="shared" si="374"/>
        <v>Hertha BSC</v>
      </c>
      <c r="AA616" s="82">
        <f>COUNTIFS(F3:F330,Z616,G3:G330,"&gt;=0")+COUNTIFS(I3:I330,Z616,H3:H330,"&gt;=0")</f>
        <v>3</v>
      </c>
      <c r="AB616" s="82">
        <f>COUNTIFS(F3:F330,Z616,B3:B330,3)+COUNTIFS(I3:I330,Z616,M3:M330,3)</f>
        <v>0</v>
      </c>
      <c r="AC616" s="82">
        <f>COUNTIFS(F3:F330,Z616,B3:B330,1)+COUNTIFS(I3:I330,Z616,M3:M330,1)</f>
        <v>1</v>
      </c>
      <c r="AD616" s="82">
        <f>COUNTIFS(F3:F330,Z616,B3:B330,0)+COUNTIFS(I3:I330,Z616,M3:M330,0)</f>
        <v>2</v>
      </c>
      <c r="AE616" s="82">
        <f>SUMIF(F3:F330,Z616,G3:G330)+SUMIF(I3:I330,Z616,H3:H330)</f>
        <v>2</v>
      </c>
      <c r="AF616" s="82">
        <f>SUMIF(F3:F330,Z616,H3:H330)+SUMIF(I3:I330,Z616,G3:G330)</f>
        <v>8</v>
      </c>
      <c r="AG616" s="82">
        <f t="shared" si="377"/>
        <v>-6</v>
      </c>
      <c r="AH616" s="82">
        <f t="shared" si="378"/>
        <v>1</v>
      </c>
      <c r="AI616" s="82">
        <f t="shared" si="376"/>
        <v>999.94200000000001</v>
      </c>
      <c r="AJ616" s="11"/>
      <c r="AW616" s="3"/>
    </row>
    <row r="617" spans="1:49" x14ac:dyDescent="0.25">
      <c r="A617" s="3"/>
      <c r="B617" s="3"/>
      <c r="C617" s="3"/>
      <c r="D617" s="3"/>
      <c r="E617" s="3"/>
      <c r="G617" s="3"/>
      <c r="H617" s="3"/>
      <c r="K617" s="3"/>
      <c r="L617" s="3"/>
      <c r="M617" s="3"/>
      <c r="N617" s="3"/>
      <c r="O617" s="3"/>
      <c r="P617" s="3"/>
      <c r="Q617" s="3"/>
      <c r="R617" s="3"/>
      <c r="S617" s="3"/>
      <c r="T617" s="3"/>
      <c r="U617" s="3"/>
      <c r="V617" s="11" t="str">
        <f t="shared" si="375"/>
        <v>RB Leipzig</v>
      </c>
      <c r="W617" s="11">
        <f t="shared" si="373"/>
        <v>1</v>
      </c>
      <c r="Y617" s="82">
        <f>RANK(AI617,$AI$604:$AI$621,0)+COUNTIF($AI$603:AI616,AI617)</f>
        <v>1</v>
      </c>
      <c r="Z617" s="82" t="str">
        <f t="shared" si="374"/>
        <v>RB Leipzig</v>
      </c>
      <c r="AA617" s="82">
        <f>COUNTIFS(F3:F330,Z617,G3:G330,"&gt;=0")+COUNTIFS(I3:I330,Z617,H3:H330,"&gt;=0")</f>
        <v>3</v>
      </c>
      <c r="AB617" s="82">
        <f>COUNTIFS(F3:F330,Z617,B3:B330,3)+COUNTIFS(I3:I330,Z617,M3:M330,3)</f>
        <v>3</v>
      </c>
      <c r="AC617" s="82">
        <f>COUNTIFS(F3:F330,Z617,B3:B330,1)+COUNTIFS(I3:I330,Z617,M3:M330,1)</f>
        <v>0</v>
      </c>
      <c r="AD617" s="82">
        <f>COUNTIFS(F3:F330,Z617,B3:B330,0)+COUNTIFS(I3:I330,Z617,M3:M330,0)</f>
        <v>0</v>
      </c>
      <c r="AE617" s="82">
        <f>SUMIF(F3:F330,Z617,G3:G330)+SUMIF(I3:I330,Z617,H3:H330)</f>
        <v>9</v>
      </c>
      <c r="AF617" s="82">
        <f>SUMIF(F3:F330,Z617,H3:H330)+SUMIF(I3:I330,Z617,G3:G330)</f>
        <v>2</v>
      </c>
      <c r="AG617" s="82">
        <f t="shared" si="377"/>
        <v>7</v>
      </c>
      <c r="AH617" s="82">
        <f t="shared" si="378"/>
        <v>9</v>
      </c>
      <c r="AI617" s="82">
        <f t="shared" si="376"/>
        <v>9000.0789999999997</v>
      </c>
      <c r="AJ617" s="11"/>
      <c r="AW617" s="3"/>
    </row>
    <row r="618" spans="1:49" x14ac:dyDescent="0.25">
      <c r="A618" s="3"/>
      <c r="B618" s="3"/>
      <c r="C618" s="3"/>
      <c r="D618" s="3"/>
      <c r="E618" s="3"/>
      <c r="G618" s="3"/>
      <c r="H618" s="3"/>
      <c r="K618" s="3"/>
      <c r="L618" s="3"/>
      <c r="M618" s="3"/>
      <c r="N618" s="3"/>
      <c r="O618" s="3"/>
      <c r="P618" s="3"/>
      <c r="Q618" s="3"/>
      <c r="R618" s="3"/>
      <c r="S618" s="3"/>
      <c r="T618" s="3"/>
      <c r="U618" s="3"/>
      <c r="V618" s="11" t="str">
        <f t="shared" si="375"/>
        <v>SC Freiburg</v>
      </c>
      <c r="W618" s="11">
        <f t="shared" si="373"/>
        <v>6</v>
      </c>
      <c r="Y618" s="82">
        <f>RANK(AI618,$AI$604:$AI$621,0)+COUNTIF($AI$603:AI617,AI618)</f>
        <v>6</v>
      </c>
      <c r="Z618" s="82" t="str">
        <f t="shared" si="374"/>
        <v>SC Freiburg</v>
      </c>
      <c r="AA618" s="82">
        <f>COUNTIFS(F3:F330,Z618,G3:G330,"&gt;=0")+COUNTIFS(I3:I330,Z618,H3:H330,"&gt;=0")</f>
        <v>3</v>
      </c>
      <c r="AB618" s="82">
        <f>COUNTIFS(F3:F330,Z618,B3:B330,3)+COUNTIFS(I3:I330,Z618,M3:M330,3)</f>
        <v>2</v>
      </c>
      <c r="AC618" s="82">
        <f>COUNTIFS(F3:F330,Z618,B3:B330,1)+COUNTIFS(I3:I330,Z618,M3:M330,1)</f>
        <v>0</v>
      </c>
      <c r="AD618" s="82">
        <f>COUNTIFS(F3:F330,Z618,B3:B330,0)+COUNTIFS(I3:I330,Z618,M3:M330,0)</f>
        <v>1</v>
      </c>
      <c r="AE618" s="82">
        <f>SUMIF(F3:F330,Z618,G3:G330)+SUMIF(I3:I330,Z618,H3:H330)</f>
        <v>7</v>
      </c>
      <c r="AF618" s="82">
        <f>SUMIF(F3:F330,Z618,H3:H330)+SUMIF(I3:I330,Z618,G3:G330)</f>
        <v>3</v>
      </c>
      <c r="AG618" s="82">
        <f t="shared" si="377"/>
        <v>4</v>
      </c>
      <c r="AH618" s="82">
        <f t="shared" si="378"/>
        <v>6</v>
      </c>
      <c r="AI618" s="82">
        <f t="shared" si="376"/>
        <v>6000.0469999999996</v>
      </c>
      <c r="AJ618" s="11"/>
      <c r="AW618" s="3"/>
    </row>
    <row r="619" spans="1:49" x14ac:dyDescent="0.25">
      <c r="A619" s="3"/>
      <c r="B619" s="3"/>
      <c r="C619" s="3"/>
      <c r="D619" s="3"/>
      <c r="E619" s="3"/>
      <c r="G619" s="3"/>
      <c r="H619" s="3"/>
      <c r="K619" s="3"/>
      <c r="L619" s="3"/>
      <c r="M619" s="3"/>
      <c r="N619" s="3"/>
      <c r="O619" s="3"/>
      <c r="P619" s="3"/>
      <c r="Q619" s="3"/>
      <c r="R619" s="3"/>
      <c r="S619" s="3"/>
      <c r="T619" s="3"/>
      <c r="U619" s="3"/>
      <c r="V619" s="11" t="str">
        <f t="shared" si="375"/>
        <v>SC Paderborn 07</v>
      </c>
      <c r="W619" s="11">
        <f t="shared" si="373"/>
        <v>15</v>
      </c>
      <c r="Y619" s="82">
        <f>RANK(AI619,$AI$604:$AI$621,0)+COUNTIF($AI$603:AI618,AI619)</f>
        <v>15</v>
      </c>
      <c r="Z619" s="82" t="str">
        <f t="shared" si="374"/>
        <v>SC Paderborn 07</v>
      </c>
      <c r="AA619" s="82">
        <f>COUNTIFS(F3:F330,Z619,G3:G330,"&gt;=0")+COUNTIFS(I3:I330,Z619,H3:H330,"&gt;=0")</f>
        <v>3</v>
      </c>
      <c r="AB619" s="82">
        <f>COUNTIFS(F3:F330,Z619,B3:B330,3)+COUNTIFS(I3:I330,Z619,M3:M330,3)</f>
        <v>0</v>
      </c>
      <c r="AC619" s="82">
        <f>COUNTIFS(F3:F330,Z619,B3:B330,1)+COUNTIFS(I3:I330,Z619,M3:M330,1)</f>
        <v>1</v>
      </c>
      <c r="AD619" s="82">
        <f>COUNTIFS(F3:F330,Z619,B3:B330,0)+COUNTIFS(I3:I330,Z619,M3:M330,0)</f>
        <v>2</v>
      </c>
      <c r="AE619" s="82">
        <f>SUMIF(F3:F330,Z619,G3:G330)+SUMIF(I3:I330,Z619,H3:H330)</f>
        <v>4</v>
      </c>
      <c r="AF619" s="82">
        <f>SUMIF(F3:F330,Z619,H3:H330)+SUMIF(I3:I330,Z619,G3:G330)</f>
        <v>7</v>
      </c>
      <c r="AG619" s="82">
        <f t="shared" si="377"/>
        <v>-3</v>
      </c>
      <c r="AH619" s="82">
        <f t="shared" si="378"/>
        <v>1</v>
      </c>
      <c r="AI619" s="82">
        <f t="shared" si="376"/>
        <v>999.97400000000005</v>
      </c>
      <c r="AW619" s="3"/>
    </row>
    <row r="620" spans="1:49" x14ac:dyDescent="0.25">
      <c r="A620" s="3"/>
      <c r="B620" s="3"/>
      <c r="C620" s="3"/>
      <c r="D620" s="3"/>
      <c r="E620" s="3"/>
      <c r="G620" s="3"/>
      <c r="H620" s="3"/>
      <c r="K620" s="3"/>
      <c r="L620" s="3"/>
      <c r="M620" s="3"/>
      <c r="N620" s="3"/>
      <c r="O620" s="3"/>
      <c r="P620" s="3"/>
      <c r="Q620" s="3"/>
      <c r="R620" s="3"/>
      <c r="S620" s="3"/>
      <c r="T620" s="3"/>
      <c r="U620" s="3"/>
      <c r="V620" s="11" t="str">
        <f t="shared" si="375"/>
        <v>VfL Wolfsburg</v>
      </c>
      <c r="W620" s="11">
        <f t="shared" si="373"/>
        <v>3</v>
      </c>
      <c r="Y620" s="82">
        <f>RANK(AI620,$AI$604:$AI$621,0)+COUNTIF($AI$603:AI619,AI620)</f>
        <v>3</v>
      </c>
      <c r="Z620" s="82" t="str">
        <f t="shared" si="374"/>
        <v>VfL Wolfsburg</v>
      </c>
      <c r="AA620" s="82">
        <f>COUNTIFS(F3:F330,Z620,G3:G330,"&gt;=0")+COUNTIFS(I3:I330,Z620,H3:H330,"&gt;=0")</f>
        <v>3</v>
      </c>
      <c r="AB620" s="82">
        <f>COUNTIFS(F3:F330,Z620,B3:B330,3)+COUNTIFS(I3:I330,Z620,M3:M330,3)</f>
        <v>2</v>
      </c>
      <c r="AC620" s="82">
        <f>COUNTIFS(F3:F330,Z620,B3:B330,1)+COUNTIFS(I3:I330,Z620,M3:M330,1)</f>
        <v>1</v>
      </c>
      <c r="AD620" s="82">
        <f>COUNTIFS(F3:F330,Z620,B3:B330,0)+COUNTIFS(I3:I330,Z620,M3:M330,0)</f>
        <v>0</v>
      </c>
      <c r="AE620" s="82">
        <f>SUMIF(F3:F330,Z620,G3:G330)+SUMIF(I3:I330,Z620,H3:H330)</f>
        <v>6</v>
      </c>
      <c r="AF620" s="82">
        <f>SUMIF(F3:F330,Z620,H3:H330)+SUMIF(I3:I330,Z620,G3:G330)</f>
        <v>2</v>
      </c>
      <c r="AG620" s="82">
        <f t="shared" si="377"/>
        <v>4</v>
      </c>
      <c r="AH620" s="82">
        <f t="shared" si="378"/>
        <v>7</v>
      </c>
      <c r="AI620" s="82">
        <f t="shared" si="376"/>
        <v>7000.0460000000003</v>
      </c>
      <c r="AJ620" s="11"/>
      <c r="AW620" s="3"/>
    </row>
    <row r="621" spans="1:49" x14ac:dyDescent="0.25">
      <c r="A621" s="3"/>
      <c r="B621" s="3"/>
      <c r="C621" s="3"/>
      <c r="D621" s="3"/>
      <c r="E621" s="3"/>
      <c r="G621" s="3"/>
      <c r="H621" s="3"/>
      <c r="K621" s="3"/>
      <c r="L621" s="3"/>
      <c r="M621" s="3"/>
      <c r="N621" s="3"/>
      <c r="O621" s="3"/>
      <c r="P621" s="3"/>
      <c r="Q621" s="3"/>
      <c r="R621" s="3"/>
      <c r="S621" s="3"/>
      <c r="T621" s="3"/>
      <c r="U621" s="3"/>
      <c r="V621" s="11" t="str">
        <f t="shared" si="375"/>
        <v>Werder Bremen</v>
      </c>
      <c r="W621" s="11">
        <f t="shared" si="373"/>
        <v>13</v>
      </c>
      <c r="Y621" s="82">
        <f>RANK(AI621,$AI$604:$AI$621,0)+COUNTIF($AI$603:AI620,AI621)</f>
        <v>13</v>
      </c>
      <c r="Z621" s="82" t="str">
        <f t="shared" si="374"/>
        <v>Werder Bremen</v>
      </c>
      <c r="AA621" s="82">
        <f>COUNTIFS(F3:F330,Z621,G3:G330,"&gt;=0")+COUNTIFS(I3:I330,Z621,H3:H330,"&gt;=0")</f>
        <v>3</v>
      </c>
      <c r="AB621" s="82">
        <f>COUNTIFS(F3:F330,Z621,B3:B330,3)+COUNTIFS(I3:I330,Z621,M3:M330,3)</f>
        <v>1</v>
      </c>
      <c r="AC621" s="82">
        <f>COUNTIFS(F3:F330,Z621,B3:B330,1)+COUNTIFS(I3:I330,Z621,M3:M330,1)</f>
        <v>0</v>
      </c>
      <c r="AD621" s="82">
        <f>COUNTIFS(F3:F330,Z621,B3:B330,0)+COUNTIFS(I3:I330,Z621,M3:M330,0)</f>
        <v>2</v>
      </c>
      <c r="AE621" s="82">
        <f>SUMIF(F3:F330,Z621,G3:G330)+SUMIF(I3:I330,Z621,H3:H330)</f>
        <v>6</v>
      </c>
      <c r="AF621" s="82">
        <f>SUMIF(F3:F330,Z621,H3:H330)+SUMIF(I3:I330,Z621,G3:G330)</f>
        <v>8</v>
      </c>
      <c r="AG621" s="82">
        <f t="shared" si="377"/>
        <v>-2</v>
      </c>
      <c r="AH621" s="82">
        <f t="shared" si="378"/>
        <v>3</v>
      </c>
      <c r="AI621" s="82">
        <f t="shared" si="376"/>
        <v>2999.9859999999999</v>
      </c>
      <c r="AJ621" s="11"/>
      <c r="AW621" s="3"/>
    </row>
    <row r="622" spans="1:49" x14ac:dyDescent="0.25">
      <c r="A622" s="3"/>
      <c r="B622" s="3"/>
      <c r="C622" s="3"/>
      <c r="D622" s="3"/>
      <c r="E622" s="3"/>
      <c r="G622" s="3"/>
      <c r="H622" s="3"/>
      <c r="K622" s="3"/>
      <c r="L622" s="3"/>
      <c r="M622" s="3"/>
      <c r="N622" s="3"/>
      <c r="O622" s="3"/>
      <c r="P622" s="3"/>
      <c r="Q622" s="3"/>
      <c r="R622" s="3"/>
      <c r="S622" s="3"/>
      <c r="T622" s="3"/>
      <c r="U622" s="3"/>
      <c r="AJ622" s="11"/>
      <c r="AW622" s="3"/>
    </row>
    <row r="623" spans="1:49" x14ac:dyDescent="0.25">
      <c r="A623" s="3"/>
      <c r="B623" s="3"/>
      <c r="C623" s="3"/>
      <c r="D623" s="3"/>
      <c r="E623" s="3"/>
      <c r="G623" s="3"/>
      <c r="H623" s="3"/>
      <c r="K623" s="3"/>
      <c r="L623" s="3"/>
      <c r="M623" s="3"/>
      <c r="N623" s="3"/>
      <c r="O623" s="3"/>
      <c r="P623" s="3"/>
      <c r="Q623" s="3"/>
      <c r="R623" s="3"/>
      <c r="S623" s="3"/>
      <c r="T623" s="3"/>
      <c r="U623" s="3"/>
      <c r="W623" s="83">
        <v>31</v>
      </c>
      <c r="Y623" s="82"/>
      <c r="Z623" s="82" t="s">
        <v>1</v>
      </c>
      <c r="AA623" s="82" t="s">
        <v>2</v>
      </c>
      <c r="AB623" s="82" t="s">
        <v>3</v>
      </c>
      <c r="AC623" s="82" t="s">
        <v>4</v>
      </c>
      <c r="AD623" s="82" t="s">
        <v>5</v>
      </c>
      <c r="AE623" s="82" t="s">
        <v>6</v>
      </c>
      <c r="AF623" s="82" t="s">
        <v>7</v>
      </c>
      <c r="AG623" s="82" t="s">
        <v>8</v>
      </c>
      <c r="AH623" s="82" t="s">
        <v>9</v>
      </c>
      <c r="AI623" s="82" t="s">
        <v>0</v>
      </c>
      <c r="AJ623" s="11"/>
      <c r="AW623" s="3"/>
    </row>
    <row r="624" spans="1:49" x14ac:dyDescent="0.25">
      <c r="A624" s="3"/>
      <c r="B624" s="3"/>
      <c r="C624" s="3"/>
      <c r="D624" s="3"/>
      <c r="E624" s="3"/>
      <c r="G624" s="3"/>
      <c r="H624" s="3"/>
      <c r="K624" s="3"/>
      <c r="L624" s="3"/>
      <c r="M624" s="3"/>
      <c r="N624" s="3"/>
      <c r="O624" s="3"/>
      <c r="P624" s="3"/>
      <c r="Q624" s="3"/>
      <c r="R624" s="3"/>
      <c r="S624" s="3"/>
      <c r="T624" s="3"/>
      <c r="U624" s="3"/>
      <c r="V624" s="11" t="str">
        <f>CONCATENATE(Z624)</f>
        <v>1. FC Köln</v>
      </c>
      <c r="W624" s="11">
        <f t="shared" ref="W624:W641" si="379">Y624</f>
        <v>14</v>
      </c>
      <c r="Y624" s="82">
        <f>RANK(AI624,$AI$624:$AI$641,0)+COUNTIF($AI$623:AI623,AI624)</f>
        <v>14</v>
      </c>
      <c r="Z624" s="82" t="str">
        <f t="shared" ref="Z624:Z641" si="380">CONCATENATE(Z4)</f>
        <v>1. FC Köln</v>
      </c>
      <c r="AA624" s="82">
        <f>COUNTIFS(F3:F341,Z624,G3:G341,"&gt;=0")+COUNTIFS(I3:I341,Z624,H3:H341,"&gt;=0")</f>
        <v>3</v>
      </c>
      <c r="AB624" s="82">
        <f>COUNTIFS(F3:F341,Z624,B3:B341,3)+COUNTIFS(I3:I341,Z624,M3:M341,3)</f>
        <v>1</v>
      </c>
      <c r="AC624" s="82">
        <f>COUNTIFS(F3:F341,Z624,B3:B341,1)+COUNTIFS(I3:I341,Z624,M3:M341,1)</f>
        <v>0</v>
      </c>
      <c r="AD624" s="82">
        <f>COUNTIFS(F3:F341,Z624,B3:B341,0)+COUNTIFS(I3:I341,Z624,M3:M341,0)</f>
        <v>2</v>
      </c>
      <c r="AE624" s="82">
        <f>SUMIF(F3:F341,Z624,G3:G341)+SUMIF(I3:I341,Z624,H3:H341)</f>
        <v>4</v>
      </c>
      <c r="AF624" s="82">
        <f>SUMIF(F3:F341,Z624,H3:H341)+SUMIF(I3:I341,Z624,G3:G341)</f>
        <v>6</v>
      </c>
      <c r="AG624" s="82">
        <f>+AE624-AF624</f>
        <v>-2</v>
      </c>
      <c r="AH624" s="82">
        <f>(AB624*3)+AC624</f>
        <v>3</v>
      </c>
      <c r="AI624" s="82">
        <f>SUM(AH624*1000+(AG624)/100+(AE624)/1000)</f>
        <v>2999.9839999999999</v>
      </c>
      <c r="AJ624" s="11"/>
      <c r="AW624" s="3"/>
    </row>
    <row r="625" spans="1:49" x14ac:dyDescent="0.25">
      <c r="A625" s="3"/>
      <c r="B625" s="3"/>
      <c r="C625" s="3"/>
      <c r="D625" s="3"/>
      <c r="E625" s="3"/>
      <c r="G625" s="3"/>
      <c r="H625" s="3"/>
      <c r="K625" s="3"/>
      <c r="L625" s="3"/>
      <c r="M625" s="3"/>
      <c r="N625" s="3"/>
      <c r="O625" s="3"/>
      <c r="P625" s="3"/>
      <c r="Q625" s="3"/>
      <c r="R625" s="3"/>
      <c r="S625" s="3"/>
      <c r="T625" s="3"/>
      <c r="U625" s="3"/>
      <c r="V625" s="11" t="str">
        <f t="shared" ref="V625:V641" si="381">CONCATENATE(Z625)</f>
        <v>1. FC Union Berlin</v>
      </c>
      <c r="W625" s="11">
        <f t="shared" si="379"/>
        <v>11</v>
      </c>
      <c r="Y625" s="82">
        <f>RANK(AI625,$AI$624:$AI$641,0)+COUNTIF($AI$623:AI624,AI625)</f>
        <v>11</v>
      </c>
      <c r="Z625" s="82" t="str">
        <f t="shared" si="380"/>
        <v>1. FC Union Berlin</v>
      </c>
      <c r="AA625" s="82">
        <f>COUNTIFS(F3:F341,Z625,G3:G341,"&gt;=0")+COUNTIFS(I3:I341,Z625,H3:H341,"&gt;=0")</f>
        <v>3</v>
      </c>
      <c r="AB625" s="82">
        <f>COUNTIFS(F3:F341,Z625,B3:B341,3)+COUNTIFS(I3:I341,Z625,M3:M341,3)</f>
        <v>1</v>
      </c>
      <c r="AC625" s="82">
        <f>COUNTIFS(F3:F341,Z625,B3:B341,1)+COUNTIFS(I3:I341,Z625,M3:M341,1)</f>
        <v>1</v>
      </c>
      <c r="AD625" s="82">
        <f>COUNTIFS(F3:F341,Z625,B3:B341,0)+COUNTIFS(I3:I341,Z625,M3:M341,0)</f>
        <v>1</v>
      </c>
      <c r="AE625" s="82">
        <f>SUMIF(F3:F341,Z625,G3:G341)+SUMIF(I3:I341,Z625,H3:H341)</f>
        <v>4</v>
      </c>
      <c r="AF625" s="82">
        <f>SUMIF(F3:F341,Z625,H3:H341)+SUMIF(I3:I341,Z625,G3:G341)</f>
        <v>6</v>
      </c>
      <c r="AG625" s="82">
        <f>+AE625-AF625</f>
        <v>-2</v>
      </c>
      <c r="AH625" s="82">
        <f>(AB625*3)+AC625</f>
        <v>4</v>
      </c>
      <c r="AI625" s="82">
        <f t="shared" ref="AI625:AI641" si="382">SUM(AH625*1000+(AG625)/100+(AE625)/1000)</f>
        <v>3999.9839999999999</v>
      </c>
      <c r="AJ625" s="11"/>
      <c r="AW625" s="3"/>
    </row>
    <row r="626" spans="1:49" x14ac:dyDescent="0.25">
      <c r="A626" s="3"/>
      <c r="B626" s="3"/>
      <c r="C626" s="3"/>
      <c r="D626" s="3"/>
      <c r="E626" s="3"/>
      <c r="G626" s="3"/>
      <c r="H626" s="3"/>
      <c r="K626" s="3"/>
      <c r="L626" s="3"/>
      <c r="M626" s="3"/>
      <c r="N626" s="3"/>
      <c r="O626" s="3"/>
      <c r="P626" s="3"/>
      <c r="Q626" s="3"/>
      <c r="R626" s="3"/>
      <c r="S626" s="3"/>
      <c r="T626" s="3"/>
      <c r="U626" s="3"/>
      <c r="V626" s="11" t="str">
        <f t="shared" si="381"/>
        <v>1. FSV Mainz 05</v>
      </c>
      <c r="W626" s="11">
        <f t="shared" si="379"/>
        <v>18</v>
      </c>
      <c r="Y626" s="82">
        <f>RANK(AI626,$AI$624:$AI$641,0)+COUNTIF($AI$623:AI625,AI626)</f>
        <v>18</v>
      </c>
      <c r="Z626" s="82" t="str">
        <f t="shared" si="380"/>
        <v>1. FSV Mainz 05</v>
      </c>
      <c r="AA626" s="82">
        <f>COUNTIFS(F3:F341,Z626,G3:G341,"&gt;=0")+COUNTIFS(I3:I341,Z626,H3:H341,"&gt;=0")</f>
        <v>3</v>
      </c>
      <c r="AB626" s="82">
        <f>COUNTIFS(F3:F341,Z626,B3:B341,3)+COUNTIFS(I3:I341,Z626,M3:M341,3)</f>
        <v>0</v>
      </c>
      <c r="AC626" s="82">
        <f>COUNTIFS(F3:F341,Z626,B3:B341,1)+COUNTIFS(I3:I341,Z626,M3:M341,1)</f>
        <v>0</v>
      </c>
      <c r="AD626" s="82">
        <f>COUNTIFS(F3:F341,Z626,B3:B341,0)+COUNTIFS(I3:I341,Z626,M3:M341,0)</f>
        <v>3</v>
      </c>
      <c r="AE626" s="82">
        <f>SUMIF(F3:F341,Z626,G3:G341)+SUMIF(I3:I341,Z626,H3:H341)</f>
        <v>2</v>
      </c>
      <c r="AF626" s="82">
        <f>SUMIF(F3:F341,Z626,H3:H341)+SUMIF(I3:I341,Z626,G3:G341)</f>
        <v>12</v>
      </c>
      <c r="AG626" s="82">
        <f>+AE626-AF626</f>
        <v>-10</v>
      </c>
      <c r="AH626" s="82">
        <f>(AB626*3)+AC626</f>
        <v>0</v>
      </c>
      <c r="AI626" s="82">
        <f t="shared" si="382"/>
        <v>-9.8000000000000004E-2</v>
      </c>
      <c r="AJ626" s="11"/>
      <c r="AW626" s="3"/>
    </row>
    <row r="627" spans="1:49" x14ac:dyDescent="0.25">
      <c r="A627" s="3"/>
      <c r="B627" s="3"/>
      <c r="C627" s="3"/>
      <c r="D627" s="3"/>
      <c r="E627" s="3"/>
      <c r="G627" s="3"/>
      <c r="H627" s="3"/>
      <c r="K627" s="3"/>
      <c r="L627" s="3"/>
      <c r="M627" s="3"/>
      <c r="N627" s="3"/>
      <c r="O627" s="3"/>
      <c r="P627" s="3"/>
      <c r="Q627" s="3"/>
      <c r="R627" s="3"/>
      <c r="S627" s="3"/>
      <c r="T627" s="3"/>
      <c r="U627" s="3"/>
      <c r="V627" s="11" t="str">
        <f t="shared" si="381"/>
        <v>1899 Hoffenheim</v>
      </c>
      <c r="W627" s="11">
        <f t="shared" si="379"/>
        <v>9</v>
      </c>
      <c r="Y627" s="82">
        <f>RANK(AI627,$AI$624:$AI$641,0)+COUNTIF($AI$623:AI626,AI627)</f>
        <v>9</v>
      </c>
      <c r="Z627" s="82" t="str">
        <f t="shared" si="380"/>
        <v>1899 Hoffenheim</v>
      </c>
      <c r="AA627" s="82">
        <f>COUNTIFS(F3:F341,Z627,G3:G341,"&gt;=0")+COUNTIFS(I3:I341,Z627,H3:H341,"&gt;=0")</f>
        <v>3</v>
      </c>
      <c r="AB627" s="82">
        <f>COUNTIFS(F3:F341,Z627,B3:B341,3)+COUNTIFS(I3:I341,Z627,M3:M341,3)</f>
        <v>1</v>
      </c>
      <c r="AC627" s="82">
        <f>COUNTIFS(F3:F341,Z627,B3:B341,1)+COUNTIFS(I3:I341,Z627,M3:M341,1)</f>
        <v>1</v>
      </c>
      <c r="AD627" s="82">
        <f>COUNTIFS(F3:F341,Z627,B3:B341,0)+COUNTIFS(I3:I341,Z627,M3:M341,0)</f>
        <v>1</v>
      </c>
      <c r="AE627" s="82">
        <f>SUMIF(F3:F341,Z627,G3:G341)+SUMIF(I3:I341,Z627,H3:H341)</f>
        <v>3</v>
      </c>
      <c r="AF627" s="82">
        <f>SUMIF(F3:F341,Z627,H3:H341)+SUMIF(I3:I341,Z627,G3:G341)</f>
        <v>3</v>
      </c>
      <c r="AG627" s="82">
        <f t="shared" ref="AG627:AG641" si="383">+AE627-AF627</f>
        <v>0</v>
      </c>
      <c r="AH627" s="82">
        <f>(AB627*3)+AC627</f>
        <v>4</v>
      </c>
      <c r="AI627" s="82">
        <f t="shared" si="382"/>
        <v>4000.0030000000002</v>
      </c>
      <c r="AJ627" s="11"/>
      <c r="AW627" s="3"/>
    </row>
    <row r="628" spans="1:49" x14ac:dyDescent="0.25">
      <c r="A628" s="3"/>
      <c r="B628" s="3"/>
      <c r="C628" s="3"/>
      <c r="D628" s="3"/>
      <c r="E628" s="3"/>
      <c r="G628" s="3"/>
      <c r="H628" s="3"/>
      <c r="K628" s="3"/>
      <c r="L628" s="3"/>
      <c r="M628" s="3"/>
      <c r="N628" s="3"/>
      <c r="O628" s="3"/>
      <c r="P628" s="3"/>
      <c r="Q628" s="3"/>
      <c r="R628" s="3"/>
      <c r="S628" s="3"/>
      <c r="T628" s="3"/>
      <c r="U628" s="3"/>
      <c r="V628" s="11" t="str">
        <f t="shared" si="381"/>
        <v>Bayer Leverkusen</v>
      </c>
      <c r="W628" s="11">
        <f t="shared" si="379"/>
        <v>4</v>
      </c>
      <c r="Y628" s="82">
        <f>RANK(AI628,$AI$624:$AI$641,0)+COUNTIF($AI$623:AI627,AI628)</f>
        <v>4</v>
      </c>
      <c r="Z628" s="82" t="str">
        <f t="shared" si="380"/>
        <v>Bayer Leverkusen</v>
      </c>
      <c r="AA628" s="82">
        <f>COUNTIFS(F3:F341,Z628,G3:G341,"&gt;=0")+COUNTIFS(I3:I341,Z628,H3:H341,"&gt;=0")</f>
        <v>3</v>
      </c>
      <c r="AB628" s="82">
        <f>COUNTIFS(F3:F341,Z628,B3:B341,3)+COUNTIFS(I3:I341,Z628,M3:M341,3)</f>
        <v>2</v>
      </c>
      <c r="AC628" s="82">
        <f>COUNTIFS(F3:F341,Z628,B3:B341,1)+COUNTIFS(I3:I341,Z628,M3:M341,1)</f>
        <v>1</v>
      </c>
      <c r="AD628" s="82">
        <f>COUNTIFS(F3:F341,Z628,B3:B341,0)+COUNTIFS(I3:I341,Z628,M3:M341,0)</f>
        <v>0</v>
      </c>
      <c r="AE628" s="82">
        <f>SUMIF(F3:F341,Z628,G3:G341)+SUMIF(I3:I341,Z628,H3:H341)</f>
        <v>6</v>
      </c>
      <c r="AF628" s="82">
        <f>SUMIF(F3:F341,Z628,H3:H341)+SUMIF(I3:I341,Z628,G3:G341)</f>
        <v>3</v>
      </c>
      <c r="AG628" s="82">
        <f t="shared" si="383"/>
        <v>3</v>
      </c>
      <c r="AH628" s="82">
        <f>(AB628*3)+AC628</f>
        <v>7</v>
      </c>
      <c r="AI628" s="82">
        <f t="shared" si="382"/>
        <v>7000.0360000000001</v>
      </c>
      <c r="AJ628" s="11"/>
      <c r="AW628" s="3"/>
    </row>
    <row r="629" spans="1:49" x14ac:dyDescent="0.25">
      <c r="A629" s="3"/>
      <c r="B629" s="3"/>
      <c r="C629" s="3"/>
      <c r="D629" s="3"/>
      <c r="E629" s="3"/>
      <c r="G629" s="3"/>
      <c r="H629" s="3"/>
      <c r="K629" s="3"/>
      <c r="L629" s="3"/>
      <c r="M629" s="3"/>
      <c r="N629" s="3"/>
      <c r="O629" s="3"/>
      <c r="P629" s="3"/>
      <c r="Q629" s="3"/>
      <c r="R629" s="3"/>
      <c r="S629" s="3"/>
      <c r="T629" s="3"/>
      <c r="U629" s="3"/>
      <c r="V629" s="11" t="str">
        <f t="shared" si="381"/>
        <v>Bayern München</v>
      </c>
      <c r="W629" s="11">
        <f t="shared" si="379"/>
        <v>2</v>
      </c>
      <c r="Y629" s="82">
        <f>RANK(AI629,$AI$624:$AI$641,0)+COUNTIF($AI$623:AI628,AI629)</f>
        <v>2</v>
      </c>
      <c r="Z629" s="82" t="str">
        <f t="shared" si="380"/>
        <v>Bayern München</v>
      </c>
      <c r="AA629" s="82">
        <f>COUNTIFS(F3:F341,Z629,G3:G341,"&gt;=0")+COUNTIFS(I3:I341,Z629,H3:H341,"&gt;=0")</f>
        <v>3</v>
      </c>
      <c r="AB629" s="82">
        <f>COUNTIFS(F3:F341,Z629,B3:B341,3)+COUNTIFS(I3:I341,Z629,M3:M341,3)</f>
        <v>2</v>
      </c>
      <c r="AC629" s="82">
        <f>COUNTIFS(F3:F341,Z629,B3:B341,1)+COUNTIFS(I3:I341,Z629,M3:M341,1)</f>
        <v>1</v>
      </c>
      <c r="AD629" s="82">
        <f>COUNTIFS(F3:F341,Z629,B3:B341,0)+COUNTIFS(I3:I341,Z629,M3:M341,0)</f>
        <v>0</v>
      </c>
      <c r="AE629" s="82">
        <f>SUMIF(F3:F341,Z629,G3:G341)+SUMIF(I3:I341,Z629,H3:H341)</f>
        <v>11</v>
      </c>
      <c r="AF629" s="82">
        <f>SUMIF(F3:F341,Z629,H3:H341)+SUMIF(I3:I341,Z629,G3:G341)</f>
        <v>3</v>
      </c>
      <c r="AG629" s="82">
        <f t="shared" si="383"/>
        <v>8</v>
      </c>
      <c r="AH629" s="82">
        <f t="shared" ref="AH629:AH641" si="384">(AB629*3)+AC629</f>
        <v>7</v>
      </c>
      <c r="AI629" s="82">
        <f t="shared" si="382"/>
        <v>7000.0910000000003</v>
      </c>
      <c r="AJ629" s="11"/>
      <c r="AW629" s="3"/>
    </row>
    <row r="630" spans="1:49" x14ac:dyDescent="0.25">
      <c r="A630" s="3"/>
      <c r="B630" s="3"/>
      <c r="C630" s="3"/>
      <c r="D630" s="3"/>
      <c r="E630" s="3"/>
      <c r="G630" s="3"/>
      <c r="H630" s="3"/>
      <c r="K630" s="3"/>
      <c r="L630" s="3"/>
      <c r="M630" s="3"/>
      <c r="N630" s="3"/>
      <c r="O630" s="3"/>
      <c r="P630" s="3"/>
      <c r="Q630" s="3"/>
      <c r="R630" s="3"/>
      <c r="S630" s="3"/>
      <c r="T630" s="3"/>
      <c r="U630" s="3"/>
      <c r="V630" s="11" t="str">
        <f t="shared" si="381"/>
        <v>Bor. Mönchengladbach</v>
      </c>
      <c r="W630" s="11">
        <f t="shared" si="379"/>
        <v>8</v>
      </c>
      <c r="Y630" s="82">
        <f>RANK(AI630,$AI$624:$AI$641,0)+COUNTIF($AI$623:AI629,AI630)</f>
        <v>8</v>
      </c>
      <c r="Z630" s="82" t="str">
        <f t="shared" si="380"/>
        <v>Bor. Mönchengladbach</v>
      </c>
      <c r="AA630" s="82">
        <f>COUNTIFS(F3:F341,Z630,G3:G341,"&gt;=0")+COUNTIFS(I3:I341,Z630,H3:H341,"&gt;=0")</f>
        <v>3</v>
      </c>
      <c r="AB630" s="82">
        <f>COUNTIFS(F3:F341,Z630,B3:B341,3)+COUNTIFS(I3:I341,Z630,M3:M341,3)</f>
        <v>1</v>
      </c>
      <c r="AC630" s="82">
        <f>COUNTIFS(F3:F341,Z630,B3:B341,1)+COUNTIFS(I3:I341,Z630,M3:M341,1)</f>
        <v>1</v>
      </c>
      <c r="AD630" s="82">
        <f>COUNTIFS(F3:F341,Z630,B3:B341,0)+COUNTIFS(I3:I341,Z630,M3:M341,0)</f>
        <v>1</v>
      </c>
      <c r="AE630" s="82">
        <f>SUMIF(F3:F341,Z630,G3:G341)+SUMIF(I3:I341,Z630,H3:H341)</f>
        <v>4</v>
      </c>
      <c r="AF630" s="82">
        <f>SUMIF(F3:F341,Z630,H3:H341)+SUMIF(I3:I341,Z630,G3:G341)</f>
        <v>4</v>
      </c>
      <c r="AG630" s="82">
        <f t="shared" si="383"/>
        <v>0</v>
      </c>
      <c r="AH630" s="82">
        <f t="shared" si="384"/>
        <v>4</v>
      </c>
      <c r="AI630" s="82">
        <f t="shared" si="382"/>
        <v>4000.0039999999999</v>
      </c>
      <c r="AJ630" s="11"/>
      <c r="AW630" s="3"/>
    </row>
    <row r="631" spans="1:49" x14ac:dyDescent="0.25">
      <c r="A631" s="3"/>
      <c r="B631" s="3"/>
      <c r="C631" s="3"/>
      <c r="D631" s="3"/>
      <c r="E631" s="3"/>
      <c r="G631" s="3"/>
      <c r="H631" s="3"/>
      <c r="K631" s="3"/>
      <c r="L631" s="3"/>
      <c r="M631" s="3"/>
      <c r="N631" s="3"/>
      <c r="O631" s="3"/>
      <c r="P631" s="3"/>
      <c r="Q631" s="3"/>
      <c r="R631" s="3"/>
      <c r="S631" s="3"/>
      <c r="T631" s="3"/>
      <c r="U631" s="3"/>
      <c r="V631" s="11" t="str">
        <f t="shared" si="381"/>
        <v>Borussia Dortmund</v>
      </c>
      <c r="W631" s="11">
        <f t="shared" si="379"/>
        <v>5</v>
      </c>
      <c r="Y631" s="82">
        <f>RANK(AI631,$AI$624:$AI$641,0)+COUNTIF($AI$623:AI630,AI631)</f>
        <v>5</v>
      </c>
      <c r="Z631" s="82" t="str">
        <f t="shared" si="380"/>
        <v>Borussia Dortmund</v>
      </c>
      <c r="AA631" s="82">
        <f>COUNTIFS(F3:F341,Z631,G3:G341,"&gt;=0")+COUNTIFS(I3:I341,Z631,H3:H341,"&gt;=0")</f>
        <v>3</v>
      </c>
      <c r="AB631" s="82">
        <f>COUNTIFS(F3:F341,Z631,B3:B341,3)+COUNTIFS(I3:I341,Z631,M3:M341,3)</f>
        <v>2</v>
      </c>
      <c r="AC631" s="82">
        <f>COUNTIFS(F3:F341,Z631,B3:B341,1)+COUNTIFS(I3:I341,Z631,M3:M341,1)</f>
        <v>0</v>
      </c>
      <c r="AD631" s="82">
        <f>COUNTIFS(F3:F341,Z631,B3:B341,0)+COUNTIFS(I3:I341,Z631,M3:M341,0)</f>
        <v>1</v>
      </c>
      <c r="AE631" s="82">
        <f>SUMIF(F3:F341,Z631,G3:G341)+SUMIF(I3:I341,Z631,H3:H341)</f>
        <v>9</v>
      </c>
      <c r="AF631" s="82">
        <f>SUMIF(F3:F341,Z631,H3:H341)+SUMIF(I3:I341,Z631,G3:G341)</f>
        <v>5</v>
      </c>
      <c r="AG631" s="82">
        <f t="shared" si="383"/>
        <v>4</v>
      </c>
      <c r="AH631" s="82">
        <f t="shared" si="384"/>
        <v>6</v>
      </c>
      <c r="AI631" s="82">
        <f t="shared" si="382"/>
        <v>6000.049</v>
      </c>
      <c r="AJ631" s="11"/>
      <c r="AW631" s="3"/>
    </row>
    <row r="632" spans="1:49" x14ac:dyDescent="0.25">
      <c r="A632" s="3"/>
      <c r="B632" s="3"/>
      <c r="C632" s="3"/>
      <c r="D632" s="3"/>
      <c r="E632" s="3"/>
      <c r="G632" s="3"/>
      <c r="H632" s="3"/>
      <c r="K632" s="3"/>
      <c r="L632" s="3"/>
      <c r="M632" s="3"/>
      <c r="N632" s="3"/>
      <c r="O632" s="3"/>
      <c r="P632" s="3"/>
      <c r="Q632" s="3"/>
      <c r="R632" s="3"/>
      <c r="S632" s="3"/>
      <c r="T632" s="3"/>
      <c r="U632" s="3"/>
      <c r="V632" s="11" t="str">
        <f t="shared" si="381"/>
        <v>Eintracht Frankfurt</v>
      </c>
      <c r="W632" s="11">
        <f t="shared" si="379"/>
        <v>7</v>
      </c>
      <c r="Y632" s="82">
        <f>RANK(AI632,$AI$624:$AI$641,0)+COUNTIF($AI$623:AI631,AI632)</f>
        <v>7</v>
      </c>
      <c r="Z632" s="82" t="str">
        <f t="shared" si="380"/>
        <v>Eintracht Frankfurt</v>
      </c>
      <c r="AA632" s="82">
        <f>COUNTIFS(F3:F341,Z632,G3:G341,"&gt;=0")+COUNTIFS(I3:I341,Z632,H3:H341,"&gt;=0")</f>
        <v>3</v>
      </c>
      <c r="AB632" s="82">
        <f>COUNTIFS(F3:F341,Z632,B3:B341,3)+COUNTIFS(I3:I341,Z632,M3:M341,3)</f>
        <v>2</v>
      </c>
      <c r="AC632" s="82">
        <f>COUNTIFS(F3:F341,Z632,B3:B341,1)+COUNTIFS(I3:I341,Z632,M3:M341,1)</f>
        <v>0</v>
      </c>
      <c r="AD632" s="82">
        <f>COUNTIFS(F3:F341,Z632,B3:B341,0)+COUNTIFS(I3:I341,Z632,M3:M341,0)</f>
        <v>1</v>
      </c>
      <c r="AE632" s="82">
        <f>SUMIF(F3:F341,Z632,G3:G341)+SUMIF(I3:I341,Z632,H3:H341)</f>
        <v>4</v>
      </c>
      <c r="AF632" s="82">
        <f>SUMIF(F3:F341,Z632,H3:H341)+SUMIF(I3:I341,Z632,G3:G341)</f>
        <v>3</v>
      </c>
      <c r="AG632" s="82">
        <f t="shared" si="383"/>
        <v>1</v>
      </c>
      <c r="AH632" s="82">
        <f t="shared" si="384"/>
        <v>6</v>
      </c>
      <c r="AI632" s="82">
        <f t="shared" si="382"/>
        <v>6000.0140000000001</v>
      </c>
      <c r="AJ632" s="11"/>
      <c r="AW632" s="3"/>
    </row>
    <row r="633" spans="1:49" x14ac:dyDescent="0.25">
      <c r="A633" s="3"/>
      <c r="B633" s="3"/>
      <c r="C633" s="3"/>
      <c r="D633" s="3"/>
      <c r="E633" s="3"/>
      <c r="G633" s="3"/>
      <c r="H633" s="3"/>
      <c r="K633" s="3"/>
      <c r="L633" s="3"/>
      <c r="M633" s="3"/>
      <c r="N633" s="3"/>
      <c r="O633" s="3"/>
      <c r="P633" s="3"/>
      <c r="Q633" s="3"/>
      <c r="R633" s="3"/>
      <c r="S633" s="3"/>
      <c r="T633" s="3"/>
      <c r="U633" s="3"/>
      <c r="V633" s="11" t="str">
        <f t="shared" si="381"/>
        <v>FC Augsburg</v>
      </c>
      <c r="W633" s="11">
        <f t="shared" si="379"/>
        <v>16</v>
      </c>
      <c r="Y633" s="82">
        <f>RANK(AI633,$AI$624:$AI$641,0)+COUNTIF($AI$623:AI632,AI633)</f>
        <v>16</v>
      </c>
      <c r="Z633" s="82" t="str">
        <f t="shared" si="380"/>
        <v>FC Augsburg</v>
      </c>
      <c r="AA633" s="82">
        <f>COUNTIFS(F3:F341,Z633,G3:G341,"&gt;=0")+COUNTIFS(I3:I341,Z633,H3:H341,"&gt;=0")</f>
        <v>3</v>
      </c>
      <c r="AB633" s="82">
        <f>COUNTIFS(F3:F341,Z633,B3:B341,3)+COUNTIFS(I3:I341,Z633,M3:M341,3)</f>
        <v>0</v>
      </c>
      <c r="AC633" s="82">
        <f>COUNTIFS(F3:F341,Z633,B3:B341,1)+COUNTIFS(I3:I341,Z633,M3:M341,1)</f>
        <v>1</v>
      </c>
      <c r="AD633" s="82">
        <f>COUNTIFS(F3:F341,Z633,B3:B341,0)+COUNTIFS(I3:I341,Z633,M3:M341,0)</f>
        <v>2</v>
      </c>
      <c r="AE633" s="82">
        <f>SUMIF(F3:F341,Z633,G3:G341)+SUMIF(I3:I341,Z633,H3:H341)</f>
        <v>4</v>
      </c>
      <c r="AF633" s="82">
        <f>SUMIF(F3:F341,Z633,H3:H341)+SUMIF(I3:I341,Z633,G3:G341)</f>
        <v>9</v>
      </c>
      <c r="AG633" s="82">
        <f t="shared" si="383"/>
        <v>-5</v>
      </c>
      <c r="AH633" s="82">
        <f t="shared" si="384"/>
        <v>1</v>
      </c>
      <c r="AI633" s="82">
        <f t="shared" si="382"/>
        <v>999.95400000000006</v>
      </c>
      <c r="AJ633" s="11"/>
      <c r="AW633" s="3"/>
    </row>
    <row r="634" spans="1:49" x14ac:dyDescent="0.25">
      <c r="A634" s="3"/>
      <c r="B634" s="3"/>
      <c r="C634" s="3"/>
      <c r="D634" s="3"/>
      <c r="E634" s="3"/>
      <c r="G634" s="3"/>
      <c r="H634" s="3"/>
      <c r="K634" s="3"/>
      <c r="L634" s="3"/>
      <c r="M634" s="3"/>
      <c r="N634" s="3"/>
      <c r="O634" s="3"/>
      <c r="P634" s="3"/>
      <c r="Q634" s="3"/>
      <c r="R634" s="3"/>
      <c r="S634" s="3"/>
      <c r="T634" s="3"/>
      <c r="U634" s="3"/>
      <c r="V634" s="11" t="str">
        <f t="shared" si="381"/>
        <v>FC Schalke 04</v>
      </c>
      <c r="W634" s="11">
        <f t="shared" si="379"/>
        <v>10</v>
      </c>
      <c r="Y634" s="82">
        <f>RANK(AI634,$AI$624:$AI$641,0)+COUNTIF($AI$623:AI633,AI634)</f>
        <v>10</v>
      </c>
      <c r="Z634" s="82" t="str">
        <f t="shared" si="380"/>
        <v>FC Schalke 04</v>
      </c>
      <c r="AA634" s="82">
        <f>COUNTIFS(F3:F341,Z634,G3:G341,"&gt;=0")+COUNTIFS(I3:I341,Z634,H3:H341,"&gt;=0")</f>
        <v>3</v>
      </c>
      <c r="AB634" s="82">
        <f>COUNTIFS(F3:F341,Z634,B3:B341,3)+COUNTIFS(I3:I341,Z634,M3:M341,3)</f>
        <v>1</v>
      </c>
      <c r="AC634" s="82">
        <f>COUNTIFS(F3:F341,Z634,B3:B341,1)+COUNTIFS(I3:I341,Z634,M3:M341,1)</f>
        <v>1</v>
      </c>
      <c r="AD634" s="82">
        <f>COUNTIFS(F3:F341,Z634,B3:B341,0)+COUNTIFS(I3:I341,Z634,M3:M341,0)</f>
        <v>1</v>
      </c>
      <c r="AE634" s="82">
        <f>SUMIF(F3:F341,Z634,G3:G341)+SUMIF(I3:I341,Z634,H3:H341)</f>
        <v>3</v>
      </c>
      <c r="AF634" s="82">
        <f>SUMIF(F3:F341,Z634,H3:H341)+SUMIF(I3:I341,Z634,G3:G341)</f>
        <v>3</v>
      </c>
      <c r="AG634" s="82">
        <f t="shared" si="383"/>
        <v>0</v>
      </c>
      <c r="AH634" s="82">
        <f t="shared" si="384"/>
        <v>4</v>
      </c>
      <c r="AI634" s="82">
        <f t="shared" si="382"/>
        <v>4000.0030000000002</v>
      </c>
      <c r="AJ634" s="11"/>
      <c r="AW634" s="3"/>
    </row>
    <row r="635" spans="1:49" x14ac:dyDescent="0.25">
      <c r="A635" s="3"/>
      <c r="B635" s="3"/>
      <c r="C635" s="3"/>
      <c r="D635" s="3"/>
      <c r="E635" s="3"/>
      <c r="G635" s="3"/>
      <c r="H635" s="3"/>
      <c r="K635" s="3"/>
      <c r="L635" s="3"/>
      <c r="M635" s="3"/>
      <c r="N635" s="3"/>
      <c r="O635" s="3"/>
      <c r="P635" s="3"/>
      <c r="Q635" s="3"/>
      <c r="R635" s="3"/>
      <c r="S635" s="3"/>
      <c r="T635" s="3"/>
      <c r="U635" s="3"/>
      <c r="V635" s="11" t="str">
        <f t="shared" si="381"/>
        <v>Fortuna Düsseldorf</v>
      </c>
      <c r="W635" s="11">
        <f t="shared" si="379"/>
        <v>12</v>
      </c>
      <c r="Y635" s="82">
        <f>RANK(AI635,$AI$624:$AI$641,0)+COUNTIF($AI$623:AI634,AI635)</f>
        <v>12</v>
      </c>
      <c r="Z635" s="82" t="str">
        <f t="shared" si="380"/>
        <v>Fortuna Düsseldorf</v>
      </c>
      <c r="AA635" s="82">
        <f>COUNTIFS(F3:F341,Z635,G3:G341,"&gt;=0")+COUNTIFS(I3:I341,Z635,H3:H341,"&gt;=0")</f>
        <v>3</v>
      </c>
      <c r="AB635" s="82">
        <f>COUNTIFS(F3:F341,Z635,B3:B341,3)+COUNTIFS(I3:I341,Z635,M3:M341,3)</f>
        <v>1</v>
      </c>
      <c r="AC635" s="82">
        <f>COUNTIFS(F3:F341,Z635,B3:B341,1)+COUNTIFS(I3:I341,Z635,M3:M341,1)</f>
        <v>0</v>
      </c>
      <c r="AD635" s="82">
        <f>COUNTIFS(F3:F341,Z635,B3:B341,0)+COUNTIFS(I3:I341,Z635,M3:M341,0)</f>
        <v>2</v>
      </c>
      <c r="AE635" s="82">
        <f>SUMIF(F3:F341,Z635,G3:G341)+SUMIF(I3:I341,Z635,H3:H341)</f>
        <v>5</v>
      </c>
      <c r="AF635" s="82">
        <f>SUMIF(F3:F341,Z635,H3:H341)+SUMIF(I3:I341,Z635,G3:G341)</f>
        <v>6</v>
      </c>
      <c r="AG635" s="82">
        <f t="shared" si="383"/>
        <v>-1</v>
      </c>
      <c r="AH635" s="82">
        <f t="shared" si="384"/>
        <v>3</v>
      </c>
      <c r="AI635" s="82">
        <f t="shared" si="382"/>
        <v>2999.9949999999999</v>
      </c>
      <c r="AJ635" s="11"/>
      <c r="AW635" s="3"/>
    </row>
    <row r="636" spans="1:49" x14ac:dyDescent="0.25">
      <c r="A636" s="3"/>
      <c r="B636" s="3"/>
      <c r="C636" s="3"/>
      <c r="D636" s="3"/>
      <c r="E636" s="3"/>
      <c r="G636" s="3"/>
      <c r="H636" s="3"/>
      <c r="K636" s="3"/>
      <c r="L636" s="3"/>
      <c r="M636" s="3"/>
      <c r="N636" s="3"/>
      <c r="O636" s="3"/>
      <c r="P636" s="3"/>
      <c r="Q636" s="3"/>
      <c r="R636" s="3"/>
      <c r="S636" s="3"/>
      <c r="T636" s="3"/>
      <c r="U636" s="3"/>
      <c r="V636" s="11" t="str">
        <f t="shared" si="381"/>
        <v>Hertha BSC</v>
      </c>
      <c r="W636" s="11">
        <f t="shared" si="379"/>
        <v>17</v>
      </c>
      <c r="Y636" s="82">
        <f>RANK(AI636,$AI$624:$AI$641,0)+COUNTIF($AI$623:AI635,AI636)</f>
        <v>17</v>
      </c>
      <c r="Z636" s="82" t="str">
        <f t="shared" si="380"/>
        <v>Hertha BSC</v>
      </c>
      <c r="AA636" s="82">
        <f>COUNTIFS(F3:F341,Z636,G3:G341,"&gt;=0")+COUNTIFS(I3:I341,Z636,H3:H341,"&gt;=0")</f>
        <v>3</v>
      </c>
      <c r="AB636" s="82">
        <f>COUNTIFS(F3:F341,Z636,B3:B341,3)+COUNTIFS(I3:I341,Z636,M3:M341,3)</f>
        <v>0</v>
      </c>
      <c r="AC636" s="82">
        <f>COUNTIFS(F3:F341,Z636,B3:B341,1)+COUNTIFS(I3:I341,Z636,M3:M341,1)</f>
        <v>1</v>
      </c>
      <c r="AD636" s="82">
        <f>COUNTIFS(F3:F341,Z636,B3:B341,0)+COUNTIFS(I3:I341,Z636,M3:M341,0)</f>
        <v>2</v>
      </c>
      <c r="AE636" s="82">
        <f>SUMIF(F3:F341,Z636,G3:G341)+SUMIF(I3:I341,Z636,H3:H341)</f>
        <v>2</v>
      </c>
      <c r="AF636" s="82">
        <f>SUMIF(F3:F341,Z636,H3:H341)+SUMIF(I3:I341,Z636,G3:G341)</f>
        <v>8</v>
      </c>
      <c r="AG636" s="82">
        <f t="shared" si="383"/>
        <v>-6</v>
      </c>
      <c r="AH636" s="82">
        <f t="shared" si="384"/>
        <v>1</v>
      </c>
      <c r="AI636" s="82">
        <f t="shared" si="382"/>
        <v>999.94200000000001</v>
      </c>
      <c r="AJ636" s="11"/>
      <c r="AW636" s="3"/>
    </row>
    <row r="637" spans="1:49" x14ac:dyDescent="0.25">
      <c r="A637" s="3"/>
      <c r="B637" s="3"/>
      <c r="C637" s="3"/>
      <c r="D637" s="3"/>
      <c r="E637" s="3"/>
      <c r="G637" s="3"/>
      <c r="H637" s="3"/>
      <c r="K637" s="3"/>
      <c r="L637" s="3"/>
      <c r="M637" s="3"/>
      <c r="N637" s="3"/>
      <c r="O637" s="3"/>
      <c r="P637" s="3"/>
      <c r="Q637" s="3"/>
      <c r="R637" s="3"/>
      <c r="S637" s="3"/>
      <c r="T637" s="3"/>
      <c r="U637" s="3"/>
      <c r="V637" s="11" t="str">
        <f t="shared" si="381"/>
        <v>RB Leipzig</v>
      </c>
      <c r="W637" s="11">
        <f t="shared" si="379"/>
        <v>1</v>
      </c>
      <c r="Y637" s="82">
        <f>RANK(AI637,$AI$624:$AI$641,0)+COUNTIF($AI$623:AI636,AI637)</f>
        <v>1</v>
      </c>
      <c r="Z637" s="82" t="str">
        <f t="shared" si="380"/>
        <v>RB Leipzig</v>
      </c>
      <c r="AA637" s="82">
        <f>COUNTIFS(F3:F341,Z637,G3:G341,"&gt;=0")+COUNTIFS(I3:I341,Z637,H3:H341,"&gt;=0")</f>
        <v>3</v>
      </c>
      <c r="AB637" s="82">
        <f>COUNTIFS(F3:F341,Z637,B3:B341,3)+COUNTIFS(I3:I341,Z637,M3:M341,3)</f>
        <v>3</v>
      </c>
      <c r="AC637" s="82">
        <f>COUNTIFS(F3:F341,Z637,B3:B341,1)+COUNTIFS(I3:I341,Z637,M3:M341,1)</f>
        <v>0</v>
      </c>
      <c r="AD637" s="82">
        <f>COUNTIFS(F3:F341,Z637,B3:B341,0)+COUNTIFS(I3:I341,Z637,M3:M341,0)</f>
        <v>0</v>
      </c>
      <c r="AE637" s="82">
        <f>SUMIF(F3:F341,Z637,G3:G341)+SUMIF(I3:I341,Z637,H3:H341)</f>
        <v>9</v>
      </c>
      <c r="AF637" s="82">
        <f>SUMIF(F3:F341,Z637,H3:H341)+SUMIF(I3:I341,Z637,G3:G341)</f>
        <v>2</v>
      </c>
      <c r="AG637" s="82">
        <f t="shared" si="383"/>
        <v>7</v>
      </c>
      <c r="AH637" s="82">
        <f t="shared" si="384"/>
        <v>9</v>
      </c>
      <c r="AI637" s="82">
        <f t="shared" si="382"/>
        <v>9000.0789999999997</v>
      </c>
      <c r="AJ637" s="11"/>
      <c r="AW637" s="3"/>
    </row>
    <row r="638" spans="1:49" x14ac:dyDescent="0.25">
      <c r="A638" s="3"/>
      <c r="B638" s="3"/>
      <c r="C638" s="3"/>
      <c r="D638" s="3"/>
      <c r="E638" s="3"/>
      <c r="G638" s="3"/>
      <c r="H638" s="3"/>
      <c r="K638" s="3"/>
      <c r="L638" s="3"/>
      <c r="M638" s="3"/>
      <c r="N638" s="3"/>
      <c r="O638" s="3"/>
      <c r="P638" s="3"/>
      <c r="Q638" s="3"/>
      <c r="R638" s="3"/>
      <c r="S638" s="3"/>
      <c r="T638" s="3"/>
      <c r="U638" s="3"/>
      <c r="V638" s="11" t="str">
        <f t="shared" si="381"/>
        <v>SC Freiburg</v>
      </c>
      <c r="W638" s="11">
        <f t="shared" si="379"/>
        <v>6</v>
      </c>
      <c r="Y638" s="82">
        <f>RANK(AI638,$AI$624:$AI$641,0)+COUNTIF($AI$623:AI637,AI638)</f>
        <v>6</v>
      </c>
      <c r="Z638" s="82" t="str">
        <f t="shared" si="380"/>
        <v>SC Freiburg</v>
      </c>
      <c r="AA638" s="82">
        <f>COUNTIFS(F3:F341,Z638,G3:G341,"&gt;=0")+COUNTIFS(I3:I341,Z638,H3:H341,"&gt;=0")</f>
        <v>3</v>
      </c>
      <c r="AB638" s="82">
        <f>COUNTIFS(F3:F341,Z638,B3:B341,3)+COUNTIFS(I3:I341,Z638,M3:M341,3)</f>
        <v>2</v>
      </c>
      <c r="AC638" s="82">
        <f>COUNTIFS(F3:F341,Z638,B3:B341,1)+COUNTIFS(I3:I341,Z638,M3:M341,1)</f>
        <v>0</v>
      </c>
      <c r="AD638" s="82">
        <f>COUNTIFS(F3:F341,Z638,B3:B341,0)+COUNTIFS(I3:I341,Z638,M3:M341,0)</f>
        <v>1</v>
      </c>
      <c r="AE638" s="82">
        <f>SUMIF(F3:F341,Z638,G3:G341)+SUMIF(I3:I341,Z638,H3:H341)</f>
        <v>7</v>
      </c>
      <c r="AF638" s="82">
        <f>SUMIF(F3:F341,Z638,H3:H341)+SUMIF(I3:I341,Z638,G3:G341)</f>
        <v>3</v>
      </c>
      <c r="AG638" s="82">
        <f t="shared" si="383"/>
        <v>4</v>
      </c>
      <c r="AH638" s="82">
        <f t="shared" si="384"/>
        <v>6</v>
      </c>
      <c r="AI638" s="82">
        <f t="shared" si="382"/>
        <v>6000.0469999999996</v>
      </c>
      <c r="AJ638" s="11"/>
      <c r="AW638" s="3"/>
    </row>
    <row r="639" spans="1:49" x14ac:dyDescent="0.25">
      <c r="A639" s="3"/>
      <c r="B639" s="3"/>
      <c r="C639" s="3"/>
      <c r="D639" s="3"/>
      <c r="E639" s="3"/>
      <c r="G639" s="3"/>
      <c r="H639" s="3"/>
      <c r="K639" s="3"/>
      <c r="L639" s="3"/>
      <c r="M639" s="3"/>
      <c r="N639" s="3"/>
      <c r="O639" s="3"/>
      <c r="P639" s="3"/>
      <c r="Q639" s="3"/>
      <c r="R639" s="3"/>
      <c r="S639" s="3"/>
      <c r="T639" s="3"/>
      <c r="U639" s="3"/>
      <c r="V639" s="11" t="str">
        <f t="shared" si="381"/>
        <v>SC Paderborn 07</v>
      </c>
      <c r="W639" s="11">
        <f t="shared" si="379"/>
        <v>15</v>
      </c>
      <c r="Y639" s="82">
        <f>RANK(AI639,$AI$624:$AI$641,0)+COUNTIF($AI$623:AI638,AI639)</f>
        <v>15</v>
      </c>
      <c r="Z639" s="82" t="str">
        <f t="shared" si="380"/>
        <v>SC Paderborn 07</v>
      </c>
      <c r="AA639" s="82">
        <f>COUNTIFS(F3:F341,Z639,G3:G341,"&gt;=0")+COUNTIFS(I3:I341,Z639,H3:H341,"&gt;=0")</f>
        <v>3</v>
      </c>
      <c r="AB639" s="82">
        <f>COUNTIFS(F3:F341,Z639,B3:B341,3)+COUNTIFS(I3:I341,Z639,M3:M341,3)</f>
        <v>0</v>
      </c>
      <c r="AC639" s="82">
        <f>COUNTIFS(F3:F341,Z639,B3:B341,1)+COUNTIFS(I3:I341,Z639,M3:M341,1)</f>
        <v>1</v>
      </c>
      <c r="AD639" s="82">
        <f>COUNTIFS(F3:F341,Z639,B3:B341,0)+COUNTIFS(I3:I341,Z639,M3:M341,0)</f>
        <v>2</v>
      </c>
      <c r="AE639" s="82">
        <f>SUMIF(F3:F341,Z639,G3:G341)+SUMIF(I3:I341,Z639,H3:H341)</f>
        <v>4</v>
      </c>
      <c r="AF639" s="82">
        <f>SUMIF(F3:F341,Z639,H3:H341)+SUMIF(I3:I341,Z639,G3:G341)</f>
        <v>7</v>
      </c>
      <c r="AG639" s="82">
        <f t="shared" si="383"/>
        <v>-3</v>
      </c>
      <c r="AH639" s="82">
        <f t="shared" si="384"/>
        <v>1</v>
      </c>
      <c r="AI639" s="82">
        <f t="shared" si="382"/>
        <v>999.97400000000005</v>
      </c>
      <c r="AJ639" s="11"/>
      <c r="AW639" s="3"/>
    </row>
    <row r="640" spans="1:49" x14ac:dyDescent="0.25">
      <c r="A640" s="3"/>
      <c r="B640" s="3"/>
      <c r="C640" s="3"/>
      <c r="D640" s="3"/>
      <c r="E640" s="3"/>
      <c r="G640" s="3"/>
      <c r="H640" s="3"/>
      <c r="K640" s="3"/>
      <c r="L640" s="3"/>
      <c r="M640" s="3"/>
      <c r="N640" s="3"/>
      <c r="O640" s="3"/>
      <c r="P640" s="3"/>
      <c r="Q640" s="3"/>
      <c r="R640" s="3"/>
      <c r="S640" s="3"/>
      <c r="T640" s="3"/>
      <c r="U640" s="3"/>
      <c r="V640" s="11" t="str">
        <f t="shared" si="381"/>
        <v>VfL Wolfsburg</v>
      </c>
      <c r="W640" s="11">
        <f t="shared" si="379"/>
        <v>3</v>
      </c>
      <c r="Y640" s="82">
        <f>RANK(AI640,$AI$624:$AI$641,0)+COUNTIF($AI$623:AI639,AI640)</f>
        <v>3</v>
      </c>
      <c r="Z640" s="82" t="str">
        <f t="shared" si="380"/>
        <v>VfL Wolfsburg</v>
      </c>
      <c r="AA640" s="82">
        <f>COUNTIFS(F3:F341,Z624,G3:G341,"&gt;=0")+COUNTIFS(I3:I341,Z624,H3:H341,"&gt;=0")</f>
        <v>3</v>
      </c>
      <c r="AB640" s="82">
        <f>COUNTIFS(F3:F341,Z640,B3:B341,3)+COUNTIFS(I3:I341,Z640,M3:M341,3)</f>
        <v>2</v>
      </c>
      <c r="AC640" s="82">
        <f>COUNTIFS(F3:F341,Z640,B3:B341,1)+COUNTIFS(I3:I341,Z640,M3:M341,1)</f>
        <v>1</v>
      </c>
      <c r="AD640" s="82">
        <f>COUNTIFS(F3:F341,Z640,B3:B341,0)+COUNTIFS(I3:I341,Z640,M3:M341,0)</f>
        <v>0</v>
      </c>
      <c r="AE640" s="82">
        <f>SUMIF(F3:F341,Z640,G3:G341)+SUMIF(I3:I341,Z640,H3:H341)</f>
        <v>6</v>
      </c>
      <c r="AF640" s="82">
        <f>SUMIF(F3:F341,Z640,H3:H341)+SUMIF(I3:I341,Z640,G3:G341)</f>
        <v>2</v>
      </c>
      <c r="AG640" s="82">
        <f t="shared" si="383"/>
        <v>4</v>
      </c>
      <c r="AH640" s="82">
        <f t="shared" si="384"/>
        <v>7</v>
      </c>
      <c r="AI640" s="82">
        <f t="shared" si="382"/>
        <v>7000.0460000000003</v>
      </c>
      <c r="AJ640" s="11"/>
      <c r="AW640" s="3"/>
    </row>
    <row r="641" spans="1:49" x14ac:dyDescent="0.25">
      <c r="A641" s="3"/>
      <c r="B641" s="3"/>
      <c r="C641" s="3"/>
      <c r="D641" s="3"/>
      <c r="E641" s="3"/>
      <c r="G641" s="3"/>
      <c r="H641" s="3"/>
      <c r="K641" s="3"/>
      <c r="L641" s="3"/>
      <c r="M641" s="3"/>
      <c r="N641" s="3"/>
      <c r="O641" s="3"/>
      <c r="P641" s="3"/>
      <c r="Q641" s="3"/>
      <c r="R641" s="3"/>
      <c r="S641" s="3"/>
      <c r="T641" s="3"/>
      <c r="U641" s="3"/>
      <c r="V641" s="11" t="str">
        <f t="shared" si="381"/>
        <v>Werder Bremen</v>
      </c>
      <c r="W641" s="11">
        <f t="shared" si="379"/>
        <v>13</v>
      </c>
      <c r="Y641" s="82">
        <f>RANK(AI641,$AI$624:$AI$641,0)+COUNTIF($AI$623:AI640,AI641)</f>
        <v>13</v>
      </c>
      <c r="Z641" s="82" t="str">
        <f t="shared" si="380"/>
        <v>Werder Bremen</v>
      </c>
      <c r="AA641" s="82">
        <f>COUNTIFS(F3:F341,Z641,G3:G341,"&gt;=0")+COUNTIFS(I3:I341,Z641,H3:H341,"&gt;=0")</f>
        <v>3</v>
      </c>
      <c r="AB641" s="82">
        <f>COUNTIFS(F3:F341,Z641,B3:B341,3)+COUNTIFS(I3:I341,Z641,M3:M341,3)</f>
        <v>1</v>
      </c>
      <c r="AC641" s="82">
        <f>COUNTIFS(F3:F341,Z641,B3:B341,1)+COUNTIFS(I3:I341,Z641,M3:M341,1)</f>
        <v>0</v>
      </c>
      <c r="AD641" s="82">
        <f>COUNTIFS(F3:F341,Z641,B3:B341,0)+COUNTIFS(I3:I341,Z641,M3:M341,0)</f>
        <v>2</v>
      </c>
      <c r="AE641" s="82">
        <f>SUMIF(F3:F341,Z641,G3:G341)+SUMIF(I3:I341,Z641,H3:H341)</f>
        <v>6</v>
      </c>
      <c r="AF641" s="82">
        <f>SUMIF(F3:F341,Z641,H3:H341)+SUMIF(I3:I341,Z641,G3:G341)</f>
        <v>8</v>
      </c>
      <c r="AG641" s="82">
        <f t="shared" si="383"/>
        <v>-2</v>
      </c>
      <c r="AH641" s="82">
        <f t="shared" si="384"/>
        <v>3</v>
      </c>
      <c r="AI641" s="82">
        <f t="shared" si="382"/>
        <v>2999.9859999999999</v>
      </c>
      <c r="AW641" s="3"/>
    </row>
    <row r="642" spans="1:49" x14ac:dyDescent="0.25">
      <c r="A642" s="3"/>
      <c r="B642" s="3"/>
      <c r="C642" s="3"/>
      <c r="D642" s="3"/>
      <c r="E642" s="3"/>
      <c r="G642" s="3"/>
      <c r="H642" s="3"/>
      <c r="K642" s="3"/>
      <c r="L642" s="3"/>
      <c r="M642" s="3"/>
      <c r="N642" s="3"/>
      <c r="O642" s="3"/>
      <c r="P642" s="3"/>
      <c r="Q642" s="3"/>
      <c r="R642" s="3"/>
      <c r="S642" s="3"/>
      <c r="T642" s="3"/>
      <c r="U642" s="3"/>
      <c r="AJ642" s="11"/>
      <c r="AW642" s="3"/>
    </row>
    <row r="643" spans="1:49" x14ac:dyDescent="0.25">
      <c r="A643" s="3"/>
      <c r="B643" s="3"/>
      <c r="C643" s="3"/>
      <c r="D643" s="3"/>
      <c r="E643" s="3"/>
      <c r="G643" s="3"/>
      <c r="H643" s="3"/>
      <c r="K643" s="3"/>
      <c r="L643" s="3"/>
      <c r="M643" s="3"/>
      <c r="N643" s="3"/>
      <c r="O643" s="3"/>
      <c r="P643" s="3"/>
      <c r="Q643" s="3"/>
      <c r="R643" s="3"/>
      <c r="S643" s="3"/>
      <c r="T643" s="3"/>
      <c r="U643" s="3"/>
      <c r="W643" s="83">
        <v>32</v>
      </c>
      <c r="Y643" s="82"/>
      <c r="Z643" s="82" t="s">
        <v>1</v>
      </c>
      <c r="AA643" s="82" t="s">
        <v>2</v>
      </c>
      <c r="AB643" s="82" t="s">
        <v>3</v>
      </c>
      <c r="AC643" s="82" t="s">
        <v>4</v>
      </c>
      <c r="AD643" s="82" t="s">
        <v>5</v>
      </c>
      <c r="AE643" s="82" t="s">
        <v>6</v>
      </c>
      <c r="AF643" s="82" t="s">
        <v>7</v>
      </c>
      <c r="AG643" s="82" t="s">
        <v>8</v>
      </c>
      <c r="AH643" s="82" t="s">
        <v>9</v>
      </c>
      <c r="AI643" s="82" t="s">
        <v>0</v>
      </c>
      <c r="AJ643" s="11"/>
      <c r="AW643" s="3"/>
    </row>
    <row r="644" spans="1:49" x14ac:dyDescent="0.25">
      <c r="A644" s="3"/>
      <c r="B644" s="3"/>
      <c r="C644" s="3"/>
      <c r="D644" s="3"/>
      <c r="E644" s="3"/>
      <c r="G644" s="3"/>
      <c r="H644" s="3"/>
      <c r="K644" s="3"/>
      <c r="L644" s="3"/>
      <c r="M644" s="3"/>
      <c r="N644" s="3"/>
      <c r="O644" s="3"/>
      <c r="P644" s="3"/>
      <c r="Q644" s="3"/>
      <c r="R644" s="3"/>
      <c r="S644" s="3"/>
      <c r="T644" s="3"/>
      <c r="U644" s="3"/>
      <c r="V644" s="11" t="str">
        <f>CONCATENATE(Z644)</f>
        <v>1. FC Köln</v>
      </c>
      <c r="W644" s="11">
        <f t="shared" ref="W644:W661" si="385">Y644</f>
        <v>14</v>
      </c>
      <c r="Y644" s="82">
        <f>RANK(AI644,$AI$644:$AI$661,0)+COUNTIF($AI$643:AI643,AI644)</f>
        <v>14</v>
      </c>
      <c r="Z644" s="82" t="str">
        <f t="shared" ref="Z644:Z661" si="386">CONCATENATE(Z4)</f>
        <v>1. FC Köln</v>
      </c>
      <c r="AA644" s="82">
        <f>COUNTIFS(F3:F352,Z644,G3:G352,"&gt;=0")+COUNTIFS(I3:I352,Z644,H3:H352,"&gt;=0")</f>
        <v>3</v>
      </c>
      <c r="AB644" s="82">
        <f>COUNTIFS(F3:F352,Z644,B3:B352,3)+COUNTIFS(I3:I352,Z644,M3:M352,3)</f>
        <v>1</v>
      </c>
      <c r="AC644" s="82">
        <f>COUNTIFS(F3:F352,Z644,B3:B352,1)+COUNTIFS(I3:I352,Z644,M3:M352,1)</f>
        <v>0</v>
      </c>
      <c r="AD644" s="82">
        <f>COUNTIFS(F3:F352,Z644,B3:B352,0)+COUNTIFS(I3:I352,Z644,M3:M352,0)</f>
        <v>2</v>
      </c>
      <c r="AE644" s="82">
        <f>SUMIF(F3:F352,Z644,G3:G352)+SUMIF(I3:I352,Z644,H3:H352)</f>
        <v>4</v>
      </c>
      <c r="AF644" s="82">
        <f>SUMIF(F3:F352,Z644,H3:H352)+SUMIF(I3:I352,Z644,G3:G352)</f>
        <v>6</v>
      </c>
      <c r="AG644" s="82">
        <f>+AE644-AF644</f>
        <v>-2</v>
      </c>
      <c r="AH644" s="82">
        <f>(AB644*3)+AC644</f>
        <v>3</v>
      </c>
      <c r="AI644" s="82">
        <f>SUM(AH644*1000+(AG644)/100+(AE644)/1000)</f>
        <v>2999.9839999999999</v>
      </c>
      <c r="AJ644" s="11"/>
      <c r="AW644" s="3"/>
    </row>
    <row r="645" spans="1:49" x14ac:dyDescent="0.25">
      <c r="A645" s="3"/>
      <c r="B645" s="3"/>
      <c r="C645" s="3"/>
      <c r="D645" s="3"/>
      <c r="E645" s="3"/>
      <c r="G645" s="3"/>
      <c r="H645" s="3"/>
      <c r="K645" s="3"/>
      <c r="L645" s="3"/>
      <c r="M645" s="3"/>
      <c r="N645" s="3"/>
      <c r="O645" s="3"/>
      <c r="P645" s="3"/>
      <c r="Q645" s="3"/>
      <c r="R645" s="3"/>
      <c r="S645" s="3"/>
      <c r="T645" s="3"/>
      <c r="U645" s="3"/>
      <c r="V645" s="11" t="str">
        <f t="shared" ref="V645:V661" si="387">CONCATENATE(Z645)</f>
        <v>1. FC Union Berlin</v>
      </c>
      <c r="W645" s="11">
        <f t="shared" si="385"/>
        <v>11</v>
      </c>
      <c r="Y645" s="82">
        <f>RANK(AI645,$AI$644:$AI$661,0)+COUNTIF($AI$643:AI644,AI645)</f>
        <v>11</v>
      </c>
      <c r="Z645" s="82" t="str">
        <f t="shared" si="386"/>
        <v>1. FC Union Berlin</v>
      </c>
      <c r="AA645" s="82">
        <f>COUNTIFS(F3:F352,Z645,G3:G352,"&gt;=0")+COUNTIFS(I3:I352,Z645,H3:H352,"&gt;=0")</f>
        <v>3</v>
      </c>
      <c r="AB645" s="82">
        <f>COUNTIFS(F3:F352,Z645,B3:B352,3)+COUNTIFS(I3:I352,Z645,M3:M352,3)</f>
        <v>1</v>
      </c>
      <c r="AC645" s="82">
        <f>COUNTIFS(F3:F352,Z645,B3:B352,1)+COUNTIFS(I3:I352,Z645,M3:M352,1)</f>
        <v>1</v>
      </c>
      <c r="AD645" s="82">
        <f>COUNTIFS(F3:F352,Z645,B3:B352,0)+COUNTIFS(I3:I352,Z645,M3:M352,0)</f>
        <v>1</v>
      </c>
      <c r="AE645" s="82">
        <f>SUMIF(F3:F352,Z645,G3:G352)+SUMIF(I3:I352,Z645,H3:H352)</f>
        <v>4</v>
      </c>
      <c r="AF645" s="82">
        <f>SUMIF(F3:F352,Z645,H3:H352)+SUMIF(I3:I352,Z645,G3:G352)</f>
        <v>6</v>
      </c>
      <c r="AG645" s="82">
        <f>+AE645-AF645</f>
        <v>-2</v>
      </c>
      <c r="AH645" s="82">
        <f>(AB645*3)+AC645</f>
        <v>4</v>
      </c>
      <c r="AI645" s="82">
        <f t="shared" ref="AI645:AI661" si="388">SUM(AH645*1000+(AG645)/100+(AE645)/1000)</f>
        <v>3999.9839999999999</v>
      </c>
      <c r="AJ645" s="11"/>
      <c r="AW645" s="3"/>
    </row>
    <row r="646" spans="1:49" x14ac:dyDescent="0.25">
      <c r="A646" s="3"/>
      <c r="B646" s="3"/>
      <c r="C646" s="3"/>
      <c r="D646" s="3"/>
      <c r="E646" s="3"/>
      <c r="G646" s="3"/>
      <c r="H646" s="3"/>
      <c r="K646" s="3"/>
      <c r="L646" s="3"/>
      <c r="M646" s="3"/>
      <c r="N646" s="3"/>
      <c r="O646" s="3"/>
      <c r="P646" s="3"/>
      <c r="Q646" s="3"/>
      <c r="R646" s="3"/>
      <c r="S646" s="3"/>
      <c r="T646" s="3"/>
      <c r="U646" s="3"/>
      <c r="V646" s="11" t="str">
        <f t="shared" si="387"/>
        <v>1. FSV Mainz 05</v>
      </c>
      <c r="W646" s="11">
        <f t="shared" si="385"/>
        <v>18</v>
      </c>
      <c r="Y646" s="82">
        <f>RANK(AI646,$AI$644:$AI$661,0)+COUNTIF($AI$643:AI645,AI646)</f>
        <v>18</v>
      </c>
      <c r="Z646" s="82" t="str">
        <f t="shared" si="386"/>
        <v>1. FSV Mainz 05</v>
      </c>
      <c r="AA646" s="82">
        <f>COUNTIFS(F3:F352,Z646,G3:G352,"&gt;=0")+COUNTIFS(I3:I352,Z646,H3:H352,"&gt;=0")</f>
        <v>3</v>
      </c>
      <c r="AB646" s="82">
        <f>COUNTIFS(F3:F352,Z646,B3:B352,3)+COUNTIFS(I3:I352,Z646,M3:M352,3)</f>
        <v>0</v>
      </c>
      <c r="AC646" s="82">
        <f>COUNTIFS(F3:F352,Z646,B3:B352,1)+COUNTIFS(I3:I352,Z646,M3:M352,1)</f>
        <v>0</v>
      </c>
      <c r="AD646" s="82">
        <f>COUNTIFS(F3:F352,Z646,B3:B352,0)+COUNTIFS(I3:I352,Z646,M3:M352,0)</f>
        <v>3</v>
      </c>
      <c r="AE646" s="82">
        <f>SUMIF(F3:F352,Z646,G3:G352)+SUMIF(I3:I352,Z646,H3:H352)</f>
        <v>2</v>
      </c>
      <c r="AF646" s="82">
        <f>SUMIF(F3:F352,Z646,H3:H352)+SUMIF(I3:I352,Z646,G3:G352)</f>
        <v>12</v>
      </c>
      <c r="AG646" s="82">
        <f>+AE646-AF646</f>
        <v>-10</v>
      </c>
      <c r="AH646" s="82">
        <f>(AB646*3)+AC646</f>
        <v>0</v>
      </c>
      <c r="AI646" s="82">
        <f t="shared" si="388"/>
        <v>-9.8000000000000004E-2</v>
      </c>
      <c r="AJ646" s="11"/>
      <c r="AW646" s="3"/>
    </row>
    <row r="647" spans="1:49" x14ac:dyDescent="0.25">
      <c r="A647" s="3"/>
      <c r="B647" s="3"/>
      <c r="C647" s="3"/>
      <c r="D647" s="3"/>
      <c r="E647" s="3"/>
      <c r="G647" s="3"/>
      <c r="H647" s="3"/>
      <c r="K647" s="3"/>
      <c r="L647" s="3"/>
      <c r="M647" s="3"/>
      <c r="N647" s="3"/>
      <c r="O647" s="3"/>
      <c r="P647" s="3"/>
      <c r="Q647" s="3"/>
      <c r="R647" s="3"/>
      <c r="S647" s="3"/>
      <c r="T647" s="3"/>
      <c r="U647" s="3"/>
      <c r="V647" s="11" t="str">
        <f t="shared" si="387"/>
        <v>1899 Hoffenheim</v>
      </c>
      <c r="W647" s="11">
        <f t="shared" si="385"/>
        <v>9</v>
      </c>
      <c r="Y647" s="82">
        <f>RANK(AI647,$AI$644:$AI$661,0)+COUNTIF($AI$643:AI646,AI647)</f>
        <v>9</v>
      </c>
      <c r="Z647" s="82" t="str">
        <f t="shared" si="386"/>
        <v>1899 Hoffenheim</v>
      </c>
      <c r="AA647" s="82">
        <f>COUNTIFS(F3:F352,Z647,G3:G352,"&gt;=0")+COUNTIFS(I3:I352,Z647,H3:H352,"&gt;=0")</f>
        <v>3</v>
      </c>
      <c r="AB647" s="82">
        <f>COUNTIFS(F3:F352,Z647,B3:B352,3)+COUNTIFS(I3:I352,Z647,M3:M352,3)</f>
        <v>1</v>
      </c>
      <c r="AC647" s="82">
        <f>COUNTIFS(F3:F352,Z647,B3:B352,1)+COUNTIFS(I3:I352,Z647,M3:M352,1)</f>
        <v>1</v>
      </c>
      <c r="AD647" s="82">
        <f>COUNTIFS(F3:F352,Z647,B3:B352,0)+COUNTIFS(I3:I352,Z647,M3:M352,0)</f>
        <v>1</v>
      </c>
      <c r="AE647" s="82">
        <f>SUMIF(F3:F352,Z647,G3:G352)+SUMIF(I3:I352,Z647,H3:H352)</f>
        <v>3</v>
      </c>
      <c r="AF647" s="82">
        <f>SUMIF(F3:F352,Z647,H3:H352)+SUMIF(I3:I352,Z647,G3:G352)</f>
        <v>3</v>
      </c>
      <c r="AG647" s="82">
        <f t="shared" ref="AG647:AG661" si="389">+AE647-AF647</f>
        <v>0</v>
      </c>
      <c r="AH647" s="82">
        <f>(AB647*3)+AC647</f>
        <v>4</v>
      </c>
      <c r="AI647" s="82">
        <f t="shared" si="388"/>
        <v>4000.0030000000002</v>
      </c>
      <c r="AJ647" s="11"/>
      <c r="AW647" s="3"/>
    </row>
    <row r="648" spans="1:49" x14ac:dyDescent="0.25">
      <c r="A648" s="3"/>
      <c r="B648" s="3"/>
      <c r="C648" s="3"/>
      <c r="D648" s="3"/>
      <c r="E648" s="3"/>
      <c r="G648" s="3"/>
      <c r="H648" s="3"/>
      <c r="K648" s="3"/>
      <c r="L648" s="3"/>
      <c r="M648" s="3"/>
      <c r="N648" s="3"/>
      <c r="O648" s="3"/>
      <c r="P648" s="3"/>
      <c r="Q648" s="3"/>
      <c r="R648" s="3"/>
      <c r="S648" s="3"/>
      <c r="T648" s="3"/>
      <c r="U648" s="3"/>
      <c r="V648" s="11" t="str">
        <f t="shared" si="387"/>
        <v>Bayer Leverkusen</v>
      </c>
      <c r="W648" s="11">
        <f t="shared" si="385"/>
        <v>4</v>
      </c>
      <c r="Y648" s="82">
        <f>RANK(AI648,$AI$644:$AI$661,0)+COUNTIF($AI$643:AI647,AI648)</f>
        <v>4</v>
      </c>
      <c r="Z648" s="82" t="str">
        <f t="shared" si="386"/>
        <v>Bayer Leverkusen</v>
      </c>
      <c r="AA648" s="82">
        <f>COUNTIFS(F3:F352,Z648,G3:G352,"&gt;=0")+COUNTIFS(I3:I352,Z648,H3:H352,"&gt;=0")</f>
        <v>3</v>
      </c>
      <c r="AB648" s="82">
        <f>COUNTIFS(F3:F352,Z648,B3:B352,3)+COUNTIFS(I3:I352,Z648,M3:M352,3)</f>
        <v>2</v>
      </c>
      <c r="AC648" s="82">
        <f>COUNTIFS(F3:F352,Z648,B3:B352,1)+COUNTIFS(I3:I352,Z648,M3:M352,1)</f>
        <v>1</v>
      </c>
      <c r="AD648" s="82">
        <f>COUNTIFS(F3:F352,Z648,B3:B352,0)+COUNTIFS(I3:I352,Z648,M3:M352,0)</f>
        <v>0</v>
      </c>
      <c r="AE648" s="82">
        <f>SUMIF(F3:F352,Z648,G3:G352)+SUMIF(I3:I352,Z648,H3:H352)</f>
        <v>6</v>
      </c>
      <c r="AF648" s="82">
        <f>SUMIF(F3:F352,Z648,H3:H352)+SUMIF(I3:I352,Z648,G3:G352)</f>
        <v>3</v>
      </c>
      <c r="AG648" s="82">
        <f t="shared" si="389"/>
        <v>3</v>
      </c>
      <c r="AH648" s="82">
        <f>(AB648*3)+AC648</f>
        <v>7</v>
      </c>
      <c r="AI648" s="82">
        <f t="shared" si="388"/>
        <v>7000.0360000000001</v>
      </c>
      <c r="AJ648" s="11"/>
      <c r="AW648" s="3"/>
    </row>
    <row r="649" spans="1:49" x14ac:dyDescent="0.25">
      <c r="A649" s="3"/>
      <c r="B649" s="3"/>
      <c r="C649" s="3"/>
      <c r="D649" s="3"/>
      <c r="E649" s="3"/>
      <c r="G649" s="3"/>
      <c r="H649" s="3"/>
      <c r="K649" s="3"/>
      <c r="L649" s="3"/>
      <c r="M649" s="3"/>
      <c r="N649" s="3"/>
      <c r="O649" s="3"/>
      <c r="P649" s="3"/>
      <c r="Q649" s="3"/>
      <c r="R649" s="3"/>
      <c r="S649" s="3"/>
      <c r="T649" s="3"/>
      <c r="U649" s="3"/>
      <c r="V649" s="11" t="str">
        <f t="shared" si="387"/>
        <v>Bayern München</v>
      </c>
      <c r="W649" s="11">
        <f t="shared" si="385"/>
        <v>2</v>
      </c>
      <c r="Y649" s="82">
        <f>RANK(AI649,$AI$644:$AI$661,0)+COUNTIF($AI$643:AI648,AI649)</f>
        <v>2</v>
      </c>
      <c r="Z649" s="82" t="str">
        <f t="shared" si="386"/>
        <v>Bayern München</v>
      </c>
      <c r="AA649" s="82">
        <f>COUNTIFS(F3:F352,Z649,G3:G352,"&gt;=0")+COUNTIFS(I3:I352,Z649,H3:H352,"&gt;=0")</f>
        <v>3</v>
      </c>
      <c r="AB649" s="82">
        <f>COUNTIFS(F3:F352,Z649,B3:B352,3)+COUNTIFS(I3:I352,Z649,M3:M352,3)</f>
        <v>2</v>
      </c>
      <c r="AC649" s="82">
        <f>COUNTIFS(F3:F352,Z649,B3:B352,1)+COUNTIFS(I3:I352,Z649,M3:M352,1)</f>
        <v>1</v>
      </c>
      <c r="AD649" s="82">
        <f>COUNTIFS(F3:F352,Z649,B3:B352,0)+COUNTIFS(I3:I352,Z649,M3:M352,0)</f>
        <v>0</v>
      </c>
      <c r="AE649" s="82">
        <f>SUMIF(F3:F352,Z649,G3:G352)+SUMIF(I3:I352,Z649,H3:H352)</f>
        <v>11</v>
      </c>
      <c r="AF649" s="82">
        <f>SUMIF(F3:F352,Z649,H3:H352)+SUMIF(I3:I352,Z649,G3:G352)</f>
        <v>3</v>
      </c>
      <c r="AG649" s="82">
        <f t="shared" si="389"/>
        <v>8</v>
      </c>
      <c r="AH649" s="82">
        <f t="shared" ref="AH649:AH661" si="390">(AB649*3)+AC649</f>
        <v>7</v>
      </c>
      <c r="AI649" s="82">
        <f t="shared" si="388"/>
        <v>7000.0910000000003</v>
      </c>
      <c r="AJ649" s="11"/>
      <c r="AW649" s="3"/>
    </row>
    <row r="650" spans="1:49" x14ac:dyDescent="0.25">
      <c r="A650" s="3"/>
      <c r="B650" s="3"/>
      <c r="C650" s="3"/>
      <c r="D650" s="3"/>
      <c r="E650" s="3"/>
      <c r="G650" s="3"/>
      <c r="H650" s="3"/>
      <c r="K650" s="3"/>
      <c r="L650" s="3"/>
      <c r="M650" s="3"/>
      <c r="N650" s="3"/>
      <c r="O650" s="3"/>
      <c r="P650" s="3"/>
      <c r="Q650" s="3"/>
      <c r="R650" s="3"/>
      <c r="S650" s="3"/>
      <c r="T650" s="3"/>
      <c r="U650" s="3"/>
      <c r="V650" s="11" t="str">
        <f t="shared" si="387"/>
        <v>Bor. Mönchengladbach</v>
      </c>
      <c r="W650" s="11">
        <f t="shared" si="385"/>
        <v>8</v>
      </c>
      <c r="Y650" s="82">
        <f>RANK(AI650,$AI$644:$AI$661,0)+COUNTIF($AI$643:AI649,AI650)</f>
        <v>8</v>
      </c>
      <c r="Z650" s="82" t="str">
        <f t="shared" si="386"/>
        <v>Bor. Mönchengladbach</v>
      </c>
      <c r="AA650" s="82">
        <f>COUNTIFS(F3:F352,Z650,G3:G352,"&gt;=0")+COUNTIFS(I3:I352,Z650,H3:H352,"&gt;=0")</f>
        <v>3</v>
      </c>
      <c r="AB650" s="82">
        <f>COUNTIFS(F3:F352,Z650,B3:B352,3)+COUNTIFS(I3:I352,Z650,M3:M352,3)</f>
        <v>1</v>
      </c>
      <c r="AC650" s="82">
        <f>COUNTIFS(F3:F352,Z650,B3:B352,1)+COUNTIFS(I3:I352,Z650,M3:M352,1)</f>
        <v>1</v>
      </c>
      <c r="AD650" s="82">
        <f>COUNTIFS(F3:F352,Z650,B3:B352,0)+COUNTIFS(I3:I352,Z650,M3:M352,0)</f>
        <v>1</v>
      </c>
      <c r="AE650" s="82">
        <f>SUMIF(F3:F352,Z650,G3:G352)+SUMIF(I3:I352,Z650,H3:H352)</f>
        <v>4</v>
      </c>
      <c r="AF650" s="82">
        <f>SUMIF(F3:F352,Z650,H3:H352)+SUMIF(I3:I352,Z650,G3:G352)</f>
        <v>4</v>
      </c>
      <c r="AG650" s="82">
        <f t="shared" si="389"/>
        <v>0</v>
      </c>
      <c r="AH650" s="82">
        <f t="shared" si="390"/>
        <v>4</v>
      </c>
      <c r="AI650" s="82">
        <f t="shared" si="388"/>
        <v>4000.0039999999999</v>
      </c>
      <c r="AJ650" s="11"/>
      <c r="AW650" s="3"/>
    </row>
    <row r="651" spans="1:49" x14ac:dyDescent="0.25">
      <c r="A651" s="3"/>
      <c r="B651" s="3"/>
      <c r="C651" s="3"/>
      <c r="D651" s="3"/>
      <c r="E651" s="3"/>
      <c r="G651" s="3"/>
      <c r="H651" s="3"/>
      <c r="K651" s="3"/>
      <c r="L651" s="3"/>
      <c r="M651" s="3"/>
      <c r="N651" s="3"/>
      <c r="O651" s="3"/>
      <c r="P651" s="3"/>
      <c r="Q651" s="3"/>
      <c r="R651" s="3"/>
      <c r="S651" s="3"/>
      <c r="T651" s="3"/>
      <c r="U651" s="3"/>
      <c r="V651" s="11" t="str">
        <f t="shared" si="387"/>
        <v>Borussia Dortmund</v>
      </c>
      <c r="W651" s="11">
        <f t="shared" si="385"/>
        <v>5</v>
      </c>
      <c r="Y651" s="82">
        <f>RANK(AI651,$AI$644:$AI$661,0)+COUNTIF($AI$643:AI650,AI651)</f>
        <v>5</v>
      </c>
      <c r="Z651" s="82" t="str">
        <f t="shared" si="386"/>
        <v>Borussia Dortmund</v>
      </c>
      <c r="AA651" s="82">
        <f>COUNTIFS(F3:F352,Z651,G3:G352,"&gt;=0")+COUNTIFS(I3:I352,Z651,H3:H352,"&gt;=0")</f>
        <v>3</v>
      </c>
      <c r="AB651" s="82">
        <f>COUNTIFS(F3:F352,Z651,B3:B352,3)+COUNTIFS(I3:I352,Z651,M3:M352,3)</f>
        <v>2</v>
      </c>
      <c r="AC651" s="82">
        <f>COUNTIFS(F3:F352,Z651,B3:B352,1)+COUNTIFS(I3:I352,Z651,M3:M352,1)</f>
        <v>0</v>
      </c>
      <c r="AD651" s="82">
        <f>COUNTIFS(F3:F352,Z651,B3:B352,0)+COUNTIFS(I3:I352,Z651,M3:M352,0)</f>
        <v>1</v>
      </c>
      <c r="AE651" s="82">
        <f>SUMIF(F3:F352,Z651,G3:G352)+SUMIF(I3:I352,Z651,H3:H352)</f>
        <v>9</v>
      </c>
      <c r="AF651" s="82">
        <f>SUMIF(F3:F352,Z651,H3:H352)+SUMIF(I3:I352,Z651,G3:G352)</f>
        <v>5</v>
      </c>
      <c r="AG651" s="82">
        <f t="shared" si="389"/>
        <v>4</v>
      </c>
      <c r="AH651" s="82">
        <f t="shared" si="390"/>
        <v>6</v>
      </c>
      <c r="AI651" s="82">
        <f t="shared" si="388"/>
        <v>6000.049</v>
      </c>
      <c r="AJ651" s="11"/>
      <c r="AW651" s="3"/>
    </row>
    <row r="652" spans="1:49" x14ac:dyDescent="0.25">
      <c r="A652" s="3"/>
      <c r="B652" s="3"/>
      <c r="C652" s="3"/>
      <c r="D652" s="3"/>
      <c r="E652" s="3"/>
      <c r="G652" s="3"/>
      <c r="H652" s="3"/>
      <c r="K652" s="3"/>
      <c r="L652" s="3"/>
      <c r="M652" s="3"/>
      <c r="N652" s="3"/>
      <c r="O652" s="3"/>
      <c r="P652" s="3"/>
      <c r="Q652" s="3"/>
      <c r="R652" s="3"/>
      <c r="S652" s="3"/>
      <c r="T652" s="3"/>
      <c r="U652" s="3"/>
      <c r="V652" s="11" t="str">
        <f t="shared" si="387"/>
        <v>Eintracht Frankfurt</v>
      </c>
      <c r="W652" s="11">
        <f t="shared" si="385"/>
        <v>7</v>
      </c>
      <c r="Y652" s="82">
        <f>RANK(AI652,$AI$644:$AI$661,0)+COUNTIF($AI$643:AI651,AI652)</f>
        <v>7</v>
      </c>
      <c r="Z652" s="82" t="str">
        <f t="shared" si="386"/>
        <v>Eintracht Frankfurt</v>
      </c>
      <c r="AA652" s="82">
        <f>COUNTIFS(F3:F352,Z652,G3:G352,"&gt;=0")+COUNTIFS(I3:I352,Z652,H3:H352,"&gt;=0")</f>
        <v>3</v>
      </c>
      <c r="AB652" s="82">
        <f>COUNTIFS(F3:F352,Z652,B3:B352,3)+COUNTIFS(I3:I352,Z652,M3:M352,3)</f>
        <v>2</v>
      </c>
      <c r="AC652" s="82">
        <f>COUNTIFS(F3:F352,Z652,B3:B352,1)+COUNTIFS(I3:I352,Z652,M3:M352,1)</f>
        <v>0</v>
      </c>
      <c r="AD652" s="82">
        <f>COUNTIFS(F3:F352,Z652,B3:B352,0)+COUNTIFS(I3:I352,Z652,M3:M352,0)</f>
        <v>1</v>
      </c>
      <c r="AE652" s="82">
        <f>SUMIF(F3:F352,Z652,G3:G352)+SUMIF(I3:I352,Z652,H3:H352)</f>
        <v>4</v>
      </c>
      <c r="AF652" s="82">
        <f>SUMIF(F3:F352,Z652,H3:H352)+SUMIF(I3:I352,Z652,G3:G352)</f>
        <v>3</v>
      </c>
      <c r="AG652" s="82">
        <f t="shared" si="389"/>
        <v>1</v>
      </c>
      <c r="AH652" s="82">
        <f t="shared" si="390"/>
        <v>6</v>
      </c>
      <c r="AI652" s="82">
        <f t="shared" si="388"/>
        <v>6000.0140000000001</v>
      </c>
      <c r="AJ652" s="11"/>
      <c r="AW652" s="3"/>
    </row>
    <row r="653" spans="1:49" x14ac:dyDescent="0.25">
      <c r="A653" s="3"/>
      <c r="B653" s="3"/>
      <c r="C653" s="3"/>
      <c r="D653" s="3"/>
      <c r="E653" s="3"/>
      <c r="G653" s="3"/>
      <c r="H653" s="3"/>
      <c r="K653" s="3"/>
      <c r="L653" s="3"/>
      <c r="M653" s="3"/>
      <c r="N653" s="3"/>
      <c r="O653" s="3"/>
      <c r="P653" s="3"/>
      <c r="Q653" s="3"/>
      <c r="R653" s="3"/>
      <c r="S653" s="3"/>
      <c r="T653" s="3"/>
      <c r="U653" s="3"/>
      <c r="V653" s="11" t="str">
        <f t="shared" si="387"/>
        <v>FC Augsburg</v>
      </c>
      <c r="W653" s="11">
        <f t="shared" si="385"/>
        <v>16</v>
      </c>
      <c r="Y653" s="82">
        <f>RANK(AI653,$AI$644:$AI$661,0)+COUNTIF($AI$643:AI652,AI653)</f>
        <v>16</v>
      </c>
      <c r="Z653" s="82" t="str">
        <f t="shared" si="386"/>
        <v>FC Augsburg</v>
      </c>
      <c r="AA653" s="82">
        <f>COUNTIFS(F3:F352,Z653,G3:G352,"&gt;=0")+COUNTIFS(I3:I352,Z653,H3:H352,"&gt;=0")</f>
        <v>3</v>
      </c>
      <c r="AB653" s="82">
        <f>COUNTIFS(F3:F352,Z653,B3:B352,3)+COUNTIFS(I3:I352,Z653,M3:M352,3)</f>
        <v>0</v>
      </c>
      <c r="AC653" s="82">
        <f>COUNTIFS(F3:F352,Z653,B3:B352,1)+COUNTIFS(I3:I352,Z653,M3:M352,1)</f>
        <v>1</v>
      </c>
      <c r="AD653" s="82">
        <f>COUNTIFS(F3:F352,Z653,B3:B352,0)+COUNTIFS(I3:I352,Z653,M3:M352,0)</f>
        <v>2</v>
      </c>
      <c r="AE653" s="82">
        <f>SUMIF(F3:F352,Z653,G3:G352)+SUMIF(I3:I352,Z653,H3:H352)</f>
        <v>4</v>
      </c>
      <c r="AF653" s="82">
        <f>SUMIF(F3:F352,Z653,H3:H352)+SUMIF(I3:I352,Z653,G3:G352)</f>
        <v>9</v>
      </c>
      <c r="AG653" s="82">
        <f t="shared" si="389"/>
        <v>-5</v>
      </c>
      <c r="AH653" s="82">
        <f t="shared" si="390"/>
        <v>1</v>
      </c>
      <c r="AI653" s="82">
        <f t="shared" si="388"/>
        <v>999.95400000000006</v>
      </c>
      <c r="AJ653" s="11"/>
      <c r="AW653" s="3"/>
    </row>
    <row r="654" spans="1:49" x14ac:dyDescent="0.25">
      <c r="A654" s="3"/>
      <c r="B654" s="3"/>
      <c r="C654" s="3"/>
      <c r="D654" s="3"/>
      <c r="E654" s="3"/>
      <c r="G654" s="3"/>
      <c r="H654" s="3"/>
      <c r="K654" s="3"/>
      <c r="L654" s="3"/>
      <c r="M654" s="3"/>
      <c r="N654" s="3"/>
      <c r="O654" s="3"/>
      <c r="P654" s="3"/>
      <c r="Q654" s="3"/>
      <c r="R654" s="3"/>
      <c r="S654" s="3"/>
      <c r="T654" s="3"/>
      <c r="U654" s="3"/>
      <c r="V654" s="11" t="str">
        <f t="shared" si="387"/>
        <v>FC Schalke 04</v>
      </c>
      <c r="W654" s="11">
        <f t="shared" si="385"/>
        <v>10</v>
      </c>
      <c r="Y654" s="82">
        <f>RANK(AI654,$AI$644:$AI$661,0)+COUNTIF($AI$643:AI653,AI654)</f>
        <v>10</v>
      </c>
      <c r="Z654" s="82" t="str">
        <f t="shared" si="386"/>
        <v>FC Schalke 04</v>
      </c>
      <c r="AA654" s="82">
        <f>COUNTIFS(F3:F352,Z654,G3:G352,"&gt;=0")+COUNTIFS(I3:I352,Z654,H3:H352,"&gt;=0")</f>
        <v>3</v>
      </c>
      <c r="AB654" s="82">
        <f>COUNTIFS(F3:F352,Z654,B3:B352,3)+COUNTIFS(I3:I352,Z654,M3:M352,3)</f>
        <v>1</v>
      </c>
      <c r="AC654" s="82">
        <f>COUNTIFS(F3:F352,Z654,B3:B352,1)+COUNTIFS(I3:I352,Z654,M3:M352,1)</f>
        <v>1</v>
      </c>
      <c r="AD654" s="82">
        <f>COUNTIFS(F3:F352,Z654,B3:B352,0)+COUNTIFS(I3:I352,Z654,M3:M352,0)</f>
        <v>1</v>
      </c>
      <c r="AE654" s="82">
        <f>SUMIF(F3:F352,Z654,G3:G352)+SUMIF(I3:I352,Z654,H3:H352)</f>
        <v>3</v>
      </c>
      <c r="AF654" s="82">
        <f>SUMIF(F3:F352,Z654,H3:H352)+SUMIF(I3:I352,Z654,G3:G352)</f>
        <v>3</v>
      </c>
      <c r="AG654" s="82">
        <f t="shared" si="389"/>
        <v>0</v>
      </c>
      <c r="AH654" s="82">
        <f t="shared" si="390"/>
        <v>4</v>
      </c>
      <c r="AI654" s="82">
        <f t="shared" si="388"/>
        <v>4000.0030000000002</v>
      </c>
      <c r="AJ654" s="11"/>
      <c r="AW654" s="3"/>
    </row>
    <row r="655" spans="1:49" x14ac:dyDescent="0.25">
      <c r="A655" s="3"/>
      <c r="B655" s="3"/>
      <c r="C655" s="3"/>
      <c r="D655" s="3"/>
      <c r="E655" s="3"/>
      <c r="G655" s="3"/>
      <c r="H655" s="3"/>
      <c r="K655" s="3"/>
      <c r="L655" s="3"/>
      <c r="M655" s="3"/>
      <c r="N655" s="3"/>
      <c r="O655" s="3"/>
      <c r="P655" s="3"/>
      <c r="Q655" s="3"/>
      <c r="R655" s="3"/>
      <c r="S655" s="3"/>
      <c r="T655" s="3"/>
      <c r="U655" s="3"/>
      <c r="V655" s="11" t="str">
        <f t="shared" si="387"/>
        <v>Fortuna Düsseldorf</v>
      </c>
      <c r="W655" s="11">
        <f t="shared" si="385"/>
        <v>12</v>
      </c>
      <c r="Y655" s="82">
        <f>RANK(AI655,$AI$644:$AI$661,0)+COUNTIF($AI$643:AI654,AI655)</f>
        <v>12</v>
      </c>
      <c r="Z655" s="82" t="str">
        <f t="shared" si="386"/>
        <v>Fortuna Düsseldorf</v>
      </c>
      <c r="AA655" s="82">
        <f>COUNTIFS(F3:F352,Z655,G3:G352,"&gt;=0")+COUNTIFS(I3:I352,Z655,H3:H352,"&gt;=0")</f>
        <v>3</v>
      </c>
      <c r="AB655" s="82">
        <f>COUNTIFS(F3:F352,Z655,B3:B352,3)+COUNTIFS(I3:I352,Z655,M3:M352,3)</f>
        <v>1</v>
      </c>
      <c r="AC655" s="82">
        <f>COUNTIFS(F3:F352,Z655,B3:B352,1)+COUNTIFS(I3:I352,Z655,M3:M352,1)</f>
        <v>0</v>
      </c>
      <c r="AD655" s="82">
        <f>COUNTIFS(F3:F352,Z655,B3:B352,0)+COUNTIFS(I3:I352,Z655,M3:M352,0)</f>
        <v>2</v>
      </c>
      <c r="AE655" s="82">
        <f>SUMIF(F3:F352,Z655,G3:G352)+SUMIF(I3:I352,Z655,H3:H352)</f>
        <v>5</v>
      </c>
      <c r="AF655" s="82">
        <f>SUMIF(F3:F352,Z655,H3:H352)+SUMIF(I3:I352,Z655,G3:G352)</f>
        <v>6</v>
      </c>
      <c r="AG655" s="82">
        <f t="shared" si="389"/>
        <v>-1</v>
      </c>
      <c r="AH655" s="82">
        <f t="shared" si="390"/>
        <v>3</v>
      </c>
      <c r="AI655" s="82">
        <f t="shared" si="388"/>
        <v>2999.9949999999999</v>
      </c>
      <c r="AJ655" s="11"/>
      <c r="AW655" s="3"/>
    </row>
    <row r="656" spans="1:49" x14ac:dyDescent="0.25">
      <c r="A656" s="3"/>
      <c r="B656" s="3"/>
      <c r="C656" s="3"/>
      <c r="D656" s="3"/>
      <c r="E656" s="3"/>
      <c r="G656" s="3"/>
      <c r="H656" s="3"/>
      <c r="K656" s="3"/>
      <c r="L656" s="3"/>
      <c r="M656" s="3"/>
      <c r="N656" s="3"/>
      <c r="O656" s="3"/>
      <c r="P656" s="3"/>
      <c r="Q656" s="3"/>
      <c r="R656" s="3"/>
      <c r="S656" s="3"/>
      <c r="T656" s="3"/>
      <c r="U656" s="3"/>
      <c r="V656" s="11" t="str">
        <f t="shared" si="387"/>
        <v>Hertha BSC</v>
      </c>
      <c r="W656" s="11">
        <f t="shared" si="385"/>
        <v>17</v>
      </c>
      <c r="Y656" s="82">
        <f>RANK(AI656,$AI$644:$AI$661,0)+COUNTIF($AI$643:AI655,AI656)</f>
        <v>17</v>
      </c>
      <c r="Z656" s="82" t="str">
        <f t="shared" si="386"/>
        <v>Hertha BSC</v>
      </c>
      <c r="AA656" s="82">
        <f>COUNTIFS(F3:F352,Z656,G3:G352,"&gt;=0")+COUNTIFS(I3:I352,Z656,H3:H352,"&gt;=0")</f>
        <v>3</v>
      </c>
      <c r="AB656" s="82">
        <f>COUNTIFS(F3:F352,Z656,B3:B352,3)+COUNTIFS(I3:I352,Z656,M3:M352,3)</f>
        <v>0</v>
      </c>
      <c r="AC656" s="82">
        <f>COUNTIFS(F3:F352,Z656,B3:B352,1)+COUNTIFS(I3:I352,Z656,M3:M352,1)</f>
        <v>1</v>
      </c>
      <c r="AD656" s="82">
        <f>COUNTIFS(F3:F352,Z656,B3:B352,0)+COUNTIFS(I3:I352,Z656,M3:M352,0)</f>
        <v>2</v>
      </c>
      <c r="AE656" s="82">
        <f>SUMIF(F3:F352,Z656,G3:G352)+SUMIF(I3:I352,Z656,H3:H352)</f>
        <v>2</v>
      </c>
      <c r="AF656" s="82">
        <f>SUMIF(F3:F352,Z656,H3:H352)+SUMIF(I3:I352,Z656,G3:G352)</f>
        <v>8</v>
      </c>
      <c r="AG656" s="82">
        <f t="shared" si="389"/>
        <v>-6</v>
      </c>
      <c r="AH656" s="82">
        <f t="shared" si="390"/>
        <v>1</v>
      </c>
      <c r="AI656" s="82">
        <f t="shared" si="388"/>
        <v>999.94200000000001</v>
      </c>
      <c r="AJ656" s="11"/>
      <c r="AW656" s="3"/>
    </row>
    <row r="657" spans="1:49" x14ac:dyDescent="0.25">
      <c r="A657" s="3"/>
      <c r="B657" s="3"/>
      <c r="C657" s="3"/>
      <c r="D657" s="3"/>
      <c r="E657" s="3"/>
      <c r="G657" s="3"/>
      <c r="H657" s="3"/>
      <c r="K657" s="3"/>
      <c r="L657" s="3"/>
      <c r="M657" s="3"/>
      <c r="N657" s="3"/>
      <c r="O657" s="3"/>
      <c r="P657" s="3"/>
      <c r="Q657" s="3"/>
      <c r="R657" s="3"/>
      <c r="S657" s="3"/>
      <c r="T657" s="3"/>
      <c r="U657" s="3"/>
      <c r="V657" s="11" t="str">
        <f t="shared" si="387"/>
        <v>RB Leipzig</v>
      </c>
      <c r="W657" s="11">
        <f t="shared" si="385"/>
        <v>1</v>
      </c>
      <c r="Y657" s="82">
        <f>RANK(AI657,$AI$644:$AI$661,0)+COUNTIF($AI$643:AI656,AI657)</f>
        <v>1</v>
      </c>
      <c r="Z657" s="82" t="str">
        <f t="shared" si="386"/>
        <v>RB Leipzig</v>
      </c>
      <c r="AA657" s="82">
        <f>COUNTIFS(F3:F352,Z657,G3:G352,"&gt;=0")+COUNTIFS(I3:I352,Z657,H3:H352,"&gt;=0")</f>
        <v>3</v>
      </c>
      <c r="AB657" s="82">
        <f>COUNTIFS(F3:F352,Z657,B3:B352,3)+COUNTIFS(I3:I352,Z657,M3:M352,3)</f>
        <v>3</v>
      </c>
      <c r="AC657" s="82">
        <f>COUNTIFS(F3:F352,Z657,B3:B352,1)+COUNTIFS(I3:I352,Z657,M3:M352,1)</f>
        <v>0</v>
      </c>
      <c r="AD657" s="82">
        <f>COUNTIFS(F3:F352,Z657,B3:B352,0)+COUNTIFS(I3:I352,Z657,M3:M352,0)</f>
        <v>0</v>
      </c>
      <c r="AE657" s="82">
        <f>SUMIF(F3:F352,Z657,G3:G352)+SUMIF(I3:I352,Z657,H3:H352)</f>
        <v>9</v>
      </c>
      <c r="AF657" s="82">
        <f>SUMIF(F3:F352,Z657,H3:H352)+SUMIF(I3:I352,Z657,G3:G352)</f>
        <v>2</v>
      </c>
      <c r="AG657" s="82">
        <f t="shared" si="389"/>
        <v>7</v>
      </c>
      <c r="AH657" s="82">
        <f t="shared" si="390"/>
        <v>9</v>
      </c>
      <c r="AI657" s="82">
        <f t="shared" si="388"/>
        <v>9000.0789999999997</v>
      </c>
      <c r="AJ657" s="11"/>
      <c r="AW657" s="3"/>
    </row>
    <row r="658" spans="1:49" x14ac:dyDescent="0.25">
      <c r="A658" s="3"/>
      <c r="B658" s="3"/>
      <c r="C658" s="3"/>
      <c r="D658" s="3"/>
      <c r="E658" s="3"/>
      <c r="G658" s="3"/>
      <c r="H658" s="3"/>
      <c r="K658" s="3"/>
      <c r="L658" s="3"/>
      <c r="M658" s="3"/>
      <c r="N658" s="3"/>
      <c r="O658" s="3"/>
      <c r="P658" s="3"/>
      <c r="Q658" s="3"/>
      <c r="R658" s="3"/>
      <c r="S658" s="3"/>
      <c r="T658" s="3"/>
      <c r="U658" s="3"/>
      <c r="V658" s="11" t="str">
        <f t="shared" si="387"/>
        <v>SC Freiburg</v>
      </c>
      <c r="W658" s="11">
        <f t="shared" si="385"/>
        <v>6</v>
      </c>
      <c r="Y658" s="82">
        <f>RANK(AI658,$AI$644:$AI$661,0)+COUNTIF($AI$643:AI657,AI658)</f>
        <v>6</v>
      </c>
      <c r="Z658" s="82" t="str">
        <f t="shared" si="386"/>
        <v>SC Freiburg</v>
      </c>
      <c r="AA658" s="82">
        <f>COUNTIFS(F3:F352,Z658,G3:G352,"&gt;=0")+COUNTIFS(I3:I352,Z658,H3:H352,"&gt;=0")</f>
        <v>3</v>
      </c>
      <c r="AB658" s="82">
        <f>COUNTIFS(F3:F352,Z658,B3:B352,3)+COUNTIFS(I3:I352,Z658,M3:M352,3)</f>
        <v>2</v>
      </c>
      <c r="AC658" s="82">
        <f>COUNTIFS(F3:F352,Z658,B3:B352,1)+COUNTIFS(I3:I352,Z658,M3:M352,1)</f>
        <v>0</v>
      </c>
      <c r="AD658" s="82">
        <f>COUNTIFS(F3:F352,Z658,B3:B352,0)+COUNTIFS(I3:I352,Z658,M3:M352,0)</f>
        <v>1</v>
      </c>
      <c r="AE658" s="82">
        <f>SUMIF(F3:F352,Z658,G3:G352)+SUMIF(I3:I352,Z658,H3:H352)</f>
        <v>7</v>
      </c>
      <c r="AF658" s="82">
        <f>SUMIF(F3:F352,Z658,H3:H352)+SUMIF(I3:I352,Z658,G3:G352)</f>
        <v>3</v>
      </c>
      <c r="AG658" s="82">
        <f t="shared" si="389"/>
        <v>4</v>
      </c>
      <c r="AH658" s="82">
        <f t="shared" si="390"/>
        <v>6</v>
      </c>
      <c r="AI658" s="82">
        <f t="shared" si="388"/>
        <v>6000.0469999999996</v>
      </c>
      <c r="AJ658" s="11"/>
      <c r="AW658" s="3"/>
    </row>
    <row r="659" spans="1:49" x14ac:dyDescent="0.25">
      <c r="A659" s="3"/>
      <c r="B659" s="3"/>
      <c r="C659" s="3"/>
      <c r="D659" s="3"/>
      <c r="E659" s="3"/>
      <c r="G659" s="3"/>
      <c r="H659" s="3"/>
      <c r="K659" s="3"/>
      <c r="L659" s="3"/>
      <c r="M659" s="3"/>
      <c r="N659" s="3"/>
      <c r="O659" s="3"/>
      <c r="P659" s="3"/>
      <c r="Q659" s="3"/>
      <c r="R659" s="3"/>
      <c r="S659" s="3"/>
      <c r="T659" s="3"/>
      <c r="U659" s="3"/>
      <c r="V659" s="11" t="str">
        <f t="shared" si="387"/>
        <v>SC Paderborn 07</v>
      </c>
      <c r="W659" s="11">
        <f t="shared" si="385"/>
        <v>15</v>
      </c>
      <c r="Y659" s="82">
        <f>RANK(AI659,$AI$644:$AI$661,0)+COUNTIF($AI$643:AI658,AI659)</f>
        <v>15</v>
      </c>
      <c r="Z659" s="82" t="str">
        <f t="shared" si="386"/>
        <v>SC Paderborn 07</v>
      </c>
      <c r="AA659" s="82">
        <f>COUNTIFS(F3:F352,Z659,G3:G352,"&gt;=0")+COUNTIFS(I3:I352,Z659,H3:H352,"&gt;=0")</f>
        <v>3</v>
      </c>
      <c r="AB659" s="82">
        <f>COUNTIFS(F3:F352,Z659,B3:B352,3)+COUNTIFS(I3:I352,Z659,M3:M352,3)</f>
        <v>0</v>
      </c>
      <c r="AC659" s="82">
        <f>COUNTIFS(F3:F352,Z659,B3:B352,1)+COUNTIFS(I3:I352,Z659,M3:M352,1)</f>
        <v>1</v>
      </c>
      <c r="AD659" s="82">
        <f>COUNTIFS(F3:F352,Z659,B3:B352,0)+COUNTIFS(I3:I352,Z659,M3:M352,0)</f>
        <v>2</v>
      </c>
      <c r="AE659" s="82">
        <f>SUMIF(F3:F352,Z659,G3:G352)+SUMIF(I3:I352,Z659,H3:H352)</f>
        <v>4</v>
      </c>
      <c r="AF659" s="82">
        <f>SUMIF(F3:F352,Z659,H3:H352)+SUMIF(I3:I352,Z659,G3:G352)</f>
        <v>7</v>
      </c>
      <c r="AG659" s="82">
        <f t="shared" si="389"/>
        <v>-3</v>
      </c>
      <c r="AH659" s="82">
        <f t="shared" si="390"/>
        <v>1</v>
      </c>
      <c r="AI659" s="82">
        <f t="shared" si="388"/>
        <v>999.97400000000005</v>
      </c>
      <c r="AJ659" s="11"/>
      <c r="AW659" s="3"/>
    </row>
    <row r="660" spans="1:49" x14ac:dyDescent="0.25">
      <c r="A660" s="3"/>
      <c r="B660" s="3"/>
      <c r="C660" s="3"/>
      <c r="D660" s="3"/>
      <c r="E660" s="3"/>
      <c r="G660" s="3"/>
      <c r="H660" s="3"/>
      <c r="K660" s="3"/>
      <c r="L660" s="3"/>
      <c r="M660" s="3"/>
      <c r="N660" s="3"/>
      <c r="O660" s="3"/>
      <c r="P660" s="3"/>
      <c r="Q660" s="3"/>
      <c r="R660" s="3"/>
      <c r="S660" s="3"/>
      <c r="T660" s="3"/>
      <c r="U660" s="3"/>
      <c r="V660" s="11" t="str">
        <f t="shared" si="387"/>
        <v>VfL Wolfsburg</v>
      </c>
      <c r="W660" s="11">
        <f t="shared" si="385"/>
        <v>3</v>
      </c>
      <c r="Y660" s="82">
        <f>RANK(AI660,$AI$644:$AI$661,0)+COUNTIF($AI$643:AI659,AI660)</f>
        <v>3</v>
      </c>
      <c r="Z660" s="82" t="str">
        <f t="shared" si="386"/>
        <v>VfL Wolfsburg</v>
      </c>
      <c r="AA660" s="82">
        <f>COUNTIFS(F3:F352,Z660,G3:G352,"&gt;=0")+COUNTIFS(I3:I352,Z660,H3:H352,"&gt;=0")</f>
        <v>3</v>
      </c>
      <c r="AB660" s="82">
        <f>COUNTIFS(F3:F352,Z660,B3:B352,3)+COUNTIFS(I3:I352,Z660,M3:M352,3)</f>
        <v>2</v>
      </c>
      <c r="AC660" s="82">
        <f>COUNTIFS(F3:F352,Z660,B3:B352,1)+COUNTIFS(I3:I352,Z660,M3:M352,1)</f>
        <v>1</v>
      </c>
      <c r="AD660" s="82">
        <f>COUNTIFS(F3:F352,Z660,B3:B352,0)+COUNTIFS(I3:I352,Z660,M3:M352,0)</f>
        <v>0</v>
      </c>
      <c r="AE660" s="82">
        <f>SUMIF(F3:F352,Z660,G3:G352)+SUMIF(I3:I352,Z660,H3:H352)</f>
        <v>6</v>
      </c>
      <c r="AF660" s="82">
        <f>SUMIF(F3:F352,Z660,H3:H352)+SUMIF(I3:I352,Z660,G3:G352)</f>
        <v>2</v>
      </c>
      <c r="AG660" s="82">
        <f t="shared" si="389"/>
        <v>4</v>
      </c>
      <c r="AH660" s="82">
        <f t="shared" si="390"/>
        <v>7</v>
      </c>
      <c r="AI660" s="82">
        <f t="shared" si="388"/>
        <v>7000.0460000000003</v>
      </c>
      <c r="AJ660" s="11"/>
      <c r="AW660" s="3"/>
    </row>
    <row r="661" spans="1:49" x14ac:dyDescent="0.25">
      <c r="A661" s="3"/>
      <c r="B661" s="3"/>
      <c r="C661" s="3"/>
      <c r="D661" s="3"/>
      <c r="E661" s="3"/>
      <c r="G661" s="3"/>
      <c r="H661" s="3"/>
      <c r="K661" s="3"/>
      <c r="L661" s="3"/>
      <c r="M661" s="3"/>
      <c r="N661" s="3"/>
      <c r="O661" s="3"/>
      <c r="P661" s="3"/>
      <c r="Q661" s="3"/>
      <c r="R661" s="3"/>
      <c r="S661" s="3"/>
      <c r="T661" s="3"/>
      <c r="U661" s="3"/>
      <c r="V661" s="11" t="str">
        <f t="shared" si="387"/>
        <v>Werder Bremen</v>
      </c>
      <c r="W661" s="11">
        <f t="shared" si="385"/>
        <v>13</v>
      </c>
      <c r="Y661" s="82">
        <f>RANK(AI661,$AI$644:$AI$661,0)+COUNTIF($AI$643:AI660,AI661)</f>
        <v>13</v>
      </c>
      <c r="Z661" s="82" t="str">
        <f t="shared" si="386"/>
        <v>Werder Bremen</v>
      </c>
      <c r="AA661" s="82">
        <f>COUNTIFS(F3:F352,Z661,G3:G352,"&gt;=0")+COUNTIFS(I3:I352,Z661,H3:H352,"&gt;=0")</f>
        <v>3</v>
      </c>
      <c r="AB661" s="82">
        <f>COUNTIFS(F3:F352,Z661,B3:B352,3)+COUNTIFS(I3:I352,Z661,M3:M352,3)</f>
        <v>1</v>
      </c>
      <c r="AC661" s="82">
        <f>COUNTIFS(F3:F352,Z661,B3:B352,1)+COUNTIFS(I3:I352,Z661,M3:M352,1)</f>
        <v>0</v>
      </c>
      <c r="AD661" s="82">
        <f>COUNTIFS(F3:F352,Z661,B3:B352,0)+COUNTIFS(I3:I352,Z661,M3:M352,0)</f>
        <v>2</v>
      </c>
      <c r="AE661" s="82">
        <f>SUMIF(F3:F352,Z661,G3:G352)+SUMIF(I3:I352,Z661,H3:H352)</f>
        <v>6</v>
      </c>
      <c r="AF661" s="82">
        <f>SUMIF(F3:F352,Z661,H3:H352)+SUMIF(I3:I352,Z661,G3:G352)</f>
        <v>8</v>
      </c>
      <c r="AG661" s="82">
        <f t="shared" si="389"/>
        <v>-2</v>
      </c>
      <c r="AH661" s="82">
        <f t="shared" si="390"/>
        <v>3</v>
      </c>
      <c r="AI661" s="82">
        <f t="shared" si="388"/>
        <v>2999.9859999999999</v>
      </c>
      <c r="AJ661" s="11"/>
      <c r="AW661" s="3"/>
    </row>
    <row r="662" spans="1:49" x14ac:dyDescent="0.25">
      <c r="A662" s="3"/>
      <c r="B662" s="3"/>
      <c r="C662" s="3"/>
      <c r="D662" s="3"/>
      <c r="E662" s="3"/>
      <c r="G662" s="3"/>
      <c r="H662" s="3"/>
      <c r="K662" s="3"/>
      <c r="L662" s="3"/>
      <c r="M662" s="3"/>
      <c r="N662" s="3"/>
      <c r="O662" s="3"/>
      <c r="P662" s="3"/>
      <c r="Q662" s="3"/>
      <c r="R662" s="3"/>
      <c r="S662" s="3"/>
      <c r="T662" s="3"/>
      <c r="U662" s="3"/>
      <c r="AJ662" s="11"/>
      <c r="AW662" s="3"/>
    </row>
    <row r="663" spans="1:49" x14ac:dyDescent="0.25">
      <c r="A663" s="3"/>
      <c r="B663" s="3"/>
      <c r="C663" s="3"/>
      <c r="D663" s="3"/>
      <c r="E663" s="3"/>
      <c r="G663" s="3"/>
      <c r="H663" s="3"/>
      <c r="K663" s="3"/>
      <c r="L663" s="3"/>
      <c r="M663" s="3"/>
      <c r="N663" s="3"/>
      <c r="O663" s="3"/>
      <c r="P663" s="3"/>
      <c r="Q663" s="3"/>
      <c r="R663" s="3"/>
      <c r="S663" s="3"/>
      <c r="T663" s="3"/>
      <c r="U663" s="3"/>
      <c r="W663" s="83">
        <v>33</v>
      </c>
      <c r="Y663" s="82"/>
      <c r="Z663" s="82" t="s">
        <v>1</v>
      </c>
      <c r="AA663" s="82" t="s">
        <v>2</v>
      </c>
      <c r="AB663" s="82" t="s">
        <v>3</v>
      </c>
      <c r="AC663" s="82" t="s">
        <v>4</v>
      </c>
      <c r="AD663" s="82" t="s">
        <v>5</v>
      </c>
      <c r="AE663" s="82" t="s">
        <v>6</v>
      </c>
      <c r="AF663" s="82" t="s">
        <v>7</v>
      </c>
      <c r="AG663" s="82" t="s">
        <v>8</v>
      </c>
      <c r="AH663" s="82" t="s">
        <v>9</v>
      </c>
      <c r="AI663" s="82" t="s">
        <v>0</v>
      </c>
      <c r="AW663" s="3"/>
    </row>
    <row r="664" spans="1:49" x14ac:dyDescent="0.25">
      <c r="A664" s="3"/>
      <c r="B664" s="3"/>
      <c r="C664" s="3"/>
      <c r="D664" s="3"/>
      <c r="E664" s="3"/>
      <c r="G664" s="3"/>
      <c r="H664" s="3"/>
      <c r="K664" s="3"/>
      <c r="L664" s="3"/>
      <c r="M664" s="3"/>
      <c r="N664" s="3"/>
      <c r="O664" s="3"/>
      <c r="P664" s="3"/>
      <c r="Q664" s="3"/>
      <c r="R664" s="3"/>
      <c r="S664" s="3"/>
      <c r="T664" s="3"/>
      <c r="U664" s="3"/>
      <c r="V664" s="11" t="str">
        <f>CONCATENATE(Z664)</f>
        <v>1. FC Köln</v>
      </c>
      <c r="W664" s="11">
        <f t="shared" ref="W664:W681" si="391">Y664</f>
        <v>14</v>
      </c>
      <c r="Y664" s="82">
        <f>RANK(AI664,$AI$664:$AI$681,0)+COUNTIF($AI$663:AI663,AI664)</f>
        <v>14</v>
      </c>
      <c r="Z664" s="82" t="str">
        <f t="shared" ref="Z664:Z681" si="392">CONCATENATE(Z4)</f>
        <v>1. FC Köln</v>
      </c>
      <c r="AA664" s="82">
        <f>COUNTIFS(F3:F363,Z664,G3:G363,"&gt;=0")+COUNTIFS(I3:I363,Z664,H3:H363,"&gt;=0")</f>
        <v>3</v>
      </c>
      <c r="AB664" s="82">
        <f>COUNTIFS(F3:F363,Z664,B3:B363,3)+COUNTIFS(I3:I363,Z664,M3:M363,3)</f>
        <v>1</v>
      </c>
      <c r="AC664" s="82">
        <f>COUNTIFS(F3:F363,Z664,B3:B363,1)+COUNTIFS(I3:I363,Z664,M3:M363,1)</f>
        <v>0</v>
      </c>
      <c r="AD664" s="82">
        <f>COUNTIFS(F3:F363,Z664,B3:B363,0)+COUNTIFS(I3:I363,Z664,M3:M363,0)</f>
        <v>2</v>
      </c>
      <c r="AE664" s="82">
        <f>SUMIF(F3:F363,Z664,G3:G363)+SUMIF(I3:I363,Z664,H3:H363)</f>
        <v>4</v>
      </c>
      <c r="AF664" s="82">
        <f>SUMIF(F3:F363,Z664,H3:H363)+SUMIF(I3:I363,Z664,G3:G363)</f>
        <v>6</v>
      </c>
      <c r="AG664" s="82">
        <f>+AE664-AF664</f>
        <v>-2</v>
      </c>
      <c r="AH664" s="82">
        <f>(AB664*3)+AC664</f>
        <v>3</v>
      </c>
      <c r="AI664" s="82">
        <f>SUM(AH664*1000+(AG664)/100+(AE664)/1000)</f>
        <v>2999.9839999999999</v>
      </c>
      <c r="AJ664" s="11"/>
      <c r="AW664" s="3"/>
    </row>
    <row r="665" spans="1:49" x14ac:dyDescent="0.25">
      <c r="A665" s="3"/>
      <c r="B665" s="3"/>
      <c r="C665" s="3"/>
      <c r="D665" s="3"/>
      <c r="E665" s="3"/>
      <c r="G665" s="3"/>
      <c r="H665" s="3"/>
      <c r="K665" s="3"/>
      <c r="L665" s="3"/>
      <c r="M665" s="3"/>
      <c r="N665" s="3"/>
      <c r="O665" s="3"/>
      <c r="P665" s="3"/>
      <c r="Q665" s="3"/>
      <c r="R665" s="3"/>
      <c r="S665" s="3"/>
      <c r="T665" s="3"/>
      <c r="U665" s="3"/>
      <c r="V665" s="11" t="str">
        <f t="shared" ref="V665:V681" si="393">CONCATENATE(Z665)</f>
        <v>1. FC Union Berlin</v>
      </c>
      <c r="W665" s="11">
        <f t="shared" si="391"/>
        <v>11</v>
      </c>
      <c r="Y665" s="82">
        <f>RANK(AI665,$AI$664:$AI$681,0)+COUNTIF($AI$663:AI664,AI665)</f>
        <v>11</v>
      </c>
      <c r="Z665" s="82" t="str">
        <f t="shared" si="392"/>
        <v>1. FC Union Berlin</v>
      </c>
      <c r="AA665" s="82">
        <f>COUNTIFS(F3:F363,Z665,G3:G363,"&gt;=0")+COUNTIFS(I3:I363,Z665,H3:H363,"&gt;=0")</f>
        <v>3</v>
      </c>
      <c r="AB665" s="82">
        <f>COUNTIFS(F3:F363,Z665,B3:B363,3)+COUNTIFS(I3:I363,Z665,M3:M363,3)</f>
        <v>1</v>
      </c>
      <c r="AC665" s="82">
        <f>COUNTIFS(F3:F363,Z665,B3:B363,1)+COUNTIFS(I3:I363,Z665,M3:M363,1)</f>
        <v>1</v>
      </c>
      <c r="AD665" s="82">
        <f>COUNTIFS(F3:F363,Z665,B3:B363,0)+COUNTIFS(I3:I363,Z665,M3:M363,0)</f>
        <v>1</v>
      </c>
      <c r="AE665" s="82">
        <f>SUMIF(F3:F363,Z665,G3:G363)+SUMIF(I3:I363,Z665,H3:H363)</f>
        <v>4</v>
      </c>
      <c r="AF665" s="82">
        <f>SUMIF(F3:F363,Z665,H3:H363)+SUMIF(I3:I363,Z665,G3:G363)</f>
        <v>6</v>
      </c>
      <c r="AG665" s="82">
        <f>+AE665-AF665</f>
        <v>-2</v>
      </c>
      <c r="AH665" s="82">
        <f>(AB665*3)+AC665</f>
        <v>4</v>
      </c>
      <c r="AI665" s="82">
        <f t="shared" ref="AI665:AI681" si="394">SUM(AH665*1000+(AG665)/100+(AE665)/1000)</f>
        <v>3999.9839999999999</v>
      </c>
      <c r="AJ665" s="11"/>
      <c r="AW665" s="3"/>
    </row>
    <row r="666" spans="1:49" x14ac:dyDescent="0.25">
      <c r="A666" s="3"/>
      <c r="B666" s="3"/>
      <c r="C666" s="3"/>
      <c r="D666" s="3"/>
      <c r="E666" s="3"/>
      <c r="G666" s="3"/>
      <c r="H666" s="3"/>
      <c r="K666" s="3"/>
      <c r="L666" s="3"/>
      <c r="M666" s="3"/>
      <c r="N666" s="3"/>
      <c r="O666" s="3"/>
      <c r="P666" s="3"/>
      <c r="Q666" s="3"/>
      <c r="R666" s="3"/>
      <c r="S666" s="3"/>
      <c r="T666" s="3"/>
      <c r="U666" s="3"/>
      <c r="V666" s="11" t="str">
        <f t="shared" si="393"/>
        <v>1. FSV Mainz 05</v>
      </c>
      <c r="W666" s="11">
        <f t="shared" si="391"/>
        <v>18</v>
      </c>
      <c r="Y666" s="82">
        <f>RANK(AI666,$AI$664:$AI$681,0)+COUNTIF($AI$663:AI665,AI666)</f>
        <v>18</v>
      </c>
      <c r="Z666" s="82" t="str">
        <f t="shared" si="392"/>
        <v>1. FSV Mainz 05</v>
      </c>
      <c r="AA666" s="82">
        <f>COUNTIFS(F3:F363,Z666,G3:G363,"&gt;=0")+COUNTIFS(I3:I363,Z666,H3:H363,"&gt;=0")</f>
        <v>3</v>
      </c>
      <c r="AB666" s="82">
        <f>COUNTIFS(F3:F363,Z666,B3:B363,3)+COUNTIFS(I3:I363,Z666,M3:M363,3)</f>
        <v>0</v>
      </c>
      <c r="AC666" s="82">
        <f>COUNTIFS(F3:F363,Z666,B3:B363,1)+COUNTIFS(I3:I363,Z666,M3:M363,1)</f>
        <v>0</v>
      </c>
      <c r="AD666" s="82">
        <f>COUNTIFS(F3:F363,Z666,B3:B363,0)+COUNTIFS(I3:I363,Z666,M3:M363,0)</f>
        <v>3</v>
      </c>
      <c r="AE666" s="82">
        <f>SUMIF(F3:F363,Z666,G3:G363)+SUMIF(I3:I363,Z666,H3:H363)</f>
        <v>2</v>
      </c>
      <c r="AF666" s="82">
        <f>SUMIF(F3:F363,Z666,H3:H363)+SUMIF(I3:I363,Z666,G3:G363)</f>
        <v>12</v>
      </c>
      <c r="AG666" s="82">
        <f>+AE666-AF666</f>
        <v>-10</v>
      </c>
      <c r="AH666" s="82">
        <f>(AB666*3)+AC666</f>
        <v>0</v>
      </c>
      <c r="AI666" s="82">
        <f t="shared" si="394"/>
        <v>-9.8000000000000004E-2</v>
      </c>
      <c r="AJ666" s="11"/>
      <c r="AW666" s="3"/>
    </row>
    <row r="667" spans="1:49" x14ac:dyDescent="0.25">
      <c r="A667" s="3"/>
      <c r="B667" s="3"/>
      <c r="C667" s="3"/>
      <c r="D667" s="3"/>
      <c r="E667" s="3"/>
      <c r="G667" s="3"/>
      <c r="H667" s="3"/>
      <c r="K667" s="3"/>
      <c r="L667" s="3"/>
      <c r="M667" s="3"/>
      <c r="N667" s="3"/>
      <c r="O667" s="3"/>
      <c r="P667" s="3"/>
      <c r="Q667" s="3"/>
      <c r="R667" s="3"/>
      <c r="S667" s="3"/>
      <c r="T667" s="3"/>
      <c r="U667" s="3"/>
      <c r="V667" s="11" t="str">
        <f t="shared" si="393"/>
        <v>1899 Hoffenheim</v>
      </c>
      <c r="W667" s="11">
        <f t="shared" si="391"/>
        <v>9</v>
      </c>
      <c r="Y667" s="82">
        <f>RANK(AI667,$AI$664:$AI$681,0)+COUNTIF($AI$663:AI666,AI667)</f>
        <v>9</v>
      </c>
      <c r="Z667" s="82" t="str">
        <f t="shared" si="392"/>
        <v>1899 Hoffenheim</v>
      </c>
      <c r="AA667" s="82">
        <f>COUNTIFS(F3:F363,Z667,G3:G363,"&gt;=0")+COUNTIFS(I3:I363,Z667,H3:H363,"&gt;=0")</f>
        <v>3</v>
      </c>
      <c r="AB667" s="82">
        <f>COUNTIFS(F3:F363,Z667,B3:B363,3)+COUNTIFS(I3:I363,Z667,M3:M363,3)</f>
        <v>1</v>
      </c>
      <c r="AC667" s="82">
        <f>COUNTIFS(F3:F363,Z667,B3:B363,1)+COUNTIFS(I3:I363,Z667,M3:M363,1)</f>
        <v>1</v>
      </c>
      <c r="AD667" s="82">
        <f>COUNTIFS(F3:F363,Z667,B3:B363,0)+COUNTIFS(I3:I363,Z667,M3:M363,0)</f>
        <v>1</v>
      </c>
      <c r="AE667" s="82">
        <f>SUMIF(F3:F363,Z667,G3:G363)+SUMIF(I3:I363,Z667,H3:H363)</f>
        <v>3</v>
      </c>
      <c r="AF667" s="82">
        <f>SUMIF(F3:F363,Z667,H3:H363)+SUMIF(I3:I363,Z667,G3:G363)</f>
        <v>3</v>
      </c>
      <c r="AG667" s="82">
        <f t="shared" ref="AG667:AG681" si="395">+AE667-AF667</f>
        <v>0</v>
      </c>
      <c r="AH667" s="82">
        <f>(AB667*3)+AC667</f>
        <v>4</v>
      </c>
      <c r="AI667" s="82">
        <f t="shared" si="394"/>
        <v>4000.0030000000002</v>
      </c>
      <c r="AJ667" s="11"/>
      <c r="AW667" s="3"/>
    </row>
    <row r="668" spans="1:49" x14ac:dyDescent="0.25">
      <c r="A668" s="3"/>
      <c r="B668" s="3"/>
      <c r="C668" s="3"/>
      <c r="D668" s="3"/>
      <c r="E668" s="3"/>
      <c r="G668" s="3"/>
      <c r="H668" s="3"/>
      <c r="K668" s="3"/>
      <c r="L668" s="3"/>
      <c r="M668" s="3"/>
      <c r="N668" s="3"/>
      <c r="O668" s="3"/>
      <c r="P668" s="3"/>
      <c r="Q668" s="3"/>
      <c r="R668" s="3"/>
      <c r="S668" s="3"/>
      <c r="T668" s="3"/>
      <c r="U668" s="3"/>
      <c r="V668" s="11" t="str">
        <f t="shared" si="393"/>
        <v>Bayer Leverkusen</v>
      </c>
      <c r="W668" s="11">
        <f t="shared" si="391"/>
        <v>4</v>
      </c>
      <c r="Y668" s="82">
        <f>RANK(AI668,$AI$664:$AI$681,0)+COUNTIF($AI$663:AI667,AI668)</f>
        <v>4</v>
      </c>
      <c r="Z668" s="82" t="str">
        <f t="shared" si="392"/>
        <v>Bayer Leverkusen</v>
      </c>
      <c r="AA668" s="82">
        <f>COUNTIFS(F3:F363,Z668,G3:G363,"&gt;=0")+COUNTIFS(I3:I363,Z668,H3:H363,"&gt;=0")</f>
        <v>3</v>
      </c>
      <c r="AB668" s="82">
        <f>COUNTIFS(F3:F363,Z668,B3:B363,3)+COUNTIFS(I3:I363,Z668,M3:M363,3)</f>
        <v>2</v>
      </c>
      <c r="AC668" s="82">
        <f>COUNTIFS(F3:F363,Z668,B3:B363,1)+COUNTIFS(I3:I363,Z668,M3:M363,1)</f>
        <v>1</v>
      </c>
      <c r="AD668" s="82">
        <f>COUNTIFS(F3:F363,Z668,B3:B363,0)+COUNTIFS(I3:I363,Z668,M3:M363,0)</f>
        <v>0</v>
      </c>
      <c r="AE668" s="82">
        <f>SUMIF(F3:F363,Z668,G3:G363)+SUMIF(I3:I363,Z668,H3:H363)</f>
        <v>6</v>
      </c>
      <c r="AF668" s="82">
        <f>SUMIF(F3:F363,Z668,H3:H363)+SUMIF(I3:I363,Z668,G3:G363)</f>
        <v>3</v>
      </c>
      <c r="AG668" s="82">
        <f t="shared" si="395"/>
        <v>3</v>
      </c>
      <c r="AH668" s="82">
        <f>(AB668*3)+AC668</f>
        <v>7</v>
      </c>
      <c r="AI668" s="82">
        <f t="shared" si="394"/>
        <v>7000.0360000000001</v>
      </c>
      <c r="AJ668" s="11"/>
      <c r="AW668" s="3"/>
    </row>
    <row r="669" spans="1:49" x14ac:dyDescent="0.25">
      <c r="A669" s="3"/>
      <c r="B669" s="3"/>
      <c r="C669" s="3"/>
      <c r="D669" s="3"/>
      <c r="E669" s="3"/>
      <c r="G669" s="3"/>
      <c r="H669" s="3"/>
      <c r="K669" s="3"/>
      <c r="L669" s="3"/>
      <c r="M669" s="3"/>
      <c r="N669" s="3"/>
      <c r="O669" s="3"/>
      <c r="P669" s="3"/>
      <c r="Q669" s="3"/>
      <c r="R669" s="3"/>
      <c r="S669" s="3"/>
      <c r="T669" s="3"/>
      <c r="U669" s="3"/>
      <c r="V669" s="11" t="str">
        <f t="shared" si="393"/>
        <v>Bayern München</v>
      </c>
      <c r="W669" s="11">
        <f t="shared" si="391"/>
        <v>2</v>
      </c>
      <c r="Y669" s="82">
        <f>RANK(AI669,$AI$664:$AI$681,0)+COUNTIF($AI$663:AI668,AI669)</f>
        <v>2</v>
      </c>
      <c r="Z669" s="82" t="str">
        <f t="shared" si="392"/>
        <v>Bayern München</v>
      </c>
      <c r="AA669" s="82">
        <f>COUNTIFS(F3:F363,Z669,G3:G363,"&gt;=0")+COUNTIFS(I3:I363,Z669,H3:H363,"&gt;=0")</f>
        <v>3</v>
      </c>
      <c r="AB669" s="82">
        <f>COUNTIFS(F3:F363,Z669,B3:B363,3)+COUNTIFS(I3:I363,Z669,M3:M363,3)</f>
        <v>2</v>
      </c>
      <c r="AC669" s="82">
        <f>COUNTIFS(F3:F363,Z669,B3:B363,1)+COUNTIFS(I3:I363,Z669,M3:M363,1)</f>
        <v>1</v>
      </c>
      <c r="AD669" s="82">
        <f>COUNTIFS(F3:F363,Z669,B3:B363,0)+COUNTIFS(I3:I363,Z669,M3:M363,0)</f>
        <v>0</v>
      </c>
      <c r="AE669" s="82">
        <f>SUMIF(F3:F363,Z669,G3:G363)+SUMIF(I3:I363,Z669,H3:H363)</f>
        <v>11</v>
      </c>
      <c r="AF669" s="82">
        <f>SUMIF(F3:F363,Z669,H3:H363)+SUMIF(I3:I363,Z669,G3:G363)</f>
        <v>3</v>
      </c>
      <c r="AG669" s="82">
        <f t="shared" si="395"/>
        <v>8</v>
      </c>
      <c r="AH669" s="82">
        <f t="shared" ref="AH669:AH681" si="396">(AB669*3)+AC669</f>
        <v>7</v>
      </c>
      <c r="AI669" s="82">
        <f t="shared" si="394"/>
        <v>7000.0910000000003</v>
      </c>
      <c r="AJ669" s="11"/>
      <c r="AW669" s="3"/>
    </row>
    <row r="670" spans="1:49" x14ac:dyDescent="0.25">
      <c r="A670" s="3"/>
      <c r="B670" s="3"/>
      <c r="C670" s="3"/>
      <c r="D670" s="3"/>
      <c r="E670" s="3"/>
      <c r="G670" s="3"/>
      <c r="H670" s="3"/>
      <c r="K670" s="3"/>
      <c r="L670" s="3"/>
      <c r="M670" s="3"/>
      <c r="N670" s="3"/>
      <c r="O670" s="3"/>
      <c r="P670" s="3"/>
      <c r="Q670" s="3"/>
      <c r="R670" s="3"/>
      <c r="S670" s="3"/>
      <c r="T670" s="3"/>
      <c r="U670" s="3"/>
      <c r="V670" s="11" t="str">
        <f t="shared" si="393"/>
        <v>Bor. Mönchengladbach</v>
      </c>
      <c r="W670" s="11">
        <f t="shared" si="391"/>
        <v>8</v>
      </c>
      <c r="Y670" s="82">
        <f>RANK(AI670,$AI$664:$AI$681,0)+COUNTIF($AI$663:AI669,AI670)</f>
        <v>8</v>
      </c>
      <c r="Z670" s="82" t="str">
        <f t="shared" si="392"/>
        <v>Bor. Mönchengladbach</v>
      </c>
      <c r="AA670" s="82">
        <f>COUNTIFS(F3:F363,Z670,G3:G363,"&gt;=0")+COUNTIFS(I3:I363,Z670,H3:H363,"&gt;=0")</f>
        <v>3</v>
      </c>
      <c r="AB670" s="82">
        <f>COUNTIFS(F3:F363,Z670,B3:B363,3)+COUNTIFS(I3:I363,Z670,M3:M363,3)</f>
        <v>1</v>
      </c>
      <c r="AC670" s="82">
        <f>COUNTIFS(F3:F363,Z670,B3:B363,1)+COUNTIFS(I3:I363,Z670,M3:M363,1)</f>
        <v>1</v>
      </c>
      <c r="AD670" s="82">
        <f>COUNTIFS(F3:F363,Z670,B3:B363,0)+COUNTIFS(I3:I363,Z670,M3:M363,0)</f>
        <v>1</v>
      </c>
      <c r="AE670" s="82">
        <f>SUMIF(F3:F363,Z670,G3:G363)+SUMIF(I3:I363,Z670,H3:H363)</f>
        <v>4</v>
      </c>
      <c r="AF670" s="82">
        <f>SUMIF(F3:F363,Z670,H3:H363)+SUMIF(I3:I363,Z670,G3:G363)</f>
        <v>4</v>
      </c>
      <c r="AG670" s="82">
        <f t="shared" si="395"/>
        <v>0</v>
      </c>
      <c r="AH670" s="82">
        <f t="shared" si="396"/>
        <v>4</v>
      </c>
      <c r="AI670" s="82">
        <f t="shared" si="394"/>
        <v>4000.0039999999999</v>
      </c>
      <c r="AJ670" s="11"/>
      <c r="AW670" s="3"/>
    </row>
    <row r="671" spans="1:49" x14ac:dyDescent="0.25">
      <c r="A671" s="3"/>
      <c r="B671" s="3"/>
      <c r="C671" s="3"/>
      <c r="D671" s="3"/>
      <c r="E671" s="3"/>
      <c r="G671" s="3"/>
      <c r="H671" s="3"/>
      <c r="K671" s="3"/>
      <c r="L671" s="3"/>
      <c r="M671" s="3"/>
      <c r="N671" s="3"/>
      <c r="O671" s="3"/>
      <c r="P671" s="3"/>
      <c r="Q671" s="3"/>
      <c r="R671" s="3"/>
      <c r="S671" s="3"/>
      <c r="T671" s="3"/>
      <c r="U671" s="3"/>
      <c r="V671" s="11" t="str">
        <f t="shared" si="393"/>
        <v>Borussia Dortmund</v>
      </c>
      <c r="W671" s="11">
        <f t="shared" si="391"/>
        <v>5</v>
      </c>
      <c r="Y671" s="82">
        <f>RANK(AI671,$AI$664:$AI$681,0)+COUNTIF($AI$663:AI670,AI671)</f>
        <v>5</v>
      </c>
      <c r="Z671" s="82" t="str">
        <f t="shared" si="392"/>
        <v>Borussia Dortmund</v>
      </c>
      <c r="AA671" s="82">
        <f>COUNTIFS(F3:F363,Z671,G3:G363,"&gt;=0")+COUNTIFS(I3:I363,Z671,H3:H363,"&gt;=0")</f>
        <v>3</v>
      </c>
      <c r="AB671" s="82">
        <f>COUNTIFS(F3:F363,Z671,B3:B363,3)+COUNTIFS(I3:I363,Z671,M3:M363,3)</f>
        <v>2</v>
      </c>
      <c r="AC671" s="82">
        <f>COUNTIFS(F3:F363,Z671,B3:B363,1)+COUNTIFS(I3:I363,Z671,M3:M363,1)</f>
        <v>0</v>
      </c>
      <c r="AD671" s="82">
        <f>COUNTIFS(F3:F363,Z671,B3:B363,0)+COUNTIFS(I3:I363,Z671,M3:M363,0)</f>
        <v>1</v>
      </c>
      <c r="AE671" s="82">
        <f>SUMIF(F3:F363,Z671,G3:G363)+SUMIF(I3:I363,Z671,H3:H363)</f>
        <v>9</v>
      </c>
      <c r="AF671" s="82">
        <f>SUMIF(F3:F363,Z671,H3:H363)+SUMIF(I3:I363,Z671,G3:G363)</f>
        <v>5</v>
      </c>
      <c r="AG671" s="82">
        <f t="shared" si="395"/>
        <v>4</v>
      </c>
      <c r="AH671" s="82">
        <f t="shared" si="396"/>
        <v>6</v>
      </c>
      <c r="AI671" s="82">
        <f t="shared" si="394"/>
        <v>6000.049</v>
      </c>
      <c r="AJ671" s="11"/>
      <c r="AW671" s="3"/>
    </row>
    <row r="672" spans="1:49" x14ac:dyDescent="0.25">
      <c r="A672" s="3"/>
      <c r="B672" s="3"/>
      <c r="C672" s="3"/>
      <c r="D672" s="3"/>
      <c r="E672" s="3"/>
      <c r="G672" s="3"/>
      <c r="H672" s="3"/>
      <c r="K672" s="3"/>
      <c r="L672" s="3"/>
      <c r="M672" s="3"/>
      <c r="N672" s="3"/>
      <c r="O672" s="3"/>
      <c r="P672" s="3"/>
      <c r="Q672" s="3"/>
      <c r="R672" s="3"/>
      <c r="S672" s="3"/>
      <c r="T672" s="3"/>
      <c r="U672" s="3"/>
      <c r="V672" s="11" t="str">
        <f t="shared" si="393"/>
        <v>Eintracht Frankfurt</v>
      </c>
      <c r="W672" s="11">
        <f t="shared" si="391"/>
        <v>7</v>
      </c>
      <c r="Y672" s="82">
        <f>RANK(AI672,$AI$664:$AI$681,0)+COUNTIF($AI$663:AI671,AI672)</f>
        <v>7</v>
      </c>
      <c r="Z672" s="82" t="str">
        <f t="shared" si="392"/>
        <v>Eintracht Frankfurt</v>
      </c>
      <c r="AA672" s="82">
        <f>COUNTIFS(F3:F363,Z672,G3:G363,"&gt;=0")+COUNTIFS(I3:I363,Z672,H3:H363,"&gt;=0")</f>
        <v>3</v>
      </c>
      <c r="AB672" s="82">
        <f>COUNTIFS(F3:F363,Z672,B3:B363,3)+COUNTIFS(I3:I363,Z672,M3:M363,3)</f>
        <v>2</v>
      </c>
      <c r="AC672" s="82">
        <f>COUNTIFS(F3:F363,Z672,B3:B363,1)+COUNTIFS(I3:I363,Z672,M3:M363,1)</f>
        <v>0</v>
      </c>
      <c r="AD672" s="82">
        <f>COUNTIFS(F3:F363,Z672,B3:B363,0)+COUNTIFS(I3:I363,Z672,M3:M363,0)</f>
        <v>1</v>
      </c>
      <c r="AE672" s="82">
        <f>SUMIF(F3:F363,Z672,G3:G363)+SUMIF(I3:I363,Z672,H3:H363)</f>
        <v>4</v>
      </c>
      <c r="AF672" s="82">
        <f>SUMIF(F3:F363,Z672,H3:H363)+SUMIF(I3:I363,Z672,G3:G363)</f>
        <v>3</v>
      </c>
      <c r="AG672" s="82">
        <f t="shared" si="395"/>
        <v>1</v>
      </c>
      <c r="AH672" s="82">
        <f t="shared" si="396"/>
        <v>6</v>
      </c>
      <c r="AI672" s="82">
        <f t="shared" si="394"/>
        <v>6000.0140000000001</v>
      </c>
      <c r="AJ672" s="11"/>
      <c r="AW672" s="3"/>
    </row>
    <row r="673" spans="1:49" x14ac:dyDescent="0.25">
      <c r="A673" s="3"/>
      <c r="B673" s="3"/>
      <c r="C673" s="3"/>
      <c r="D673" s="3"/>
      <c r="E673" s="3"/>
      <c r="G673" s="3"/>
      <c r="H673" s="3"/>
      <c r="K673" s="3"/>
      <c r="L673" s="3"/>
      <c r="M673" s="3"/>
      <c r="N673" s="3"/>
      <c r="O673" s="3"/>
      <c r="P673" s="3"/>
      <c r="Q673" s="3"/>
      <c r="R673" s="3"/>
      <c r="S673" s="3"/>
      <c r="T673" s="3"/>
      <c r="U673" s="3"/>
      <c r="V673" s="11" t="str">
        <f t="shared" si="393"/>
        <v>FC Augsburg</v>
      </c>
      <c r="W673" s="11">
        <f t="shared" si="391"/>
        <v>16</v>
      </c>
      <c r="Y673" s="82">
        <f>RANK(AI673,$AI$664:$AI$681,0)+COUNTIF($AI$663:AI672,AI673)</f>
        <v>16</v>
      </c>
      <c r="Z673" s="82" t="str">
        <f t="shared" si="392"/>
        <v>FC Augsburg</v>
      </c>
      <c r="AA673" s="82">
        <f>COUNTIFS(F3:F363,Z673,G3:G363,"&gt;=0")+COUNTIFS(I3:I363,Z673,H3:H363,"&gt;=0")</f>
        <v>3</v>
      </c>
      <c r="AB673" s="82">
        <f>COUNTIFS(F3:F363,Z673,B3:B363,3)+COUNTIFS(I3:I363,Z673,M3:M363,3)</f>
        <v>0</v>
      </c>
      <c r="AC673" s="82">
        <f>COUNTIFS(F3:F363,Z673,B3:B363,1)+COUNTIFS(I3:I363,Z673,M3:M363,1)</f>
        <v>1</v>
      </c>
      <c r="AD673" s="82">
        <f>COUNTIFS(F3:F363,Z673,B3:B363,0)+COUNTIFS(I3:I363,Z673,M3:M363,0)</f>
        <v>2</v>
      </c>
      <c r="AE673" s="82">
        <f>SUMIF(F3:F363,Z673,G3:G363)+SUMIF(I3:I363,Z673,H3:H363)</f>
        <v>4</v>
      </c>
      <c r="AF673" s="82">
        <f>SUMIF(F3:F363,Z673,H3:H363)+SUMIF(I3:I363,Z673,G3:G363)</f>
        <v>9</v>
      </c>
      <c r="AG673" s="82">
        <f t="shared" si="395"/>
        <v>-5</v>
      </c>
      <c r="AH673" s="82">
        <f t="shared" si="396"/>
        <v>1</v>
      </c>
      <c r="AI673" s="82">
        <f t="shared" si="394"/>
        <v>999.95400000000006</v>
      </c>
      <c r="AJ673" s="11"/>
      <c r="AW673" s="3"/>
    </row>
    <row r="674" spans="1:49" x14ac:dyDescent="0.25">
      <c r="A674" s="3"/>
      <c r="B674" s="3"/>
      <c r="C674" s="3"/>
      <c r="D674" s="3"/>
      <c r="E674" s="3"/>
      <c r="G674" s="3"/>
      <c r="H674" s="3"/>
      <c r="K674" s="3"/>
      <c r="L674" s="3"/>
      <c r="M674" s="3"/>
      <c r="N674" s="3"/>
      <c r="O674" s="3"/>
      <c r="P674" s="3"/>
      <c r="Q674" s="3"/>
      <c r="R674" s="3"/>
      <c r="S674" s="3"/>
      <c r="T674" s="3"/>
      <c r="U674" s="3"/>
      <c r="V674" s="11" t="str">
        <f t="shared" si="393"/>
        <v>FC Schalke 04</v>
      </c>
      <c r="W674" s="11">
        <f t="shared" si="391"/>
        <v>10</v>
      </c>
      <c r="Y674" s="82">
        <f>RANK(AI674,$AI$664:$AI$681,0)+COUNTIF($AI$663:AI673,AI674)</f>
        <v>10</v>
      </c>
      <c r="Z674" s="82" t="str">
        <f t="shared" si="392"/>
        <v>FC Schalke 04</v>
      </c>
      <c r="AA674" s="82">
        <f>COUNTIFS(F3:F363,Z674,G3:G363,"&gt;=0")+COUNTIFS(I3:I363,Z674,H3:H363,"&gt;=0")</f>
        <v>3</v>
      </c>
      <c r="AB674" s="82">
        <f>COUNTIFS(F3:F363,Z674,B3:B363,3)+COUNTIFS(I3:I363,Z674,M3:M363,3)</f>
        <v>1</v>
      </c>
      <c r="AC674" s="82">
        <f>COUNTIFS(F3:F363,Z674,B3:B363,1)+COUNTIFS(I3:I363,Z674,M3:M363,1)</f>
        <v>1</v>
      </c>
      <c r="AD674" s="82">
        <f>COUNTIFS(F3:F363,Z674,B3:B363,0)+COUNTIFS(I3:I363,Z674,M3:M363,0)</f>
        <v>1</v>
      </c>
      <c r="AE674" s="82">
        <f>SUMIF(F3:F363,Z674,G3:G363)+SUMIF(I3:I363,Z674,H3:H363)</f>
        <v>3</v>
      </c>
      <c r="AF674" s="82">
        <f>SUMIF(F3:F363,Z674,H3:H363)+SUMIF(I3:I363,Z674,G3:G363)</f>
        <v>3</v>
      </c>
      <c r="AG674" s="82">
        <f t="shared" si="395"/>
        <v>0</v>
      </c>
      <c r="AH674" s="82">
        <f t="shared" si="396"/>
        <v>4</v>
      </c>
      <c r="AI674" s="82">
        <f t="shared" si="394"/>
        <v>4000.0030000000002</v>
      </c>
      <c r="AJ674" s="11"/>
      <c r="AW674" s="3"/>
    </row>
    <row r="675" spans="1:49" x14ac:dyDescent="0.25">
      <c r="A675" s="3"/>
      <c r="B675" s="3"/>
      <c r="C675" s="3"/>
      <c r="D675" s="3"/>
      <c r="E675" s="3"/>
      <c r="G675" s="3"/>
      <c r="H675" s="3"/>
      <c r="K675" s="3"/>
      <c r="L675" s="3"/>
      <c r="M675" s="3"/>
      <c r="N675" s="3"/>
      <c r="O675" s="3"/>
      <c r="P675" s="3"/>
      <c r="Q675" s="3"/>
      <c r="R675" s="3"/>
      <c r="S675" s="3"/>
      <c r="T675" s="3"/>
      <c r="U675" s="3"/>
      <c r="V675" s="11" t="str">
        <f t="shared" si="393"/>
        <v>Fortuna Düsseldorf</v>
      </c>
      <c r="W675" s="11">
        <f t="shared" si="391"/>
        <v>12</v>
      </c>
      <c r="Y675" s="82">
        <f>RANK(AI675,$AI$664:$AI$681,0)+COUNTIF($AI$663:AI674,AI675)</f>
        <v>12</v>
      </c>
      <c r="Z675" s="82" t="str">
        <f t="shared" si="392"/>
        <v>Fortuna Düsseldorf</v>
      </c>
      <c r="AA675" s="82">
        <f>COUNTIFS(F3:F363,Z675,G3:G363,"&gt;=0")+COUNTIFS(I3:I363,Z675,H3:H363,"&gt;=0")</f>
        <v>3</v>
      </c>
      <c r="AB675" s="82">
        <f>COUNTIFS(F3:F363,Z675,B3:B363,3)+COUNTIFS(I3:I363,Z675,M3:M363,3)</f>
        <v>1</v>
      </c>
      <c r="AC675" s="82">
        <f>COUNTIFS(F3:F363,Z675,B3:B363,1)+COUNTIFS(I3:I363,Z675,M3:M363,1)</f>
        <v>0</v>
      </c>
      <c r="AD675" s="82">
        <f>COUNTIFS(F3:F363,Z675,B3:B363,0)+COUNTIFS(I3:I363,Z675,M3:M363,0)</f>
        <v>2</v>
      </c>
      <c r="AE675" s="82">
        <f>SUMIF(F3:F363,Z675,G3:G363)+SUMIF(I3:I363,Z675,H3:H363)</f>
        <v>5</v>
      </c>
      <c r="AF675" s="82">
        <f>SUMIF(F3:F363,Z675,H3:H363)+SUMIF(I3:I363,Z675,G3:G363)</f>
        <v>6</v>
      </c>
      <c r="AG675" s="82">
        <f t="shared" si="395"/>
        <v>-1</v>
      </c>
      <c r="AH675" s="82">
        <f t="shared" si="396"/>
        <v>3</v>
      </c>
      <c r="AI675" s="82">
        <f t="shared" si="394"/>
        <v>2999.9949999999999</v>
      </c>
      <c r="AJ675" s="11"/>
      <c r="AW675" s="3"/>
    </row>
    <row r="676" spans="1:49" x14ac:dyDescent="0.25">
      <c r="A676" s="3"/>
      <c r="B676" s="3"/>
      <c r="C676" s="3"/>
      <c r="D676" s="3"/>
      <c r="E676" s="3"/>
      <c r="G676" s="3"/>
      <c r="H676" s="3"/>
      <c r="K676" s="3"/>
      <c r="L676" s="3"/>
      <c r="M676" s="3"/>
      <c r="N676" s="3"/>
      <c r="O676" s="3"/>
      <c r="P676" s="3"/>
      <c r="Q676" s="3"/>
      <c r="R676" s="3"/>
      <c r="S676" s="3"/>
      <c r="T676" s="3"/>
      <c r="U676" s="3"/>
      <c r="V676" s="11" t="str">
        <f t="shared" si="393"/>
        <v>Hertha BSC</v>
      </c>
      <c r="W676" s="11">
        <f t="shared" si="391"/>
        <v>17</v>
      </c>
      <c r="Y676" s="82">
        <f>RANK(AI676,$AI$664:$AI$681,0)+COUNTIF($AI$663:AI675,AI676)</f>
        <v>17</v>
      </c>
      <c r="Z676" s="82" t="str">
        <f t="shared" si="392"/>
        <v>Hertha BSC</v>
      </c>
      <c r="AA676" s="82">
        <f>COUNTIFS(F3:F363,Z676,G3:G363,"&gt;=0")+COUNTIFS(I3:I363,Z676,H3:H363,"&gt;=0")</f>
        <v>3</v>
      </c>
      <c r="AB676" s="82">
        <f>COUNTIFS(F3:F363,Z676,B3:B363,3)+COUNTIFS(I3:I363,Z676,M3:M363,3)</f>
        <v>0</v>
      </c>
      <c r="AC676" s="82">
        <f>COUNTIFS(F3:F363,Z676,B3:B363,1)+COUNTIFS(I3:I363,Z676,M3:M363,1)</f>
        <v>1</v>
      </c>
      <c r="AD676" s="82">
        <f>COUNTIFS(F3:F363,Z676,B3:B363,0)+COUNTIFS(I3:I363,Z676,M3:M363,0)</f>
        <v>2</v>
      </c>
      <c r="AE676" s="82">
        <f>SUMIF(F3:F363,Z676,G3:G363)+SUMIF(I3:I363,Z676,H3:H363)</f>
        <v>2</v>
      </c>
      <c r="AF676" s="82">
        <f>SUMIF(F3:F363,Z676,H3:H363)+SUMIF(I3:I363,Z676,G3:G363)</f>
        <v>8</v>
      </c>
      <c r="AG676" s="82">
        <f t="shared" si="395"/>
        <v>-6</v>
      </c>
      <c r="AH676" s="82">
        <f t="shared" si="396"/>
        <v>1</v>
      </c>
      <c r="AI676" s="82">
        <f t="shared" si="394"/>
        <v>999.94200000000001</v>
      </c>
      <c r="AJ676" s="11"/>
      <c r="AW676" s="3"/>
    </row>
    <row r="677" spans="1:49" x14ac:dyDescent="0.25">
      <c r="A677" s="3"/>
      <c r="B677" s="3"/>
      <c r="C677" s="3"/>
      <c r="D677" s="3"/>
      <c r="E677" s="3"/>
      <c r="G677" s="3"/>
      <c r="H677" s="3"/>
      <c r="K677" s="3"/>
      <c r="L677" s="3"/>
      <c r="M677" s="3"/>
      <c r="N677" s="3"/>
      <c r="O677" s="3"/>
      <c r="P677" s="3"/>
      <c r="Q677" s="3"/>
      <c r="R677" s="3"/>
      <c r="S677" s="3"/>
      <c r="T677" s="3"/>
      <c r="U677" s="3"/>
      <c r="V677" s="11" t="str">
        <f t="shared" si="393"/>
        <v>RB Leipzig</v>
      </c>
      <c r="W677" s="11">
        <f t="shared" si="391"/>
        <v>1</v>
      </c>
      <c r="Y677" s="82">
        <f>RANK(AI677,$AI$664:$AI$681,0)+COUNTIF($AI$663:AI676,AI677)</f>
        <v>1</v>
      </c>
      <c r="Z677" s="82" t="str">
        <f t="shared" si="392"/>
        <v>RB Leipzig</v>
      </c>
      <c r="AA677" s="82">
        <f>COUNTIFS(F3:F363,Z677,G3:G363,"&gt;=0")+COUNTIFS(I3:I363,Z677,H3:H363,"&gt;=0")</f>
        <v>3</v>
      </c>
      <c r="AB677" s="82">
        <f>COUNTIFS(F3:F363,Z677,B3:B363,3)+COUNTIFS(I3:I363,Z677,M3:M363,3)</f>
        <v>3</v>
      </c>
      <c r="AC677" s="82">
        <f>COUNTIFS(F3:F363,Z677,B3:B363,1)+COUNTIFS(I3:I363,Z677,M3:M363,1)</f>
        <v>0</v>
      </c>
      <c r="AD677" s="82">
        <f>COUNTIFS(F3:F363,Z677,B3:B363,0)+COUNTIFS(I3:I363,Z677,M3:M363,0)</f>
        <v>0</v>
      </c>
      <c r="AE677" s="82">
        <f>SUMIF(F3:F363,Z677,G3:G363)+SUMIF(I3:I363,Z677,H3:H363)</f>
        <v>9</v>
      </c>
      <c r="AF677" s="82">
        <f>SUMIF(F3:F363,Z677,H3:H363)+SUMIF(I3:I363,Z677,G3:G363)</f>
        <v>2</v>
      </c>
      <c r="AG677" s="82">
        <f t="shared" si="395"/>
        <v>7</v>
      </c>
      <c r="AH677" s="82">
        <f t="shared" si="396"/>
        <v>9</v>
      </c>
      <c r="AI677" s="82">
        <f t="shared" si="394"/>
        <v>9000.0789999999997</v>
      </c>
      <c r="AJ677" s="11"/>
      <c r="AW677" s="3"/>
    </row>
    <row r="678" spans="1:49" x14ac:dyDescent="0.25">
      <c r="A678" s="3"/>
      <c r="B678" s="3"/>
      <c r="C678" s="3"/>
      <c r="D678" s="3"/>
      <c r="E678" s="3"/>
      <c r="G678" s="3"/>
      <c r="H678" s="3"/>
      <c r="K678" s="3"/>
      <c r="L678" s="3"/>
      <c r="M678" s="3"/>
      <c r="N678" s="3"/>
      <c r="O678" s="3"/>
      <c r="P678" s="3"/>
      <c r="Q678" s="3"/>
      <c r="R678" s="3"/>
      <c r="S678" s="3"/>
      <c r="T678" s="3"/>
      <c r="U678" s="3"/>
      <c r="V678" s="11" t="str">
        <f t="shared" si="393"/>
        <v>SC Freiburg</v>
      </c>
      <c r="W678" s="11">
        <f t="shared" si="391"/>
        <v>6</v>
      </c>
      <c r="Y678" s="82">
        <f>RANK(AI678,$AI$664:$AI$681,0)+COUNTIF($AI$663:AI677,AI678)</f>
        <v>6</v>
      </c>
      <c r="Z678" s="82" t="str">
        <f t="shared" si="392"/>
        <v>SC Freiburg</v>
      </c>
      <c r="AA678" s="82">
        <f>COUNTIFS(F3:F363,Z678,G3:G363,"&gt;=0")+COUNTIFS(I3:I363,Z678,H3:H363,"&gt;=0")</f>
        <v>3</v>
      </c>
      <c r="AB678" s="82">
        <f>COUNTIFS(F3:F363,Z678,B3:B363,3)+COUNTIFS(I3:I363,Z678,M3:M363,3)</f>
        <v>2</v>
      </c>
      <c r="AC678" s="82">
        <f>COUNTIFS(F3:F363,Z678,B3:B363,1)+COUNTIFS(I3:I363,Z678,M3:M363,1)</f>
        <v>0</v>
      </c>
      <c r="AD678" s="82">
        <f>COUNTIFS(F3:F363,Z678,B3:B363,0)+COUNTIFS(I3:I363,Z678,M3:M363,0)</f>
        <v>1</v>
      </c>
      <c r="AE678" s="82">
        <f>SUMIF(F3:F363,Z678,G3:G363)+SUMIF(I3:I363,Z678,H3:H363)</f>
        <v>7</v>
      </c>
      <c r="AF678" s="82">
        <f>SUMIF(F3:F363,Z678,H3:H363)+SUMIF(I3:I363,Z678,G3:G363)</f>
        <v>3</v>
      </c>
      <c r="AG678" s="82">
        <f t="shared" si="395"/>
        <v>4</v>
      </c>
      <c r="AH678" s="82">
        <f t="shared" si="396"/>
        <v>6</v>
      </c>
      <c r="AI678" s="82">
        <f t="shared" si="394"/>
        <v>6000.0469999999996</v>
      </c>
      <c r="AJ678" s="11"/>
      <c r="AW678" s="3"/>
    </row>
    <row r="679" spans="1:49" x14ac:dyDescent="0.25">
      <c r="A679" s="3"/>
      <c r="B679" s="3"/>
      <c r="C679" s="3"/>
      <c r="D679" s="3"/>
      <c r="E679" s="3"/>
      <c r="G679" s="3"/>
      <c r="H679" s="3"/>
      <c r="K679" s="3"/>
      <c r="L679" s="3"/>
      <c r="M679" s="3"/>
      <c r="N679" s="3"/>
      <c r="O679" s="3"/>
      <c r="P679" s="3"/>
      <c r="Q679" s="3"/>
      <c r="R679" s="3"/>
      <c r="S679" s="3"/>
      <c r="T679" s="3"/>
      <c r="U679" s="3"/>
      <c r="V679" s="11" t="str">
        <f t="shared" si="393"/>
        <v>SC Paderborn 07</v>
      </c>
      <c r="W679" s="11">
        <f t="shared" si="391"/>
        <v>15</v>
      </c>
      <c r="Y679" s="82">
        <f>RANK(AI679,$AI$664:$AI$681,0)+COUNTIF($AI$663:AI678,AI679)</f>
        <v>15</v>
      </c>
      <c r="Z679" s="82" t="str">
        <f t="shared" si="392"/>
        <v>SC Paderborn 07</v>
      </c>
      <c r="AA679" s="82">
        <f>COUNTIFS(F3:F363,Z679,G3:G363,"&gt;=0")+COUNTIFS(I3:I363,Z679,H3:H363,"&gt;=0")</f>
        <v>3</v>
      </c>
      <c r="AB679" s="82">
        <f>COUNTIFS(F3:F363,Z679,B3:B363,3)+COUNTIFS(I3:I363,Z679,M3:M363,3)</f>
        <v>0</v>
      </c>
      <c r="AC679" s="82">
        <f>COUNTIFS(F3:F363,Z679,B3:B363,1)+COUNTIFS(I3:I363,Z679,M3:M363,1)</f>
        <v>1</v>
      </c>
      <c r="AD679" s="82">
        <f>COUNTIFS(F3:F363,Z679,B3:B363,0)+COUNTIFS(I3:I363,Z679,M3:M363,0)</f>
        <v>2</v>
      </c>
      <c r="AE679" s="82">
        <f>SUMIF(F3:F363,Z679,G3:G363)+SUMIF(I3:I363,Z679,H3:H363)</f>
        <v>4</v>
      </c>
      <c r="AF679" s="82">
        <f>SUMIF(F3:F363,Z679,H3:H363)+SUMIF(I3:I363,Z679,G3:G363)</f>
        <v>7</v>
      </c>
      <c r="AG679" s="82">
        <f t="shared" si="395"/>
        <v>-3</v>
      </c>
      <c r="AH679" s="82">
        <f t="shared" si="396"/>
        <v>1</v>
      </c>
      <c r="AI679" s="82">
        <f t="shared" si="394"/>
        <v>999.97400000000005</v>
      </c>
      <c r="AJ679" s="11"/>
      <c r="AW679" s="3"/>
    </row>
    <row r="680" spans="1:49" x14ac:dyDescent="0.25">
      <c r="A680" s="3"/>
      <c r="B680" s="3"/>
      <c r="C680" s="3"/>
      <c r="D680" s="3"/>
      <c r="E680" s="3"/>
      <c r="G680" s="3"/>
      <c r="H680" s="3"/>
      <c r="K680" s="3"/>
      <c r="L680" s="3"/>
      <c r="M680" s="3"/>
      <c r="N680" s="3"/>
      <c r="O680" s="3"/>
      <c r="P680" s="3"/>
      <c r="Q680" s="3"/>
      <c r="R680" s="3"/>
      <c r="S680" s="3"/>
      <c r="T680" s="3"/>
      <c r="U680" s="3"/>
      <c r="V680" s="11" t="str">
        <f t="shared" si="393"/>
        <v>VfL Wolfsburg</v>
      </c>
      <c r="W680" s="11">
        <f t="shared" si="391"/>
        <v>3</v>
      </c>
      <c r="Y680" s="82">
        <f>RANK(AI680,$AI$664:$AI$681,0)+COUNTIF($AI$663:AI679,AI680)</f>
        <v>3</v>
      </c>
      <c r="Z680" s="82" t="str">
        <f t="shared" si="392"/>
        <v>VfL Wolfsburg</v>
      </c>
      <c r="AA680" s="82">
        <f>COUNTIFS(F3:F363,Z680,G3:G363,"&gt;=0")+COUNTIFS(I3:I363,Z680,H3:H363,"&gt;=0")</f>
        <v>3</v>
      </c>
      <c r="AB680" s="82">
        <f>COUNTIFS(F3:F363,Z680,B3:B363,3)+COUNTIFS(I3:I363,Z680,M3:M363,3)</f>
        <v>2</v>
      </c>
      <c r="AC680" s="82">
        <f>COUNTIFS(F3:F363,Z680,B3:B363,1)+COUNTIFS(I3:I363,Z680,M3:M363,1)</f>
        <v>1</v>
      </c>
      <c r="AD680" s="82">
        <f>COUNTIFS(F3:F363,Z680,B3:B363,0)+COUNTIFS(I3:I363,Z680,M3:M363,0)</f>
        <v>0</v>
      </c>
      <c r="AE680" s="82">
        <f>SUMIF(F3:F363,Z680,G3:G363)+SUMIF(I3:I363,Z680,H3:H363)</f>
        <v>6</v>
      </c>
      <c r="AF680" s="82">
        <f>SUMIF(F3:F363,Z680,H3:H363)+SUMIF(I3:I363,Z680,G3:G363)</f>
        <v>2</v>
      </c>
      <c r="AG680" s="82">
        <f t="shared" si="395"/>
        <v>4</v>
      </c>
      <c r="AH680" s="82">
        <f t="shared" si="396"/>
        <v>7</v>
      </c>
      <c r="AI680" s="82">
        <f t="shared" si="394"/>
        <v>7000.0460000000003</v>
      </c>
      <c r="AJ680" s="11"/>
      <c r="AW680" s="3"/>
    </row>
    <row r="681" spans="1:49" x14ac:dyDescent="0.25">
      <c r="A681" s="3"/>
      <c r="B681" s="3"/>
      <c r="C681" s="3"/>
      <c r="D681" s="3"/>
      <c r="E681" s="3"/>
      <c r="G681" s="3"/>
      <c r="H681" s="3"/>
      <c r="K681" s="3"/>
      <c r="L681" s="3"/>
      <c r="M681" s="3"/>
      <c r="N681" s="3"/>
      <c r="O681" s="3"/>
      <c r="P681" s="3"/>
      <c r="Q681" s="3"/>
      <c r="R681" s="3"/>
      <c r="S681" s="3"/>
      <c r="T681" s="3"/>
      <c r="U681" s="3"/>
      <c r="V681" s="11" t="str">
        <f t="shared" si="393"/>
        <v>Werder Bremen</v>
      </c>
      <c r="W681" s="11">
        <f t="shared" si="391"/>
        <v>13</v>
      </c>
      <c r="Y681" s="82">
        <f>RANK(AI681,$AI$664:$AI$681,0)+COUNTIF($AI$663:AI680,AI681)</f>
        <v>13</v>
      </c>
      <c r="Z681" s="82" t="str">
        <f t="shared" si="392"/>
        <v>Werder Bremen</v>
      </c>
      <c r="AA681" s="82">
        <f>COUNTIFS(F3:F363,Z681,G3:G363,"&gt;=0")+COUNTIFS(I3:I363,Z681,H3:H363,"&gt;=0")</f>
        <v>3</v>
      </c>
      <c r="AB681" s="82">
        <f>COUNTIFS(F3:F363,Z681,B3:B363,3)+COUNTIFS(I3:I363,Z681,M3:M363,3)</f>
        <v>1</v>
      </c>
      <c r="AC681" s="82">
        <f>COUNTIFS(F3:F363,Z681,B3:B363,1)+COUNTIFS(I3:I363,Z681,M3:M363,1)</f>
        <v>0</v>
      </c>
      <c r="AD681" s="82">
        <f>COUNTIFS(F3:F363,Z681,B3:B363,0)+COUNTIFS(I3:I363,Z681,M3:M363,0)</f>
        <v>2</v>
      </c>
      <c r="AE681" s="82">
        <f>SUMIF(F3:F363,Z681,G3:G363)+SUMIF(I3:I363,Z681,H3:H363)</f>
        <v>6</v>
      </c>
      <c r="AF681" s="82">
        <f>SUMIF(F3:F363,Z681,H3:H363)+SUMIF(I3:I363,Z681,G3:G363)</f>
        <v>8</v>
      </c>
      <c r="AG681" s="82">
        <f t="shared" si="395"/>
        <v>-2</v>
      </c>
      <c r="AH681" s="82">
        <f t="shared" si="396"/>
        <v>3</v>
      </c>
      <c r="AI681" s="82">
        <f t="shared" si="394"/>
        <v>2999.9859999999999</v>
      </c>
      <c r="AJ681" s="11"/>
      <c r="AW681" s="3"/>
    </row>
    <row r="682" spans="1:49" x14ac:dyDescent="0.25">
      <c r="A682" s="3"/>
      <c r="B682" s="3"/>
      <c r="C682" s="3"/>
      <c r="D682" s="3"/>
      <c r="E682" s="3"/>
      <c r="G682" s="3"/>
      <c r="H682" s="3"/>
      <c r="K682" s="3"/>
      <c r="L682" s="3"/>
      <c r="M682" s="3"/>
      <c r="N682" s="3"/>
      <c r="O682" s="3"/>
      <c r="P682" s="3"/>
      <c r="Q682" s="3"/>
      <c r="R682" s="3"/>
      <c r="S682" s="3"/>
      <c r="T682" s="3"/>
      <c r="U682" s="3"/>
      <c r="AJ682" s="11"/>
      <c r="AW682" s="3"/>
    </row>
    <row r="683" spans="1:49" x14ac:dyDescent="0.25">
      <c r="A683" s="3"/>
      <c r="B683" s="3"/>
      <c r="C683" s="3"/>
      <c r="D683" s="3"/>
      <c r="E683" s="3"/>
      <c r="G683" s="3"/>
      <c r="H683" s="3"/>
      <c r="K683" s="3"/>
      <c r="L683" s="3"/>
      <c r="M683" s="3"/>
      <c r="N683" s="3"/>
      <c r="O683" s="3"/>
      <c r="P683" s="3"/>
      <c r="Q683" s="3"/>
      <c r="R683" s="3"/>
      <c r="S683" s="3"/>
      <c r="T683" s="3"/>
      <c r="U683" s="3"/>
      <c r="V683" s="101"/>
      <c r="W683" s="101"/>
      <c r="X683" s="30"/>
      <c r="Y683" s="101"/>
      <c r="Z683" s="101"/>
      <c r="AA683" s="101"/>
      <c r="AB683" s="101"/>
      <c r="AC683" s="101"/>
      <c r="AD683" s="101"/>
      <c r="AE683" s="101"/>
      <c r="AF683" s="101"/>
      <c r="AG683" s="101"/>
      <c r="AH683" s="101"/>
      <c r="AI683" s="101"/>
      <c r="AJ683" s="11"/>
      <c r="AW683" s="3"/>
    </row>
    <row r="684" spans="1:49" x14ac:dyDescent="0.25">
      <c r="A684" s="3"/>
      <c r="B684" s="3"/>
      <c r="C684" s="3"/>
      <c r="D684" s="3"/>
      <c r="E684" s="3"/>
      <c r="G684" s="3"/>
      <c r="H684" s="3"/>
      <c r="K684" s="3"/>
      <c r="L684" s="3"/>
      <c r="M684" s="3"/>
      <c r="N684" s="3"/>
      <c r="O684" s="3"/>
      <c r="P684" s="3"/>
      <c r="Q684" s="3"/>
      <c r="R684" s="3"/>
      <c r="S684" s="3"/>
      <c r="T684" s="3"/>
      <c r="U684" s="3"/>
      <c r="V684" s="101"/>
      <c r="W684" s="101"/>
      <c r="X684" s="30"/>
      <c r="Y684" s="101"/>
      <c r="Z684" s="101"/>
      <c r="AA684" s="101"/>
      <c r="AB684" s="101"/>
      <c r="AC684" s="101"/>
      <c r="AD684" s="101"/>
      <c r="AE684" s="101"/>
      <c r="AF684" s="101"/>
      <c r="AG684" s="101"/>
      <c r="AH684" s="101"/>
      <c r="AI684" s="101"/>
      <c r="AJ684" s="11"/>
      <c r="AW684" s="3"/>
    </row>
    <row r="685" spans="1:49" x14ac:dyDescent="0.25">
      <c r="A685" s="3"/>
      <c r="B685" s="3"/>
      <c r="C685" s="3"/>
      <c r="D685" s="3"/>
      <c r="E685" s="3"/>
      <c r="G685" s="3"/>
      <c r="H685" s="3"/>
      <c r="K685" s="3"/>
      <c r="L685" s="3"/>
      <c r="M685" s="3"/>
      <c r="N685" s="3"/>
      <c r="O685" s="3"/>
      <c r="P685" s="3"/>
      <c r="Q685" s="3"/>
      <c r="R685" s="3"/>
      <c r="S685" s="3"/>
      <c r="T685" s="3"/>
      <c r="U685" s="3"/>
      <c r="V685" s="101"/>
      <c r="W685" s="101"/>
      <c r="X685" s="30"/>
      <c r="Y685" s="101"/>
      <c r="Z685" s="101"/>
      <c r="AA685" s="101"/>
      <c r="AB685" s="101"/>
      <c r="AC685" s="101"/>
      <c r="AD685" s="101"/>
      <c r="AE685" s="101"/>
      <c r="AF685" s="101"/>
      <c r="AG685" s="101"/>
      <c r="AH685" s="101"/>
      <c r="AI685" s="101"/>
      <c r="AW685" s="3"/>
    </row>
    <row r="686" spans="1:49" x14ac:dyDescent="0.25">
      <c r="A686" s="3"/>
      <c r="B686" s="3"/>
      <c r="C686" s="3"/>
      <c r="D686" s="3"/>
      <c r="E686" s="3"/>
      <c r="G686" s="3"/>
      <c r="H686" s="3"/>
      <c r="K686" s="3"/>
      <c r="L686" s="3"/>
      <c r="M686" s="3"/>
      <c r="N686" s="3"/>
      <c r="O686" s="3"/>
      <c r="P686" s="3"/>
      <c r="Q686" s="3"/>
      <c r="R686" s="3"/>
      <c r="S686" s="3"/>
      <c r="T686" s="3"/>
      <c r="U686" s="3"/>
      <c r="V686" s="101"/>
      <c r="W686" s="101"/>
      <c r="X686" s="30"/>
      <c r="Y686" s="101"/>
      <c r="Z686" s="101"/>
      <c r="AA686" s="101"/>
      <c r="AB686" s="101"/>
      <c r="AC686" s="101"/>
      <c r="AD686" s="101"/>
      <c r="AE686" s="101"/>
      <c r="AF686" s="101"/>
      <c r="AG686" s="101"/>
      <c r="AH686" s="101"/>
      <c r="AI686" s="101"/>
      <c r="AJ686" s="11"/>
      <c r="AW686" s="3"/>
    </row>
    <row r="687" spans="1:49" x14ac:dyDescent="0.25">
      <c r="A687" s="3"/>
      <c r="B687" s="3"/>
      <c r="C687" s="3"/>
      <c r="D687" s="3"/>
      <c r="E687" s="3"/>
      <c r="G687" s="3"/>
      <c r="H687" s="3"/>
      <c r="K687" s="3"/>
      <c r="L687" s="3"/>
      <c r="M687" s="3"/>
      <c r="N687" s="3"/>
      <c r="O687" s="3"/>
      <c r="P687" s="3"/>
      <c r="Q687" s="3"/>
      <c r="R687" s="3"/>
      <c r="S687" s="3"/>
      <c r="T687" s="3"/>
      <c r="U687" s="3"/>
      <c r="V687" s="101"/>
      <c r="W687" s="101"/>
      <c r="X687" s="30"/>
      <c r="Y687" s="101"/>
      <c r="Z687" s="101"/>
      <c r="AA687" s="101"/>
      <c r="AB687" s="101"/>
      <c r="AC687" s="101"/>
      <c r="AD687" s="101"/>
      <c r="AE687" s="101"/>
      <c r="AF687" s="101"/>
      <c r="AG687" s="101"/>
      <c r="AH687" s="101"/>
      <c r="AI687" s="101"/>
      <c r="AJ687" s="11"/>
      <c r="AW687" s="3"/>
    </row>
    <row r="688" spans="1:49" x14ac:dyDescent="0.25">
      <c r="A688" s="3"/>
      <c r="B688" s="3"/>
      <c r="C688" s="3"/>
      <c r="D688" s="3"/>
      <c r="E688" s="3"/>
      <c r="G688" s="3"/>
      <c r="H688" s="3"/>
      <c r="K688" s="3"/>
      <c r="L688" s="3"/>
      <c r="M688" s="3"/>
      <c r="N688" s="3"/>
      <c r="O688" s="3"/>
      <c r="P688" s="3"/>
      <c r="Q688" s="3"/>
      <c r="R688" s="3"/>
      <c r="S688" s="3"/>
      <c r="T688" s="3"/>
      <c r="U688" s="3"/>
      <c r="V688" s="101"/>
      <c r="W688" s="101"/>
      <c r="X688" s="30"/>
      <c r="Y688" s="101"/>
      <c r="Z688" s="101"/>
      <c r="AA688" s="101"/>
      <c r="AB688" s="101"/>
      <c r="AC688" s="101"/>
      <c r="AD688" s="101"/>
      <c r="AE688" s="101"/>
      <c r="AF688" s="101"/>
      <c r="AG688" s="101"/>
      <c r="AH688" s="101"/>
      <c r="AI688" s="101"/>
      <c r="AJ688" s="11"/>
      <c r="AW688" s="3"/>
    </row>
    <row r="689" spans="1:49" x14ac:dyDescent="0.25">
      <c r="A689" s="3"/>
      <c r="B689" s="3"/>
      <c r="C689" s="3"/>
      <c r="D689" s="3"/>
      <c r="E689" s="3"/>
      <c r="G689" s="3"/>
      <c r="H689" s="3"/>
      <c r="K689" s="3"/>
      <c r="L689" s="3"/>
      <c r="M689" s="3"/>
      <c r="N689" s="3"/>
      <c r="O689" s="3"/>
      <c r="P689" s="3"/>
      <c r="Q689" s="3"/>
      <c r="R689" s="3"/>
      <c r="S689" s="3"/>
      <c r="T689" s="3"/>
      <c r="U689" s="3"/>
      <c r="V689" s="101"/>
      <c r="W689" s="101"/>
      <c r="X689" s="30"/>
      <c r="Y689" s="101"/>
      <c r="Z689" s="101"/>
      <c r="AA689" s="101"/>
      <c r="AB689" s="101"/>
      <c r="AC689" s="101"/>
      <c r="AD689" s="101"/>
      <c r="AE689" s="101"/>
      <c r="AF689" s="101"/>
      <c r="AG689" s="101"/>
      <c r="AH689" s="101"/>
      <c r="AI689" s="101"/>
      <c r="AJ689" s="11"/>
      <c r="AW689" s="3"/>
    </row>
    <row r="690" spans="1:49" x14ac:dyDescent="0.25">
      <c r="A690" s="3"/>
      <c r="B690" s="3"/>
      <c r="C690" s="3"/>
      <c r="D690" s="3"/>
      <c r="E690" s="3"/>
      <c r="G690" s="3"/>
      <c r="H690" s="3"/>
      <c r="K690" s="3"/>
      <c r="L690" s="3"/>
      <c r="M690" s="3"/>
      <c r="N690" s="3"/>
      <c r="O690" s="3"/>
      <c r="P690" s="3"/>
      <c r="Q690" s="3"/>
      <c r="R690" s="3"/>
      <c r="S690" s="3"/>
      <c r="T690" s="3"/>
      <c r="U690" s="3"/>
      <c r="V690" s="101"/>
      <c r="W690" s="101"/>
      <c r="X690" s="30"/>
      <c r="Y690" s="101"/>
      <c r="Z690" s="101"/>
      <c r="AA690" s="101"/>
      <c r="AB690" s="101"/>
      <c r="AC690" s="101"/>
      <c r="AD690" s="101"/>
      <c r="AE690" s="101"/>
      <c r="AF690" s="101"/>
      <c r="AG690" s="101"/>
      <c r="AH690" s="101"/>
      <c r="AI690" s="101"/>
      <c r="AJ690" s="11"/>
      <c r="AW690" s="3"/>
    </row>
    <row r="691" spans="1:49" x14ac:dyDescent="0.25">
      <c r="A691" s="3"/>
      <c r="B691" s="3"/>
      <c r="C691" s="3"/>
      <c r="D691" s="3"/>
      <c r="E691" s="3"/>
      <c r="G691" s="3"/>
      <c r="H691" s="3"/>
      <c r="K691" s="3"/>
      <c r="L691" s="3"/>
      <c r="M691" s="3"/>
      <c r="N691" s="3"/>
      <c r="O691" s="3"/>
      <c r="P691" s="3"/>
      <c r="Q691" s="3"/>
      <c r="R691" s="3"/>
      <c r="S691" s="3"/>
      <c r="T691" s="3"/>
      <c r="U691" s="3"/>
      <c r="V691" s="101"/>
      <c r="W691" s="101"/>
      <c r="X691" s="30"/>
      <c r="Y691" s="101"/>
      <c r="Z691" s="101"/>
      <c r="AA691" s="101"/>
      <c r="AB691" s="101"/>
      <c r="AC691" s="101"/>
      <c r="AD691" s="101"/>
      <c r="AE691" s="101"/>
      <c r="AF691" s="101"/>
      <c r="AG691" s="101"/>
      <c r="AH691" s="101"/>
      <c r="AI691" s="101"/>
      <c r="AJ691" s="11"/>
      <c r="AW691" s="3"/>
    </row>
    <row r="692" spans="1:49" x14ac:dyDescent="0.25">
      <c r="A692" s="3"/>
      <c r="B692" s="3"/>
      <c r="C692" s="3"/>
      <c r="D692" s="3"/>
      <c r="E692" s="3"/>
      <c r="G692" s="3"/>
      <c r="H692" s="3"/>
      <c r="K692" s="3"/>
      <c r="L692" s="3"/>
      <c r="M692" s="3"/>
      <c r="N692" s="3"/>
      <c r="O692" s="3"/>
      <c r="P692" s="3"/>
      <c r="Q692" s="3"/>
      <c r="R692" s="3"/>
      <c r="S692" s="3"/>
      <c r="T692" s="3"/>
      <c r="U692" s="3"/>
      <c r="V692" s="101"/>
      <c r="W692" s="101"/>
      <c r="X692" s="30"/>
      <c r="Y692" s="101"/>
      <c r="Z692" s="101"/>
      <c r="AA692" s="101"/>
      <c r="AB692" s="101"/>
      <c r="AC692" s="101"/>
      <c r="AD692" s="101"/>
      <c r="AE692" s="101"/>
      <c r="AF692" s="101"/>
      <c r="AG692" s="101"/>
      <c r="AH692" s="101"/>
      <c r="AI692" s="101"/>
      <c r="AJ692" s="11"/>
      <c r="AW692" s="3"/>
    </row>
    <row r="693" spans="1:49" x14ac:dyDescent="0.25">
      <c r="A693" s="3"/>
      <c r="B693" s="3"/>
      <c r="C693" s="3"/>
      <c r="D693" s="3"/>
      <c r="E693" s="3"/>
      <c r="G693" s="3"/>
      <c r="H693" s="3"/>
      <c r="K693" s="3"/>
      <c r="L693" s="3"/>
      <c r="M693" s="3"/>
      <c r="N693" s="3"/>
      <c r="O693" s="3"/>
      <c r="P693" s="3"/>
      <c r="Q693" s="3"/>
      <c r="R693" s="3"/>
      <c r="S693" s="3"/>
      <c r="T693" s="3"/>
      <c r="U693" s="3"/>
      <c r="V693" s="101"/>
      <c r="W693" s="101"/>
      <c r="X693" s="30"/>
      <c r="Y693" s="101"/>
      <c r="Z693" s="101"/>
      <c r="AA693" s="101"/>
      <c r="AB693" s="101"/>
      <c r="AC693" s="101"/>
      <c r="AD693" s="101"/>
      <c r="AE693" s="101"/>
      <c r="AF693" s="101"/>
      <c r="AG693" s="101"/>
      <c r="AH693" s="101"/>
      <c r="AI693" s="101"/>
      <c r="AJ693" s="11"/>
      <c r="AW693" s="3"/>
    </row>
    <row r="694" spans="1:49" x14ac:dyDescent="0.25">
      <c r="A694" s="3"/>
      <c r="B694" s="3"/>
      <c r="C694" s="3"/>
      <c r="D694" s="3"/>
      <c r="E694" s="3"/>
      <c r="G694" s="3"/>
      <c r="H694" s="3"/>
      <c r="K694" s="3"/>
      <c r="L694" s="3"/>
      <c r="M694" s="3"/>
      <c r="N694" s="3"/>
      <c r="O694" s="3"/>
      <c r="P694" s="3"/>
      <c r="Q694" s="3"/>
      <c r="R694" s="3"/>
      <c r="S694" s="3"/>
      <c r="T694" s="3"/>
      <c r="U694" s="3"/>
      <c r="V694" s="101"/>
      <c r="W694" s="101"/>
      <c r="X694" s="30"/>
      <c r="Y694" s="101"/>
      <c r="Z694" s="101"/>
      <c r="AA694" s="101"/>
      <c r="AB694" s="101"/>
      <c r="AC694" s="101"/>
      <c r="AD694" s="101"/>
      <c r="AE694" s="101"/>
      <c r="AF694" s="101"/>
      <c r="AG694" s="101"/>
      <c r="AH694" s="101"/>
      <c r="AI694" s="101"/>
      <c r="AJ694" s="11"/>
      <c r="AW694" s="3"/>
    </row>
    <row r="695" spans="1:49" x14ac:dyDescent="0.25">
      <c r="A695" s="3"/>
      <c r="B695" s="3"/>
      <c r="C695" s="3"/>
      <c r="D695" s="3"/>
      <c r="E695" s="3"/>
      <c r="G695" s="3"/>
      <c r="H695" s="3"/>
      <c r="K695" s="3"/>
      <c r="L695" s="3"/>
      <c r="M695" s="3"/>
      <c r="N695" s="3"/>
      <c r="O695" s="3"/>
      <c r="P695" s="3"/>
      <c r="Q695" s="3"/>
      <c r="R695" s="3"/>
      <c r="S695" s="3"/>
      <c r="T695" s="3"/>
      <c r="U695" s="3"/>
      <c r="V695" s="101"/>
      <c r="W695" s="101"/>
      <c r="X695" s="30"/>
      <c r="Y695" s="101"/>
      <c r="Z695" s="101"/>
      <c r="AA695" s="101"/>
      <c r="AB695" s="101"/>
      <c r="AC695" s="101"/>
      <c r="AD695" s="101"/>
      <c r="AE695" s="101"/>
      <c r="AF695" s="101"/>
      <c r="AG695" s="101"/>
      <c r="AH695" s="101"/>
      <c r="AI695" s="101"/>
      <c r="AJ695" s="11"/>
      <c r="AW695" s="3"/>
    </row>
    <row r="696" spans="1:49" x14ac:dyDescent="0.25">
      <c r="A696" s="3"/>
      <c r="B696" s="3"/>
      <c r="C696" s="3"/>
      <c r="D696" s="3"/>
      <c r="E696" s="3"/>
      <c r="G696" s="3"/>
      <c r="H696" s="3"/>
      <c r="K696" s="3"/>
      <c r="L696" s="3"/>
      <c r="M696" s="3"/>
      <c r="N696" s="3"/>
      <c r="O696" s="3"/>
      <c r="P696" s="3"/>
      <c r="Q696" s="3"/>
      <c r="R696" s="3"/>
      <c r="S696" s="3"/>
      <c r="T696" s="3"/>
      <c r="U696" s="3"/>
      <c r="V696" s="101"/>
      <c r="W696" s="101"/>
      <c r="X696" s="30"/>
      <c r="Y696" s="101"/>
      <c r="Z696" s="101"/>
      <c r="AA696" s="101"/>
      <c r="AB696" s="101"/>
      <c r="AC696" s="101"/>
      <c r="AD696" s="101"/>
      <c r="AE696" s="101"/>
      <c r="AF696" s="101"/>
      <c r="AG696" s="101"/>
      <c r="AH696" s="101"/>
      <c r="AI696" s="101"/>
      <c r="AJ696" s="11"/>
      <c r="AW696" s="3"/>
    </row>
    <row r="697" spans="1:49" x14ac:dyDescent="0.25">
      <c r="A697" s="3"/>
      <c r="B697" s="3"/>
      <c r="C697" s="3"/>
      <c r="D697" s="3"/>
      <c r="E697" s="3"/>
      <c r="G697" s="3"/>
      <c r="H697" s="3"/>
      <c r="K697" s="3"/>
      <c r="L697" s="3"/>
      <c r="M697" s="3"/>
      <c r="N697" s="3"/>
      <c r="O697" s="3"/>
      <c r="P697" s="3"/>
      <c r="Q697" s="3"/>
      <c r="R697" s="3"/>
      <c r="S697" s="3"/>
      <c r="T697" s="3"/>
      <c r="U697" s="3"/>
      <c r="V697" s="101"/>
      <c r="W697" s="101"/>
      <c r="X697" s="30"/>
      <c r="Y697" s="101"/>
      <c r="Z697" s="101"/>
      <c r="AA697" s="101"/>
      <c r="AB697" s="101"/>
      <c r="AC697" s="101"/>
      <c r="AD697" s="101"/>
      <c r="AE697" s="101"/>
      <c r="AF697" s="101"/>
      <c r="AG697" s="101"/>
      <c r="AH697" s="101"/>
      <c r="AI697" s="101"/>
      <c r="AJ697" s="11"/>
      <c r="AW697" s="3"/>
    </row>
    <row r="698" spans="1:49" x14ac:dyDescent="0.25">
      <c r="A698" s="3"/>
      <c r="B698" s="3"/>
      <c r="C698" s="3"/>
      <c r="D698" s="3"/>
      <c r="E698" s="3"/>
      <c r="G698" s="3"/>
      <c r="H698" s="3"/>
      <c r="K698" s="3"/>
      <c r="L698" s="3"/>
      <c r="M698" s="3"/>
      <c r="N698" s="3"/>
      <c r="O698" s="3"/>
      <c r="P698" s="3"/>
      <c r="Q698" s="3"/>
      <c r="R698" s="3"/>
      <c r="S698" s="3"/>
      <c r="T698" s="3"/>
      <c r="U698" s="3"/>
      <c r="V698" s="101"/>
      <c r="W698" s="101"/>
      <c r="X698" s="30"/>
      <c r="Y698" s="101"/>
      <c r="Z698" s="101"/>
      <c r="AA698" s="101"/>
      <c r="AB698" s="101"/>
      <c r="AC698" s="101"/>
      <c r="AD698" s="101"/>
      <c r="AE698" s="101"/>
      <c r="AF698" s="101"/>
      <c r="AG698" s="101"/>
      <c r="AH698" s="101"/>
      <c r="AI698" s="101"/>
      <c r="AJ698" s="11"/>
      <c r="AW698" s="3"/>
    </row>
    <row r="699" spans="1:49" x14ac:dyDescent="0.25">
      <c r="A699" s="3"/>
      <c r="B699" s="3"/>
      <c r="C699" s="3"/>
      <c r="D699" s="3"/>
      <c r="E699" s="3"/>
      <c r="G699" s="3"/>
      <c r="H699" s="3"/>
      <c r="K699" s="3"/>
      <c r="L699" s="3"/>
      <c r="M699" s="3"/>
      <c r="N699" s="3"/>
      <c r="O699" s="3"/>
      <c r="P699" s="3"/>
      <c r="Q699" s="3"/>
      <c r="R699" s="3"/>
      <c r="S699" s="3"/>
      <c r="T699" s="3"/>
      <c r="U699" s="3"/>
      <c r="V699" s="101"/>
      <c r="W699" s="101"/>
      <c r="X699" s="30"/>
      <c r="Y699" s="101"/>
      <c r="Z699" s="101"/>
      <c r="AA699" s="101"/>
      <c r="AB699" s="101"/>
      <c r="AC699" s="101"/>
      <c r="AD699" s="101"/>
      <c r="AE699" s="101"/>
      <c r="AF699" s="101"/>
      <c r="AG699" s="101"/>
      <c r="AH699" s="101"/>
      <c r="AI699" s="101"/>
      <c r="AJ699" s="11"/>
      <c r="AW699" s="3"/>
    </row>
    <row r="700" spans="1:49" x14ac:dyDescent="0.25">
      <c r="A700" s="3"/>
      <c r="B700" s="3"/>
      <c r="C700" s="3"/>
      <c r="D700" s="3"/>
      <c r="E700" s="3"/>
      <c r="G700" s="3"/>
      <c r="H700" s="3"/>
      <c r="K700" s="3"/>
      <c r="L700" s="3"/>
      <c r="M700" s="3"/>
      <c r="N700" s="3"/>
      <c r="O700" s="3"/>
      <c r="P700" s="3"/>
      <c r="Q700" s="3"/>
      <c r="R700" s="3"/>
      <c r="S700" s="3"/>
      <c r="T700" s="3"/>
      <c r="U700" s="3"/>
      <c r="V700" s="101"/>
      <c r="W700" s="101"/>
      <c r="X700" s="30"/>
      <c r="Y700" s="101"/>
      <c r="Z700" s="101"/>
      <c r="AA700" s="101"/>
      <c r="AB700" s="101"/>
      <c r="AC700" s="101"/>
      <c r="AD700" s="101"/>
      <c r="AE700" s="101"/>
      <c r="AF700" s="101"/>
      <c r="AG700" s="101"/>
      <c r="AH700" s="101"/>
      <c r="AI700" s="101"/>
      <c r="AJ700" s="11"/>
      <c r="AW700" s="3"/>
    </row>
    <row r="701" spans="1:49" x14ac:dyDescent="0.25">
      <c r="A701" s="3"/>
      <c r="B701" s="3"/>
      <c r="C701" s="3"/>
      <c r="D701" s="3"/>
      <c r="E701" s="3"/>
      <c r="G701" s="3"/>
      <c r="H701" s="3"/>
      <c r="K701" s="3"/>
      <c r="L701" s="3"/>
      <c r="M701" s="3"/>
      <c r="N701" s="3"/>
      <c r="O701" s="3"/>
      <c r="P701" s="3"/>
      <c r="Q701" s="3"/>
      <c r="R701" s="3"/>
      <c r="S701" s="3"/>
      <c r="T701" s="3"/>
      <c r="U701" s="3"/>
      <c r="V701" s="101"/>
      <c r="W701" s="101"/>
      <c r="X701" s="30"/>
      <c r="Y701" s="101"/>
      <c r="Z701" s="101"/>
      <c r="AA701" s="101"/>
      <c r="AB701" s="101"/>
      <c r="AC701" s="101"/>
      <c r="AD701" s="101"/>
      <c r="AE701" s="101"/>
      <c r="AF701" s="101"/>
      <c r="AG701" s="101"/>
      <c r="AH701" s="101"/>
      <c r="AI701" s="101"/>
      <c r="AJ701" s="11"/>
      <c r="AW701" s="3"/>
    </row>
    <row r="702" spans="1:49" x14ac:dyDescent="0.25">
      <c r="A702" s="3"/>
      <c r="B702" s="3"/>
      <c r="C702" s="3"/>
      <c r="D702" s="3"/>
      <c r="E702" s="3"/>
      <c r="G702" s="3"/>
      <c r="H702" s="3"/>
      <c r="K702" s="3"/>
      <c r="L702" s="3"/>
      <c r="M702" s="3"/>
      <c r="N702" s="3"/>
      <c r="O702" s="3"/>
      <c r="P702" s="3"/>
      <c r="Q702" s="3"/>
      <c r="R702" s="3"/>
      <c r="S702" s="3"/>
      <c r="T702" s="3"/>
      <c r="U702" s="3"/>
      <c r="AJ702" s="11"/>
      <c r="AW702" s="3"/>
    </row>
    <row r="703" spans="1:49" x14ac:dyDescent="0.25">
      <c r="A703" s="3"/>
      <c r="B703" s="3"/>
      <c r="C703" s="3"/>
      <c r="D703" s="3"/>
      <c r="E703" s="3"/>
      <c r="G703" s="3"/>
      <c r="H703" s="3"/>
      <c r="K703" s="3"/>
      <c r="L703" s="3"/>
      <c r="M703" s="3"/>
      <c r="N703" s="3"/>
      <c r="O703" s="3"/>
      <c r="P703" s="3"/>
      <c r="Q703" s="3"/>
      <c r="R703" s="3"/>
      <c r="S703" s="3"/>
      <c r="T703" s="3"/>
      <c r="U703" s="3"/>
      <c r="Y703" s="11"/>
      <c r="Z703" s="11"/>
      <c r="AA703" s="11"/>
      <c r="AB703" s="11"/>
      <c r="AC703" s="11"/>
      <c r="AD703" s="11"/>
      <c r="AE703" s="11"/>
      <c r="AF703" s="11"/>
      <c r="AG703" s="11"/>
      <c r="AH703" s="11"/>
      <c r="AI703" s="11"/>
      <c r="AJ703" s="11"/>
      <c r="AW703" s="3"/>
    </row>
    <row r="704" spans="1:49" x14ac:dyDescent="0.25">
      <c r="A704" s="3"/>
      <c r="B704" s="3"/>
      <c r="C704" s="3"/>
      <c r="D704" s="3"/>
      <c r="E704" s="3"/>
      <c r="G704" s="3"/>
      <c r="H704" s="3"/>
      <c r="K704" s="3"/>
      <c r="L704" s="3"/>
      <c r="M704" s="3"/>
      <c r="N704" s="3"/>
      <c r="O704" s="3"/>
      <c r="P704" s="3"/>
      <c r="Q704" s="3"/>
      <c r="R704" s="3"/>
      <c r="S704" s="3"/>
      <c r="T704" s="3"/>
      <c r="U704" s="3"/>
      <c r="V704" s="11" t="str">
        <f>CONCATENATE(Z704)</f>
        <v/>
      </c>
      <c r="Y704" s="11"/>
      <c r="Z704" s="11"/>
      <c r="AA704" s="11"/>
      <c r="AB704" s="11"/>
      <c r="AC704" s="11"/>
      <c r="AD704" s="11"/>
      <c r="AE704" s="11"/>
      <c r="AF704" s="11"/>
      <c r="AG704" s="11"/>
      <c r="AH704" s="11"/>
      <c r="AI704" s="11"/>
      <c r="AJ704" s="11"/>
      <c r="AW704" s="3"/>
    </row>
    <row r="705" spans="1:49" x14ac:dyDescent="0.25">
      <c r="A705" s="3"/>
      <c r="B705" s="3"/>
      <c r="C705" s="3"/>
      <c r="D705" s="3"/>
      <c r="E705" s="3"/>
      <c r="G705" s="3"/>
      <c r="H705" s="3"/>
      <c r="K705" s="3"/>
      <c r="L705" s="3"/>
      <c r="M705" s="3"/>
      <c r="N705" s="3"/>
      <c r="O705" s="3"/>
      <c r="P705" s="3"/>
      <c r="Q705" s="3"/>
      <c r="R705" s="3"/>
      <c r="S705" s="3"/>
      <c r="T705" s="3"/>
      <c r="U705" s="3"/>
      <c r="V705" s="11" t="str">
        <f t="shared" ref="V705:V721" si="397">CONCATENATE(Z705)</f>
        <v/>
      </c>
      <c r="Y705" s="11"/>
      <c r="Z705" s="11"/>
      <c r="AA705" s="11"/>
      <c r="AB705" s="11"/>
      <c r="AC705" s="11"/>
      <c r="AD705" s="11"/>
      <c r="AE705" s="11"/>
      <c r="AF705" s="11"/>
      <c r="AG705" s="11"/>
      <c r="AH705" s="11"/>
      <c r="AI705" s="11"/>
      <c r="AJ705" s="11"/>
      <c r="AW705" s="3"/>
    </row>
    <row r="706" spans="1:49" x14ac:dyDescent="0.25">
      <c r="A706" s="3"/>
      <c r="B706" s="3"/>
      <c r="C706" s="3"/>
      <c r="D706" s="3"/>
      <c r="E706" s="3"/>
      <c r="G706" s="3"/>
      <c r="H706" s="3"/>
      <c r="K706" s="3"/>
      <c r="L706" s="3"/>
      <c r="M706" s="3"/>
      <c r="N706" s="3"/>
      <c r="O706" s="3"/>
      <c r="P706" s="3"/>
      <c r="Q706" s="3"/>
      <c r="R706" s="3"/>
      <c r="S706" s="3"/>
      <c r="T706" s="3"/>
      <c r="U706" s="3"/>
      <c r="V706" s="11" t="str">
        <f t="shared" si="397"/>
        <v/>
      </c>
      <c r="Y706" s="11"/>
      <c r="Z706" s="11"/>
      <c r="AA706" s="11"/>
      <c r="AB706" s="11"/>
      <c r="AC706" s="11"/>
      <c r="AD706" s="11"/>
      <c r="AE706" s="11"/>
      <c r="AF706" s="11"/>
      <c r="AG706" s="11"/>
      <c r="AH706" s="11"/>
      <c r="AI706" s="11"/>
      <c r="AJ706" s="11"/>
      <c r="AW706" s="3"/>
    </row>
    <row r="707" spans="1:49" x14ac:dyDescent="0.25">
      <c r="A707" s="3"/>
      <c r="B707" s="3"/>
      <c r="C707" s="3"/>
      <c r="D707" s="3"/>
      <c r="E707" s="3"/>
      <c r="G707" s="3"/>
      <c r="H707" s="3"/>
      <c r="K707" s="3"/>
      <c r="L707" s="3"/>
      <c r="M707" s="3"/>
      <c r="N707" s="3"/>
      <c r="O707" s="3"/>
      <c r="P707" s="3"/>
      <c r="Q707" s="3"/>
      <c r="R707" s="3"/>
      <c r="S707" s="3"/>
      <c r="T707" s="3"/>
      <c r="U707" s="3"/>
      <c r="V707" s="11" t="str">
        <f t="shared" si="397"/>
        <v/>
      </c>
      <c r="Y707" s="11"/>
      <c r="Z707" s="11"/>
      <c r="AA707" s="11"/>
      <c r="AB707" s="11"/>
      <c r="AC707" s="11"/>
      <c r="AD707" s="11"/>
      <c r="AE707" s="11"/>
      <c r="AF707" s="11"/>
      <c r="AG707" s="11"/>
      <c r="AH707" s="11"/>
      <c r="AI707" s="11"/>
      <c r="AW707" s="3"/>
    </row>
    <row r="708" spans="1:49" x14ac:dyDescent="0.25">
      <c r="A708" s="3"/>
      <c r="B708" s="3"/>
      <c r="C708" s="3"/>
      <c r="D708" s="3"/>
      <c r="E708" s="3"/>
      <c r="G708" s="3"/>
      <c r="H708" s="3"/>
      <c r="K708" s="3"/>
      <c r="L708" s="3"/>
      <c r="M708" s="3"/>
      <c r="N708" s="3"/>
      <c r="O708" s="3"/>
      <c r="P708" s="3"/>
      <c r="Q708" s="3"/>
      <c r="R708" s="3"/>
      <c r="S708" s="3"/>
      <c r="T708" s="3"/>
      <c r="U708" s="3"/>
      <c r="V708" s="11" t="str">
        <f t="shared" si="397"/>
        <v/>
      </c>
      <c r="Y708" s="11"/>
      <c r="Z708" s="11"/>
      <c r="AA708" s="11"/>
      <c r="AB708" s="11"/>
      <c r="AC708" s="11"/>
      <c r="AD708" s="11"/>
      <c r="AE708" s="11"/>
      <c r="AF708" s="11"/>
      <c r="AG708" s="11"/>
      <c r="AH708" s="11"/>
      <c r="AI708" s="11"/>
      <c r="AJ708" s="11"/>
      <c r="AW708" s="3"/>
    </row>
    <row r="709" spans="1:49" x14ac:dyDescent="0.25">
      <c r="A709" s="3"/>
      <c r="B709" s="3"/>
      <c r="C709" s="3"/>
      <c r="D709" s="3"/>
      <c r="E709" s="3"/>
      <c r="G709" s="3"/>
      <c r="H709" s="3"/>
      <c r="K709" s="3"/>
      <c r="L709" s="3"/>
      <c r="M709" s="3"/>
      <c r="N709" s="3"/>
      <c r="O709" s="3"/>
      <c r="P709" s="3"/>
      <c r="Q709" s="3"/>
      <c r="R709" s="3"/>
      <c r="S709" s="3"/>
      <c r="T709" s="3"/>
      <c r="U709" s="3"/>
      <c r="V709" s="11" t="str">
        <f t="shared" si="397"/>
        <v/>
      </c>
      <c r="Y709" s="11"/>
      <c r="Z709" s="11"/>
      <c r="AA709" s="11"/>
      <c r="AB709" s="11"/>
      <c r="AC709" s="11"/>
      <c r="AD709" s="11"/>
      <c r="AE709" s="11"/>
      <c r="AF709" s="11"/>
      <c r="AG709" s="11"/>
      <c r="AH709" s="11"/>
      <c r="AI709" s="11"/>
      <c r="AJ709" s="11"/>
      <c r="AW709" s="3"/>
    </row>
    <row r="710" spans="1:49" x14ac:dyDescent="0.25">
      <c r="A710" s="3"/>
      <c r="B710" s="3"/>
      <c r="C710" s="3"/>
      <c r="D710" s="3"/>
      <c r="E710" s="3"/>
      <c r="G710" s="3"/>
      <c r="H710" s="3"/>
      <c r="K710" s="3"/>
      <c r="L710" s="3"/>
      <c r="M710" s="3"/>
      <c r="N710" s="3"/>
      <c r="O710" s="3"/>
      <c r="P710" s="3"/>
      <c r="Q710" s="3"/>
      <c r="R710" s="3"/>
      <c r="S710" s="3"/>
      <c r="T710" s="3"/>
      <c r="U710" s="3"/>
      <c r="V710" s="11" t="str">
        <f t="shared" si="397"/>
        <v/>
      </c>
      <c r="Y710" s="11"/>
      <c r="Z710" s="11"/>
      <c r="AA710" s="11"/>
      <c r="AB710" s="11"/>
      <c r="AC710" s="11"/>
      <c r="AD710" s="11"/>
      <c r="AE710" s="11"/>
      <c r="AF710" s="11"/>
      <c r="AG710" s="11"/>
      <c r="AH710" s="11"/>
      <c r="AI710" s="11"/>
      <c r="AJ710" s="11"/>
      <c r="AW710" s="3"/>
    </row>
    <row r="711" spans="1:49" x14ac:dyDescent="0.25">
      <c r="A711" s="3"/>
      <c r="B711" s="3"/>
      <c r="C711" s="3"/>
      <c r="D711" s="3"/>
      <c r="E711" s="3"/>
      <c r="G711" s="3"/>
      <c r="H711" s="3"/>
      <c r="K711" s="3"/>
      <c r="L711" s="3"/>
      <c r="M711" s="3"/>
      <c r="N711" s="3"/>
      <c r="O711" s="3"/>
      <c r="P711" s="3"/>
      <c r="Q711" s="3"/>
      <c r="R711" s="3"/>
      <c r="S711" s="3"/>
      <c r="T711" s="3"/>
      <c r="U711" s="3"/>
      <c r="V711" s="11" t="str">
        <f t="shared" si="397"/>
        <v/>
      </c>
      <c r="Y711" s="11"/>
      <c r="Z711" s="11"/>
      <c r="AA711" s="11"/>
      <c r="AB711" s="11"/>
      <c r="AC711" s="11"/>
      <c r="AD711" s="11"/>
      <c r="AE711" s="11"/>
      <c r="AF711" s="11"/>
      <c r="AG711" s="11"/>
      <c r="AH711" s="11"/>
      <c r="AI711" s="11"/>
      <c r="AJ711" s="11"/>
      <c r="AW711" s="3"/>
    </row>
    <row r="712" spans="1:49" x14ac:dyDescent="0.25">
      <c r="A712" s="3"/>
      <c r="B712" s="3"/>
      <c r="C712" s="3"/>
      <c r="D712" s="3"/>
      <c r="E712" s="3"/>
      <c r="G712" s="3"/>
      <c r="H712" s="3"/>
      <c r="K712" s="3"/>
      <c r="L712" s="3"/>
      <c r="M712" s="3"/>
      <c r="N712" s="3"/>
      <c r="O712" s="3"/>
      <c r="P712" s="3"/>
      <c r="Q712" s="3"/>
      <c r="R712" s="3"/>
      <c r="S712" s="3"/>
      <c r="T712" s="3"/>
      <c r="U712" s="3"/>
      <c r="V712" s="11" t="str">
        <f t="shared" si="397"/>
        <v/>
      </c>
      <c r="Y712" s="11"/>
      <c r="Z712" s="11"/>
      <c r="AA712" s="11"/>
      <c r="AB712" s="11"/>
      <c r="AC712" s="11"/>
      <c r="AD712" s="11"/>
      <c r="AE712" s="11"/>
      <c r="AF712" s="11"/>
      <c r="AG712" s="11"/>
      <c r="AH712" s="11"/>
      <c r="AI712" s="11"/>
      <c r="AJ712" s="11"/>
      <c r="AW712" s="3"/>
    </row>
    <row r="713" spans="1:49" x14ac:dyDescent="0.25">
      <c r="A713" s="3"/>
      <c r="B713" s="3"/>
      <c r="C713" s="3"/>
      <c r="D713" s="3"/>
      <c r="E713" s="3"/>
      <c r="G713" s="3"/>
      <c r="H713" s="3"/>
      <c r="K713" s="3"/>
      <c r="L713" s="3"/>
      <c r="M713" s="3"/>
      <c r="N713" s="3"/>
      <c r="O713" s="3"/>
      <c r="P713" s="3"/>
      <c r="Q713" s="3"/>
      <c r="R713" s="3"/>
      <c r="S713" s="3"/>
      <c r="T713" s="3"/>
      <c r="U713" s="3"/>
      <c r="V713" s="11" t="str">
        <f t="shared" si="397"/>
        <v/>
      </c>
      <c r="Y713" s="11"/>
      <c r="Z713" s="11"/>
      <c r="AA713" s="11"/>
      <c r="AB713" s="11"/>
      <c r="AC713" s="11"/>
      <c r="AD713" s="11"/>
      <c r="AE713" s="11"/>
      <c r="AF713" s="11"/>
      <c r="AG713" s="11"/>
      <c r="AH713" s="11"/>
      <c r="AI713" s="11"/>
      <c r="AJ713" s="11"/>
      <c r="AW713" s="3"/>
    </row>
    <row r="714" spans="1:49" x14ac:dyDescent="0.25">
      <c r="A714" s="3"/>
      <c r="B714" s="3"/>
      <c r="C714" s="3"/>
      <c r="D714" s="3"/>
      <c r="E714" s="3"/>
      <c r="G714" s="3"/>
      <c r="H714" s="3"/>
      <c r="K714" s="3"/>
      <c r="L714" s="3"/>
      <c r="M714" s="3"/>
      <c r="N714" s="3"/>
      <c r="O714" s="3"/>
      <c r="P714" s="3"/>
      <c r="Q714" s="3"/>
      <c r="R714" s="3"/>
      <c r="S714" s="3"/>
      <c r="T714" s="3"/>
      <c r="U714" s="3"/>
      <c r="V714" s="11" t="str">
        <f t="shared" si="397"/>
        <v/>
      </c>
      <c r="Y714" s="11"/>
      <c r="Z714" s="11"/>
      <c r="AA714" s="11"/>
      <c r="AB714" s="11"/>
      <c r="AC714" s="11"/>
      <c r="AD714" s="11"/>
      <c r="AE714" s="11"/>
      <c r="AF714" s="11"/>
      <c r="AG714" s="11"/>
      <c r="AH714" s="11"/>
      <c r="AI714" s="11"/>
      <c r="AJ714" s="11"/>
      <c r="AW714" s="3"/>
    </row>
    <row r="715" spans="1:49" x14ac:dyDescent="0.25">
      <c r="A715" s="3"/>
      <c r="B715" s="3"/>
      <c r="C715" s="3"/>
      <c r="D715" s="3"/>
      <c r="E715" s="3"/>
      <c r="G715" s="3"/>
      <c r="H715" s="3"/>
      <c r="K715" s="3"/>
      <c r="L715" s="3"/>
      <c r="M715" s="3"/>
      <c r="N715" s="3"/>
      <c r="O715" s="3"/>
      <c r="P715" s="3"/>
      <c r="Q715" s="3"/>
      <c r="R715" s="3"/>
      <c r="S715" s="3"/>
      <c r="T715" s="3"/>
      <c r="U715" s="3"/>
      <c r="V715" s="11" t="str">
        <f t="shared" si="397"/>
        <v/>
      </c>
      <c r="Y715" s="11"/>
      <c r="Z715" s="11"/>
      <c r="AA715" s="11"/>
      <c r="AB715" s="11"/>
      <c r="AC715" s="11"/>
      <c r="AD715" s="11"/>
      <c r="AE715" s="11"/>
      <c r="AF715" s="11"/>
      <c r="AG715" s="11"/>
      <c r="AH715" s="11"/>
      <c r="AI715" s="11"/>
      <c r="AJ715" s="11"/>
      <c r="AW715" s="3"/>
    </row>
    <row r="716" spans="1:49" x14ac:dyDescent="0.25">
      <c r="A716" s="3"/>
      <c r="B716" s="3"/>
      <c r="C716" s="3"/>
      <c r="D716" s="3"/>
      <c r="E716" s="3"/>
      <c r="G716" s="3"/>
      <c r="H716" s="3"/>
      <c r="K716" s="3"/>
      <c r="L716" s="3"/>
      <c r="M716" s="3"/>
      <c r="N716" s="3"/>
      <c r="O716" s="3"/>
      <c r="P716" s="3"/>
      <c r="Q716" s="3"/>
      <c r="R716" s="3"/>
      <c r="S716" s="3"/>
      <c r="T716" s="3"/>
      <c r="U716" s="3"/>
      <c r="V716" s="11" t="str">
        <f t="shared" si="397"/>
        <v/>
      </c>
      <c r="Y716" s="11"/>
      <c r="Z716" s="11"/>
      <c r="AA716" s="11"/>
      <c r="AB716" s="11"/>
      <c r="AC716" s="11"/>
      <c r="AD716" s="11"/>
      <c r="AE716" s="11"/>
      <c r="AF716" s="11"/>
      <c r="AG716" s="11"/>
      <c r="AH716" s="11"/>
      <c r="AI716" s="11"/>
      <c r="AJ716" s="11"/>
      <c r="AW716" s="3"/>
    </row>
    <row r="717" spans="1:49" x14ac:dyDescent="0.25">
      <c r="A717" s="3"/>
      <c r="B717" s="3"/>
      <c r="C717" s="3"/>
      <c r="D717" s="3"/>
      <c r="E717" s="3"/>
      <c r="G717" s="3"/>
      <c r="H717" s="3"/>
      <c r="K717" s="3"/>
      <c r="L717" s="3"/>
      <c r="M717" s="3"/>
      <c r="N717" s="3"/>
      <c r="O717" s="3"/>
      <c r="P717" s="3"/>
      <c r="Q717" s="3"/>
      <c r="R717" s="3"/>
      <c r="S717" s="3"/>
      <c r="T717" s="3"/>
      <c r="U717" s="3"/>
      <c r="V717" s="11" t="str">
        <f t="shared" si="397"/>
        <v/>
      </c>
      <c r="Y717" s="11"/>
      <c r="Z717" s="11"/>
      <c r="AA717" s="11"/>
      <c r="AB717" s="11"/>
      <c r="AC717" s="11"/>
      <c r="AD717" s="11"/>
      <c r="AE717" s="11"/>
      <c r="AF717" s="11"/>
      <c r="AG717" s="11"/>
      <c r="AH717" s="11"/>
      <c r="AI717" s="11"/>
      <c r="AJ717" s="11"/>
      <c r="AW717" s="3"/>
    </row>
    <row r="718" spans="1:49" x14ac:dyDescent="0.25">
      <c r="A718" s="3"/>
      <c r="B718" s="3"/>
      <c r="C718" s="3"/>
      <c r="D718" s="3"/>
      <c r="E718" s="3"/>
      <c r="G718" s="3"/>
      <c r="H718" s="3"/>
      <c r="K718" s="3"/>
      <c r="L718" s="3"/>
      <c r="M718" s="3"/>
      <c r="N718" s="3"/>
      <c r="O718" s="3"/>
      <c r="P718" s="3"/>
      <c r="Q718" s="3"/>
      <c r="R718" s="3"/>
      <c r="S718" s="3"/>
      <c r="T718" s="3"/>
      <c r="U718" s="3"/>
      <c r="V718" s="11" t="str">
        <f t="shared" si="397"/>
        <v/>
      </c>
      <c r="Y718" s="11"/>
      <c r="Z718" s="11"/>
      <c r="AA718" s="11"/>
      <c r="AB718" s="11"/>
      <c r="AC718" s="11"/>
      <c r="AD718" s="11"/>
      <c r="AE718" s="11"/>
      <c r="AF718" s="11"/>
      <c r="AG718" s="11"/>
      <c r="AH718" s="11"/>
      <c r="AI718" s="11"/>
      <c r="AJ718" s="11"/>
      <c r="AW718" s="3"/>
    </row>
    <row r="719" spans="1:49" x14ac:dyDescent="0.25">
      <c r="A719" s="3"/>
      <c r="B719" s="3"/>
      <c r="C719" s="3"/>
      <c r="D719" s="3"/>
      <c r="E719" s="3"/>
      <c r="G719" s="3"/>
      <c r="H719" s="3"/>
      <c r="K719" s="3"/>
      <c r="L719" s="3"/>
      <c r="M719" s="3"/>
      <c r="N719" s="3"/>
      <c r="O719" s="3"/>
      <c r="P719" s="3"/>
      <c r="Q719" s="3"/>
      <c r="R719" s="3"/>
      <c r="S719" s="3"/>
      <c r="T719" s="3"/>
      <c r="U719" s="3"/>
      <c r="V719" s="11" t="str">
        <f t="shared" si="397"/>
        <v/>
      </c>
      <c r="Y719" s="11"/>
      <c r="Z719" s="11"/>
      <c r="AA719" s="11"/>
      <c r="AB719" s="11"/>
      <c r="AC719" s="11"/>
      <c r="AD719" s="11"/>
      <c r="AE719" s="11"/>
      <c r="AF719" s="11"/>
      <c r="AG719" s="11"/>
      <c r="AH719" s="11"/>
      <c r="AI719" s="11"/>
      <c r="AJ719" s="11"/>
      <c r="AW719" s="3"/>
    </row>
    <row r="720" spans="1:49" x14ac:dyDescent="0.25">
      <c r="A720" s="3"/>
      <c r="B720" s="3"/>
      <c r="C720" s="3"/>
      <c r="D720" s="3"/>
      <c r="E720" s="3"/>
      <c r="G720" s="3"/>
      <c r="H720" s="3"/>
      <c r="K720" s="3"/>
      <c r="L720" s="3"/>
      <c r="M720" s="3"/>
      <c r="N720" s="3"/>
      <c r="O720" s="3"/>
      <c r="P720" s="3"/>
      <c r="Q720" s="3"/>
      <c r="R720" s="3"/>
      <c r="S720" s="3"/>
      <c r="T720" s="3"/>
      <c r="U720" s="3"/>
      <c r="V720" s="11" t="str">
        <f t="shared" si="397"/>
        <v/>
      </c>
      <c r="Y720" s="11"/>
      <c r="Z720" s="11"/>
      <c r="AA720" s="11"/>
      <c r="AB720" s="11"/>
      <c r="AC720" s="11"/>
      <c r="AD720" s="11"/>
      <c r="AE720" s="11"/>
      <c r="AF720" s="11"/>
      <c r="AG720" s="11"/>
      <c r="AH720" s="11"/>
      <c r="AI720" s="11"/>
      <c r="AJ720" s="11"/>
      <c r="AW720" s="3"/>
    </row>
    <row r="721" spans="1:49" x14ac:dyDescent="0.25">
      <c r="A721" s="3"/>
      <c r="B721" s="3"/>
      <c r="C721" s="3"/>
      <c r="D721" s="3"/>
      <c r="E721" s="3"/>
      <c r="G721" s="3"/>
      <c r="H721" s="3"/>
      <c r="K721" s="3"/>
      <c r="L721" s="3"/>
      <c r="M721" s="3"/>
      <c r="N721" s="3"/>
      <c r="O721" s="3"/>
      <c r="P721" s="3"/>
      <c r="Q721" s="3"/>
      <c r="R721" s="3"/>
      <c r="S721" s="3"/>
      <c r="T721" s="3"/>
      <c r="U721" s="3"/>
      <c r="V721" s="11" t="str">
        <f t="shared" si="397"/>
        <v/>
      </c>
      <c r="Y721" s="11"/>
      <c r="Z721" s="11"/>
      <c r="AA721" s="11"/>
      <c r="AB721" s="11"/>
      <c r="AC721" s="11"/>
      <c r="AD721" s="11"/>
      <c r="AE721" s="11"/>
      <c r="AF721" s="11"/>
      <c r="AG721" s="11"/>
      <c r="AH721" s="11"/>
      <c r="AI721" s="11"/>
      <c r="AJ721" s="11"/>
      <c r="AW721" s="3"/>
    </row>
    <row r="722" spans="1:49" x14ac:dyDescent="0.25">
      <c r="A722" s="3"/>
      <c r="B722" s="3"/>
      <c r="C722" s="3"/>
      <c r="D722" s="3"/>
      <c r="E722" s="3"/>
      <c r="G722" s="3"/>
      <c r="H722" s="3"/>
      <c r="K722" s="3"/>
      <c r="L722" s="3"/>
      <c r="M722" s="3"/>
      <c r="N722" s="3"/>
      <c r="O722" s="3"/>
      <c r="P722" s="3"/>
      <c r="Q722" s="3"/>
      <c r="R722" s="3"/>
      <c r="S722" s="3"/>
      <c r="T722" s="3"/>
      <c r="U722" s="3"/>
      <c r="AJ722" s="11"/>
      <c r="AW722" s="3"/>
    </row>
    <row r="723" spans="1:49" x14ac:dyDescent="0.25">
      <c r="A723" s="3"/>
      <c r="B723" s="3"/>
      <c r="C723" s="3"/>
      <c r="D723" s="3"/>
      <c r="E723" s="3"/>
      <c r="G723" s="3"/>
      <c r="H723" s="3"/>
      <c r="K723" s="3"/>
      <c r="L723" s="3"/>
      <c r="M723" s="3"/>
      <c r="N723" s="3"/>
      <c r="O723" s="3"/>
      <c r="P723" s="3"/>
      <c r="Q723" s="3"/>
      <c r="R723" s="3"/>
      <c r="S723" s="3"/>
      <c r="T723" s="3"/>
      <c r="U723" s="3"/>
      <c r="Y723" s="11"/>
      <c r="Z723" s="11"/>
      <c r="AA723" s="11"/>
      <c r="AB723" s="11"/>
      <c r="AC723" s="11"/>
      <c r="AD723" s="11"/>
      <c r="AE723" s="11"/>
      <c r="AF723" s="11"/>
      <c r="AG723" s="11"/>
      <c r="AH723" s="11"/>
      <c r="AI723" s="11"/>
      <c r="AJ723" s="11"/>
      <c r="AW723" s="3"/>
    </row>
    <row r="724" spans="1:49" x14ac:dyDescent="0.25">
      <c r="A724" s="3"/>
      <c r="B724" s="3"/>
      <c r="C724" s="3"/>
      <c r="D724" s="3"/>
      <c r="E724" s="3"/>
      <c r="G724" s="3"/>
      <c r="H724" s="3"/>
      <c r="K724" s="3"/>
      <c r="L724" s="3"/>
      <c r="M724" s="3"/>
      <c r="N724" s="3"/>
      <c r="O724" s="3"/>
      <c r="P724" s="3"/>
      <c r="Q724" s="3"/>
      <c r="R724" s="3"/>
      <c r="S724" s="3"/>
      <c r="T724" s="3"/>
      <c r="U724" s="3"/>
      <c r="V724" s="11" t="str">
        <f>CONCATENATE(Z724)</f>
        <v/>
      </c>
      <c r="Y724" s="11"/>
      <c r="Z724" s="11"/>
      <c r="AA724" s="11"/>
      <c r="AB724" s="11"/>
      <c r="AC724" s="11"/>
      <c r="AD724" s="11"/>
      <c r="AE724" s="11"/>
      <c r="AF724" s="11"/>
      <c r="AG724" s="11"/>
      <c r="AH724" s="11"/>
      <c r="AI724" s="11"/>
      <c r="AJ724" s="11"/>
      <c r="AW724" s="3"/>
    </row>
    <row r="725" spans="1:49" x14ac:dyDescent="0.25">
      <c r="A725" s="3"/>
      <c r="B725" s="3"/>
      <c r="C725" s="3"/>
      <c r="D725" s="3"/>
      <c r="E725" s="3"/>
      <c r="G725" s="3"/>
      <c r="H725" s="3"/>
      <c r="K725" s="3"/>
      <c r="L725" s="3"/>
      <c r="M725" s="3"/>
      <c r="N725" s="3"/>
      <c r="O725" s="3"/>
      <c r="P725" s="3"/>
      <c r="Q725" s="3"/>
      <c r="R725" s="3"/>
      <c r="S725" s="3"/>
      <c r="T725" s="3"/>
      <c r="U725" s="3"/>
      <c r="V725" s="11" t="str">
        <f t="shared" ref="V725:V741" si="398">CONCATENATE(Z725)</f>
        <v/>
      </c>
      <c r="Y725" s="11"/>
      <c r="Z725" s="11"/>
      <c r="AA725" s="11"/>
      <c r="AB725" s="11"/>
      <c r="AC725" s="11"/>
      <c r="AD725" s="11"/>
      <c r="AE725" s="11"/>
      <c r="AF725" s="11"/>
      <c r="AG725" s="11"/>
      <c r="AH725" s="11"/>
      <c r="AI725" s="11"/>
      <c r="AJ725" s="11"/>
      <c r="AW725" s="3"/>
    </row>
    <row r="726" spans="1:49" x14ac:dyDescent="0.25">
      <c r="A726" s="3"/>
      <c r="B726" s="3"/>
      <c r="C726" s="3"/>
      <c r="D726" s="3"/>
      <c r="E726" s="3"/>
      <c r="G726" s="3"/>
      <c r="H726" s="3"/>
      <c r="K726" s="3"/>
      <c r="L726" s="3"/>
      <c r="M726" s="3"/>
      <c r="N726" s="3"/>
      <c r="O726" s="3"/>
      <c r="P726" s="3"/>
      <c r="Q726" s="3"/>
      <c r="R726" s="3"/>
      <c r="S726" s="3"/>
      <c r="T726" s="3"/>
      <c r="U726" s="3"/>
      <c r="V726" s="11" t="str">
        <f t="shared" si="398"/>
        <v/>
      </c>
      <c r="Y726" s="11"/>
      <c r="Z726" s="11"/>
      <c r="AA726" s="11"/>
      <c r="AB726" s="11"/>
      <c r="AC726" s="11"/>
      <c r="AD726" s="11"/>
      <c r="AE726" s="11"/>
      <c r="AF726" s="11"/>
      <c r="AG726" s="11"/>
      <c r="AH726" s="11"/>
      <c r="AI726" s="11"/>
      <c r="AJ726" s="11"/>
      <c r="AW726" s="3"/>
    </row>
    <row r="727" spans="1:49" x14ac:dyDescent="0.25">
      <c r="A727" s="3"/>
      <c r="B727" s="3"/>
      <c r="C727" s="3"/>
      <c r="D727" s="3"/>
      <c r="E727" s="3"/>
      <c r="G727" s="3"/>
      <c r="H727" s="3"/>
      <c r="K727" s="3"/>
      <c r="L727" s="3"/>
      <c r="M727" s="3"/>
      <c r="N727" s="3"/>
      <c r="O727" s="3"/>
      <c r="P727" s="3"/>
      <c r="Q727" s="3"/>
      <c r="R727" s="3"/>
      <c r="S727" s="3"/>
      <c r="T727" s="3"/>
      <c r="U727" s="3"/>
      <c r="V727" s="11" t="str">
        <f t="shared" si="398"/>
        <v/>
      </c>
      <c r="Y727" s="11"/>
      <c r="Z727" s="11"/>
      <c r="AA727" s="11"/>
      <c r="AB727" s="11"/>
      <c r="AC727" s="11"/>
      <c r="AD727" s="11"/>
      <c r="AE727" s="11"/>
      <c r="AF727" s="11"/>
      <c r="AG727" s="11"/>
      <c r="AH727" s="11"/>
      <c r="AI727" s="11"/>
      <c r="AJ727" s="11"/>
      <c r="AW727" s="3"/>
    </row>
    <row r="728" spans="1:49" x14ac:dyDescent="0.25">
      <c r="A728" s="3"/>
      <c r="B728" s="3"/>
      <c r="C728" s="3"/>
      <c r="D728" s="3"/>
      <c r="E728" s="3"/>
      <c r="G728" s="3"/>
      <c r="H728" s="3"/>
      <c r="K728" s="3"/>
      <c r="L728" s="3"/>
      <c r="M728" s="3"/>
      <c r="N728" s="3"/>
      <c r="O728" s="3"/>
      <c r="P728" s="3"/>
      <c r="Q728" s="3"/>
      <c r="R728" s="3"/>
      <c r="S728" s="3"/>
      <c r="T728" s="3"/>
      <c r="U728" s="3"/>
      <c r="V728" s="11" t="str">
        <f t="shared" si="398"/>
        <v/>
      </c>
      <c r="Y728" s="11"/>
      <c r="Z728" s="11"/>
      <c r="AA728" s="11"/>
      <c r="AB728" s="11"/>
      <c r="AC728" s="11"/>
      <c r="AD728" s="11"/>
      <c r="AE728" s="11"/>
      <c r="AF728" s="11"/>
      <c r="AG728" s="11"/>
      <c r="AH728" s="11"/>
      <c r="AI728" s="11"/>
      <c r="AJ728" s="11"/>
      <c r="AW728" s="3"/>
    </row>
    <row r="729" spans="1:49" x14ac:dyDescent="0.25">
      <c r="A729" s="3"/>
      <c r="B729" s="3"/>
      <c r="C729" s="3"/>
      <c r="D729" s="3"/>
      <c r="E729" s="3"/>
      <c r="G729" s="3"/>
      <c r="H729" s="3"/>
      <c r="K729" s="3"/>
      <c r="L729" s="3"/>
      <c r="M729" s="3"/>
      <c r="N729" s="3"/>
      <c r="O729" s="3"/>
      <c r="P729" s="3"/>
      <c r="Q729" s="3"/>
      <c r="R729" s="3"/>
      <c r="S729" s="3"/>
      <c r="T729" s="3"/>
      <c r="U729" s="3"/>
      <c r="V729" s="11" t="str">
        <f t="shared" si="398"/>
        <v/>
      </c>
      <c r="Y729" s="11"/>
      <c r="Z729" s="11"/>
      <c r="AA729" s="11"/>
      <c r="AB729" s="11"/>
      <c r="AC729" s="11"/>
      <c r="AD729" s="11"/>
      <c r="AE729" s="11"/>
      <c r="AF729" s="11"/>
      <c r="AG729" s="11"/>
      <c r="AH729" s="11"/>
      <c r="AI729" s="11"/>
      <c r="AW729" s="3"/>
    </row>
    <row r="730" spans="1:49" x14ac:dyDescent="0.25">
      <c r="A730" s="3"/>
      <c r="B730" s="3"/>
      <c r="C730" s="3"/>
      <c r="D730" s="3"/>
      <c r="E730" s="3"/>
      <c r="G730" s="3"/>
      <c r="H730" s="3"/>
      <c r="K730" s="3"/>
      <c r="L730" s="3"/>
      <c r="M730" s="3"/>
      <c r="N730" s="3"/>
      <c r="O730" s="3"/>
      <c r="P730" s="3"/>
      <c r="Q730" s="3"/>
      <c r="R730" s="3"/>
      <c r="S730" s="3"/>
      <c r="T730" s="3"/>
      <c r="U730" s="3"/>
      <c r="V730" s="11" t="str">
        <f t="shared" si="398"/>
        <v/>
      </c>
      <c r="Y730" s="11"/>
      <c r="Z730" s="11"/>
      <c r="AA730" s="11"/>
      <c r="AB730" s="11"/>
      <c r="AC730" s="11"/>
      <c r="AD730" s="11"/>
      <c r="AE730" s="11"/>
      <c r="AF730" s="11"/>
      <c r="AG730" s="11"/>
      <c r="AH730" s="11"/>
      <c r="AI730" s="11"/>
      <c r="AJ730" s="11"/>
      <c r="AW730" s="3"/>
    </row>
    <row r="731" spans="1:49" x14ac:dyDescent="0.25">
      <c r="A731" s="3"/>
      <c r="B731" s="3"/>
      <c r="C731" s="3"/>
      <c r="D731" s="3"/>
      <c r="E731" s="3"/>
      <c r="G731" s="3"/>
      <c r="H731" s="3"/>
      <c r="K731" s="3"/>
      <c r="L731" s="3"/>
      <c r="M731" s="3"/>
      <c r="N731" s="3"/>
      <c r="O731" s="3"/>
      <c r="P731" s="3"/>
      <c r="Q731" s="3"/>
      <c r="R731" s="3"/>
      <c r="S731" s="3"/>
      <c r="T731" s="3"/>
      <c r="U731" s="3"/>
      <c r="V731" s="11" t="str">
        <f t="shared" si="398"/>
        <v/>
      </c>
      <c r="Y731" s="11"/>
      <c r="Z731" s="11"/>
      <c r="AA731" s="11"/>
      <c r="AB731" s="11"/>
      <c r="AC731" s="11"/>
      <c r="AD731" s="11"/>
      <c r="AE731" s="11"/>
      <c r="AF731" s="11"/>
      <c r="AG731" s="11"/>
      <c r="AH731" s="11"/>
      <c r="AI731" s="11"/>
      <c r="AJ731" s="11"/>
      <c r="AW731" s="3"/>
    </row>
    <row r="732" spans="1:49" x14ac:dyDescent="0.25">
      <c r="A732" s="3"/>
      <c r="B732" s="3"/>
      <c r="C732" s="3"/>
      <c r="D732" s="3"/>
      <c r="E732" s="3"/>
      <c r="G732" s="3"/>
      <c r="H732" s="3"/>
      <c r="K732" s="3"/>
      <c r="L732" s="3"/>
      <c r="M732" s="3"/>
      <c r="N732" s="3"/>
      <c r="O732" s="3"/>
      <c r="P732" s="3"/>
      <c r="Q732" s="3"/>
      <c r="R732" s="3"/>
      <c r="S732" s="3"/>
      <c r="T732" s="3"/>
      <c r="U732" s="3"/>
      <c r="V732" s="11" t="str">
        <f t="shared" si="398"/>
        <v/>
      </c>
      <c r="Y732" s="11"/>
      <c r="Z732" s="11"/>
      <c r="AA732" s="11"/>
      <c r="AB732" s="11"/>
      <c r="AC732" s="11"/>
      <c r="AD732" s="11"/>
      <c r="AE732" s="11"/>
      <c r="AF732" s="11"/>
      <c r="AG732" s="11"/>
      <c r="AH732" s="11"/>
      <c r="AI732" s="11"/>
      <c r="AJ732" s="11"/>
      <c r="AW732" s="3"/>
    </row>
    <row r="733" spans="1:49" x14ac:dyDescent="0.25">
      <c r="A733" s="3"/>
      <c r="B733" s="3"/>
      <c r="C733" s="3"/>
      <c r="D733" s="3"/>
      <c r="E733" s="3"/>
      <c r="G733" s="3"/>
      <c r="H733" s="3"/>
      <c r="K733" s="3"/>
      <c r="L733" s="3"/>
      <c r="M733" s="3"/>
      <c r="N733" s="3"/>
      <c r="O733" s="3"/>
      <c r="P733" s="3"/>
      <c r="Q733" s="3"/>
      <c r="R733" s="3"/>
      <c r="S733" s="3"/>
      <c r="T733" s="3"/>
      <c r="U733" s="3"/>
      <c r="V733" s="11" t="str">
        <f t="shared" si="398"/>
        <v/>
      </c>
      <c r="Y733" s="11"/>
      <c r="Z733" s="11"/>
      <c r="AA733" s="11"/>
      <c r="AB733" s="11"/>
      <c r="AC733" s="11"/>
      <c r="AD733" s="11"/>
      <c r="AE733" s="11"/>
      <c r="AF733" s="11"/>
      <c r="AG733" s="11"/>
      <c r="AH733" s="11"/>
      <c r="AI733" s="11"/>
      <c r="AJ733" s="11"/>
      <c r="AW733" s="3"/>
    </row>
    <row r="734" spans="1:49" x14ac:dyDescent="0.25">
      <c r="A734" s="3"/>
      <c r="B734" s="3"/>
      <c r="C734" s="3"/>
      <c r="D734" s="3"/>
      <c r="E734" s="3"/>
      <c r="G734" s="3"/>
      <c r="H734" s="3"/>
      <c r="K734" s="3"/>
      <c r="L734" s="3"/>
      <c r="M734" s="3"/>
      <c r="N734" s="3"/>
      <c r="O734" s="3"/>
      <c r="P734" s="3"/>
      <c r="Q734" s="3"/>
      <c r="R734" s="3"/>
      <c r="S734" s="3"/>
      <c r="T734" s="3"/>
      <c r="U734" s="3"/>
      <c r="V734" s="11" t="str">
        <f t="shared" si="398"/>
        <v/>
      </c>
      <c r="Y734" s="11"/>
      <c r="Z734" s="11"/>
      <c r="AA734" s="11"/>
      <c r="AB734" s="11"/>
      <c r="AC734" s="11"/>
      <c r="AD734" s="11"/>
      <c r="AE734" s="11"/>
      <c r="AF734" s="11"/>
      <c r="AG734" s="11"/>
      <c r="AH734" s="11"/>
      <c r="AI734" s="11"/>
      <c r="AJ734" s="11"/>
      <c r="AW734" s="3"/>
    </row>
    <row r="735" spans="1:49" x14ac:dyDescent="0.25">
      <c r="A735" s="3"/>
      <c r="B735" s="3"/>
      <c r="C735" s="3"/>
      <c r="D735" s="3"/>
      <c r="E735" s="3"/>
      <c r="G735" s="3"/>
      <c r="H735" s="3"/>
      <c r="K735" s="3"/>
      <c r="L735" s="3"/>
      <c r="M735" s="3"/>
      <c r="N735" s="3"/>
      <c r="O735" s="3"/>
      <c r="P735" s="3"/>
      <c r="Q735" s="3"/>
      <c r="R735" s="3"/>
      <c r="S735" s="3"/>
      <c r="T735" s="3"/>
      <c r="U735" s="3"/>
      <c r="V735" s="11" t="str">
        <f t="shared" si="398"/>
        <v/>
      </c>
      <c r="Y735" s="11"/>
      <c r="Z735" s="11"/>
      <c r="AA735" s="11"/>
      <c r="AB735" s="11"/>
      <c r="AC735" s="11"/>
      <c r="AD735" s="11"/>
      <c r="AE735" s="11"/>
      <c r="AF735" s="11"/>
      <c r="AG735" s="11"/>
      <c r="AH735" s="11"/>
      <c r="AI735" s="11"/>
      <c r="AJ735" s="11"/>
      <c r="AW735" s="3"/>
    </row>
    <row r="736" spans="1:49" x14ac:dyDescent="0.25">
      <c r="A736" s="3"/>
      <c r="B736" s="3"/>
      <c r="C736" s="3"/>
      <c r="D736" s="3"/>
      <c r="E736" s="3"/>
      <c r="G736" s="3"/>
      <c r="H736" s="3"/>
      <c r="K736" s="3"/>
      <c r="L736" s="3"/>
      <c r="M736" s="3"/>
      <c r="N736" s="3"/>
      <c r="O736" s="3"/>
      <c r="P736" s="3"/>
      <c r="Q736" s="3"/>
      <c r="R736" s="3"/>
      <c r="S736" s="3"/>
      <c r="T736" s="3"/>
      <c r="U736" s="3"/>
      <c r="V736" s="11" t="str">
        <f t="shared" si="398"/>
        <v/>
      </c>
      <c r="Y736" s="11"/>
      <c r="Z736" s="11"/>
      <c r="AA736" s="11"/>
      <c r="AB736" s="11"/>
      <c r="AC736" s="11"/>
      <c r="AD736" s="11"/>
      <c r="AE736" s="11"/>
      <c r="AF736" s="11"/>
      <c r="AG736" s="11"/>
      <c r="AH736" s="11"/>
      <c r="AI736" s="11"/>
      <c r="AJ736" s="11"/>
      <c r="AW736" s="3"/>
    </row>
    <row r="737" spans="1:49" x14ac:dyDescent="0.25">
      <c r="A737" s="3"/>
      <c r="B737" s="3"/>
      <c r="C737" s="3"/>
      <c r="D737" s="3"/>
      <c r="E737" s="3"/>
      <c r="G737" s="3"/>
      <c r="H737" s="3"/>
      <c r="K737" s="3"/>
      <c r="L737" s="3"/>
      <c r="M737" s="3"/>
      <c r="N737" s="3"/>
      <c r="O737" s="3"/>
      <c r="P737" s="3"/>
      <c r="Q737" s="3"/>
      <c r="R737" s="3"/>
      <c r="S737" s="3"/>
      <c r="T737" s="3"/>
      <c r="U737" s="3"/>
      <c r="V737" s="11" t="str">
        <f t="shared" si="398"/>
        <v/>
      </c>
      <c r="Y737" s="11"/>
      <c r="Z737" s="11"/>
      <c r="AA737" s="11"/>
      <c r="AB737" s="11"/>
      <c r="AC737" s="11"/>
      <c r="AD737" s="11"/>
      <c r="AE737" s="11"/>
      <c r="AF737" s="11"/>
      <c r="AG737" s="11"/>
      <c r="AH737" s="11"/>
      <c r="AI737" s="11"/>
      <c r="AJ737" s="11"/>
      <c r="AW737" s="3"/>
    </row>
    <row r="738" spans="1:49" x14ac:dyDescent="0.25">
      <c r="A738" s="3"/>
      <c r="B738" s="3"/>
      <c r="C738" s="3"/>
      <c r="D738" s="3"/>
      <c r="E738" s="3"/>
      <c r="G738" s="3"/>
      <c r="H738" s="3"/>
      <c r="K738" s="3"/>
      <c r="L738" s="3"/>
      <c r="M738" s="3"/>
      <c r="N738" s="3"/>
      <c r="O738" s="3"/>
      <c r="P738" s="3"/>
      <c r="Q738" s="3"/>
      <c r="R738" s="3"/>
      <c r="S738" s="3"/>
      <c r="T738" s="3"/>
      <c r="U738" s="3"/>
      <c r="V738" s="11" t="str">
        <f t="shared" si="398"/>
        <v/>
      </c>
      <c r="Y738" s="11"/>
      <c r="Z738" s="11"/>
      <c r="AA738" s="11"/>
      <c r="AB738" s="11"/>
      <c r="AC738" s="11"/>
      <c r="AD738" s="11"/>
      <c r="AE738" s="11"/>
      <c r="AF738" s="11"/>
      <c r="AG738" s="11"/>
      <c r="AH738" s="11"/>
      <c r="AI738" s="11"/>
      <c r="AJ738" s="11"/>
      <c r="AW738" s="3"/>
    </row>
    <row r="739" spans="1:49" x14ac:dyDescent="0.25">
      <c r="A739" s="3"/>
      <c r="B739" s="3"/>
      <c r="C739" s="3"/>
      <c r="D739" s="3"/>
      <c r="E739" s="3"/>
      <c r="G739" s="3"/>
      <c r="H739" s="3"/>
      <c r="K739" s="3"/>
      <c r="L739" s="3"/>
      <c r="M739" s="3"/>
      <c r="N739" s="3"/>
      <c r="O739" s="3"/>
      <c r="P739" s="3"/>
      <c r="Q739" s="3"/>
      <c r="R739" s="3"/>
      <c r="S739" s="3"/>
      <c r="T739" s="3"/>
      <c r="U739" s="3"/>
      <c r="V739" s="11" t="str">
        <f t="shared" si="398"/>
        <v/>
      </c>
      <c r="Y739" s="11"/>
      <c r="Z739" s="11"/>
      <c r="AA739" s="11"/>
      <c r="AB739" s="11"/>
      <c r="AC739" s="11"/>
      <c r="AD739" s="11"/>
      <c r="AE739" s="11"/>
      <c r="AF739" s="11"/>
      <c r="AG739" s="11"/>
      <c r="AH739" s="11"/>
      <c r="AI739" s="11"/>
      <c r="AJ739" s="11"/>
      <c r="AW739" s="3"/>
    </row>
    <row r="740" spans="1:49" x14ac:dyDescent="0.25">
      <c r="A740" s="3"/>
      <c r="B740" s="3"/>
      <c r="C740" s="3"/>
      <c r="D740" s="3"/>
      <c r="E740" s="3"/>
      <c r="G740" s="3"/>
      <c r="H740" s="3"/>
      <c r="K740" s="3"/>
      <c r="L740" s="3"/>
      <c r="M740" s="3"/>
      <c r="N740" s="3"/>
      <c r="O740" s="3"/>
      <c r="P740" s="3"/>
      <c r="Q740" s="3"/>
      <c r="R740" s="3"/>
      <c r="S740" s="3"/>
      <c r="T740" s="3"/>
      <c r="U740" s="3"/>
      <c r="V740" s="11" t="str">
        <f t="shared" si="398"/>
        <v/>
      </c>
      <c r="Y740" s="11"/>
      <c r="Z740" s="11"/>
      <c r="AA740" s="11"/>
      <c r="AB740" s="11"/>
      <c r="AC740" s="11"/>
      <c r="AD740" s="11"/>
      <c r="AE740" s="11"/>
      <c r="AF740" s="11"/>
      <c r="AG740" s="11"/>
      <c r="AH740" s="11"/>
      <c r="AI740" s="11"/>
      <c r="AJ740" s="11"/>
      <c r="AW740" s="3"/>
    </row>
    <row r="741" spans="1:49" x14ac:dyDescent="0.25">
      <c r="A741" s="3"/>
      <c r="B741" s="3"/>
      <c r="C741" s="3"/>
      <c r="D741" s="3"/>
      <c r="E741" s="3"/>
      <c r="G741" s="3"/>
      <c r="H741" s="3"/>
      <c r="K741" s="3"/>
      <c r="L741" s="3"/>
      <c r="M741" s="3"/>
      <c r="N741" s="3"/>
      <c r="O741" s="3"/>
      <c r="P741" s="3"/>
      <c r="Q741" s="3"/>
      <c r="R741" s="3"/>
      <c r="S741" s="3"/>
      <c r="T741" s="3"/>
      <c r="U741" s="3"/>
      <c r="V741" s="11" t="str">
        <f t="shared" si="398"/>
        <v/>
      </c>
      <c r="Y741" s="11"/>
      <c r="Z741" s="11"/>
      <c r="AA741" s="11"/>
      <c r="AB741" s="11"/>
      <c r="AC741" s="11"/>
      <c r="AD741" s="11"/>
      <c r="AE741" s="11"/>
      <c r="AF741" s="11"/>
      <c r="AG741" s="11"/>
      <c r="AH741" s="11"/>
      <c r="AI741" s="11"/>
      <c r="AJ741" s="11"/>
      <c r="AW741" s="3"/>
    </row>
    <row r="742" spans="1:49" x14ac:dyDescent="0.25">
      <c r="A742" s="3"/>
      <c r="B742" s="3"/>
      <c r="C742" s="3"/>
      <c r="D742" s="3"/>
      <c r="E742" s="3"/>
      <c r="G742" s="3"/>
      <c r="H742" s="3"/>
      <c r="K742" s="3"/>
      <c r="L742" s="3"/>
      <c r="M742" s="3"/>
      <c r="N742" s="3"/>
      <c r="O742" s="3"/>
      <c r="P742" s="3"/>
      <c r="Q742" s="3"/>
      <c r="R742" s="3"/>
      <c r="S742" s="3"/>
      <c r="T742" s="3"/>
      <c r="U742" s="3"/>
      <c r="AJ742" s="11"/>
      <c r="AW742" s="3"/>
    </row>
    <row r="743" spans="1:49" x14ac:dyDescent="0.25">
      <c r="A743" s="3"/>
      <c r="B743" s="3"/>
      <c r="C743" s="3"/>
      <c r="D743" s="3"/>
      <c r="E743" s="3"/>
      <c r="G743" s="3"/>
      <c r="H743" s="3"/>
      <c r="K743" s="3"/>
      <c r="L743" s="3"/>
      <c r="M743" s="3"/>
      <c r="N743" s="3"/>
      <c r="O743" s="3"/>
      <c r="P743" s="3"/>
      <c r="Q743" s="3"/>
      <c r="R743" s="3"/>
      <c r="S743" s="3"/>
      <c r="T743" s="3"/>
      <c r="U743" s="3"/>
      <c r="Y743" s="11"/>
      <c r="Z743" s="11"/>
      <c r="AA743" s="11"/>
      <c r="AB743" s="11"/>
      <c r="AC743" s="11"/>
      <c r="AD743" s="11"/>
      <c r="AE743" s="11"/>
      <c r="AF743" s="11"/>
      <c r="AG743" s="11"/>
      <c r="AH743" s="11"/>
      <c r="AI743" s="11"/>
      <c r="AJ743" s="11"/>
      <c r="AW743" s="3"/>
    </row>
    <row r="744" spans="1:49" x14ac:dyDescent="0.25">
      <c r="A744" s="3"/>
      <c r="B744" s="3"/>
      <c r="C744" s="3"/>
      <c r="D744" s="3"/>
      <c r="E744" s="3"/>
      <c r="G744" s="3"/>
      <c r="H744" s="3"/>
      <c r="K744" s="3"/>
      <c r="L744" s="3"/>
      <c r="M744" s="3"/>
      <c r="N744" s="3"/>
      <c r="O744" s="3"/>
      <c r="P744" s="3"/>
      <c r="Q744" s="3"/>
      <c r="R744" s="3"/>
      <c r="S744" s="3"/>
      <c r="T744" s="3"/>
      <c r="U744" s="3"/>
      <c r="V744" s="11" t="str">
        <f>CONCATENATE(Z744)</f>
        <v/>
      </c>
      <c r="Y744" s="11"/>
      <c r="Z744" s="11"/>
      <c r="AA744" s="11"/>
      <c r="AB744" s="11"/>
      <c r="AC744" s="11"/>
      <c r="AD744" s="11"/>
      <c r="AE744" s="11"/>
      <c r="AF744" s="11"/>
      <c r="AG744" s="11"/>
      <c r="AH744" s="11"/>
      <c r="AI744" s="11"/>
      <c r="AJ744" s="11"/>
      <c r="AW744" s="3"/>
    </row>
    <row r="745" spans="1:49" x14ac:dyDescent="0.25">
      <c r="A745" s="3"/>
      <c r="B745" s="3"/>
      <c r="C745" s="3"/>
      <c r="D745" s="3"/>
      <c r="E745" s="3"/>
      <c r="G745" s="3"/>
      <c r="H745" s="3"/>
      <c r="K745" s="3"/>
      <c r="L745" s="3"/>
      <c r="M745" s="3"/>
      <c r="N745" s="3"/>
      <c r="O745" s="3"/>
      <c r="P745" s="3"/>
      <c r="Q745" s="3"/>
      <c r="R745" s="3"/>
      <c r="S745" s="3"/>
      <c r="T745" s="3"/>
      <c r="U745" s="3"/>
      <c r="V745" s="11" t="str">
        <f t="shared" ref="V745:V761" si="399">CONCATENATE(Z745)</f>
        <v/>
      </c>
      <c r="Y745" s="11"/>
      <c r="Z745" s="11"/>
      <c r="AA745" s="11"/>
      <c r="AB745" s="11"/>
      <c r="AC745" s="11"/>
      <c r="AD745" s="11"/>
      <c r="AE745" s="11"/>
      <c r="AF745" s="11"/>
      <c r="AG745" s="11"/>
      <c r="AH745" s="11"/>
      <c r="AI745" s="11"/>
      <c r="AJ745" s="11"/>
      <c r="AW745" s="3"/>
    </row>
    <row r="746" spans="1:49" x14ac:dyDescent="0.25">
      <c r="A746" s="3"/>
      <c r="B746" s="3"/>
      <c r="C746" s="3"/>
      <c r="D746" s="3"/>
      <c r="E746" s="3"/>
      <c r="G746" s="3"/>
      <c r="H746" s="3"/>
      <c r="K746" s="3"/>
      <c r="L746" s="3"/>
      <c r="M746" s="3"/>
      <c r="N746" s="3"/>
      <c r="O746" s="3"/>
      <c r="P746" s="3"/>
      <c r="Q746" s="3"/>
      <c r="R746" s="3"/>
      <c r="S746" s="3"/>
      <c r="T746" s="3"/>
      <c r="U746" s="3"/>
      <c r="V746" s="11" t="str">
        <f t="shared" si="399"/>
        <v/>
      </c>
      <c r="Y746" s="11"/>
      <c r="Z746" s="11"/>
      <c r="AA746" s="11"/>
      <c r="AB746" s="11"/>
      <c r="AC746" s="11"/>
      <c r="AD746" s="11"/>
      <c r="AE746" s="11"/>
      <c r="AF746" s="11"/>
      <c r="AG746" s="11"/>
      <c r="AH746" s="11"/>
      <c r="AI746" s="11"/>
      <c r="AJ746" s="11"/>
      <c r="AW746" s="3"/>
    </row>
    <row r="747" spans="1:49" x14ac:dyDescent="0.25">
      <c r="A747" s="3"/>
      <c r="B747" s="3"/>
      <c r="C747" s="3"/>
      <c r="D747" s="3"/>
      <c r="E747" s="3"/>
      <c r="G747" s="3"/>
      <c r="H747" s="3"/>
      <c r="K747" s="3"/>
      <c r="L747" s="3"/>
      <c r="M747" s="3"/>
      <c r="N747" s="3"/>
      <c r="O747" s="3"/>
      <c r="P747" s="3"/>
      <c r="Q747" s="3"/>
      <c r="R747" s="3"/>
      <c r="S747" s="3"/>
      <c r="T747" s="3"/>
      <c r="U747" s="3"/>
      <c r="V747" s="11" t="str">
        <f t="shared" si="399"/>
        <v/>
      </c>
      <c r="Y747" s="11"/>
      <c r="Z747" s="11"/>
      <c r="AA747" s="11"/>
      <c r="AB747" s="11"/>
      <c r="AC747" s="11"/>
      <c r="AD747" s="11"/>
      <c r="AE747" s="11"/>
      <c r="AF747" s="11"/>
      <c r="AG747" s="11"/>
      <c r="AH747" s="11"/>
      <c r="AI747" s="11"/>
      <c r="AJ747" s="11"/>
      <c r="AW747" s="3"/>
    </row>
    <row r="748" spans="1:49" x14ac:dyDescent="0.25">
      <c r="A748" s="3"/>
      <c r="B748" s="3"/>
      <c r="C748" s="3"/>
      <c r="D748" s="3"/>
      <c r="E748" s="3"/>
      <c r="G748" s="3"/>
      <c r="H748" s="3"/>
      <c r="K748" s="3"/>
      <c r="L748" s="3"/>
      <c r="M748" s="3"/>
      <c r="N748" s="3"/>
      <c r="O748" s="3"/>
      <c r="P748" s="3"/>
      <c r="Q748" s="3"/>
      <c r="R748" s="3"/>
      <c r="S748" s="3"/>
      <c r="T748" s="3"/>
      <c r="U748" s="3"/>
      <c r="V748" s="11" t="str">
        <f t="shared" si="399"/>
        <v/>
      </c>
      <c r="Y748" s="11"/>
      <c r="Z748" s="11"/>
      <c r="AA748" s="11"/>
      <c r="AB748" s="11"/>
      <c r="AC748" s="11"/>
      <c r="AD748" s="11"/>
      <c r="AE748" s="11"/>
      <c r="AF748" s="11"/>
      <c r="AG748" s="11"/>
      <c r="AH748" s="11"/>
      <c r="AI748" s="11"/>
      <c r="AJ748" s="11"/>
      <c r="AW748" s="3"/>
    </row>
    <row r="749" spans="1:49" x14ac:dyDescent="0.25">
      <c r="A749" s="3"/>
      <c r="B749" s="3"/>
      <c r="C749" s="3"/>
      <c r="D749" s="3"/>
      <c r="E749" s="3"/>
      <c r="G749" s="3"/>
      <c r="H749" s="3"/>
      <c r="K749" s="3"/>
      <c r="L749" s="3"/>
      <c r="M749" s="3"/>
      <c r="N749" s="3"/>
      <c r="O749" s="3"/>
      <c r="P749" s="3"/>
      <c r="Q749" s="3"/>
      <c r="R749" s="3"/>
      <c r="S749" s="3"/>
      <c r="T749" s="3"/>
      <c r="U749" s="3"/>
      <c r="V749" s="11" t="str">
        <f t="shared" si="399"/>
        <v/>
      </c>
      <c r="Y749" s="11"/>
      <c r="Z749" s="11"/>
      <c r="AA749" s="11"/>
      <c r="AB749" s="11"/>
      <c r="AC749" s="11"/>
      <c r="AD749" s="11"/>
      <c r="AE749" s="11"/>
      <c r="AF749" s="11"/>
      <c r="AG749" s="11"/>
      <c r="AH749" s="11"/>
      <c r="AI749" s="11"/>
      <c r="AJ749" s="11"/>
      <c r="AW749" s="3"/>
    </row>
    <row r="750" spans="1:49" x14ac:dyDescent="0.25">
      <c r="A750" s="3"/>
      <c r="B750" s="3"/>
      <c r="C750" s="3"/>
      <c r="D750" s="3"/>
      <c r="E750" s="3"/>
      <c r="G750" s="3"/>
      <c r="H750" s="3"/>
      <c r="K750" s="3"/>
      <c r="L750" s="3"/>
      <c r="M750" s="3"/>
      <c r="N750" s="3"/>
      <c r="O750" s="3"/>
      <c r="P750" s="3"/>
      <c r="Q750" s="3"/>
      <c r="R750" s="3"/>
      <c r="S750" s="3"/>
      <c r="T750" s="3"/>
      <c r="U750" s="3"/>
      <c r="V750" s="11" t="str">
        <f t="shared" si="399"/>
        <v/>
      </c>
      <c r="Y750" s="11"/>
      <c r="Z750" s="11"/>
      <c r="AA750" s="11"/>
      <c r="AB750" s="11"/>
      <c r="AC750" s="11"/>
      <c r="AD750" s="11"/>
      <c r="AE750" s="11"/>
      <c r="AF750" s="11"/>
      <c r="AG750" s="11"/>
      <c r="AH750" s="11"/>
      <c r="AI750" s="11"/>
      <c r="AJ750" s="11"/>
      <c r="AW750" s="3"/>
    </row>
    <row r="751" spans="1:49" x14ac:dyDescent="0.25">
      <c r="A751" s="3"/>
      <c r="B751" s="3"/>
      <c r="C751" s="3"/>
      <c r="D751" s="3"/>
      <c r="E751" s="3"/>
      <c r="G751" s="3"/>
      <c r="H751" s="3"/>
      <c r="K751" s="3"/>
      <c r="L751" s="3"/>
      <c r="M751" s="3"/>
      <c r="N751" s="3"/>
      <c r="O751" s="3"/>
      <c r="P751" s="3"/>
      <c r="Q751" s="3"/>
      <c r="R751" s="3"/>
      <c r="S751" s="3"/>
      <c r="T751" s="3"/>
      <c r="U751" s="3"/>
      <c r="V751" s="11" t="str">
        <f t="shared" si="399"/>
        <v/>
      </c>
      <c r="Y751" s="11"/>
      <c r="Z751" s="11"/>
      <c r="AA751" s="11"/>
      <c r="AB751" s="11"/>
      <c r="AC751" s="11"/>
      <c r="AD751" s="11"/>
      <c r="AE751" s="11"/>
      <c r="AF751" s="11"/>
      <c r="AG751" s="11"/>
      <c r="AH751" s="11"/>
      <c r="AI751" s="11"/>
      <c r="AW751" s="3"/>
    </row>
    <row r="752" spans="1:49" x14ac:dyDescent="0.25">
      <c r="A752" s="3"/>
      <c r="B752" s="3"/>
      <c r="C752" s="3"/>
      <c r="D752" s="3"/>
      <c r="E752" s="3"/>
      <c r="G752" s="3"/>
      <c r="H752" s="3"/>
      <c r="K752" s="3"/>
      <c r="L752" s="3"/>
      <c r="M752" s="3"/>
      <c r="N752" s="3"/>
      <c r="O752" s="3"/>
      <c r="P752" s="3"/>
      <c r="Q752" s="3"/>
      <c r="R752" s="3"/>
      <c r="S752" s="3"/>
      <c r="T752" s="3"/>
      <c r="U752" s="3"/>
      <c r="V752" s="11" t="str">
        <f t="shared" si="399"/>
        <v/>
      </c>
      <c r="Y752" s="11"/>
      <c r="Z752" s="11"/>
      <c r="AA752" s="11"/>
      <c r="AB752" s="11"/>
      <c r="AC752" s="11"/>
      <c r="AD752" s="11"/>
      <c r="AE752" s="11"/>
      <c r="AF752" s="11"/>
      <c r="AG752" s="11"/>
      <c r="AH752" s="11"/>
      <c r="AI752" s="11"/>
      <c r="AJ752" s="11"/>
      <c r="AW752" s="3"/>
    </row>
    <row r="753" spans="1:49" x14ac:dyDescent="0.25">
      <c r="A753" s="3"/>
      <c r="B753" s="3"/>
      <c r="C753" s="3"/>
      <c r="D753" s="3"/>
      <c r="E753" s="3"/>
      <c r="G753" s="3"/>
      <c r="H753" s="3"/>
      <c r="K753" s="3"/>
      <c r="L753" s="3"/>
      <c r="M753" s="3"/>
      <c r="N753" s="3"/>
      <c r="O753" s="3"/>
      <c r="P753" s="3"/>
      <c r="Q753" s="3"/>
      <c r="R753" s="3"/>
      <c r="S753" s="3"/>
      <c r="T753" s="3"/>
      <c r="U753" s="3"/>
      <c r="V753" s="11" t="str">
        <f t="shared" si="399"/>
        <v/>
      </c>
      <c r="Y753" s="11"/>
      <c r="Z753" s="11"/>
      <c r="AA753" s="11"/>
      <c r="AB753" s="11"/>
      <c r="AC753" s="11"/>
      <c r="AD753" s="11"/>
      <c r="AE753" s="11"/>
      <c r="AF753" s="11"/>
      <c r="AG753" s="11"/>
      <c r="AH753" s="11"/>
      <c r="AI753" s="11"/>
      <c r="AJ753" s="11"/>
      <c r="AW753" s="3"/>
    </row>
    <row r="754" spans="1:49" x14ac:dyDescent="0.25">
      <c r="A754" s="3"/>
      <c r="B754" s="3"/>
      <c r="C754" s="3"/>
      <c r="D754" s="3"/>
      <c r="E754" s="3"/>
      <c r="G754" s="3"/>
      <c r="H754" s="3"/>
      <c r="K754" s="3"/>
      <c r="L754" s="3"/>
      <c r="M754" s="3"/>
      <c r="N754" s="3"/>
      <c r="O754" s="3"/>
      <c r="P754" s="3"/>
      <c r="Q754" s="3"/>
      <c r="R754" s="3"/>
      <c r="S754" s="3"/>
      <c r="T754" s="3"/>
      <c r="U754" s="3"/>
      <c r="V754" s="11" t="str">
        <f t="shared" si="399"/>
        <v/>
      </c>
      <c r="Y754" s="11"/>
      <c r="Z754" s="11"/>
      <c r="AA754" s="11"/>
      <c r="AB754" s="11"/>
      <c r="AC754" s="11"/>
      <c r="AD754" s="11"/>
      <c r="AE754" s="11"/>
      <c r="AF754" s="11"/>
      <c r="AG754" s="11"/>
      <c r="AH754" s="11"/>
      <c r="AI754" s="11"/>
      <c r="AJ754" s="11"/>
    </row>
    <row r="755" spans="1:49" x14ac:dyDescent="0.25">
      <c r="A755" s="3"/>
      <c r="B755" s="3"/>
      <c r="C755" s="3"/>
      <c r="D755" s="3"/>
      <c r="E755" s="3"/>
      <c r="G755" s="3"/>
      <c r="H755" s="3"/>
      <c r="K755" s="3"/>
      <c r="L755" s="3"/>
      <c r="M755" s="3"/>
      <c r="N755" s="3"/>
      <c r="O755" s="3"/>
      <c r="P755" s="3"/>
      <c r="Q755" s="3"/>
      <c r="R755" s="3"/>
      <c r="S755" s="3"/>
      <c r="T755" s="3"/>
      <c r="U755" s="3"/>
      <c r="V755" s="11" t="str">
        <f t="shared" si="399"/>
        <v/>
      </c>
      <c r="Y755" s="11"/>
      <c r="Z755" s="11"/>
      <c r="AA755" s="11"/>
      <c r="AB755" s="11"/>
      <c r="AC755" s="11"/>
      <c r="AD755" s="11"/>
      <c r="AE755" s="11"/>
      <c r="AF755" s="11"/>
      <c r="AG755" s="11"/>
      <c r="AH755" s="11"/>
      <c r="AI755" s="11"/>
      <c r="AJ755" s="11"/>
      <c r="AW755" s="3"/>
    </row>
    <row r="756" spans="1:49" x14ac:dyDescent="0.25">
      <c r="A756" s="3"/>
      <c r="B756" s="3"/>
      <c r="C756" s="3"/>
      <c r="D756" s="3"/>
      <c r="E756" s="3"/>
      <c r="G756" s="3"/>
      <c r="H756" s="3"/>
      <c r="K756" s="3"/>
      <c r="L756" s="3"/>
      <c r="M756" s="3"/>
      <c r="N756" s="3"/>
      <c r="O756" s="3"/>
      <c r="P756" s="3"/>
      <c r="Q756" s="3"/>
      <c r="R756" s="3"/>
      <c r="S756" s="3"/>
      <c r="T756" s="3"/>
      <c r="U756" s="3"/>
      <c r="V756" s="11" t="str">
        <f t="shared" si="399"/>
        <v/>
      </c>
      <c r="Y756" s="11"/>
      <c r="Z756" s="11"/>
      <c r="AA756" s="11"/>
      <c r="AB756" s="11"/>
      <c r="AC756" s="11"/>
      <c r="AD756" s="11"/>
      <c r="AE756" s="11"/>
      <c r="AF756" s="11"/>
      <c r="AG756" s="11"/>
      <c r="AH756" s="11"/>
      <c r="AI756" s="11"/>
      <c r="AJ756" s="11"/>
      <c r="AW756" s="3"/>
    </row>
    <row r="757" spans="1:49" x14ac:dyDescent="0.25">
      <c r="A757" s="3"/>
      <c r="B757" s="3"/>
      <c r="C757" s="3"/>
      <c r="D757" s="3"/>
      <c r="E757" s="3"/>
      <c r="G757" s="3"/>
      <c r="H757" s="3"/>
      <c r="K757" s="3"/>
      <c r="L757" s="3"/>
      <c r="M757" s="3"/>
      <c r="N757" s="3"/>
      <c r="O757" s="3"/>
      <c r="P757" s="3"/>
      <c r="Q757" s="3"/>
      <c r="R757" s="3"/>
      <c r="S757" s="3"/>
      <c r="T757" s="3"/>
      <c r="U757" s="3"/>
      <c r="V757" s="11" t="str">
        <f t="shared" si="399"/>
        <v/>
      </c>
      <c r="Y757" s="11"/>
      <c r="Z757" s="11"/>
      <c r="AA757" s="11"/>
      <c r="AB757" s="11"/>
      <c r="AC757" s="11"/>
      <c r="AD757" s="11"/>
      <c r="AE757" s="11"/>
      <c r="AF757" s="11"/>
      <c r="AG757" s="11"/>
      <c r="AH757" s="11"/>
      <c r="AI757" s="11"/>
      <c r="AJ757" s="11"/>
      <c r="AW757" s="3"/>
    </row>
    <row r="758" spans="1:49" x14ac:dyDescent="0.25">
      <c r="A758" s="3"/>
      <c r="B758" s="3"/>
      <c r="C758" s="3"/>
      <c r="D758" s="3"/>
      <c r="E758" s="3"/>
      <c r="G758" s="3"/>
      <c r="H758" s="3"/>
      <c r="K758" s="3"/>
      <c r="L758" s="3"/>
      <c r="M758" s="3"/>
      <c r="N758" s="3"/>
      <c r="O758" s="3"/>
      <c r="P758" s="3"/>
      <c r="Q758" s="3"/>
      <c r="R758" s="3"/>
      <c r="S758" s="3"/>
      <c r="T758" s="3"/>
      <c r="U758" s="3"/>
      <c r="V758" s="11" t="str">
        <f t="shared" si="399"/>
        <v/>
      </c>
      <c r="Y758" s="11"/>
      <c r="Z758" s="11"/>
      <c r="AA758" s="11"/>
      <c r="AB758" s="11"/>
      <c r="AC758" s="11"/>
      <c r="AD758" s="11"/>
      <c r="AE758" s="11"/>
      <c r="AF758" s="11"/>
      <c r="AG758" s="11"/>
      <c r="AH758" s="11"/>
      <c r="AI758" s="11"/>
      <c r="AJ758" s="11"/>
      <c r="AW758" s="3"/>
    </row>
    <row r="759" spans="1:49" x14ac:dyDescent="0.25">
      <c r="A759" s="3"/>
      <c r="B759" s="3"/>
      <c r="C759" s="3"/>
      <c r="D759" s="3"/>
      <c r="E759" s="3"/>
      <c r="G759" s="3"/>
      <c r="H759" s="3"/>
      <c r="K759" s="3"/>
      <c r="L759" s="3"/>
      <c r="M759" s="3"/>
      <c r="N759" s="3"/>
      <c r="O759" s="3"/>
      <c r="P759" s="3"/>
      <c r="Q759" s="3"/>
      <c r="R759" s="3"/>
      <c r="S759" s="3"/>
      <c r="T759" s="3"/>
      <c r="U759" s="3"/>
      <c r="V759" s="11" t="str">
        <f t="shared" si="399"/>
        <v/>
      </c>
      <c r="Y759" s="11"/>
      <c r="Z759" s="11"/>
      <c r="AA759" s="11"/>
      <c r="AB759" s="11"/>
      <c r="AC759" s="11"/>
      <c r="AD759" s="11"/>
      <c r="AE759" s="11"/>
      <c r="AF759" s="11"/>
      <c r="AG759" s="11"/>
      <c r="AH759" s="11"/>
      <c r="AI759" s="11"/>
      <c r="AJ759" s="11"/>
      <c r="AW759" s="3"/>
    </row>
    <row r="760" spans="1:49" x14ac:dyDescent="0.25">
      <c r="A760" s="3"/>
      <c r="B760" s="3"/>
      <c r="C760" s="3"/>
      <c r="D760" s="3"/>
      <c r="E760" s="3"/>
      <c r="G760" s="3"/>
      <c r="H760" s="3"/>
      <c r="K760" s="3"/>
      <c r="L760" s="3"/>
      <c r="M760" s="3"/>
      <c r="N760" s="3"/>
      <c r="O760" s="3"/>
      <c r="P760" s="3"/>
      <c r="Q760" s="3"/>
      <c r="R760" s="3"/>
      <c r="S760" s="3"/>
      <c r="T760" s="3"/>
      <c r="U760" s="3"/>
      <c r="V760" s="11" t="str">
        <f t="shared" si="399"/>
        <v/>
      </c>
      <c r="Y760" s="11"/>
      <c r="Z760" s="11"/>
      <c r="AA760" s="11"/>
      <c r="AB760" s="11"/>
      <c r="AC760" s="11"/>
      <c r="AD760" s="11"/>
      <c r="AE760" s="11"/>
      <c r="AF760" s="11"/>
      <c r="AG760" s="11"/>
      <c r="AH760" s="11"/>
      <c r="AI760" s="11"/>
      <c r="AJ760" s="11"/>
      <c r="AW760" s="3"/>
    </row>
    <row r="761" spans="1:49" x14ac:dyDescent="0.25">
      <c r="A761" s="3"/>
      <c r="B761" s="3"/>
      <c r="C761" s="3"/>
      <c r="D761" s="3"/>
      <c r="E761" s="3"/>
      <c r="G761" s="3"/>
      <c r="H761" s="3"/>
      <c r="K761" s="3"/>
      <c r="L761" s="3"/>
      <c r="M761" s="3"/>
      <c r="N761" s="3"/>
      <c r="O761" s="3"/>
      <c r="P761" s="3"/>
      <c r="Q761" s="3"/>
      <c r="R761" s="3"/>
      <c r="S761" s="3"/>
      <c r="T761" s="3"/>
      <c r="U761" s="3"/>
      <c r="V761" s="11" t="str">
        <f t="shared" si="399"/>
        <v/>
      </c>
      <c r="Y761" s="11"/>
      <c r="Z761" s="11"/>
      <c r="AA761" s="11"/>
      <c r="AB761" s="11"/>
      <c r="AC761" s="11"/>
      <c r="AD761" s="11"/>
      <c r="AE761" s="11"/>
      <c r="AF761" s="11"/>
      <c r="AG761" s="11"/>
      <c r="AH761" s="11"/>
      <c r="AI761" s="11"/>
      <c r="AJ761" s="11"/>
      <c r="AW761" s="3"/>
    </row>
    <row r="762" spans="1:49" x14ac:dyDescent="0.25">
      <c r="A762" s="3"/>
      <c r="B762" s="3"/>
      <c r="C762" s="3"/>
      <c r="D762" s="3"/>
      <c r="E762" s="3"/>
      <c r="G762" s="3"/>
      <c r="H762" s="3"/>
      <c r="K762" s="3"/>
      <c r="L762" s="3"/>
      <c r="M762" s="3"/>
      <c r="N762" s="3"/>
      <c r="O762" s="3"/>
      <c r="P762" s="3"/>
      <c r="Q762" s="3"/>
      <c r="R762" s="3"/>
      <c r="S762" s="3"/>
      <c r="T762" s="3"/>
      <c r="U762" s="3"/>
      <c r="AJ762" s="11"/>
      <c r="AW762" s="3"/>
    </row>
    <row r="763" spans="1:49" x14ac:dyDescent="0.25">
      <c r="A763" s="3"/>
      <c r="B763" s="3"/>
      <c r="C763" s="3"/>
      <c r="D763" s="3"/>
      <c r="E763" s="3"/>
      <c r="G763" s="3"/>
      <c r="H763" s="3"/>
      <c r="K763" s="3"/>
      <c r="L763" s="3"/>
      <c r="M763" s="3"/>
      <c r="N763" s="3"/>
      <c r="O763" s="3"/>
      <c r="P763" s="3"/>
      <c r="Q763" s="3"/>
      <c r="R763" s="3"/>
      <c r="S763" s="3"/>
      <c r="T763" s="3"/>
      <c r="U763" s="3"/>
      <c r="AJ763" s="11"/>
      <c r="AW763" s="3"/>
    </row>
    <row r="764" spans="1:49" x14ac:dyDescent="0.25">
      <c r="A764" s="3"/>
      <c r="B764" s="3"/>
      <c r="C764" s="3"/>
      <c r="D764" s="3"/>
      <c r="E764" s="3"/>
      <c r="G764" s="3"/>
      <c r="H764" s="3"/>
      <c r="K764" s="3"/>
      <c r="L764" s="3"/>
      <c r="M764" s="3"/>
      <c r="N764" s="3"/>
      <c r="O764" s="3"/>
      <c r="P764" s="3"/>
      <c r="Q764" s="3"/>
      <c r="R764" s="3"/>
      <c r="S764" s="3"/>
      <c r="T764" s="3"/>
      <c r="U764" s="3"/>
      <c r="AJ764" s="11"/>
      <c r="AW764" s="3"/>
    </row>
    <row r="765" spans="1:49" x14ac:dyDescent="0.25">
      <c r="A765" s="3"/>
      <c r="B765" s="3"/>
      <c r="C765" s="3"/>
      <c r="D765" s="3"/>
      <c r="E765" s="3"/>
      <c r="G765" s="3"/>
      <c r="H765" s="3"/>
      <c r="K765" s="3"/>
      <c r="L765" s="3"/>
      <c r="M765" s="3"/>
      <c r="N765" s="3"/>
      <c r="O765" s="3"/>
      <c r="P765" s="3"/>
      <c r="Q765" s="3"/>
      <c r="R765" s="3"/>
      <c r="S765" s="3"/>
      <c r="T765" s="3"/>
      <c r="U765" s="3"/>
      <c r="AJ765" s="11"/>
      <c r="AW765" s="3"/>
    </row>
    <row r="766" spans="1:49" x14ac:dyDescent="0.25">
      <c r="A766" s="3"/>
      <c r="B766" s="3"/>
      <c r="C766" s="3"/>
      <c r="D766" s="3"/>
      <c r="E766" s="3"/>
      <c r="G766" s="3"/>
      <c r="H766" s="3"/>
      <c r="K766" s="3"/>
      <c r="L766" s="3"/>
      <c r="M766" s="3"/>
      <c r="N766" s="3"/>
      <c r="O766" s="3"/>
      <c r="P766" s="3"/>
      <c r="Q766" s="3"/>
      <c r="R766" s="3"/>
      <c r="S766" s="3"/>
      <c r="T766" s="3"/>
      <c r="U766" s="3"/>
      <c r="AJ766" s="11"/>
      <c r="AW766" s="3"/>
    </row>
    <row r="767" spans="1:49" x14ac:dyDescent="0.25">
      <c r="A767" s="3"/>
      <c r="B767" s="3"/>
      <c r="C767" s="3"/>
      <c r="D767" s="3"/>
      <c r="E767" s="3"/>
      <c r="G767" s="3"/>
      <c r="H767" s="3"/>
      <c r="K767" s="3"/>
      <c r="L767" s="3"/>
      <c r="M767" s="3"/>
      <c r="N767" s="3"/>
      <c r="O767" s="3"/>
      <c r="P767" s="3"/>
      <c r="Q767" s="3"/>
      <c r="R767" s="3"/>
      <c r="S767" s="3"/>
      <c r="T767" s="3"/>
      <c r="U767" s="3"/>
      <c r="AJ767" s="11"/>
      <c r="AW767" s="3"/>
    </row>
    <row r="768" spans="1:49" x14ac:dyDescent="0.25">
      <c r="A768" s="3"/>
      <c r="B768" s="3"/>
      <c r="C768" s="3"/>
      <c r="D768" s="3"/>
      <c r="E768" s="3"/>
      <c r="G768" s="3"/>
      <c r="H768" s="3"/>
      <c r="K768" s="3"/>
      <c r="L768" s="3"/>
      <c r="M768" s="3"/>
      <c r="N768" s="3"/>
      <c r="O768" s="3"/>
      <c r="P768" s="3"/>
      <c r="Q768" s="3"/>
      <c r="R768" s="3"/>
      <c r="S768" s="3"/>
      <c r="T768" s="3"/>
      <c r="U768" s="3"/>
      <c r="AJ768" s="11"/>
      <c r="AW768" s="3"/>
    </row>
    <row r="769" spans="1:49" x14ac:dyDescent="0.25">
      <c r="A769" s="3"/>
      <c r="B769" s="3"/>
      <c r="C769" s="3"/>
      <c r="D769" s="3"/>
      <c r="E769" s="3"/>
      <c r="G769" s="3"/>
      <c r="H769" s="3"/>
      <c r="K769" s="3"/>
      <c r="L769" s="3"/>
      <c r="M769" s="3"/>
      <c r="N769" s="3"/>
      <c r="O769" s="3"/>
      <c r="P769" s="3"/>
      <c r="Q769" s="3"/>
      <c r="R769" s="3"/>
      <c r="S769" s="3"/>
      <c r="T769" s="3"/>
      <c r="U769" s="3"/>
      <c r="V769" s="3"/>
      <c r="W769" s="3"/>
      <c r="AJ769" s="11"/>
      <c r="AW769" s="3"/>
    </row>
    <row r="770" spans="1:49" x14ac:dyDescent="0.25">
      <c r="A770" s="3"/>
      <c r="B770" s="3"/>
      <c r="C770" s="3"/>
      <c r="D770" s="3"/>
      <c r="E770" s="3"/>
      <c r="G770" s="3"/>
      <c r="H770" s="3"/>
      <c r="K770" s="3"/>
      <c r="L770" s="3"/>
      <c r="M770" s="3"/>
      <c r="N770" s="3"/>
      <c r="O770" s="3"/>
      <c r="P770" s="3"/>
      <c r="Q770" s="3"/>
      <c r="R770" s="3"/>
      <c r="S770" s="3"/>
      <c r="T770" s="3"/>
      <c r="U770" s="3"/>
      <c r="V770" s="3"/>
      <c r="W770" s="3"/>
      <c r="AJ770" s="11"/>
      <c r="AW770" s="3"/>
    </row>
    <row r="771" spans="1:49" x14ac:dyDescent="0.25">
      <c r="A771" s="3"/>
      <c r="B771" s="3"/>
      <c r="C771" s="3"/>
      <c r="D771" s="3"/>
      <c r="E771" s="3"/>
      <c r="G771" s="3"/>
      <c r="H771" s="3"/>
      <c r="K771" s="3"/>
      <c r="L771" s="3"/>
      <c r="M771" s="3"/>
      <c r="N771" s="3"/>
      <c r="O771" s="3"/>
      <c r="P771" s="3"/>
      <c r="Q771" s="3"/>
      <c r="R771" s="3"/>
      <c r="S771" s="3"/>
      <c r="T771" s="3"/>
      <c r="U771" s="3"/>
      <c r="V771" s="3"/>
      <c r="W771" s="3"/>
      <c r="AJ771" s="11"/>
      <c r="AW771" s="3"/>
    </row>
    <row r="772" spans="1:49" x14ac:dyDescent="0.25">
      <c r="A772" s="3"/>
      <c r="B772" s="3"/>
      <c r="C772" s="3"/>
      <c r="D772" s="3"/>
      <c r="E772" s="3"/>
      <c r="G772" s="3"/>
      <c r="H772" s="3"/>
      <c r="K772" s="3"/>
      <c r="L772" s="3"/>
      <c r="M772" s="3"/>
      <c r="N772" s="3"/>
      <c r="O772" s="3"/>
      <c r="P772" s="3"/>
      <c r="Q772" s="3"/>
      <c r="R772" s="3"/>
      <c r="S772" s="3"/>
      <c r="T772" s="3"/>
      <c r="U772" s="3"/>
      <c r="V772" s="3"/>
      <c r="W772" s="3"/>
      <c r="AJ772" s="11"/>
      <c r="AW772" s="3"/>
    </row>
    <row r="773" spans="1:49" x14ac:dyDescent="0.25">
      <c r="AW773" s="3"/>
    </row>
    <row r="774" spans="1:49" x14ac:dyDescent="0.25">
      <c r="A774" s="3"/>
      <c r="B774" s="3"/>
      <c r="C774" s="3"/>
      <c r="D774" s="3"/>
      <c r="E774" s="3"/>
      <c r="G774" s="3"/>
      <c r="H774" s="3"/>
      <c r="K774" s="3"/>
      <c r="L774" s="3"/>
      <c r="M774" s="3"/>
      <c r="N774" s="3"/>
      <c r="O774" s="3"/>
      <c r="P774" s="3"/>
      <c r="Q774" s="3"/>
      <c r="R774" s="3"/>
      <c r="S774" s="3"/>
      <c r="T774" s="3"/>
      <c r="U774" s="3"/>
      <c r="V774" s="3"/>
      <c r="W774" s="3"/>
      <c r="AJ774" s="11"/>
      <c r="AW774" s="3"/>
    </row>
    <row r="775" spans="1:49" x14ac:dyDescent="0.25">
      <c r="A775" s="3"/>
      <c r="B775" s="3"/>
      <c r="C775" s="3"/>
      <c r="D775" s="3"/>
      <c r="E775" s="3"/>
      <c r="G775" s="3"/>
      <c r="H775" s="3"/>
      <c r="K775" s="3"/>
      <c r="L775" s="3"/>
      <c r="M775" s="3"/>
      <c r="N775" s="3"/>
      <c r="O775" s="3"/>
      <c r="P775" s="3"/>
      <c r="Q775" s="3"/>
      <c r="R775" s="3"/>
      <c r="S775" s="3"/>
      <c r="T775" s="3"/>
      <c r="U775" s="3"/>
      <c r="V775" s="3"/>
      <c r="W775" s="3"/>
      <c r="AJ775" s="11"/>
      <c r="AW775" s="3"/>
    </row>
    <row r="776" spans="1:49" x14ac:dyDescent="0.25">
      <c r="A776" s="3"/>
      <c r="B776" s="3"/>
      <c r="C776" s="3"/>
      <c r="D776" s="3"/>
      <c r="E776" s="3"/>
      <c r="G776" s="3"/>
      <c r="H776" s="3"/>
      <c r="K776" s="3"/>
      <c r="L776" s="3"/>
      <c r="M776" s="3"/>
      <c r="N776" s="3"/>
      <c r="O776" s="3"/>
      <c r="P776" s="3"/>
      <c r="Q776" s="3"/>
      <c r="R776" s="3"/>
      <c r="S776" s="3"/>
      <c r="T776" s="3"/>
      <c r="U776" s="3"/>
      <c r="V776" s="3"/>
      <c r="W776" s="3"/>
      <c r="AJ776" s="11"/>
    </row>
    <row r="777" spans="1:49" x14ac:dyDescent="0.25">
      <c r="A777" s="3"/>
      <c r="B777" s="3"/>
      <c r="C777" s="3"/>
      <c r="D777" s="3"/>
      <c r="E777" s="3"/>
      <c r="G777" s="3"/>
      <c r="H777" s="3"/>
      <c r="K777" s="3"/>
      <c r="L777" s="3"/>
      <c r="M777" s="3"/>
      <c r="N777" s="3"/>
      <c r="O777" s="3"/>
      <c r="P777" s="3"/>
      <c r="Q777" s="3"/>
      <c r="R777" s="3"/>
      <c r="S777" s="3"/>
      <c r="T777" s="3"/>
      <c r="U777" s="3"/>
      <c r="V777" s="3"/>
      <c r="W777" s="3"/>
      <c r="AJ777" s="11"/>
      <c r="AW777" s="3"/>
    </row>
    <row r="778" spans="1:49" x14ac:dyDescent="0.25">
      <c r="A778" s="3"/>
      <c r="B778" s="3"/>
      <c r="C778" s="3"/>
      <c r="D778" s="3"/>
      <c r="E778" s="3"/>
      <c r="G778" s="3"/>
      <c r="H778" s="3"/>
      <c r="K778" s="3"/>
      <c r="L778" s="3"/>
      <c r="M778" s="3"/>
      <c r="N778" s="3"/>
      <c r="O778" s="3"/>
      <c r="P778" s="3"/>
      <c r="Q778" s="3"/>
      <c r="R778" s="3"/>
      <c r="S778" s="3"/>
      <c r="T778" s="3"/>
      <c r="U778" s="3"/>
      <c r="V778" s="3"/>
      <c r="W778" s="3"/>
      <c r="AJ778" s="11"/>
      <c r="AW778" s="3"/>
    </row>
    <row r="779" spans="1:49" x14ac:dyDescent="0.25">
      <c r="A779" s="3"/>
      <c r="B779" s="3"/>
      <c r="C779" s="3"/>
      <c r="D779" s="3"/>
      <c r="E779" s="3"/>
      <c r="G779" s="3"/>
      <c r="H779" s="3"/>
      <c r="K779" s="3"/>
      <c r="L779" s="3"/>
      <c r="M779" s="3"/>
      <c r="N779" s="3"/>
      <c r="O779" s="3"/>
      <c r="P779" s="3"/>
      <c r="Q779" s="3"/>
      <c r="R779" s="3"/>
      <c r="S779" s="3"/>
      <c r="T779" s="3"/>
      <c r="U779" s="3"/>
      <c r="V779" s="3"/>
      <c r="W779" s="3"/>
      <c r="AJ779" s="11"/>
      <c r="AW779" s="3"/>
    </row>
    <row r="780" spans="1:49" x14ac:dyDescent="0.25">
      <c r="A780" s="3"/>
      <c r="B780" s="3"/>
      <c r="C780" s="3"/>
      <c r="D780" s="3"/>
      <c r="E780" s="3"/>
      <c r="G780" s="3"/>
      <c r="H780" s="3"/>
      <c r="K780" s="3"/>
      <c r="L780" s="3"/>
      <c r="M780" s="3"/>
      <c r="N780" s="3"/>
      <c r="O780" s="3"/>
      <c r="P780" s="3"/>
      <c r="Q780" s="3"/>
      <c r="R780" s="3"/>
      <c r="S780" s="3"/>
      <c r="T780" s="3"/>
      <c r="U780" s="3"/>
      <c r="V780" s="3"/>
      <c r="W780" s="3"/>
      <c r="AJ780" s="11"/>
      <c r="AW780" s="3"/>
    </row>
    <row r="781" spans="1:49" x14ac:dyDescent="0.25">
      <c r="A781" s="3"/>
      <c r="B781" s="3"/>
      <c r="C781" s="3"/>
      <c r="D781" s="3"/>
      <c r="E781" s="3"/>
      <c r="G781" s="3"/>
      <c r="H781" s="3"/>
      <c r="K781" s="3"/>
      <c r="L781" s="3"/>
      <c r="M781" s="3"/>
      <c r="N781" s="3"/>
      <c r="O781" s="3"/>
      <c r="P781" s="3"/>
      <c r="Q781" s="3"/>
      <c r="R781" s="3"/>
      <c r="S781" s="3"/>
      <c r="T781" s="3"/>
      <c r="U781" s="3"/>
      <c r="V781" s="3"/>
      <c r="W781" s="3"/>
      <c r="AJ781" s="11"/>
      <c r="AW781" s="3"/>
    </row>
    <row r="782" spans="1:49" x14ac:dyDescent="0.25">
      <c r="A782" s="3"/>
      <c r="B782" s="3"/>
      <c r="C782" s="3"/>
      <c r="D782" s="3"/>
      <c r="E782" s="3"/>
      <c r="G782" s="3"/>
      <c r="H782" s="3"/>
      <c r="K782" s="3"/>
      <c r="L782" s="3"/>
      <c r="M782" s="3"/>
      <c r="N782" s="3"/>
      <c r="O782" s="3"/>
      <c r="P782" s="3"/>
      <c r="Q782" s="3"/>
      <c r="R782" s="3"/>
      <c r="S782" s="3"/>
      <c r="T782" s="3"/>
      <c r="U782" s="3"/>
      <c r="V782" s="3"/>
      <c r="W782" s="3"/>
      <c r="AJ782" s="11"/>
      <c r="AW782" s="3"/>
    </row>
    <row r="783" spans="1:49" x14ac:dyDescent="0.25">
      <c r="A783" s="3"/>
      <c r="B783" s="3"/>
      <c r="C783" s="3"/>
      <c r="D783" s="3"/>
      <c r="E783" s="3"/>
      <c r="G783" s="3"/>
      <c r="H783" s="3"/>
      <c r="K783" s="3"/>
      <c r="L783" s="3"/>
      <c r="M783" s="3"/>
      <c r="N783" s="3"/>
      <c r="O783" s="3"/>
      <c r="P783" s="3"/>
      <c r="Q783" s="3"/>
      <c r="R783" s="3"/>
      <c r="S783" s="3"/>
      <c r="T783" s="3"/>
      <c r="U783" s="3"/>
      <c r="V783" s="3"/>
      <c r="W783" s="3"/>
      <c r="AJ783" s="11"/>
      <c r="AW783" s="3"/>
    </row>
    <row r="784" spans="1:49" x14ac:dyDescent="0.25">
      <c r="A784" s="3"/>
      <c r="B784" s="3"/>
      <c r="C784" s="3"/>
      <c r="D784" s="3"/>
      <c r="E784" s="3"/>
      <c r="G784" s="3"/>
      <c r="H784" s="3"/>
      <c r="K784" s="3"/>
      <c r="L784" s="3"/>
      <c r="M784" s="3"/>
      <c r="N784" s="3"/>
      <c r="O784" s="3"/>
      <c r="P784" s="3"/>
      <c r="Q784" s="3"/>
      <c r="R784" s="3"/>
      <c r="S784" s="3"/>
      <c r="T784" s="3"/>
      <c r="U784" s="3"/>
      <c r="V784" s="3"/>
      <c r="W784" s="3"/>
      <c r="AJ784" s="11"/>
      <c r="AW784" s="3"/>
    </row>
    <row r="785" spans="1:49" x14ac:dyDescent="0.25">
      <c r="A785" s="3"/>
      <c r="B785" s="3"/>
      <c r="C785" s="3"/>
      <c r="D785" s="3"/>
      <c r="E785" s="3"/>
      <c r="G785" s="3"/>
      <c r="H785" s="3"/>
      <c r="K785" s="3"/>
      <c r="L785" s="3"/>
      <c r="M785" s="3"/>
      <c r="N785" s="3"/>
      <c r="O785" s="3"/>
      <c r="P785" s="3"/>
      <c r="Q785" s="3"/>
      <c r="R785" s="3"/>
      <c r="S785" s="3"/>
      <c r="T785" s="3"/>
      <c r="U785" s="3"/>
      <c r="V785" s="3"/>
      <c r="W785" s="3"/>
      <c r="AJ785" s="11"/>
      <c r="AW785" s="3"/>
    </row>
    <row r="786" spans="1:49" x14ac:dyDescent="0.25">
      <c r="A786" s="3"/>
      <c r="B786" s="3"/>
      <c r="C786" s="3"/>
      <c r="D786" s="3"/>
      <c r="E786" s="3"/>
      <c r="G786" s="3"/>
      <c r="H786" s="3"/>
      <c r="K786" s="3"/>
      <c r="L786" s="3"/>
      <c r="M786" s="3"/>
      <c r="N786" s="3"/>
      <c r="O786" s="3"/>
      <c r="P786" s="3"/>
      <c r="Q786" s="3"/>
      <c r="R786" s="3"/>
      <c r="S786" s="3"/>
      <c r="T786" s="3"/>
      <c r="U786" s="3"/>
      <c r="V786" s="3"/>
      <c r="W786" s="3"/>
      <c r="AJ786" s="11"/>
      <c r="AW786" s="3"/>
    </row>
    <row r="787" spans="1:49" x14ac:dyDescent="0.25">
      <c r="A787" s="3"/>
      <c r="B787" s="3"/>
      <c r="C787" s="3"/>
      <c r="D787" s="3"/>
      <c r="E787" s="3"/>
      <c r="G787" s="3"/>
      <c r="H787" s="3"/>
      <c r="K787" s="3"/>
      <c r="L787" s="3"/>
      <c r="M787" s="3"/>
      <c r="N787" s="3"/>
      <c r="O787" s="3"/>
      <c r="P787" s="3"/>
      <c r="Q787" s="3"/>
      <c r="R787" s="3"/>
      <c r="S787" s="3"/>
      <c r="T787" s="3"/>
      <c r="U787" s="3"/>
      <c r="V787" s="3"/>
      <c r="W787" s="3"/>
      <c r="AJ787" s="11"/>
      <c r="AW787" s="3"/>
    </row>
    <row r="788" spans="1:49" x14ac:dyDescent="0.25">
      <c r="A788" s="3"/>
      <c r="B788" s="3"/>
      <c r="C788" s="3"/>
      <c r="D788" s="3"/>
      <c r="E788" s="3"/>
      <c r="G788" s="3"/>
      <c r="H788" s="3"/>
      <c r="K788" s="3"/>
      <c r="L788" s="3"/>
      <c r="M788" s="3"/>
      <c r="N788" s="3"/>
      <c r="O788" s="3"/>
      <c r="P788" s="3"/>
      <c r="Q788" s="3"/>
      <c r="R788" s="3"/>
      <c r="S788" s="3"/>
      <c r="T788" s="3"/>
      <c r="U788" s="3"/>
      <c r="V788" s="3"/>
      <c r="W788" s="3"/>
      <c r="AJ788" s="11"/>
      <c r="AW788" s="3"/>
    </row>
    <row r="789" spans="1:49" x14ac:dyDescent="0.25">
      <c r="A789" s="3"/>
      <c r="B789" s="3"/>
      <c r="C789" s="3"/>
      <c r="D789" s="3"/>
      <c r="E789" s="3"/>
      <c r="G789" s="3"/>
      <c r="H789" s="3"/>
      <c r="K789" s="3"/>
      <c r="L789" s="3"/>
      <c r="M789" s="3"/>
      <c r="N789" s="3"/>
      <c r="O789" s="3"/>
      <c r="P789" s="3"/>
      <c r="Q789" s="3"/>
      <c r="R789" s="3"/>
      <c r="S789" s="3"/>
      <c r="T789" s="3"/>
      <c r="U789" s="3"/>
      <c r="V789" s="3"/>
      <c r="W789" s="3"/>
      <c r="AJ789" s="11"/>
      <c r="AW789" s="3"/>
    </row>
    <row r="790" spans="1:49" x14ac:dyDescent="0.25">
      <c r="A790" s="3"/>
      <c r="B790" s="3"/>
      <c r="C790" s="3"/>
      <c r="D790" s="3"/>
      <c r="E790" s="3"/>
      <c r="G790" s="3"/>
      <c r="H790" s="3"/>
      <c r="K790" s="3"/>
      <c r="L790" s="3"/>
      <c r="M790" s="3"/>
      <c r="N790" s="3"/>
      <c r="O790" s="3"/>
      <c r="P790" s="3"/>
      <c r="Q790" s="3"/>
      <c r="R790" s="3"/>
      <c r="S790" s="3"/>
      <c r="T790" s="3"/>
      <c r="U790" s="3"/>
      <c r="V790" s="3"/>
      <c r="W790" s="3"/>
      <c r="AJ790" s="11"/>
      <c r="AW790" s="3"/>
    </row>
    <row r="791" spans="1:49" x14ac:dyDescent="0.25">
      <c r="A791" s="3"/>
      <c r="B791" s="3"/>
      <c r="C791" s="3"/>
      <c r="D791" s="3"/>
      <c r="E791" s="3"/>
      <c r="G791" s="3"/>
      <c r="H791" s="3"/>
      <c r="K791" s="3"/>
      <c r="L791" s="3"/>
      <c r="M791" s="3"/>
      <c r="N791" s="3"/>
      <c r="O791" s="3"/>
      <c r="P791" s="3"/>
      <c r="Q791" s="3"/>
      <c r="R791" s="3"/>
      <c r="S791" s="3"/>
      <c r="T791" s="3"/>
      <c r="U791" s="3"/>
      <c r="V791" s="3"/>
      <c r="W791" s="3"/>
      <c r="AJ791" s="11"/>
      <c r="AW791" s="3"/>
    </row>
    <row r="792" spans="1:49" x14ac:dyDescent="0.25">
      <c r="A792" s="3"/>
      <c r="B792" s="3"/>
      <c r="C792" s="3"/>
      <c r="D792" s="3"/>
      <c r="E792" s="3"/>
      <c r="G792" s="3"/>
      <c r="H792" s="3"/>
      <c r="K792" s="3"/>
      <c r="L792" s="3"/>
      <c r="M792" s="3"/>
      <c r="N792" s="3"/>
      <c r="O792" s="3"/>
      <c r="P792" s="3"/>
      <c r="Q792" s="3"/>
      <c r="R792" s="3"/>
      <c r="S792" s="3"/>
      <c r="T792" s="3"/>
      <c r="U792" s="3"/>
      <c r="V792" s="3"/>
      <c r="W792" s="3"/>
      <c r="AJ792" s="11"/>
      <c r="AW792" s="3"/>
    </row>
    <row r="793" spans="1:49" x14ac:dyDescent="0.25">
      <c r="A793" s="3"/>
      <c r="B793" s="3"/>
      <c r="C793" s="3"/>
      <c r="D793" s="3"/>
      <c r="E793" s="3"/>
      <c r="G793" s="3"/>
      <c r="H793" s="3"/>
      <c r="K793" s="3"/>
      <c r="L793" s="3"/>
      <c r="M793" s="3"/>
      <c r="N793" s="3"/>
      <c r="O793" s="3"/>
      <c r="P793" s="3"/>
      <c r="Q793" s="3"/>
      <c r="R793" s="3"/>
      <c r="S793" s="3"/>
      <c r="T793" s="3"/>
      <c r="U793" s="3"/>
      <c r="V793" s="3"/>
      <c r="W793" s="3"/>
      <c r="AJ793" s="11"/>
      <c r="AW793" s="3"/>
    </row>
    <row r="794" spans="1:49" x14ac:dyDescent="0.25">
      <c r="A794" s="3"/>
      <c r="B794" s="3"/>
      <c r="C794" s="3"/>
      <c r="D794" s="3"/>
      <c r="E794" s="3"/>
      <c r="G794" s="3"/>
      <c r="H794" s="3"/>
      <c r="K794" s="3"/>
      <c r="L794" s="3"/>
      <c r="M794" s="3"/>
      <c r="N794" s="3"/>
      <c r="O794" s="3"/>
      <c r="P794" s="3"/>
      <c r="Q794" s="3"/>
      <c r="R794" s="3"/>
      <c r="S794" s="3"/>
      <c r="T794" s="3"/>
      <c r="U794" s="3"/>
      <c r="V794" s="3"/>
      <c r="W794" s="3"/>
      <c r="AJ794" s="11"/>
      <c r="AW794" s="3"/>
    </row>
    <row r="795" spans="1:49" x14ac:dyDescent="0.25">
      <c r="AW795" s="3"/>
    </row>
    <row r="796" spans="1:49" x14ac:dyDescent="0.25">
      <c r="A796" s="3"/>
      <c r="B796" s="3"/>
      <c r="C796" s="3"/>
      <c r="D796" s="3"/>
      <c r="E796" s="3"/>
      <c r="G796" s="3"/>
      <c r="H796" s="3"/>
      <c r="K796" s="3"/>
      <c r="L796" s="3"/>
      <c r="M796" s="3"/>
      <c r="N796" s="3"/>
      <c r="O796" s="3"/>
      <c r="P796" s="3"/>
      <c r="Q796" s="3"/>
      <c r="R796" s="3"/>
      <c r="S796" s="3"/>
      <c r="T796" s="3"/>
      <c r="U796" s="3"/>
      <c r="V796" s="3"/>
      <c r="W796" s="3"/>
      <c r="AJ796" s="11"/>
      <c r="AW796" s="3"/>
    </row>
    <row r="797" spans="1:49" x14ac:dyDescent="0.25">
      <c r="A797" s="3"/>
      <c r="B797" s="3"/>
      <c r="C797" s="3"/>
      <c r="D797" s="3"/>
      <c r="E797" s="3"/>
      <c r="G797" s="3"/>
      <c r="H797" s="3"/>
      <c r="K797" s="3"/>
      <c r="L797" s="3"/>
      <c r="M797" s="3"/>
      <c r="N797" s="3"/>
      <c r="O797" s="3"/>
      <c r="P797" s="3"/>
      <c r="Q797" s="3"/>
      <c r="R797" s="3"/>
      <c r="S797" s="3"/>
      <c r="T797" s="3"/>
      <c r="U797" s="3"/>
      <c r="V797" s="3"/>
      <c r="W797" s="3"/>
      <c r="AJ797" s="11"/>
      <c r="AW797" s="3"/>
    </row>
    <row r="798" spans="1:49" x14ac:dyDescent="0.25">
      <c r="A798" s="3"/>
      <c r="B798" s="3"/>
      <c r="C798" s="3"/>
      <c r="D798" s="3"/>
      <c r="E798" s="3"/>
      <c r="G798" s="3"/>
      <c r="H798" s="3"/>
      <c r="K798" s="3"/>
      <c r="L798" s="3"/>
      <c r="M798" s="3"/>
      <c r="N798" s="3"/>
      <c r="O798" s="3"/>
      <c r="P798" s="3"/>
      <c r="Q798" s="3"/>
      <c r="R798" s="3"/>
      <c r="S798" s="3"/>
      <c r="T798" s="3"/>
      <c r="U798" s="3"/>
      <c r="V798" s="3"/>
      <c r="W798" s="3"/>
      <c r="AJ798" s="11"/>
    </row>
    <row r="799" spans="1:49" x14ac:dyDescent="0.25">
      <c r="A799" s="3"/>
      <c r="B799" s="3"/>
      <c r="C799" s="3"/>
      <c r="D799" s="3"/>
      <c r="E799" s="3"/>
      <c r="G799" s="3"/>
      <c r="H799" s="3"/>
      <c r="K799" s="3"/>
      <c r="L799" s="3"/>
      <c r="M799" s="3"/>
      <c r="N799" s="3"/>
      <c r="O799" s="3"/>
      <c r="P799" s="3"/>
      <c r="Q799" s="3"/>
      <c r="R799" s="3"/>
      <c r="S799" s="3"/>
      <c r="T799" s="3"/>
      <c r="U799" s="3"/>
      <c r="V799" s="3"/>
      <c r="W799" s="3"/>
      <c r="AJ799" s="11"/>
      <c r="AW799" s="3"/>
    </row>
    <row r="800" spans="1:49" x14ac:dyDescent="0.25">
      <c r="A800" s="3"/>
      <c r="B800" s="3"/>
      <c r="C800" s="3"/>
      <c r="D800" s="3"/>
      <c r="E800" s="3"/>
      <c r="G800" s="3"/>
      <c r="H800" s="3"/>
      <c r="K800" s="3"/>
      <c r="L800" s="3"/>
      <c r="M800" s="3"/>
      <c r="N800" s="3"/>
      <c r="O800" s="3"/>
      <c r="P800" s="3"/>
      <c r="Q800" s="3"/>
      <c r="R800" s="3"/>
      <c r="S800" s="3"/>
      <c r="T800" s="3"/>
      <c r="U800" s="3"/>
      <c r="V800" s="3"/>
      <c r="W800" s="3"/>
      <c r="AJ800" s="11"/>
      <c r="AW800" s="3"/>
    </row>
    <row r="801" spans="1:49" x14ac:dyDescent="0.25">
      <c r="A801" s="3"/>
      <c r="B801" s="3"/>
      <c r="C801" s="3"/>
      <c r="D801" s="3"/>
      <c r="E801" s="3"/>
      <c r="G801" s="3"/>
      <c r="H801" s="3"/>
      <c r="K801" s="3"/>
      <c r="L801" s="3"/>
      <c r="M801" s="3"/>
      <c r="N801" s="3"/>
      <c r="O801" s="3"/>
      <c r="P801" s="3"/>
      <c r="Q801" s="3"/>
      <c r="R801" s="3"/>
      <c r="S801" s="3"/>
      <c r="T801" s="3"/>
      <c r="U801" s="3"/>
      <c r="V801" s="3"/>
      <c r="W801" s="3"/>
      <c r="AJ801" s="11"/>
      <c r="AW801" s="3"/>
    </row>
    <row r="802" spans="1:49" x14ac:dyDescent="0.25">
      <c r="A802" s="3"/>
      <c r="B802" s="3"/>
      <c r="C802" s="3"/>
      <c r="D802" s="3"/>
      <c r="E802" s="3"/>
      <c r="G802" s="3"/>
      <c r="H802" s="3"/>
      <c r="K802" s="3"/>
      <c r="L802" s="3"/>
      <c r="M802" s="3"/>
      <c r="N802" s="3"/>
      <c r="O802" s="3"/>
      <c r="P802" s="3"/>
      <c r="Q802" s="3"/>
      <c r="R802" s="3"/>
      <c r="S802" s="3"/>
      <c r="T802" s="3"/>
      <c r="U802" s="3"/>
      <c r="V802" s="3"/>
      <c r="W802" s="3"/>
      <c r="AJ802" s="11"/>
      <c r="AW802" s="3"/>
    </row>
    <row r="803" spans="1:49" x14ac:dyDescent="0.25">
      <c r="A803" s="3"/>
      <c r="B803" s="3"/>
      <c r="C803" s="3"/>
      <c r="D803" s="3"/>
      <c r="E803" s="3"/>
      <c r="G803" s="3"/>
      <c r="H803" s="3"/>
      <c r="K803" s="3"/>
      <c r="L803" s="3"/>
      <c r="M803" s="3"/>
      <c r="N803" s="3"/>
      <c r="O803" s="3"/>
      <c r="P803" s="3"/>
      <c r="Q803" s="3"/>
      <c r="R803" s="3"/>
      <c r="S803" s="3"/>
      <c r="T803" s="3"/>
      <c r="U803" s="3"/>
      <c r="V803" s="3"/>
      <c r="W803" s="3"/>
      <c r="AJ803" s="11"/>
      <c r="AW803" s="3"/>
    </row>
    <row r="804" spans="1:49" x14ac:dyDescent="0.25">
      <c r="A804" s="3"/>
      <c r="B804" s="3"/>
      <c r="C804" s="3"/>
      <c r="D804" s="3"/>
      <c r="E804" s="3"/>
      <c r="G804" s="3"/>
      <c r="H804" s="3"/>
      <c r="K804" s="3"/>
      <c r="L804" s="3"/>
      <c r="M804" s="3"/>
      <c r="N804" s="3"/>
      <c r="O804" s="3"/>
      <c r="P804" s="3"/>
      <c r="Q804" s="3"/>
      <c r="R804" s="3"/>
      <c r="S804" s="3"/>
      <c r="T804" s="3"/>
      <c r="U804" s="3"/>
      <c r="V804" s="3"/>
      <c r="W804" s="3"/>
      <c r="AJ804" s="11"/>
      <c r="AW804" s="3"/>
    </row>
    <row r="805" spans="1:49" x14ac:dyDescent="0.25">
      <c r="A805" s="3"/>
      <c r="B805" s="3"/>
      <c r="C805" s="3"/>
      <c r="D805" s="3"/>
      <c r="E805" s="3"/>
      <c r="G805" s="3"/>
      <c r="H805" s="3"/>
      <c r="K805" s="3"/>
      <c r="L805" s="3"/>
      <c r="M805" s="3"/>
      <c r="N805" s="3"/>
      <c r="O805" s="3"/>
      <c r="P805" s="3"/>
      <c r="Q805" s="3"/>
      <c r="R805" s="3"/>
      <c r="S805" s="3"/>
      <c r="T805" s="3"/>
      <c r="U805" s="3"/>
      <c r="V805" s="3"/>
      <c r="W805" s="3"/>
      <c r="AJ805" s="11"/>
      <c r="AW805" s="3"/>
    </row>
    <row r="806" spans="1:49" x14ac:dyDescent="0.25">
      <c r="A806" s="3"/>
      <c r="B806" s="3"/>
      <c r="C806" s="3"/>
      <c r="D806" s="3"/>
      <c r="E806" s="3"/>
      <c r="G806" s="3"/>
      <c r="H806" s="3"/>
      <c r="K806" s="3"/>
      <c r="L806" s="3"/>
      <c r="M806" s="3"/>
      <c r="N806" s="3"/>
      <c r="O806" s="3"/>
      <c r="P806" s="3"/>
      <c r="Q806" s="3"/>
      <c r="R806" s="3"/>
      <c r="S806" s="3"/>
      <c r="T806" s="3"/>
      <c r="U806" s="3"/>
      <c r="V806" s="3"/>
      <c r="W806" s="3"/>
      <c r="AJ806" s="11"/>
      <c r="AW806" s="3"/>
    </row>
    <row r="807" spans="1:49" x14ac:dyDescent="0.25">
      <c r="A807" s="3"/>
      <c r="B807" s="3"/>
      <c r="C807" s="3"/>
      <c r="D807" s="3"/>
      <c r="E807" s="3"/>
      <c r="G807" s="3"/>
      <c r="H807" s="3"/>
      <c r="K807" s="3"/>
      <c r="L807" s="3"/>
      <c r="M807" s="3"/>
      <c r="N807" s="3"/>
      <c r="O807" s="3"/>
      <c r="P807" s="3"/>
      <c r="Q807" s="3"/>
      <c r="R807" s="3"/>
      <c r="S807" s="3"/>
      <c r="T807" s="3"/>
      <c r="U807" s="3"/>
      <c r="V807" s="3"/>
      <c r="W807" s="3"/>
      <c r="AJ807" s="11"/>
      <c r="AW807" s="3"/>
    </row>
    <row r="808" spans="1:49" x14ac:dyDescent="0.25">
      <c r="A808" s="3"/>
      <c r="B808" s="3"/>
      <c r="C808" s="3"/>
      <c r="D808" s="3"/>
      <c r="E808" s="3"/>
      <c r="G808" s="3"/>
      <c r="H808" s="3"/>
      <c r="K808" s="3"/>
      <c r="L808" s="3"/>
      <c r="M808" s="3"/>
      <c r="N808" s="3"/>
      <c r="O808" s="3"/>
      <c r="P808" s="3"/>
      <c r="Q808" s="3"/>
      <c r="R808" s="3"/>
      <c r="S808" s="3"/>
      <c r="T808" s="3"/>
      <c r="U808" s="3"/>
      <c r="V808" s="3"/>
      <c r="W808" s="3"/>
      <c r="AJ808" s="11"/>
      <c r="AW808" s="3"/>
    </row>
    <row r="809" spans="1:49" x14ac:dyDescent="0.25">
      <c r="A809" s="3"/>
      <c r="B809" s="3"/>
      <c r="C809" s="3"/>
      <c r="D809" s="3"/>
      <c r="E809" s="3"/>
      <c r="G809" s="3"/>
      <c r="H809" s="3"/>
      <c r="K809" s="3"/>
      <c r="L809" s="3"/>
      <c r="M809" s="3"/>
      <c r="N809" s="3"/>
      <c r="O809" s="3"/>
      <c r="P809" s="3"/>
      <c r="Q809" s="3"/>
      <c r="R809" s="3"/>
      <c r="S809" s="3"/>
      <c r="T809" s="3"/>
      <c r="U809" s="3"/>
      <c r="V809" s="3"/>
      <c r="W809" s="3"/>
      <c r="AJ809" s="11"/>
      <c r="AW809" s="3"/>
    </row>
    <row r="810" spans="1:49" x14ac:dyDescent="0.25">
      <c r="A810" s="3"/>
      <c r="B810" s="3"/>
      <c r="C810" s="3"/>
      <c r="D810" s="3"/>
      <c r="E810" s="3"/>
      <c r="G810" s="3"/>
      <c r="H810" s="3"/>
      <c r="K810" s="3"/>
      <c r="L810" s="3"/>
      <c r="M810" s="3"/>
      <c r="N810" s="3"/>
      <c r="O810" s="3"/>
      <c r="P810" s="3"/>
      <c r="Q810" s="3"/>
      <c r="R810" s="3"/>
      <c r="S810" s="3"/>
      <c r="T810" s="3"/>
      <c r="U810" s="3"/>
      <c r="V810" s="3"/>
      <c r="W810" s="3"/>
      <c r="AJ810" s="11"/>
      <c r="AW810" s="3"/>
    </row>
    <row r="811" spans="1:49" x14ac:dyDescent="0.25">
      <c r="A811" s="3"/>
      <c r="B811" s="3"/>
      <c r="C811" s="3"/>
      <c r="D811" s="3"/>
      <c r="E811" s="3"/>
      <c r="G811" s="3"/>
      <c r="H811" s="3"/>
      <c r="K811" s="3"/>
      <c r="L811" s="3"/>
      <c r="M811" s="3"/>
      <c r="N811" s="3"/>
      <c r="O811" s="3"/>
      <c r="P811" s="3"/>
      <c r="Q811" s="3"/>
      <c r="R811" s="3"/>
      <c r="S811" s="3"/>
      <c r="T811" s="3"/>
      <c r="U811" s="3"/>
      <c r="V811" s="3"/>
      <c r="W811" s="3"/>
      <c r="AJ811" s="11"/>
      <c r="AW811" s="3"/>
    </row>
    <row r="812" spans="1:49" x14ac:dyDescent="0.25">
      <c r="A812" s="3"/>
      <c r="B812" s="3"/>
      <c r="C812" s="3"/>
      <c r="D812" s="3"/>
      <c r="E812" s="3"/>
      <c r="G812" s="3"/>
      <c r="H812" s="3"/>
      <c r="K812" s="3"/>
      <c r="L812" s="3"/>
      <c r="M812" s="3"/>
      <c r="N812" s="3"/>
      <c r="O812" s="3"/>
      <c r="P812" s="3"/>
      <c r="Q812" s="3"/>
      <c r="R812" s="3"/>
      <c r="S812" s="3"/>
      <c r="T812" s="3"/>
      <c r="U812" s="3"/>
      <c r="V812" s="3"/>
      <c r="W812" s="3"/>
      <c r="AJ812" s="11"/>
      <c r="AW812" s="3"/>
    </row>
    <row r="813" spans="1:49" x14ac:dyDescent="0.25">
      <c r="A813" s="3"/>
      <c r="B813" s="3"/>
      <c r="C813" s="3"/>
      <c r="D813" s="3"/>
      <c r="E813" s="3"/>
      <c r="G813" s="3"/>
      <c r="H813" s="3"/>
      <c r="K813" s="3"/>
      <c r="L813" s="3"/>
      <c r="M813" s="3"/>
      <c r="N813" s="3"/>
      <c r="O813" s="3"/>
      <c r="P813" s="3"/>
      <c r="Q813" s="3"/>
      <c r="R813" s="3"/>
      <c r="S813" s="3"/>
      <c r="T813" s="3"/>
      <c r="U813" s="3"/>
      <c r="V813" s="3"/>
      <c r="W813" s="3"/>
      <c r="AJ813" s="11"/>
      <c r="AW813" s="3"/>
    </row>
    <row r="814" spans="1:49" x14ac:dyDescent="0.25">
      <c r="A814" s="3"/>
      <c r="B814" s="3"/>
      <c r="C814" s="3"/>
      <c r="D814" s="3"/>
      <c r="E814" s="3"/>
      <c r="G814" s="3"/>
      <c r="H814" s="3"/>
      <c r="K814" s="3"/>
      <c r="L814" s="3"/>
      <c r="M814" s="3"/>
      <c r="N814" s="3"/>
      <c r="O814" s="3"/>
      <c r="P814" s="3"/>
      <c r="Q814" s="3"/>
      <c r="R814" s="3"/>
      <c r="S814" s="3"/>
      <c r="T814" s="3"/>
      <c r="U814" s="3"/>
      <c r="V814" s="3"/>
      <c r="W814" s="3"/>
      <c r="AJ814" s="11"/>
      <c r="AW814" s="3"/>
    </row>
    <row r="815" spans="1:49" x14ac:dyDescent="0.25">
      <c r="A815" s="3"/>
      <c r="B815" s="3"/>
      <c r="C815" s="3"/>
      <c r="D815" s="3"/>
      <c r="E815" s="3"/>
      <c r="G815" s="3"/>
      <c r="H815" s="3"/>
      <c r="K815" s="3"/>
      <c r="L815" s="3"/>
      <c r="M815" s="3"/>
      <c r="N815" s="3"/>
      <c r="O815" s="3"/>
      <c r="P815" s="3"/>
      <c r="Q815" s="3"/>
      <c r="R815" s="3"/>
      <c r="S815" s="3"/>
      <c r="T815" s="3"/>
      <c r="U815" s="3"/>
      <c r="V815" s="3"/>
      <c r="W815" s="3"/>
      <c r="AJ815" s="11"/>
      <c r="AW815" s="3"/>
    </row>
    <row r="816" spans="1:49" x14ac:dyDescent="0.25">
      <c r="A816" s="3"/>
      <c r="B816" s="3"/>
      <c r="C816" s="3"/>
      <c r="D816" s="3"/>
      <c r="E816" s="3"/>
      <c r="G816" s="3"/>
      <c r="H816" s="3"/>
      <c r="K816" s="3"/>
      <c r="L816" s="3"/>
      <c r="M816" s="3"/>
      <c r="N816" s="3"/>
      <c r="O816" s="3"/>
      <c r="P816" s="3"/>
      <c r="Q816" s="3"/>
      <c r="R816" s="3"/>
      <c r="S816" s="3"/>
      <c r="T816" s="3"/>
      <c r="U816" s="3"/>
      <c r="V816" s="3"/>
      <c r="W816" s="3"/>
      <c r="AJ816" s="11"/>
      <c r="AW816" s="3"/>
    </row>
    <row r="817" spans="1:49" x14ac:dyDescent="0.25">
      <c r="AW817" s="3"/>
    </row>
    <row r="818" spans="1:49" x14ac:dyDescent="0.25">
      <c r="A818" s="3"/>
      <c r="B818" s="3"/>
      <c r="C818" s="3"/>
      <c r="D818" s="3"/>
      <c r="E818" s="3"/>
      <c r="G818" s="3"/>
      <c r="H818" s="3"/>
      <c r="K818" s="3"/>
      <c r="L818" s="3"/>
      <c r="M818" s="3"/>
      <c r="N818" s="3"/>
      <c r="O818" s="3"/>
      <c r="P818" s="3"/>
      <c r="Q818" s="3"/>
      <c r="R818" s="3"/>
      <c r="S818" s="3"/>
      <c r="T818" s="3"/>
      <c r="U818" s="3"/>
      <c r="V818" s="3"/>
      <c r="W818" s="3"/>
      <c r="AJ818" s="11"/>
      <c r="AW818" s="3"/>
    </row>
    <row r="819" spans="1:49" x14ac:dyDescent="0.25">
      <c r="A819" s="3"/>
      <c r="B819" s="3"/>
      <c r="C819" s="3"/>
      <c r="D819" s="3"/>
      <c r="E819" s="3"/>
      <c r="G819" s="3"/>
      <c r="H819" s="3"/>
      <c r="K819" s="3"/>
      <c r="L819" s="3"/>
      <c r="M819" s="3"/>
      <c r="N819" s="3"/>
      <c r="O819" s="3"/>
      <c r="P819" s="3"/>
      <c r="Q819" s="3"/>
      <c r="R819" s="3"/>
      <c r="S819" s="3"/>
      <c r="T819" s="3"/>
      <c r="U819" s="3"/>
      <c r="V819" s="3"/>
      <c r="W819" s="3"/>
      <c r="AJ819" s="11"/>
      <c r="AW819" s="3"/>
    </row>
    <row r="820" spans="1:49" x14ac:dyDescent="0.25">
      <c r="A820" s="3"/>
      <c r="B820" s="3"/>
      <c r="C820" s="3"/>
      <c r="D820" s="3"/>
      <c r="E820" s="3"/>
      <c r="G820" s="3"/>
      <c r="H820" s="3"/>
      <c r="K820" s="3"/>
      <c r="L820" s="3"/>
      <c r="M820" s="3"/>
      <c r="N820" s="3"/>
      <c r="O820" s="3"/>
      <c r="P820" s="3"/>
      <c r="Q820" s="3"/>
      <c r="R820" s="3"/>
      <c r="S820" s="3"/>
      <c r="T820" s="3"/>
      <c r="U820" s="3"/>
      <c r="V820" s="3"/>
      <c r="W820" s="3"/>
      <c r="AJ820" s="11"/>
    </row>
    <row r="821" spans="1:49" x14ac:dyDescent="0.25">
      <c r="A821" s="3"/>
      <c r="B821" s="3"/>
      <c r="C821" s="3"/>
      <c r="D821" s="3"/>
      <c r="E821" s="3"/>
      <c r="G821" s="3"/>
      <c r="H821" s="3"/>
      <c r="K821" s="3"/>
      <c r="L821" s="3"/>
      <c r="M821" s="3"/>
      <c r="N821" s="3"/>
      <c r="O821" s="3"/>
      <c r="P821" s="3"/>
      <c r="Q821" s="3"/>
      <c r="R821" s="3"/>
      <c r="S821" s="3"/>
      <c r="T821" s="3"/>
      <c r="U821" s="3"/>
      <c r="V821" s="3"/>
      <c r="W821" s="3"/>
      <c r="AJ821" s="11"/>
    </row>
    <row r="822" spans="1:49" x14ac:dyDescent="0.25">
      <c r="A822" s="3"/>
      <c r="B822" s="3"/>
      <c r="C822" s="3"/>
      <c r="D822" s="3"/>
      <c r="E822" s="3"/>
      <c r="G822" s="3"/>
      <c r="H822" s="3"/>
      <c r="K822" s="3"/>
      <c r="L822" s="3"/>
      <c r="M822" s="3"/>
      <c r="N822" s="3"/>
      <c r="O822" s="3"/>
      <c r="P822" s="3"/>
      <c r="Q822" s="3"/>
      <c r="R822" s="3"/>
      <c r="S822" s="3"/>
      <c r="T822" s="3"/>
      <c r="U822" s="3"/>
      <c r="V822" s="3"/>
      <c r="W822" s="3"/>
      <c r="AJ822" s="11"/>
    </row>
    <row r="823" spans="1:49" x14ac:dyDescent="0.25">
      <c r="A823" s="3"/>
      <c r="B823" s="3"/>
      <c r="C823" s="3"/>
      <c r="D823" s="3"/>
      <c r="E823" s="3"/>
      <c r="G823" s="3"/>
      <c r="H823" s="3"/>
      <c r="K823" s="3"/>
      <c r="L823" s="3"/>
      <c r="M823" s="3"/>
      <c r="N823" s="3"/>
      <c r="O823" s="3"/>
      <c r="P823" s="3"/>
      <c r="Q823" s="3"/>
      <c r="R823" s="3"/>
      <c r="S823" s="3"/>
      <c r="T823" s="3"/>
      <c r="U823" s="3"/>
      <c r="V823" s="3"/>
      <c r="W823" s="3"/>
      <c r="AJ823" s="11"/>
    </row>
    <row r="824" spans="1:49" x14ac:dyDescent="0.25">
      <c r="A824" s="3"/>
      <c r="B824" s="3"/>
      <c r="C824" s="3"/>
      <c r="D824" s="3"/>
      <c r="E824" s="3"/>
      <c r="G824" s="3"/>
      <c r="H824" s="3"/>
      <c r="K824" s="3"/>
      <c r="L824" s="3"/>
      <c r="M824" s="3"/>
      <c r="N824" s="3"/>
      <c r="O824" s="3"/>
      <c r="P824" s="3"/>
      <c r="Q824" s="3"/>
      <c r="R824" s="3"/>
      <c r="S824" s="3"/>
      <c r="T824" s="3"/>
      <c r="U824" s="3"/>
      <c r="V824" s="3"/>
      <c r="W824" s="3"/>
      <c r="AJ824" s="11"/>
    </row>
    <row r="825" spans="1:49" x14ac:dyDescent="0.25">
      <c r="A825" s="3"/>
      <c r="B825" s="3"/>
      <c r="C825" s="3"/>
      <c r="D825" s="3"/>
      <c r="E825" s="3"/>
      <c r="G825" s="3"/>
      <c r="H825" s="3"/>
      <c r="K825" s="3"/>
      <c r="L825" s="3"/>
      <c r="M825" s="3"/>
      <c r="N825" s="3"/>
      <c r="O825" s="3"/>
      <c r="P825" s="3"/>
      <c r="Q825" s="3"/>
      <c r="R825" s="3"/>
      <c r="S825" s="3"/>
      <c r="T825" s="3"/>
      <c r="U825" s="3"/>
      <c r="V825" s="3"/>
      <c r="W825" s="3"/>
      <c r="AJ825" s="11"/>
    </row>
    <row r="826" spans="1:49" x14ac:dyDescent="0.25">
      <c r="A826" s="3"/>
      <c r="B826" s="3"/>
      <c r="C826" s="3"/>
      <c r="D826" s="3"/>
      <c r="E826" s="3"/>
      <c r="G826" s="3"/>
      <c r="H826" s="3"/>
      <c r="K826" s="3"/>
      <c r="L826" s="3"/>
      <c r="M826" s="3"/>
      <c r="N826" s="3"/>
      <c r="O826" s="3"/>
      <c r="P826" s="3"/>
      <c r="Q826" s="3"/>
      <c r="R826" s="3"/>
      <c r="S826" s="3"/>
      <c r="T826" s="3"/>
      <c r="U826" s="3"/>
      <c r="V826" s="3"/>
      <c r="W826" s="3"/>
      <c r="AJ826" s="11"/>
    </row>
    <row r="827" spans="1:49" x14ac:dyDescent="0.25">
      <c r="A827" s="3"/>
      <c r="B827" s="3"/>
      <c r="C827" s="3"/>
      <c r="D827" s="3"/>
      <c r="E827" s="3"/>
      <c r="G827" s="3"/>
      <c r="H827" s="3"/>
      <c r="K827" s="3"/>
      <c r="L827" s="3"/>
      <c r="M827" s="3"/>
      <c r="N827" s="3"/>
      <c r="O827" s="3"/>
      <c r="P827" s="3"/>
      <c r="Q827" s="3"/>
      <c r="R827" s="3"/>
      <c r="S827" s="3"/>
      <c r="T827" s="3"/>
      <c r="U827" s="3"/>
      <c r="V827" s="3"/>
      <c r="W827" s="3"/>
      <c r="AJ827" s="11"/>
    </row>
    <row r="828" spans="1:49" x14ac:dyDescent="0.25">
      <c r="A828" s="3"/>
      <c r="B828" s="3"/>
      <c r="C828" s="3"/>
      <c r="D828" s="3"/>
      <c r="E828" s="3"/>
      <c r="G828" s="3"/>
      <c r="H828" s="3"/>
      <c r="K828" s="3"/>
      <c r="L828" s="3"/>
      <c r="M828" s="3"/>
      <c r="N828" s="3"/>
      <c r="O828" s="3"/>
      <c r="P828" s="3"/>
      <c r="Q828" s="3"/>
      <c r="R828" s="3"/>
      <c r="S828" s="3"/>
      <c r="T828" s="3"/>
      <c r="U828" s="3"/>
      <c r="V828" s="3"/>
      <c r="W828" s="3"/>
      <c r="AJ828" s="11"/>
    </row>
    <row r="829" spans="1:49" x14ac:dyDescent="0.25">
      <c r="A829" s="3"/>
      <c r="B829" s="3"/>
      <c r="C829" s="3"/>
      <c r="D829" s="3"/>
      <c r="E829" s="3"/>
      <c r="G829" s="3"/>
      <c r="H829" s="3"/>
      <c r="K829" s="3"/>
      <c r="L829" s="3"/>
      <c r="M829" s="3"/>
      <c r="N829" s="3"/>
      <c r="O829" s="3"/>
      <c r="P829" s="3"/>
      <c r="Q829" s="3"/>
      <c r="R829" s="3"/>
      <c r="S829" s="3"/>
      <c r="T829" s="3"/>
      <c r="U829" s="3"/>
      <c r="V829" s="3"/>
      <c r="W829" s="3"/>
      <c r="AJ829" s="11"/>
    </row>
    <row r="830" spans="1:49" x14ac:dyDescent="0.25">
      <c r="A830" s="3"/>
      <c r="B830" s="3"/>
      <c r="C830" s="3"/>
      <c r="D830" s="3"/>
      <c r="E830" s="3"/>
      <c r="G830" s="3"/>
      <c r="H830" s="3"/>
      <c r="K830" s="3"/>
      <c r="L830" s="3"/>
      <c r="M830" s="3"/>
      <c r="N830" s="3"/>
      <c r="O830" s="3"/>
      <c r="P830" s="3"/>
      <c r="Q830" s="3"/>
      <c r="R830" s="3"/>
      <c r="S830" s="3"/>
      <c r="T830" s="3"/>
      <c r="U830" s="3"/>
      <c r="V830" s="3"/>
      <c r="W830" s="3"/>
      <c r="AJ830" s="11"/>
    </row>
    <row r="831" spans="1:49" x14ac:dyDescent="0.25">
      <c r="A831" s="3"/>
      <c r="B831" s="3"/>
      <c r="C831" s="3"/>
      <c r="D831" s="3"/>
      <c r="E831" s="3"/>
      <c r="G831" s="3"/>
      <c r="H831" s="3"/>
      <c r="K831" s="3"/>
      <c r="L831" s="3"/>
      <c r="M831" s="3"/>
      <c r="N831" s="3"/>
      <c r="O831" s="3"/>
      <c r="P831" s="3"/>
      <c r="Q831" s="3"/>
      <c r="R831" s="3"/>
      <c r="S831" s="3"/>
      <c r="T831" s="3"/>
      <c r="U831" s="3"/>
      <c r="V831" s="3"/>
      <c r="W831" s="3"/>
      <c r="AJ831" s="11"/>
    </row>
    <row r="832" spans="1:49" x14ac:dyDescent="0.25">
      <c r="A832" s="3"/>
      <c r="B832" s="3"/>
      <c r="C832" s="3"/>
      <c r="D832" s="3"/>
      <c r="E832" s="3"/>
      <c r="G832" s="3"/>
      <c r="H832" s="3"/>
      <c r="K832" s="3"/>
      <c r="L832" s="3"/>
      <c r="M832" s="3"/>
      <c r="N832" s="3"/>
      <c r="O832" s="3"/>
      <c r="P832" s="3"/>
      <c r="Q832" s="3"/>
      <c r="R832" s="3"/>
      <c r="S832" s="3"/>
      <c r="T832" s="3"/>
      <c r="U832" s="3"/>
      <c r="V832" s="3"/>
      <c r="W832" s="3"/>
      <c r="AJ832" s="11"/>
    </row>
    <row r="833" spans="1:36" x14ac:dyDescent="0.25">
      <c r="A833" s="3"/>
      <c r="B833" s="3"/>
      <c r="C833" s="3"/>
      <c r="D833" s="3"/>
      <c r="E833" s="3"/>
      <c r="G833" s="3"/>
      <c r="H833" s="3"/>
      <c r="K833" s="3"/>
      <c r="L833" s="3"/>
      <c r="M833" s="3"/>
      <c r="N833" s="3"/>
      <c r="O833" s="3"/>
      <c r="P833" s="3"/>
      <c r="Q833" s="3"/>
      <c r="R833" s="3"/>
      <c r="S833" s="3"/>
      <c r="T833" s="3"/>
      <c r="U833" s="3"/>
      <c r="V833" s="3"/>
      <c r="W833" s="3"/>
      <c r="AJ833" s="11"/>
    </row>
    <row r="834" spans="1:36" x14ac:dyDescent="0.25">
      <c r="A834" s="3"/>
      <c r="B834" s="3"/>
      <c r="C834" s="3"/>
      <c r="D834" s="3"/>
      <c r="E834" s="3"/>
      <c r="G834" s="3"/>
      <c r="H834" s="3"/>
      <c r="K834" s="3"/>
      <c r="L834" s="3"/>
      <c r="M834" s="3"/>
      <c r="N834" s="3"/>
      <c r="O834" s="3"/>
      <c r="P834" s="3"/>
      <c r="Q834" s="3"/>
      <c r="R834" s="3"/>
      <c r="S834" s="3"/>
      <c r="T834" s="3"/>
      <c r="U834" s="3"/>
      <c r="V834" s="3"/>
      <c r="W834" s="3"/>
      <c r="AJ834" s="11"/>
    </row>
    <row r="835" spans="1:36" x14ac:dyDescent="0.25">
      <c r="A835" s="3"/>
      <c r="B835" s="3"/>
      <c r="C835" s="3"/>
      <c r="D835" s="3"/>
      <c r="E835" s="3"/>
      <c r="G835" s="3"/>
      <c r="H835" s="3"/>
      <c r="K835" s="3"/>
      <c r="L835" s="3"/>
      <c r="M835" s="3"/>
      <c r="N835" s="3"/>
      <c r="O835" s="3"/>
      <c r="P835" s="3"/>
      <c r="Q835" s="3"/>
      <c r="R835" s="3"/>
      <c r="S835" s="3"/>
      <c r="T835" s="3"/>
      <c r="U835" s="3"/>
      <c r="V835" s="3"/>
      <c r="W835" s="3"/>
      <c r="AJ835" s="11"/>
    </row>
    <row r="836" spans="1:36" x14ac:dyDescent="0.25">
      <c r="A836" s="3"/>
      <c r="B836" s="3"/>
      <c r="C836" s="3"/>
      <c r="D836" s="3"/>
      <c r="E836" s="3"/>
      <c r="G836" s="3"/>
      <c r="H836" s="3"/>
      <c r="K836" s="3"/>
      <c r="L836" s="3"/>
      <c r="M836" s="3"/>
      <c r="N836" s="3"/>
      <c r="O836" s="3"/>
      <c r="P836" s="3"/>
      <c r="Q836" s="3"/>
      <c r="R836" s="3"/>
      <c r="S836" s="3"/>
      <c r="T836" s="3"/>
      <c r="U836" s="3"/>
      <c r="V836" s="3"/>
      <c r="W836" s="3"/>
      <c r="AJ836" s="11"/>
    </row>
    <row r="837" spans="1:36" x14ac:dyDescent="0.25">
      <c r="A837" s="3"/>
      <c r="B837" s="3"/>
      <c r="C837" s="3"/>
      <c r="D837" s="3"/>
      <c r="E837" s="3"/>
      <c r="G837" s="3"/>
      <c r="H837" s="3"/>
      <c r="K837" s="3"/>
      <c r="L837" s="3"/>
      <c r="M837" s="3"/>
      <c r="N837" s="3"/>
      <c r="O837" s="3"/>
      <c r="P837" s="3"/>
      <c r="Q837" s="3"/>
      <c r="R837" s="3"/>
      <c r="S837" s="3"/>
      <c r="T837" s="3"/>
      <c r="U837" s="3"/>
      <c r="V837" s="3"/>
      <c r="W837" s="3"/>
      <c r="AJ837" s="11"/>
    </row>
    <row r="838" spans="1:36" x14ac:dyDescent="0.25">
      <c r="A838" s="3"/>
      <c r="B838" s="3"/>
      <c r="C838" s="3"/>
      <c r="D838" s="3"/>
      <c r="E838" s="3"/>
      <c r="G838" s="3"/>
      <c r="H838" s="3"/>
      <c r="K838" s="3"/>
      <c r="L838" s="3"/>
      <c r="M838" s="3"/>
      <c r="N838" s="3"/>
      <c r="O838" s="3"/>
      <c r="P838" s="3"/>
      <c r="Q838" s="3"/>
      <c r="R838" s="3"/>
      <c r="S838" s="3"/>
      <c r="T838" s="3"/>
      <c r="U838" s="3"/>
      <c r="V838" s="3"/>
      <c r="W838" s="3"/>
      <c r="AJ838" s="11"/>
    </row>
  </sheetData>
  <sheetProtection sheet="1" objects="1" scenarios="1"/>
  <mergeCells count="38">
    <mergeCell ref="F2:I2"/>
    <mergeCell ref="F24:I24"/>
    <mergeCell ref="F57:I57"/>
    <mergeCell ref="F68:I68"/>
    <mergeCell ref="F79:I79"/>
    <mergeCell ref="F46:I46"/>
    <mergeCell ref="F266:I266"/>
    <mergeCell ref="F233:I233"/>
    <mergeCell ref="F244:I244"/>
    <mergeCell ref="F255:I255"/>
    <mergeCell ref="F178:I178"/>
    <mergeCell ref="F189:I189"/>
    <mergeCell ref="F200:I200"/>
    <mergeCell ref="F211:I211"/>
    <mergeCell ref="F222:I222"/>
    <mergeCell ref="F156:I156"/>
    <mergeCell ref="F167:I167"/>
    <mergeCell ref="F13:I13"/>
    <mergeCell ref="F35:I35"/>
    <mergeCell ref="F90:I90"/>
    <mergeCell ref="F145:I145"/>
    <mergeCell ref="F112:I112"/>
    <mergeCell ref="F123:I123"/>
    <mergeCell ref="F101:I101"/>
    <mergeCell ref="F134:I134"/>
    <mergeCell ref="F277:I277"/>
    <mergeCell ref="F288:I288"/>
    <mergeCell ref="F321:I321"/>
    <mergeCell ref="F332:I332"/>
    <mergeCell ref="F343:I343"/>
    <mergeCell ref="F299:I299"/>
    <mergeCell ref="F310:I310"/>
    <mergeCell ref="F409:I409"/>
    <mergeCell ref="F398:I398"/>
    <mergeCell ref="F376:I376"/>
    <mergeCell ref="F387:I387"/>
    <mergeCell ref="F354:I354"/>
    <mergeCell ref="F365:I365"/>
  </mergeCells>
  <conditionalFormatting sqref="AX9:CE10 AX6:CE6">
    <cfRule type="cellIs" dxfId="15" priority="19" operator="between">
      <formula>"N"</formula>
      <formula>"N"</formula>
    </cfRule>
    <cfRule type="cellIs" dxfId="14" priority="20" operator="between">
      <formula>"P"</formula>
      <formula>"P"</formula>
    </cfRule>
    <cfRule type="cellIs" dxfId="13" priority="21" operator="between">
      <formula>"G"</formula>
      <formula>"G"</formula>
    </cfRule>
  </conditionalFormatting>
  <pageMargins left="0.7" right="0.7" top="0.75" bottom="0.75" header="0.3" footer="0.3"/>
  <pageSetup paperSize="9" scale="85" orientation="landscape" r:id="rId1"/>
  <drawing r:id="rId2"/>
  <legacyDrawing r:id="rId3"/>
  <controls>
    <mc:AlternateContent xmlns:mc="http://schemas.openxmlformats.org/markup-compatibility/2006">
      <mc:Choice Requires="x14">
        <control shapeId="1026" r:id="rId4" name="ComboBox1">
          <controlPr defaultSize="0" autoLine="0" r:id="rId5">
            <anchor moveWithCells="1">
              <from>
                <xdr:col>38</xdr:col>
                <xdr:colOff>352425</xdr:colOff>
                <xdr:row>0</xdr:row>
                <xdr:rowOff>28575</xdr:rowOff>
              </from>
              <to>
                <xdr:col>38</xdr:col>
                <xdr:colOff>1066800</xdr:colOff>
                <xdr:row>0</xdr:row>
                <xdr:rowOff>285750</xdr:rowOff>
              </to>
            </anchor>
          </controlPr>
        </control>
      </mc:Choice>
      <mc:Fallback>
        <control shapeId="1026" r:id="rId4" name="ComboBox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A605D718-7A28-45DE-9201-98F1B1D35017}">
          <x14:formula1>
            <xm:f>EQUIPES!$F$6:$F$24</xm:f>
          </x14:formula1>
          <xm:sqref>AW4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rgb="FF00B050"/>
  </sheetPr>
  <dimension ref="B2:T122"/>
  <sheetViews>
    <sheetView showGridLines="0" showRowColHeaders="0" zoomScaleNormal="100" workbookViewId="0">
      <selection activeCell="U120" sqref="U120"/>
    </sheetView>
  </sheetViews>
  <sheetFormatPr baseColWidth="10" defaultColWidth="11.42578125" defaultRowHeight="15.75" x14ac:dyDescent="0.25"/>
  <cols>
    <col min="1" max="1" width="13.140625" style="3" customWidth="1"/>
    <col min="2" max="3" width="22.140625" style="3" customWidth="1"/>
    <col min="4" max="5" width="5.7109375" style="11" customWidth="1"/>
    <col min="6" max="6" width="2.85546875" style="3" customWidth="1"/>
    <col min="7" max="8" width="22.140625" style="3" customWidth="1"/>
    <col min="9" max="10" width="5.7109375" style="11" customWidth="1"/>
    <col min="11" max="11" width="2.85546875" style="3" customWidth="1"/>
    <col min="12" max="13" width="22.140625" style="3" customWidth="1"/>
    <col min="14" max="15" width="5.7109375" style="11" customWidth="1"/>
    <col min="16" max="16" width="2.85546875" style="3" customWidth="1"/>
    <col min="17" max="18" width="22.140625" style="3" customWidth="1"/>
    <col min="19" max="20" width="5.7109375" style="11" customWidth="1"/>
    <col min="21" max="16384" width="11.42578125" style="3"/>
  </cols>
  <sheetData>
    <row r="2" spans="2:20" ht="21" x14ac:dyDescent="0.35">
      <c r="B2" s="80"/>
      <c r="C2" s="80"/>
      <c r="D2" s="22"/>
      <c r="E2" s="22"/>
      <c r="H2" s="161" t="s">
        <v>259</v>
      </c>
      <c r="I2" s="161"/>
      <c r="J2" s="161"/>
      <c r="K2" s="161"/>
      <c r="L2" s="161"/>
    </row>
    <row r="3" spans="2:20" ht="15.75" customHeight="1" x14ac:dyDescent="0.35">
      <c r="B3" s="22"/>
      <c r="C3" s="22"/>
      <c r="D3" s="22"/>
      <c r="E3" s="22"/>
    </row>
    <row r="5" spans="2:20" x14ac:dyDescent="0.25">
      <c r="B5" s="158" t="s">
        <v>257</v>
      </c>
      <c r="C5" s="159"/>
      <c r="D5" s="159"/>
      <c r="E5" s="160"/>
      <c r="G5" s="158" t="s">
        <v>258</v>
      </c>
      <c r="H5" s="159"/>
      <c r="I5" s="159"/>
      <c r="J5" s="160"/>
      <c r="L5" s="158" t="s">
        <v>70</v>
      </c>
      <c r="M5" s="159"/>
      <c r="N5" s="159"/>
      <c r="O5" s="160"/>
      <c r="Q5" s="158" t="s">
        <v>75</v>
      </c>
      <c r="R5" s="159"/>
      <c r="S5" s="159"/>
      <c r="T5" s="160"/>
    </row>
    <row r="6" spans="2:20" x14ac:dyDescent="0.25">
      <c r="B6" s="26" t="str">
        <f>BUNDESLIGA!F3&amp;IF(OR(BUNDESLIGA!G3="",BUNDESLIGA!H3=""),"",IF(BUNDESLIGA!G3&gt;BUNDESLIGA!H3,"",IF(BUNDESLIGA!G3&lt;BUNDESLIGA!H3,"","")))</f>
        <v>Bayern München</v>
      </c>
      <c r="C6" s="27" t="str">
        <f>BUNDESLIGA!I3&amp;IF(OR(BUNDESLIGA!G3="",BUNDESLIGA!H3=""),"",IF(BUNDESLIGA!G3&lt;BUNDESLIGA!H3,"",IF(BUNDESLIGA!G3&gt;BUNDESLIGA!H3,"","")))</f>
        <v>Hertha BSC</v>
      </c>
      <c r="D6" s="156" t="str">
        <f>IF(BUNDESLIGA!G3&lt;&gt;"",BUNDESLIGA!G3&amp;" - "&amp;BUNDESLIGA!H3,"")</f>
        <v>2 - 2</v>
      </c>
      <c r="E6" s="157"/>
      <c r="G6" s="26" t="str">
        <f>BUNDESLIGA!F58&amp;IF(OR(BUNDESLIGA!G58="",BUNDESLIGA!H58=""),"",IF(BUNDESLIGA!G58&gt;BUNDESLIGA!H58,"",IF(BUNDESLIGA!G58&lt;BUNDESLIGA!H58,"","")))</f>
        <v>1. FC Union Berlin</v>
      </c>
      <c r="H6" s="27" t="str">
        <f>BUNDESLIGA!I58&amp;IF(OR(BUNDESLIGA!G58="",BUNDESLIGA!H58=""),"",IF(BUNDESLIGA!G58&lt;BUNDESLIGA!H58,"",IF(BUNDESLIGA!G58&gt;BUNDESLIGA!H58,"","")))</f>
        <v>Eintracht Frankfurt</v>
      </c>
      <c r="I6" s="156" t="str">
        <f>IF(BUNDESLIGA!G58&lt;&gt;"",BUNDESLIGA!G58&amp;" - "&amp;BUNDESLIGA!H58,"")</f>
        <v/>
      </c>
      <c r="J6" s="157"/>
      <c r="L6" s="26" t="str">
        <f>BUNDESLIGA!F113&amp;IF(OR(BUNDESLIGA!G113="",BUNDESLIGA!H113=""),"",IF(BUNDESLIGA!G113&gt;BUNDESLIGA!H113,"",IF(BUNDESLIGA!G113&lt;BUNDESLIGA!H113,"","")))</f>
        <v>Bayern München</v>
      </c>
      <c r="M6" s="27" t="str">
        <f>BUNDESLIGA!I113&amp;IF(OR(BUNDESLIGA!G113="",BUNDESLIGA!H113=""),"",IF(BUNDESLIGA!G113&lt;BUNDESLIGA!H113,"",IF(BUNDESLIGA!G113&gt;BUNDESLIGA!H113,"","")))</f>
        <v>Borussia Dortmund</v>
      </c>
      <c r="N6" s="156" t="str">
        <f>IF(BUNDESLIGA!G113&lt;&gt;"",BUNDESLIGA!G113&amp;" - "&amp;BUNDESLIGA!H113,"")</f>
        <v/>
      </c>
      <c r="O6" s="157"/>
      <c r="Q6" s="26" t="str">
        <f>BUNDESLIGA!F168&amp;IF(OR(BUNDESLIGA!G168="",BUNDESLIGA!H168=""),"",IF(BUNDESLIGA!G168&gt;BUNDESLIGA!H168,"",IF(BUNDESLIGA!G168&lt;BUNDESLIGA!H168,"","")))</f>
        <v>Borussia Dortmund</v>
      </c>
      <c r="R6" s="27" t="str">
        <f>BUNDESLIGA!I168&amp;IF(OR(BUNDESLIGA!G168="",BUNDESLIGA!H168=""),"",IF(BUNDESLIGA!G168&lt;BUNDESLIGA!H168,"",IF(BUNDESLIGA!G168&gt;BUNDESLIGA!H168,"","")))</f>
        <v>RB Leipzig</v>
      </c>
      <c r="S6" s="156" t="str">
        <f>IF(BUNDESLIGA!G168&lt;&gt;"",BUNDESLIGA!G168&amp;" - "&amp;BUNDESLIGA!H168,"")</f>
        <v/>
      </c>
      <c r="T6" s="157"/>
    </row>
    <row r="7" spans="2:20" x14ac:dyDescent="0.25">
      <c r="B7" s="26" t="str">
        <f>BUNDESLIGA!F4&amp;IF(OR(BUNDESLIGA!G4="",BUNDESLIGA!H4=""),"",IF(BUNDESLIGA!G4&gt;BUNDESLIGA!H4,"",IF(BUNDESLIGA!G4&lt;BUNDESLIGA!H4,"","")))</f>
        <v>Borussia Dortmund</v>
      </c>
      <c r="C7" s="27" t="str">
        <f>BUNDESLIGA!I4&amp;IF(OR(BUNDESLIGA!G4="",BUNDESLIGA!H4=""),"",IF(BUNDESLIGA!G4&lt;BUNDESLIGA!H4,"",IF(BUNDESLIGA!G4&gt;BUNDESLIGA!H4,"","")))</f>
        <v>FC Augsburg</v>
      </c>
      <c r="D7" s="156" t="str">
        <f>IF(BUNDESLIGA!G4&lt;&gt;"",BUNDESLIGA!G4&amp;" - "&amp;BUNDESLIGA!H4,"")</f>
        <v>5 - 1</v>
      </c>
      <c r="E7" s="157"/>
      <c r="G7" s="26" t="str">
        <f>BUNDESLIGA!F59&amp;IF(OR(BUNDESLIGA!G59="",BUNDESLIGA!H59=""),"",IF(BUNDESLIGA!G59&gt;BUNDESLIGA!H59,"",IF(BUNDESLIGA!G59&lt;BUNDESLIGA!H59,"","")))</f>
        <v>RB Leipzig</v>
      </c>
      <c r="H7" s="27" t="str">
        <f>BUNDESLIGA!I59&amp;IF(OR(BUNDESLIGA!G59="",BUNDESLIGA!H59=""),"",IF(BUNDESLIGA!G59&lt;BUNDESLIGA!H59,"",IF(BUNDESLIGA!G59&gt;BUNDESLIGA!H59,"","")))</f>
        <v>FC Schalke 04</v>
      </c>
      <c r="I7" s="156" t="str">
        <f>IF(BUNDESLIGA!G59&lt;&gt;"",BUNDESLIGA!G59&amp;" - "&amp;BUNDESLIGA!H59,"")</f>
        <v/>
      </c>
      <c r="J7" s="157"/>
      <c r="L7" s="26" t="str">
        <f>BUNDESLIGA!F114&amp;IF(OR(BUNDESLIGA!G114="",BUNDESLIGA!H114=""),"",IF(BUNDESLIGA!G114&gt;BUNDESLIGA!H114,"",IF(BUNDESLIGA!G114&lt;BUNDESLIGA!H114,"","")))</f>
        <v>Bor. Mönchengladbach</v>
      </c>
      <c r="M7" s="27" t="str">
        <f>BUNDESLIGA!I114&amp;IF(OR(BUNDESLIGA!G114="",BUNDESLIGA!H114=""),"",IF(BUNDESLIGA!G114&lt;BUNDESLIGA!H114,"",IF(BUNDESLIGA!G114&gt;BUNDESLIGA!H114,"","")))</f>
        <v>Werder Bremen</v>
      </c>
      <c r="N7" s="156" t="str">
        <f>IF(BUNDESLIGA!G114&lt;&gt;"",BUNDESLIGA!G114&amp;" - "&amp;BUNDESLIGA!H114,"")</f>
        <v/>
      </c>
      <c r="O7" s="157"/>
      <c r="Q7" s="26" t="str">
        <f>BUNDESLIGA!F169&amp;IF(OR(BUNDESLIGA!G169="",BUNDESLIGA!H169=""),"",IF(BUNDESLIGA!G169&gt;BUNDESLIGA!H169,"",IF(BUNDESLIGA!G169&lt;BUNDESLIGA!H169,"","")))</f>
        <v>Bayer Leverkusen</v>
      </c>
      <c r="R7" s="27" t="str">
        <f>BUNDESLIGA!I169&amp;IF(OR(BUNDESLIGA!G169="",BUNDESLIGA!H169=""),"",IF(BUNDESLIGA!G169&lt;BUNDESLIGA!H169,"",IF(BUNDESLIGA!G169&gt;BUNDESLIGA!H169,"","")))</f>
        <v>Hertha BSC</v>
      </c>
      <c r="S7" s="156" t="str">
        <f>IF(BUNDESLIGA!G169&lt;&gt;"",BUNDESLIGA!G169&amp;" - "&amp;BUNDESLIGA!H169,"")</f>
        <v/>
      </c>
      <c r="T7" s="157"/>
    </row>
    <row r="8" spans="2:20" x14ac:dyDescent="0.25">
      <c r="B8" s="26" t="str">
        <f>BUNDESLIGA!F5&amp;IF(OR(BUNDESLIGA!G5="",BUNDESLIGA!H5=""),"",IF(BUNDESLIGA!G5&gt;BUNDESLIGA!H5,"",IF(BUNDESLIGA!G5&lt;BUNDESLIGA!H5,"","")))</f>
        <v>Bayer Leverkusen</v>
      </c>
      <c r="C8" s="27" t="str">
        <f>BUNDESLIGA!I5&amp;IF(OR(BUNDESLIGA!G5="",BUNDESLIGA!H5=""),"",IF(BUNDESLIGA!G5&lt;BUNDESLIGA!H5,"",IF(BUNDESLIGA!G5&gt;BUNDESLIGA!H5,"","")))</f>
        <v>SC Paderborn 07</v>
      </c>
      <c r="D8" s="156" t="str">
        <f>IF(BUNDESLIGA!G5&lt;&gt;"",BUNDESLIGA!G5&amp;" - "&amp;BUNDESLIGA!H5,"")</f>
        <v>3 - 2</v>
      </c>
      <c r="E8" s="157"/>
      <c r="G8" s="26" t="str">
        <f>BUNDESLIGA!F60&amp;IF(OR(BUNDESLIGA!G60="",BUNDESLIGA!H60=""),"",IF(BUNDESLIGA!G60&gt;BUNDESLIGA!H60,"",IF(BUNDESLIGA!G60&lt;BUNDESLIGA!H60,"","")))</f>
        <v>1899 Hoffenheim</v>
      </c>
      <c r="H8" s="27" t="str">
        <f>BUNDESLIGA!I60&amp;IF(OR(BUNDESLIGA!G60="",BUNDESLIGA!H60=""),"",IF(BUNDESLIGA!G60&lt;BUNDESLIGA!H60,"",IF(BUNDESLIGA!G60&gt;BUNDESLIGA!H60,"","")))</f>
        <v>Bor. Mönchengladbach</v>
      </c>
      <c r="I8" s="156" t="str">
        <f>IF(BUNDESLIGA!G60&lt;&gt;"",BUNDESLIGA!G60&amp;" - "&amp;BUNDESLIGA!H60,"")</f>
        <v/>
      </c>
      <c r="J8" s="157"/>
      <c r="L8" s="26" t="str">
        <f>BUNDESLIGA!F115&amp;IF(OR(BUNDESLIGA!G115="",BUNDESLIGA!H115=""),"",IF(BUNDESLIGA!G115&gt;BUNDESLIGA!H115,"",IF(BUNDESLIGA!G115&lt;BUNDESLIGA!H115,"","")))</f>
        <v>VfL Wolfsburg</v>
      </c>
      <c r="M8" s="27" t="str">
        <f>BUNDESLIGA!I115&amp;IF(OR(BUNDESLIGA!G115="",BUNDESLIGA!H115=""),"",IF(BUNDESLIGA!G115&lt;BUNDESLIGA!H115,"",IF(BUNDESLIGA!G115&gt;BUNDESLIGA!H115,"","")))</f>
        <v>Bayer Leverkusen</v>
      </c>
      <c r="N8" s="156" t="str">
        <f>IF(BUNDESLIGA!G115&lt;&gt;"",BUNDESLIGA!G115&amp;" - "&amp;BUNDESLIGA!H115,"")</f>
        <v/>
      </c>
      <c r="O8" s="157"/>
      <c r="Q8" s="26" t="str">
        <f>BUNDESLIGA!F170&amp;IF(OR(BUNDESLIGA!G170="",BUNDESLIGA!H170=""),"",IF(BUNDESLIGA!G170&gt;BUNDESLIGA!H170,"",IF(BUNDESLIGA!G170&lt;BUNDESLIGA!H170,"","")))</f>
        <v>Bor. Mönchengladbach</v>
      </c>
      <c r="R8" s="27" t="str">
        <f>BUNDESLIGA!I170&amp;IF(OR(BUNDESLIGA!G170="",BUNDESLIGA!H170=""),"",IF(BUNDESLIGA!G170&lt;BUNDESLIGA!H170,"",IF(BUNDESLIGA!G170&gt;BUNDESLIGA!H170,"","")))</f>
        <v>SC Paderborn 07</v>
      </c>
      <c r="S8" s="156" t="str">
        <f>IF(BUNDESLIGA!G170&lt;&gt;"",BUNDESLIGA!G170&amp;" - "&amp;BUNDESLIGA!H170,"")</f>
        <v/>
      </c>
      <c r="T8" s="157"/>
    </row>
    <row r="9" spans="2:20" x14ac:dyDescent="0.25">
      <c r="B9" s="26" t="str">
        <f>BUNDESLIGA!F6&amp;IF(OR(BUNDESLIGA!G6="",BUNDESLIGA!H6=""),"",IF(BUNDESLIGA!G6&gt;BUNDESLIGA!H6,"",IF(BUNDESLIGA!G6&lt;BUNDESLIGA!H6,"","")))</f>
        <v>VfL Wolfsburg</v>
      </c>
      <c r="C9" s="27" t="str">
        <f>BUNDESLIGA!I6&amp;IF(OR(BUNDESLIGA!G6="",BUNDESLIGA!H6=""),"",IF(BUNDESLIGA!G6&lt;BUNDESLIGA!H6,"",IF(BUNDESLIGA!G6&gt;BUNDESLIGA!H6,"","")))</f>
        <v>1. FC Köln</v>
      </c>
      <c r="D9" s="156" t="str">
        <f>IF(BUNDESLIGA!G6&lt;&gt;"",BUNDESLIGA!G6&amp;" - "&amp;BUNDESLIGA!H6,"")</f>
        <v>2 - 1</v>
      </c>
      <c r="E9" s="157"/>
      <c r="G9" s="26" t="str">
        <f>BUNDESLIGA!F61&amp;IF(OR(BUNDESLIGA!G61="",BUNDESLIGA!H61=""),"",IF(BUNDESLIGA!G61&gt;BUNDESLIGA!H61,"",IF(BUNDESLIGA!G61&lt;BUNDESLIGA!H61,"","")))</f>
        <v>1. FSV Mainz 05</v>
      </c>
      <c r="H9" s="27" t="str">
        <f>BUNDESLIGA!I61&amp;IF(OR(BUNDESLIGA!G61="",BUNDESLIGA!H61=""),"",IF(BUNDESLIGA!G61&lt;BUNDESLIGA!H61,"",IF(BUNDESLIGA!G61&gt;BUNDESLIGA!H61,"","")))</f>
        <v>VfL Wolfsburg</v>
      </c>
      <c r="I9" s="156" t="str">
        <f>IF(BUNDESLIGA!G61&lt;&gt;"",BUNDESLIGA!G61&amp;" - "&amp;BUNDESLIGA!H61,"")</f>
        <v/>
      </c>
      <c r="J9" s="157"/>
      <c r="L9" s="26" t="str">
        <f>BUNDESLIGA!F116&amp;IF(OR(BUNDESLIGA!G116="",BUNDESLIGA!H116=""),"",IF(BUNDESLIGA!G116&gt;BUNDESLIGA!H116,"",IF(BUNDESLIGA!G116&lt;BUNDESLIGA!H116,"","")))</f>
        <v>Hertha BSC</v>
      </c>
      <c r="M9" s="27" t="str">
        <f>BUNDESLIGA!I116&amp;IF(OR(BUNDESLIGA!G116="",BUNDESLIGA!H116=""),"",IF(BUNDESLIGA!G116&lt;BUNDESLIGA!H116,"",IF(BUNDESLIGA!G116&gt;BUNDESLIGA!H116,"","")))</f>
        <v>RB Leipzig</v>
      </c>
      <c r="N9" s="156" t="str">
        <f>IF(BUNDESLIGA!G116&lt;&gt;"",BUNDESLIGA!G116&amp;" - "&amp;BUNDESLIGA!H116,"")</f>
        <v/>
      </c>
      <c r="O9" s="157"/>
      <c r="Q9" s="26" t="str">
        <f>BUNDESLIGA!F171&amp;IF(OR(BUNDESLIGA!G171="",BUNDESLIGA!H171=""),"",IF(BUNDESLIGA!G171&gt;BUNDESLIGA!H171,"",IF(BUNDESLIGA!G171&lt;BUNDESLIGA!H171,"","")))</f>
        <v>VfL Wolfsburg</v>
      </c>
      <c r="R9" s="27" t="str">
        <f>BUNDESLIGA!I171&amp;IF(OR(BUNDESLIGA!G171="",BUNDESLIGA!H171=""),"",IF(BUNDESLIGA!G171&lt;BUNDESLIGA!H171,"",IF(BUNDESLIGA!G171&gt;BUNDESLIGA!H171,"","")))</f>
        <v>FC Schalke 04</v>
      </c>
      <c r="S9" s="156" t="str">
        <f>IF(BUNDESLIGA!G171&lt;&gt;"",BUNDESLIGA!G171&amp;" - "&amp;BUNDESLIGA!H171,"")</f>
        <v/>
      </c>
      <c r="T9" s="157"/>
    </row>
    <row r="10" spans="2:20" x14ac:dyDescent="0.25">
      <c r="B10" s="26" t="str">
        <f>BUNDESLIGA!F7&amp;IF(OR(BUNDESLIGA!G7="",BUNDESLIGA!H7=""),"",IF(BUNDESLIGA!G7&gt;BUNDESLIGA!H7,"",IF(BUNDESLIGA!G7&lt;BUNDESLIGA!H7,"","")))</f>
        <v>Werder Bremen</v>
      </c>
      <c r="C10" s="27" t="str">
        <f>BUNDESLIGA!I7&amp;IF(OR(BUNDESLIGA!G7="",BUNDESLIGA!H7=""),"",IF(BUNDESLIGA!G7&lt;BUNDESLIGA!H7,"",IF(BUNDESLIGA!G7&gt;BUNDESLIGA!H7,"","")))</f>
        <v>Fortuna Düsseldorf</v>
      </c>
      <c r="D10" s="156" t="str">
        <f>IF(BUNDESLIGA!G7&lt;&gt;"",BUNDESLIGA!G7&amp;" - "&amp;BUNDESLIGA!H7,"")</f>
        <v>1 - 3</v>
      </c>
      <c r="E10" s="157"/>
      <c r="G10" s="26" t="str">
        <f>BUNDESLIGA!F62&amp;IF(OR(BUNDESLIGA!G62="",BUNDESLIGA!H62=""),"",IF(BUNDESLIGA!G62&gt;BUNDESLIGA!H62,"",IF(BUNDESLIGA!G62&lt;BUNDESLIGA!H62,"","")))</f>
        <v>FC Augsburg</v>
      </c>
      <c r="H10" s="27" t="str">
        <f>BUNDESLIGA!I62&amp;IF(OR(BUNDESLIGA!G62="",BUNDESLIGA!H62=""),"",IF(BUNDESLIGA!G62&lt;BUNDESLIGA!H62,"",IF(BUNDESLIGA!G62&gt;BUNDESLIGA!H62,"","")))</f>
        <v>Bayer Leverkusen</v>
      </c>
      <c r="I10" s="156" t="str">
        <f>IF(BUNDESLIGA!G62&lt;&gt;"",BUNDESLIGA!G62&amp;" - "&amp;BUNDESLIGA!H62,"")</f>
        <v/>
      </c>
      <c r="J10" s="157"/>
      <c r="L10" s="26" t="str">
        <f>BUNDESLIGA!F117&amp;IF(OR(BUNDESLIGA!G117="",BUNDESLIGA!H117=""),"",IF(BUNDESLIGA!G117&gt;BUNDESLIGA!H117,"",IF(BUNDESLIGA!G117&lt;BUNDESLIGA!H117,"","")))</f>
        <v>1. FSV Mainz 05</v>
      </c>
      <c r="M10" s="27" t="str">
        <f>BUNDESLIGA!I117&amp;IF(OR(BUNDESLIGA!G117="",BUNDESLIGA!H117=""),"",IF(BUNDESLIGA!G117&lt;BUNDESLIGA!H117,"",IF(BUNDESLIGA!G117&gt;BUNDESLIGA!H117,"","")))</f>
        <v>1. FC Union Berlin</v>
      </c>
      <c r="N10" s="156" t="str">
        <f>IF(BUNDESLIGA!G117&lt;&gt;"",BUNDESLIGA!G117&amp;" - "&amp;BUNDESLIGA!H117,"")</f>
        <v/>
      </c>
      <c r="O10" s="157"/>
      <c r="Q10" s="26" t="str">
        <f>BUNDESLIGA!F172&amp;IF(OR(BUNDESLIGA!G172="",BUNDESLIGA!H172=""),"",IF(BUNDESLIGA!G172&gt;BUNDESLIGA!H172,"",IF(BUNDESLIGA!G172&lt;BUNDESLIGA!H172,"","")))</f>
        <v>Eintracht Frankfurt</v>
      </c>
      <c r="R10" s="27" t="str">
        <f>BUNDESLIGA!I172&amp;IF(OR(BUNDESLIGA!G172="",BUNDESLIGA!H172=""),"",IF(BUNDESLIGA!G172&lt;BUNDESLIGA!H172,"",IF(BUNDESLIGA!G172&gt;BUNDESLIGA!H172,"","")))</f>
        <v>1. FC Köln</v>
      </c>
      <c r="S10" s="156" t="str">
        <f>IF(BUNDESLIGA!G172&lt;&gt;"",BUNDESLIGA!G172&amp;" - "&amp;BUNDESLIGA!H172,"")</f>
        <v/>
      </c>
      <c r="T10" s="157"/>
    </row>
    <row r="11" spans="2:20" x14ac:dyDescent="0.25">
      <c r="B11" s="26" t="str">
        <f>BUNDESLIGA!F8&amp;IF(OR(BUNDESLIGA!G8="",BUNDESLIGA!H8=""),"",IF(BUNDESLIGA!G8&gt;BUNDESLIGA!H8,"",IF(BUNDESLIGA!G8&lt;BUNDESLIGA!H8,"","")))</f>
        <v>SC Freiburg</v>
      </c>
      <c r="C11" s="27" t="str">
        <f>BUNDESLIGA!I8&amp;IF(OR(BUNDESLIGA!G8="",BUNDESLIGA!H8=""),"",IF(BUNDESLIGA!G8&lt;BUNDESLIGA!H8,"",IF(BUNDESLIGA!G8&gt;BUNDESLIGA!H8,"","")))</f>
        <v>1. FSV Mainz 05</v>
      </c>
      <c r="D11" s="156" t="str">
        <f>IF(BUNDESLIGA!G8&lt;&gt;"",BUNDESLIGA!G8&amp;" - "&amp;BUNDESLIGA!H8,"")</f>
        <v>3 - 0</v>
      </c>
      <c r="E11" s="157"/>
      <c r="G11" s="26" t="str">
        <f>BUNDESLIGA!F63&amp;IF(OR(BUNDESLIGA!G63="",BUNDESLIGA!H63=""),"",IF(BUNDESLIGA!G63&gt;BUNDESLIGA!H63,"",IF(BUNDESLIGA!G63&lt;BUNDESLIGA!H63,"","")))</f>
        <v>SC Paderborn 07</v>
      </c>
      <c r="H11" s="27" t="str">
        <f>BUNDESLIGA!I63&amp;IF(OR(BUNDESLIGA!G63="",BUNDESLIGA!H63=""),"",IF(BUNDESLIGA!G63&lt;BUNDESLIGA!H63,"",IF(BUNDESLIGA!G63&gt;BUNDESLIGA!H63,"","")))</f>
        <v>Bayern München</v>
      </c>
      <c r="I11" s="156" t="str">
        <f>IF(BUNDESLIGA!G63&lt;&gt;"",BUNDESLIGA!G63&amp;" - "&amp;BUNDESLIGA!H63,"")</f>
        <v/>
      </c>
      <c r="J11" s="157"/>
      <c r="L11" s="26" t="str">
        <f>BUNDESLIGA!F118&amp;IF(OR(BUNDESLIGA!G118="",BUNDESLIGA!H118=""),"",IF(BUNDESLIGA!G118&gt;BUNDESLIGA!H118,"",IF(BUNDESLIGA!G118&lt;BUNDESLIGA!H118,"","")))</f>
        <v>SC Freiburg</v>
      </c>
      <c r="M11" s="27" t="str">
        <f>BUNDESLIGA!I118&amp;IF(OR(BUNDESLIGA!G118="",BUNDESLIGA!H118=""),"",IF(BUNDESLIGA!G118&lt;BUNDESLIGA!H118,"",IF(BUNDESLIGA!G118&gt;BUNDESLIGA!H118,"","")))</f>
        <v>Eintracht Frankfurt</v>
      </c>
      <c r="N11" s="156" t="str">
        <f>IF(BUNDESLIGA!G118&lt;&gt;"",BUNDESLIGA!G118&amp;" - "&amp;BUNDESLIGA!H118,"")</f>
        <v/>
      </c>
      <c r="O11" s="157"/>
      <c r="Q11" s="26" t="str">
        <f>BUNDESLIGA!F173&amp;IF(OR(BUNDESLIGA!G173="",BUNDESLIGA!H173=""),"",IF(BUNDESLIGA!G173&gt;BUNDESLIGA!H173,"",IF(BUNDESLIGA!G173&lt;BUNDESLIGA!H173,"","")))</f>
        <v>Werder Bremen</v>
      </c>
      <c r="R11" s="27" t="str">
        <f>BUNDESLIGA!I173&amp;IF(OR(BUNDESLIGA!G173="",BUNDESLIGA!H173=""),"",IF(BUNDESLIGA!G173&lt;BUNDESLIGA!H173,"",IF(BUNDESLIGA!G173&gt;BUNDESLIGA!H173,"","")))</f>
        <v>1. FSV Mainz 05</v>
      </c>
      <c r="S11" s="156" t="str">
        <f>IF(BUNDESLIGA!G173&lt;&gt;"",BUNDESLIGA!G173&amp;" - "&amp;BUNDESLIGA!H173,"")</f>
        <v/>
      </c>
      <c r="T11" s="157"/>
    </row>
    <row r="12" spans="2:20" x14ac:dyDescent="0.25">
      <c r="B12" s="26" t="str">
        <f>BUNDESLIGA!F9&amp;IF(OR(BUNDESLIGA!G9="",BUNDESLIGA!H9=""),"",IF(BUNDESLIGA!G9&gt;BUNDESLIGA!H9,"",IF(BUNDESLIGA!G9&lt;BUNDESLIGA!H9,"","")))</f>
        <v>Bor. Mönchengladbach</v>
      </c>
      <c r="C12" s="27" t="str">
        <f>BUNDESLIGA!I9&amp;IF(OR(BUNDESLIGA!G9="",BUNDESLIGA!H9=""),"",IF(BUNDESLIGA!G9&lt;BUNDESLIGA!H9,"",IF(BUNDESLIGA!G9&gt;BUNDESLIGA!H9,"","")))</f>
        <v>FC Schalke 04</v>
      </c>
      <c r="D12" s="156" t="str">
        <f>IF(BUNDESLIGA!G9&lt;&gt;"",BUNDESLIGA!G9&amp;" - "&amp;BUNDESLIGA!H9,"")</f>
        <v>0 - 0</v>
      </c>
      <c r="E12" s="157"/>
      <c r="G12" s="26" t="str">
        <f>BUNDESLIGA!F64&amp;IF(OR(BUNDESLIGA!G64="",BUNDESLIGA!H64=""),"",IF(BUNDESLIGA!G64&gt;BUNDESLIGA!H64,"",IF(BUNDESLIGA!G64&lt;BUNDESLIGA!H64,"","")))</f>
        <v>Borussia Dortmund</v>
      </c>
      <c r="H12" s="27" t="str">
        <f>BUNDESLIGA!I64&amp;IF(OR(BUNDESLIGA!G64="",BUNDESLIGA!H64=""),"",IF(BUNDESLIGA!G64&lt;BUNDESLIGA!H64,"",IF(BUNDESLIGA!G64&gt;BUNDESLIGA!H64,"","")))</f>
        <v>Werder Bremen</v>
      </c>
      <c r="I12" s="156" t="str">
        <f>IF(BUNDESLIGA!G64&lt;&gt;"",BUNDESLIGA!G64&amp;" - "&amp;BUNDESLIGA!H64,"")</f>
        <v/>
      </c>
      <c r="J12" s="157"/>
      <c r="L12" s="26" t="str">
        <f>BUNDESLIGA!F119&amp;IF(OR(BUNDESLIGA!G119="",BUNDESLIGA!H119=""),"",IF(BUNDESLIGA!G119&gt;BUNDESLIGA!H119,"",IF(BUNDESLIGA!G119&lt;BUNDESLIGA!H119,"","")))</f>
        <v>FC Schalke 04</v>
      </c>
      <c r="M12" s="27" t="str">
        <f>BUNDESLIGA!I119&amp;IF(OR(BUNDESLIGA!G119="",BUNDESLIGA!H119=""),"",IF(BUNDESLIGA!G119&lt;BUNDESLIGA!H119,"",IF(BUNDESLIGA!G119&gt;BUNDESLIGA!H119,"","")))</f>
        <v>Fortuna Düsseldorf</v>
      </c>
      <c r="N12" s="156" t="str">
        <f>IF(BUNDESLIGA!G119&lt;&gt;"",BUNDESLIGA!G119&amp;" - "&amp;BUNDESLIGA!H119,"")</f>
        <v/>
      </c>
      <c r="O12" s="157"/>
      <c r="Q12" s="26" t="str">
        <f>BUNDESLIGA!F174&amp;IF(OR(BUNDESLIGA!G174="",BUNDESLIGA!H174=""),"",IF(BUNDESLIGA!G174&gt;BUNDESLIGA!H174,"",IF(BUNDESLIGA!G174&lt;BUNDESLIGA!H174,"","")))</f>
        <v>SC Freiburg</v>
      </c>
      <c r="R12" s="27" t="str">
        <f>BUNDESLIGA!I174&amp;IF(OR(BUNDESLIGA!G174="",BUNDESLIGA!H174=""),"",IF(BUNDESLIGA!G174&lt;BUNDESLIGA!H174,"",IF(BUNDESLIGA!G174&gt;BUNDESLIGA!H174,"","")))</f>
        <v>Bayern München</v>
      </c>
      <c r="S12" s="156" t="str">
        <f>IF(BUNDESLIGA!G174&lt;&gt;"",BUNDESLIGA!G174&amp;" - "&amp;BUNDESLIGA!H174,"")</f>
        <v/>
      </c>
      <c r="T12" s="157"/>
    </row>
    <row r="13" spans="2:20" x14ac:dyDescent="0.25">
      <c r="B13" s="26" t="str">
        <f>BUNDESLIGA!F10&amp;IF(OR(BUNDESLIGA!G10="",BUNDESLIGA!H10=""),"",IF(BUNDESLIGA!G10&gt;BUNDESLIGA!H10,"",IF(BUNDESLIGA!G10&lt;BUNDESLIGA!H10,"","")))</f>
        <v>Eintracht Frankfurt</v>
      </c>
      <c r="C13" s="27" t="str">
        <f>BUNDESLIGA!I10&amp;IF(OR(BUNDESLIGA!G10="",BUNDESLIGA!H10=""),"",IF(BUNDESLIGA!G10&lt;BUNDESLIGA!H10,"",IF(BUNDESLIGA!G10&gt;BUNDESLIGA!H10,"","")))</f>
        <v>1899 Hoffenheim</v>
      </c>
      <c r="D13" s="156" t="str">
        <f>IF(BUNDESLIGA!G10&lt;&gt;"",BUNDESLIGA!G10&amp;" - "&amp;BUNDESLIGA!H10,"")</f>
        <v>1 - 0</v>
      </c>
      <c r="E13" s="157"/>
      <c r="G13" s="26" t="str">
        <f>BUNDESLIGA!F65&amp;IF(OR(BUNDESLIGA!G65="",BUNDESLIGA!H65=""),"",IF(BUNDESLIGA!G65&gt;BUNDESLIGA!H65,"",IF(BUNDESLIGA!G65&lt;BUNDESLIGA!H65,"","")))</f>
        <v>Fortuna Düsseldorf</v>
      </c>
      <c r="H13" s="27" t="str">
        <f>BUNDESLIGA!I65&amp;IF(OR(BUNDESLIGA!G65="",BUNDESLIGA!H65=""),"",IF(BUNDESLIGA!G65&lt;BUNDESLIGA!H65,"",IF(BUNDESLIGA!G65&gt;BUNDESLIGA!H65,"","")))</f>
        <v>SC Freiburg</v>
      </c>
      <c r="I13" s="156" t="str">
        <f>IF(BUNDESLIGA!G65&lt;&gt;"",BUNDESLIGA!G65&amp;" - "&amp;BUNDESLIGA!H65,"")</f>
        <v/>
      </c>
      <c r="J13" s="157"/>
      <c r="L13" s="26" t="str">
        <f>BUNDESLIGA!F120&amp;IF(OR(BUNDESLIGA!G120="",BUNDESLIGA!H120=""),"",IF(BUNDESLIGA!G120&gt;BUNDESLIGA!H120,"",IF(BUNDESLIGA!G120&lt;BUNDESLIGA!H120,"","")))</f>
        <v>1. FC Köln</v>
      </c>
      <c r="M13" s="27" t="str">
        <f>BUNDESLIGA!I120&amp;IF(OR(BUNDESLIGA!G120="",BUNDESLIGA!H120=""),"",IF(BUNDESLIGA!G120&lt;BUNDESLIGA!H120,"",IF(BUNDESLIGA!G120&gt;BUNDESLIGA!H120,"","")))</f>
        <v>1899 Hoffenheim</v>
      </c>
      <c r="N13" s="156" t="str">
        <f>IF(BUNDESLIGA!G120&lt;&gt;"",BUNDESLIGA!G120&amp;" - "&amp;BUNDESLIGA!H120,"")</f>
        <v/>
      </c>
      <c r="O13" s="157"/>
      <c r="Q13" s="26" t="str">
        <f>BUNDESLIGA!F175&amp;IF(OR(BUNDESLIGA!G175="",BUNDESLIGA!H175=""),"",IF(BUNDESLIGA!G175&gt;BUNDESLIGA!H175,"",IF(BUNDESLIGA!G175&lt;BUNDESLIGA!H175,"","")))</f>
        <v>FC Augsburg</v>
      </c>
      <c r="R13" s="27" t="str">
        <f>BUNDESLIGA!I175&amp;IF(OR(BUNDESLIGA!G175="",BUNDESLIGA!H175=""),"",IF(BUNDESLIGA!G175&lt;BUNDESLIGA!H175,"",IF(BUNDESLIGA!G175&gt;BUNDESLIGA!H175,"","")))</f>
        <v>Fortuna Düsseldorf</v>
      </c>
      <c r="S13" s="156" t="str">
        <f>IF(BUNDESLIGA!G175&lt;&gt;"",BUNDESLIGA!G175&amp;" - "&amp;BUNDESLIGA!H175,"")</f>
        <v/>
      </c>
      <c r="T13" s="157"/>
    </row>
    <row r="14" spans="2:20" x14ac:dyDescent="0.25">
      <c r="B14" s="26" t="str">
        <f>BUNDESLIGA!F11&amp;IF(OR(BUNDESLIGA!G11="",BUNDESLIGA!H11=""),"",IF(BUNDESLIGA!G11&gt;BUNDESLIGA!H11,"",IF(BUNDESLIGA!G11&lt;BUNDESLIGA!H11,"","")))</f>
        <v>1. FC Union Berlin</v>
      </c>
      <c r="C14" s="27" t="str">
        <f>BUNDESLIGA!I11&amp;IF(OR(BUNDESLIGA!G11="",BUNDESLIGA!H11=""),"",IF(BUNDESLIGA!G11&lt;BUNDESLIGA!H11,"",IF(BUNDESLIGA!G11&gt;BUNDESLIGA!H11,"","")))</f>
        <v>RB Leipzig</v>
      </c>
      <c r="D14" s="156" t="str">
        <f>IF(BUNDESLIGA!G11&lt;&gt;"",BUNDESLIGA!G11&amp;" - "&amp;BUNDESLIGA!H11,"")</f>
        <v>0 - 4</v>
      </c>
      <c r="E14" s="157"/>
      <c r="G14" s="26" t="str">
        <f>BUNDESLIGA!F66&amp;IF(OR(BUNDESLIGA!G66="",BUNDESLIGA!H66=""),"",IF(BUNDESLIGA!G66&gt;BUNDESLIGA!H66,"",IF(BUNDESLIGA!G66&lt;BUNDESLIGA!H66,"","")))</f>
        <v>1. FC Köln</v>
      </c>
      <c r="H14" s="27" t="str">
        <f>BUNDESLIGA!I66&amp;IF(OR(BUNDESLIGA!G66="",BUNDESLIGA!H66=""),"",IF(BUNDESLIGA!G66&lt;BUNDESLIGA!H66,"",IF(BUNDESLIGA!G66&gt;BUNDESLIGA!H66,"","")))</f>
        <v>Hertha BSC</v>
      </c>
      <c r="I14" s="156" t="str">
        <f>IF(BUNDESLIGA!G66&lt;&gt;"",BUNDESLIGA!G66&amp;" - "&amp;BUNDESLIGA!H66,"")</f>
        <v/>
      </c>
      <c r="J14" s="157"/>
      <c r="L14" s="26" t="str">
        <f>BUNDESLIGA!F121&amp;IF(OR(BUNDESLIGA!G121="",BUNDESLIGA!H121=""),"",IF(BUNDESLIGA!G121&gt;BUNDESLIGA!H121,"",IF(BUNDESLIGA!G121&lt;BUNDESLIGA!H121,"","")))</f>
        <v>SC Paderborn 07</v>
      </c>
      <c r="M14" s="27" t="str">
        <f>BUNDESLIGA!I121&amp;IF(OR(BUNDESLIGA!G121="",BUNDESLIGA!H121=""),"",IF(BUNDESLIGA!G121&lt;BUNDESLIGA!H121,"",IF(BUNDESLIGA!G121&gt;BUNDESLIGA!H121,"","")))</f>
        <v>FC Augsburg</v>
      </c>
      <c r="N14" s="156" t="str">
        <f>IF(BUNDESLIGA!G121&lt;&gt;"",BUNDESLIGA!G121&amp;" - "&amp;BUNDESLIGA!H121,"")</f>
        <v/>
      </c>
      <c r="O14" s="157"/>
      <c r="Q14" s="26" t="str">
        <f>BUNDESLIGA!F176&amp;IF(OR(BUNDESLIGA!G176="",BUNDESLIGA!H176=""),"",IF(BUNDESLIGA!G176&gt;BUNDESLIGA!H176,"",IF(BUNDESLIGA!G176&lt;BUNDESLIGA!H176,"","")))</f>
        <v>1. FC Union Berlin</v>
      </c>
      <c r="R14" s="27" t="str">
        <f>BUNDESLIGA!I176&amp;IF(OR(BUNDESLIGA!G176="",BUNDESLIGA!H176=""),"",IF(BUNDESLIGA!G176&lt;BUNDESLIGA!H176,"",IF(BUNDESLIGA!G176&gt;BUNDESLIGA!H176,"","")))</f>
        <v>1899 Hoffenheim</v>
      </c>
      <c r="S14" s="156" t="str">
        <f>IF(BUNDESLIGA!G176&lt;&gt;"",BUNDESLIGA!G176&amp;" - "&amp;BUNDESLIGA!H176,"")</f>
        <v/>
      </c>
      <c r="T14" s="157"/>
    </row>
    <row r="15" spans="2:20" x14ac:dyDescent="0.25">
      <c r="B15" s="11"/>
      <c r="C15" s="11"/>
      <c r="G15" s="11"/>
      <c r="H15" s="11"/>
      <c r="L15" s="11"/>
      <c r="M15" s="11"/>
      <c r="Q15" s="11"/>
      <c r="R15" s="11"/>
    </row>
    <row r="16" spans="2:20" x14ac:dyDescent="0.25">
      <c r="B16" s="158" t="s">
        <v>256</v>
      </c>
      <c r="C16" s="159"/>
      <c r="D16" s="159"/>
      <c r="E16" s="160"/>
      <c r="G16" s="158" t="s">
        <v>255</v>
      </c>
      <c r="H16" s="159"/>
      <c r="I16" s="159"/>
      <c r="J16" s="160"/>
      <c r="L16" s="158" t="s">
        <v>71</v>
      </c>
      <c r="M16" s="159"/>
      <c r="N16" s="159"/>
      <c r="O16" s="160"/>
      <c r="Q16" s="158" t="s">
        <v>76</v>
      </c>
      <c r="R16" s="159"/>
      <c r="S16" s="159"/>
      <c r="T16" s="160"/>
    </row>
    <row r="17" spans="2:20" x14ac:dyDescent="0.25">
      <c r="B17" s="26" t="str">
        <f>BUNDESLIGA!F14&amp;IF(OR(BUNDESLIGA!G14="",BUNDESLIGA!H14=""),"",IF(BUNDESLIGA!G14&gt;BUNDESLIGA!H14,"",IF(BUNDESLIGA!G14&lt;BUNDESLIGA!H14,"","")))</f>
        <v>1. FC Köln</v>
      </c>
      <c r="C17" s="27" t="str">
        <f>BUNDESLIGA!I14&amp;IF(OR(BUNDESLIGA!G14="",BUNDESLIGA!H14=""),"",IF(BUNDESLIGA!G14&lt;BUNDESLIGA!H14,"",IF(BUNDESLIGA!G14&gt;BUNDESLIGA!H14,"","")))</f>
        <v>Borussia Dortmund</v>
      </c>
      <c r="D17" s="156" t="str">
        <f>IF(BUNDESLIGA!G14&lt;&gt;"",BUNDESLIGA!G14&amp;" - "&amp;BUNDESLIGA!H14,"")</f>
        <v>1 - 3</v>
      </c>
      <c r="E17" s="157"/>
      <c r="G17" s="26" t="str">
        <f>BUNDESLIGA!F69&amp;IF(OR(BUNDESLIGA!G69="",BUNDESLIGA!H69=""),"",IF(BUNDESLIGA!G69&gt;BUNDESLIGA!H69,"",IF(BUNDESLIGA!G69&lt;BUNDESLIGA!H69,"","")))</f>
        <v>Bayern München</v>
      </c>
      <c r="H17" s="27" t="str">
        <f>BUNDESLIGA!I69&amp;IF(OR(BUNDESLIGA!G69="",BUNDESLIGA!H69=""),"",IF(BUNDESLIGA!G69&lt;BUNDESLIGA!H69,"",IF(BUNDESLIGA!G69&gt;BUNDESLIGA!H69,"","")))</f>
        <v>1899 Hoffenheim</v>
      </c>
      <c r="I17" s="156" t="str">
        <f>IF(BUNDESLIGA!G69&lt;&gt;"",BUNDESLIGA!G69&amp;" - "&amp;BUNDESLIGA!H69,"")</f>
        <v/>
      </c>
      <c r="J17" s="157"/>
      <c r="L17" s="26" t="str">
        <f>BUNDESLIGA!F124&amp;IF(OR(BUNDESLIGA!G124="",BUNDESLIGA!H124=""),"",IF(BUNDESLIGA!G124&gt;BUNDESLIGA!H124,"",IF(BUNDESLIGA!G124&lt;BUNDESLIGA!H124,"","")))</f>
        <v>Borussia Dortmund</v>
      </c>
      <c r="M17" s="27" t="str">
        <f>BUNDESLIGA!I124&amp;IF(OR(BUNDESLIGA!G124="",BUNDESLIGA!H124=""),"",IF(BUNDESLIGA!G124&lt;BUNDESLIGA!H124,"",IF(BUNDESLIGA!G124&gt;BUNDESLIGA!H124,"","")))</f>
        <v>SC Paderborn 07</v>
      </c>
      <c r="N17" s="156" t="str">
        <f>IF(BUNDESLIGA!G124&lt;&gt;"",BUNDESLIGA!G124&amp;" - "&amp;BUNDESLIGA!H124,"")</f>
        <v/>
      </c>
      <c r="O17" s="157"/>
      <c r="Q17" s="26" t="str">
        <f>BUNDESLIGA!F179&amp;IF(OR(BUNDESLIGA!G179="",BUNDESLIGA!H179=""),"",IF(BUNDESLIGA!G179&gt;BUNDESLIGA!H179,"",IF(BUNDESLIGA!G179&lt;BUNDESLIGA!H179,"","")))</f>
        <v>Bayern München</v>
      </c>
      <c r="R17" s="27" t="str">
        <f>BUNDESLIGA!I179&amp;IF(OR(BUNDESLIGA!G179="",BUNDESLIGA!H179=""),"",IF(BUNDESLIGA!G179&lt;BUNDESLIGA!H179,"",IF(BUNDESLIGA!G179&gt;BUNDESLIGA!H179,"","")))</f>
        <v>VfL Wolfsburg</v>
      </c>
      <c r="S17" s="156" t="str">
        <f>IF(BUNDESLIGA!G179&lt;&gt;"",BUNDESLIGA!G179&amp;" - "&amp;BUNDESLIGA!H179,"")</f>
        <v/>
      </c>
      <c r="T17" s="157"/>
    </row>
    <row r="18" spans="2:20" x14ac:dyDescent="0.25">
      <c r="B18" s="26" t="str">
        <f>BUNDESLIGA!F15&amp;IF(OR(BUNDESLIGA!G15="",BUNDESLIGA!H15=""),"",IF(BUNDESLIGA!G15&gt;BUNDESLIGA!H15,"",IF(BUNDESLIGA!G15&lt;BUNDESLIGA!H15,"","")))</f>
        <v>1899 Hoffenheim</v>
      </c>
      <c r="C18" s="27" t="str">
        <f>BUNDESLIGA!I15&amp;IF(OR(BUNDESLIGA!G15="",BUNDESLIGA!H15=""),"",IF(BUNDESLIGA!G15&lt;BUNDESLIGA!H15,"",IF(BUNDESLIGA!G15&gt;BUNDESLIGA!H15,"","")))</f>
        <v>Werder Bremen</v>
      </c>
      <c r="D18" s="156" t="str">
        <f>IF(BUNDESLIGA!G15&lt;&gt;"",BUNDESLIGA!G15&amp;" - "&amp;BUNDESLIGA!H15,"")</f>
        <v>3 - 2</v>
      </c>
      <c r="E18" s="157"/>
      <c r="G18" s="26" t="str">
        <f>BUNDESLIGA!F70&amp;IF(OR(BUNDESLIGA!G70="",BUNDESLIGA!H70=""),"",IF(BUNDESLIGA!G70&gt;BUNDESLIGA!H70,"",IF(BUNDESLIGA!G70&lt;BUNDESLIGA!H70,"","")))</f>
        <v>Bayer Leverkusen</v>
      </c>
      <c r="H18" s="27" t="str">
        <f>BUNDESLIGA!I70&amp;IF(OR(BUNDESLIGA!G70="",BUNDESLIGA!H70=""),"",IF(BUNDESLIGA!G70&lt;BUNDESLIGA!H70,"",IF(BUNDESLIGA!G70&gt;BUNDESLIGA!H70,"","")))</f>
        <v>RB Leipzig</v>
      </c>
      <c r="I18" s="156" t="str">
        <f>IF(BUNDESLIGA!G70&lt;&gt;"",BUNDESLIGA!G70&amp;" - "&amp;BUNDESLIGA!H70,"")</f>
        <v/>
      </c>
      <c r="J18" s="157"/>
      <c r="L18" s="26" t="str">
        <f>BUNDESLIGA!F125&amp;IF(OR(BUNDESLIGA!G125="",BUNDESLIGA!H125=""),"",IF(BUNDESLIGA!G125&gt;BUNDESLIGA!H125,"",IF(BUNDESLIGA!G125&lt;BUNDESLIGA!H125,"","")))</f>
        <v>RB Leipzig</v>
      </c>
      <c r="M18" s="27" t="str">
        <f>BUNDESLIGA!I125&amp;IF(OR(BUNDESLIGA!G125="",BUNDESLIGA!H125=""),"",IF(BUNDESLIGA!G125&lt;BUNDESLIGA!H125,"",IF(BUNDESLIGA!G125&gt;BUNDESLIGA!H125,"","")))</f>
        <v>1. FC Köln</v>
      </c>
      <c r="N18" s="156" t="str">
        <f>IF(BUNDESLIGA!G125&lt;&gt;"",BUNDESLIGA!G125&amp;" - "&amp;BUNDESLIGA!H125,"")</f>
        <v/>
      </c>
      <c r="O18" s="157"/>
      <c r="Q18" s="26" t="str">
        <f>BUNDESLIGA!F180&amp;IF(OR(BUNDESLIGA!G180="",BUNDESLIGA!H180=""),"",IF(BUNDESLIGA!G180&gt;BUNDESLIGA!H180,"",IF(BUNDESLIGA!G180&lt;BUNDESLIGA!H180,"","")))</f>
        <v>RB Leipzig</v>
      </c>
      <c r="R18" s="27" t="str">
        <f>BUNDESLIGA!I180&amp;IF(OR(BUNDESLIGA!G180="",BUNDESLIGA!H180=""),"",IF(BUNDESLIGA!G180&lt;BUNDESLIGA!H180,"",IF(BUNDESLIGA!G180&gt;BUNDESLIGA!H180,"","")))</f>
        <v>FC Augsburg</v>
      </c>
      <c r="S18" s="156" t="str">
        <f>IF(BUNDESLIGA!G180&lt;&gt;"",BUNDESLIGA!G180&amp;" - "&amp;BUNDESLIGA!H180,"")</f>
        <v/>
      </c>
      <c r="T18" s="157"/>
    </row>
    <row r="19" spans="2:20" x14ac:dyDescent="0.25">
      <c r="B19" s="26" t="str">
        <f>BUNDESLIGA!F16&amp;IF(OR(BUNDESLIGA!G16="",BUNDESLIGA!H16=""),"",IF(BUNDESLIGA!G16&gt;BUNDESLIGA!H16,"",IF(BUNDESLIGA!G16&lt;BUNDESLIGA!H16,"","")))</f>
        <v>Fortuna Düsseldorf</v>
      </c>
      <c r="C19" s="27" t="str">
        <f>BUNDESLIGA!I16&amp;IF(OR(BUNDESLIGA!G16="",BUNDESLIGA!H16=""),"",IF(BUNDESLIGA!G16&lt;BUNDESLIGA!H16,"",IF(BUNDESLIGA!G16&gt;BUNDESLIGA!H16,"","")))</f>
        <v>Bayer Leverkusen</v>
      </c>
      <c r="D19" s="156" t="str">
        <f>IF(BUNDESLIGA!G16&lt;&gt;"",BUNDESLIGA!G16&amp;" - "&amp;BUNDESLIGA!H16,"")</f>
        <v>1 - 3</v>
      </c>
      <c r="E19" s="157"/>
      <c r="G19" s="26" t="str">
        <f>BUNDESLIGA!F71&amp;IF(OR(BUNDESLIGA!G71="",BUNDESLIGA!H71=""),"",IF(BUNDESLIGA!G71&gt;BUNDESLIGA!H71,"",IF(BUNDESLIGA!G71&lt;BUNDESLIGA!H71,"","")))</f>
        <v>Bor. Mönchengladbach</v>
      </c>
      <c r="H19" s="27" t="str">
        <f>BUNDESLIGA!I71&amp;IF(OR(BUNDESLIGA!G71="",BUNDESLIGA!H71=""),"",IF(BUNDESLIGA!G71&lt;BUNDESLIGA!H71,"",IF(BUNDESLIGA!G71&gt;BUNDESLIGA!H71,"","")))</f>
        <v>FC Augsburg</v>
      </c>
      <c r="I19" s="156" t="str">
        <f>IF(BUNDESLIGA!G71&lt;&gt;"",BUNDESLIGA!G71&amp;" - "&amp;BUNDESLIGA!H71,"")</f>
        <v/>
      </c>
      <c r="J19" s="157"/>
      <c r="L19" s="26" t="str">
        <f>BUNDESLIGA!F126&amp;IF(OR(BUNDESLIGA!G126="",BUNDESLIGA!H126=""),"",IF(BUNDESLIGA!G126&gt;BUNDESLIGA!H126,"",IF(BUNDESLIGA!G126&lt;BUNDESLIGA!H126,"","")))</f>
        <v>Bayer Leverkusen</v>
      </c>
      <c r="M19" s="27" t="str">
        <f>BUNDESLIGA!I126&amp;IF(OR(BUNDESLIGA!G126="",BUNDESLIGA!H126=""),"",IF(BUNDESLIGA!G126&lt;BUNDESLIGA!H126,"",IF(BUNDESLIGA!G126&gt;BUNDESLIGA!H126,"","")))</f>
        <v>SC Freiburg</v>
      </c>
      <c r="N19" s="156" t="str">
        <f>IF(BUNDESLIGA!G126&lt;&gt;"",BUNDESLIGA!G126&amp;" - "&amp;BUNDESLIGA!H126,"")</f>
        <v/>
      </c>
      <c r="O19" s="157"/>
      <c r="Q19" s="26" t="str">
        <f>BUNDESLIGA!F181&amp;IF(OR(BUNDESLIGA!G181="",BUNDESLIGA!H181=""),"",IF(BUNDESLIGA!G181&gt;BUNDESLIGA!H181,"",IF(BUNDESLIGA!G181&lt;BUNDESLIGA!H181,"","")))</f>
        <v>1899 Hoffenheim</v>
      </c>
      <c r="R19" s="27" t="str">
        <f>BUNDESLIGA!I181&amp;IF(OR(BUNDESLIGA!G181="",BUNDESLIGA!H181=""),"",IF(BUNDESLIGA!G181&lt;BUNDESLIGA!H181,"",IF(BUNDESLIGA!G181&gt;BUNDESLIGA!H181,"","")))</f>
        <v>Borussia Dortmund</v>
      </c>
      <c r="S19" s="156" t="str">
        <f>IF(BUNDESLIGA!G181&lt;&gt;"",BUNDESLIGA!G181&amp;" - "&amp;BUNDESLIGA!H181,"")</f>
        <v/>
      </c>
      <c r="T19" s="157"/>
    </row>
    <row r="20" spans="2:20" x14ac:dyDescent="0.25">
      <c r="B20" s="26" t="str">
        <f>BUNDESLIGA!F17&amp;IF(OR(BUNDESLIGA!G17="",BUNDESLIGA!H17=""),"",IF(BUNDESLIGA!G17&gt;BUNDESLIGA!H17,"",IF(BUNDESLIGA!G17&lt;BUNDESLIGA!H17,"","")))</f>
        <v>1. FSV Mainz 05</v>
      </c>
      <c r="C20" s="27" t="str">
        <f>BUNDESLIGA!I17&amp;IF(OR(BUNDESLIGA!G17="",BUNDESLIGA!H17=""),"",IF(BUNDESLIGA!G17&lt;BUNDESLIGA!H17,"",IF(BUNDESLIGA!G17&gt;BUNDESLIGA!H17,"","")))</f>
        <v>Bor. Mönchengladbach</v>
      </c>
      <c r="D20" s="156" t="str">
        <f>IF(BUNDESLIGA!G17&lt;&gt;"",BUNDESLIGA!G17&amp;" - "&amp;BUNDESLIGA!H17,"")</f>
        <v>1 - 3</v>
      </c>
      <c r="E20" s="157"/>
      <c r="G20" s="26" t="str">
        <f>BUNDESLIGA!F72&amp;IF(OR(BUNDESLIGA!G72="",BUNDESLIGA!H72=""),"",IF(BUNDESLIGA!G72&gt;BUNDESLIGA!H72,"",IF(BUNDESLIGA!G72&lt;BUNDESLIGA!H72,"","")))</f>
        <v>VfL Wolfsburg</v>
      </c>
      <c r="H20" s="27" t="str">
        <f>BUNDESLIGA!I72&amp;IF(OR(BUNDESLIGA!G72="",BUNDESLIGA!H72=""),"",IF(BUNDESLIGA!G72&lt;BUNDESLIGA!H72,"",IF(BUNDESLIGA!G72&gt;BUNDESLIGA!H72,"","")))</f>
        <v>1. FC Union Berlin</v>
      </c>
      <c r="I20" s="156" t="str">
        <f>IF(BUNDESLIGA!G72&lt;&gt;"",BUNDESLIGA!G72&amp;" - "&amp;BUNDESLIGA!H72,"")</f>
        <v/>
      </c>
      <c r="J20" s="157"/>
      <c r="L20" s="26" t="str">
        <f>BUNDESLIGA!F127&amp;IF(OR(BUNDESLIGA!G127="",BUNDESLIGA!H127=""),"",IF(BUNDESLIGA!G127&gt;BUNDESLIGA!H127,"",IF(BUNDESLIGA!G127&lt;BUNDESLIGA!H127,"","")))</f>
        <v>Eintracht Frankfurt</v>
      </c>
      <c r="M20" s="27" t="str">
        <f>BUNDESLIGA!I127&amp;IF(OR(BUNDESLIGA!G127="",BUNDESLIGA!H127=""),"",IF(BUNDESLIGA!G127&lt;BUNDESLIGA!H127,"",IF(BUNDESLIGA!G127&gt;BUNDESLIGA!H127,"","")))</f>
        <v>VfL Wolfsburg</v>
      </c>
      <c r="N20" s="156" t="str">
        <f>IF(BUNDESLIGA!G127&lt;&gt;"",BUNDESLIGA!G127&amp;" - "&amp;BUNDESLIGA!H127,"")</f>
        <v/>
      </c>
      <c r="O20" s="157"/>
      <c r="Q20" s="26" t="str">
        <f>BUNDESLIGA!F182&amp;IF(OR(BUNDESLIGA!G182="",BUNDESLIGA!H182=""),"",IF(BUNDESLIGA!G182&gt;BUNDESLIGA!H182,"",IF(BUNDESLIGA!G182&lt;BUNDESLIGA!H182,"","")))</f>
        <v>Fortuna Düsseldorf</v>
      </c>
      <c r="R20" s="27" t="str">
        <f>BUNDESLIGA!I182&amp;IF(OR(BUNDESLIGA!G182="",BUNDESLIGA!H182=""),"",IF(BUNDESLIGA!G182&lt;BUNDESLIGA!H182,"",IF(BUNDESLIGA!G182&gt;BUNDESLIGA!H182,"","")))</f>
        <v>1. FC Union Berlin</v>
      </c>
      <c r="S20" s="156" t="str">
        <f>IF(BUNDESLIGA!G182&lt;&gt;"",BUNDESLIGA!G182&amp;" - "&amp;BUNDESLIGA!H182,"")</f>
        <v/>
      </c>
      <c r="T20" s="157"/>
    </row>
    <row r="21" spans="2:20" x14ac:dyDescent="0.25">
      <c r="B21" s="26" t="str">
        <f>BUNDESLIGA!F18&amp;IF(OR(BUNDESLIGA!G18="",BUNDESLIGA!H18=""),"",IF(BUNDESLIGA!G18&gt;BUNDESLIGA!H18,"",IF(BUNDESLIGA!G18&lt;BUNDESLIGA!H18,"","")))</f>
        <v>FC Augsburg</v>
      </c>
      <c r="C21" s="27" t="str">
        <f>BUNDESLIGA!I18&amp;IF(OR(BUNDESLIGA!G18="",BUNDESLIGA!H18=""),"",IF(BUNDESLIGA!G18&lt;BUNDESLIGA!H18,"",IF(BUNDESLIGA!G18&gt;BUNDESLIGA!H18,"","")))</f>
        <v>1. FC Union Berlin</v>
      </c>
      <c r="D21" s="156" t="str">
        <f>IF(BUNDESLIGA!G18&lt;&gt;"",BUNDESLIGA!G18&amp;" - "&amp;BUNDESLIGA!H18,"")</f>
        <v>1 - 1</v>
      </c>
      <c r="E21" s="157"/>
      <c r="G21" s="26" t="str">
        <f>BUNDESLIGA!F73&amp;IF(OR(BUNDESLIGA!G73="",BUNDESLIGA!H73=""),"",IF(BUNDESLIGA!G73&gt;BUNDESLIGA!H73,"",IF(BUNDESLIGA!G73&lt;BUNDESLIGA!H73,"","")))</f>
        <v>Eintracht Frankfurt</v>
      </c>
      <c r="H21" s="27" t="str">
        <f>BUNDESLIGA!I73&amp;IF(OR(BUNDESLIGA!G73="",BUNDESLIGA!H73=""),"",IF(BUNDESLIGA!G73&lt;BUNDESLIGA!H73,"",IF(BUNDESLIGA!G73&gt;BUNDESLIGA!H73,"","")))</f>
        <v>Werder Bremen</v>
      </c>
      <c r="I21" s="156" t="str">
        <f>IF(BUNDESLIGA!G73&lt;&gt;"",BUNDESLIGA!G73&amp;" - "&amp;BUNDESLIGA!H73,"")</f>
        <v/>
      </c>
      <c r="J21" s="157"/>
      <c r="L21" s="26" t="str">
        <f>BUNDESLIGA!F128&amp;IF(OR(BUNDESLIGA!G128="",BUNDESLIGA!H128=""),"",IF(BUNDESLIGA!G128&gt;BUNDESLIGA!H128,"",IF(BUNDESLIGA!G128&lt;BUNDESLIGA!H128,"","")))</f>
        <v>Werder Bremen</v>
      </c>
      <c r="M21" s="27" t="str">
        <f>BUNDESLIGA!I128&amp;IF(OR(BUNDESLIGA!G128="",BUNDESLIGA!H128=""),"",IF(BUNDESLIGA!G128&lt;BUNDESLIGA!H128,"",IF(BUNDESLIGA!G128&gt;BUNDESLIGA!H128,"","")))</f>
        <v>FC Schalke 04</v>
      </c>
      <c r="N21" s="156" t="str">
        <f>IF(BUNDESLIGA!G128&lt;&gt;"",BUNDESLIGA!G128&amp;" - "&amp;BUNDESLIGA!H128,"")</f>
        <v/>
      </c>
      <c r="O21" s="157"/>
      <c r="Q21" s="26" t="str">
        <f>BUNDESLIGA!F183&amp;IF(OR(BUNDESLIGA!G183="",BUNDESLIGA!H183=""),"",IF(BUNDESLIGA!G183&gt;BUNDESLIGA!H183,"",IF(BUNDESLIGA!G183&lt;BUNDESLIGA!H183,"","")))</f>
        <v>Hertha BSC</v>
      </c>
      <c r="R21" s="27" t="str">
        <f>BUNDESLIGA!I183&amp;IF(OR(BUNDESLIGA!G183="",BUNDESLIGA!H183=""),"",IF(BUNDESLIGA!G183&lt;BUNDESLIGA!H183,"",IF(BUNDESLIGA!G183&gt;BUNDESLIGA!H183,"","")))</f>
        <v>Bor. Mönchengladbach</v>
      </c>
      <c r="S21" s="156" t="str">
        <f>IF(BUNDESLIGA!G183&lt;&gt;"",BUNDESLIGA!G183&amp;" - "&amp;BUNDESLIGA!H183,"")</f>
        <v/>
      </c>
      <c r="T21" s="157"/>
    </row>
    <row r="22" spans="2:20" x14ac:dyDescent="0.25">
      <c r="B22" s="26" t="str">
        <f>BUNDESLIGA!F19&amp;IF(OR(BUNDESLIGA!G19="",BUNDESLIGA!H19=""),"",IF(BUNDESLIGA!G19&gt;BUNDESLIGA!H19,"",IF(BUNDESLIGA!G19&lt;BUNDESLIGA!H19,"","")))</f>
        <v>SC Paderborn 07</v>
      </c>
      <c r="C22" s="27" t="str">
        <f>BUNDESLIGA!I19&amp;IF(OR(BUNDESLIGA!G19="",BUNDESLIGA!H19=""),"",IF(BUNDESLIGA!G19&lt;BUNDESLIGA!H19,"",IF(BUNDESLIGA!G19&gt;BUNDESLIGA!H19,"","")))</f>
        <v>SC Freiburg</v>
      </c>
      <c r="D22" s="156" t="str">
        <f>IF(BUNDESLIGA!G19&lt;&gt;"",BUNDESLIGA!G19&amp;" - "&amp;BUNDESLIGA!H19,"")</f>
        <v>1 - 3</v>
      </c>
      <c r="E22" s="157"/>
      <c r="G22" s="26" t="str">
        <f>BUNDESLIGA!F74&amp;IF(OR(BUNDESLIGA!G74="",BUNDESLIGA!H74=""),"",IF(BUNDESLIGA!G74&gt;BUNDESLIGA!H74,"",IF(BUNDESLIGA!G74&lt;BUNDESLIGA!H74,"","")))</f>
        <v>Hertha BSC</v>
      </c>
      <c r="H22" s="27" t="str">
        <f>BUNDESLIGA!I74&amp;IF(OR(BUNDESLIGA!G74="",BUNDESLIGA!H74=""),"",IF(BUNDESLIGA!G74&lt;BUNDESLIGA!H74,"",IF(BUNDESLIGA!G74&gt;BUNDESLIGA!H74,"","")))</f>
        <v>Fortuna Düsseldorf</v>
      </c>
      <c r="I22" s="156" t="str">
        <f>IF(BUNDESLIGA!G74&lt;&gt;"",BUNDESLIGA!G74&amp;" - "&amp;BUNDESLIGA!H74,"")</f>
        <v/>
      </c>
      <c r="J22" s="157"/>
      <c r="L22" s="26" t="str">
        <f>BUNDESLIGA!F129&amp;IF(OR(BUNDESLIGA!G129="",BUNDESLIGA!H129=""),"",IF(BUNDESLIGA!G129&gt;BUNDESLIGA!H129,"",IF(BUNDESLIGA!G129&lt;BUNDESLIGA!H129,"","")))</f>
        <v>1899 Hoffenheim</v>
      </c>
      <c r="M22" s="27" t="str">
        <f>BUNDESLIGA!I129&amp;IF(OR(BUNDESLIGA!G129="",BUNDESLIGA!H129=""),"",IF(BUNDESLIGA!G129&lt;BUNDESLIGA!H129,"",IF(BUNDESLIGA!G129&gt;BUNDESLIGA!H129,"","")))</f>
        <v>1. FSV Mainz 05</v>
      </c>
      <c r="N22" s="156" t="str">
        <f>IF(BUNDESLIGA!G129&lt;&gt;"",BUNDESLIGA!G129&amp;" - "&amp;BUNDESLIGA!H129,"")</f>
        <v/>
      </c>
      <c r="O22" s="157"/>
      <c r="Q22" s="26" t="str">
        <f>BUNDESLIGA!F184&amp;IF(OR(BUNDESLIGA!G184="",BUNDESLIGA!H184=""),"",IF(BUNDESLIGA!G184&gt;BUNDESLIGA!H184,"",IF(BUNDESLIGA!G184&lt;BUNDESLIGA!H184,"","")))</f>
        <v>1. FSV Mainz 05</v>
      </c>
      <c r="R22" s="27" t="str">
        <f>BUNDESLIGA!I184&amp;IF(OR(BUNDESLIGA!G184="",BUNDESLIGA!H184=""),"",IF(BUNDESLIGA!G184&lt;BUNDESLIGA!H184,"",IF(BUNDESLIGA!G184&gt;BUNDESLIGA!H184,"","")))</f>
        <v>Bayer Leverkusen</v>
      </c>
      <c r="S22" s="156" t="str">
        <f>IF(BUNDESLIGA!G184&lt;&gt;"",BUNDESLIGA!G184&amp;" - "&amp;BUNDESLIGA!H184,"")</f>
        <v/>
      </c>
      <c r="T22" s="157"/>
    </row>
    <row r="23" spans="2:20" x14ac:dyDescent="0.25">
      <c r="B23" s="26" t="str">
        <f>BUNDESLIGA!F20&amp;IF(OR(BUNDESLIGA!G20="",BUNDESLIGA!H20=""),"",IF(BUNDESLIGA!G20&gt;BUNDESLIGA!H20,"",IF(BUNDESLIGA!G20&lt;BUNDESLIGA!H20,"","")))</f>
        <v>FC Schalke 04</v>
      </c>
      <c r="C23" s="27" t="str">
        <f>BUNDESLIGA!I20&amp;IF(OR(BUNDESLIGA!G20="",BUNDESLIGA!H20=""),"",IF(BUNDESLIGA!G20&lt;BUNDESLIGA!H20,"",IF(BUNDESLIGA!G20&gt;BUNDESLIGA!H20,"","")))</f>
        <v>Bayern München</v>
      </c>
      <c r="D23" s="156" t="str">
        <f>IF(BUNDESLIGA!G20&lt;&gt;"",BUNDESLIGA!G20&amp;" - "&amp;BUNDESLIGA!H20,"")</f>
        <v>0 - 3</v>
      </c>
      <c r="E23" s="157"/>
      <c r="G23" s="26" t="str">
        <f>BUNDESLIGA!F75&amp;IF(OR(BUNDESLIGA!G75="",BUNDESLIGA!H75=""),"",IF(BUNDESLIGA!G75&gt;BUNDESLIGA!H75,"",IF(BUNDESLIGA!G75&lt;BUNDESLIGA!H75,"","")))</f>
        <v>SC Freiburg</v>
      </c>
      <c r="H23" s="27" t="str">
        <f>BUNDESLIGA!I75&amp;IF(OR(BUNDESLIGA!G75="",BUNDESLIGA!H75=""),"",IF(BUNDESLIGA!G75&lt;BUNDESLIGA!H75,"",IF(BUNDESLIGA!G75&gt;BUNDESLIGA!H75,"","")))</f>
        <v>Borussia Dortmund</v>
      </c>
      <c r="I23" s="156" t="str">
        <f>IF(BUNDESLIGA!G75&lt;&gt;"",BUNDESLIGA!G75&amp;" - "&amp;BUNDESLIGA!H75,"")</f>
        <v/>
      </c>
      <c r="J23" s="157"/>
      <c r="L23" s="26" t="str">
        <f>BUNDESLIGA!F130&amp;IF(OR(BUNDESLIGA!G130="",BUNDESLIGA!H130=""),"",IF(BUNDESLIGA!G130&gt;BUNDESLIGA!H130,"",IF(BUNDESLIGA!G130&lt;BUNDESLIGA!H130,"","")))</f>
        <v>Fortuna Düsseldorf</v>
      </c>
      <c r="M23" s="27" t="str">
        <f>BUNDESLIGA!I130&amp;IF(OR(BUNDESLIGA!G130="",BUNDESLIGA!H130=""),"",IF(BUNDESLIGA!G130&lt;BUNDESLIGA!H130,"",IF(BUNDESLIGA!G130&gt;BUNDESLIGA!H130,"","")))</f>
        <v>Bayern München</v>
      </c>
      <c r="N23" s="156" t="str">
        <f>IF(BUNDESLIGA!G130&lt;&gt;"",BUNDESLIGA!G130&amp;" - "&amp;BUNDESLIGA!H130,"")</f>
        <v/>
      </c>
      <c r="O23" s="157"/>
      <c r="Q23" s="26" t="str">
        <f>BUNDESLIGA!F185&amp;IF(OR(BUNDESLIGA!G185="",BUNDESLIGA!H185=""),"",IF(BUNDESLIGA!G185&gt;BUNDESLIGA!H185,"",IF(BUNDESLIGA!G185&lt;BUNDESLIGA!H185,"","")))</f>
        <v>FC Schalke 04</v>
      </c>
      <c r="R23" s="27" t="str">
        <f>BUNDESLIGA!I185&amp;IF(OR(BUNDESLIGA!G185="",BUNDESLIGA!H185=""),"",IF(BUNDESLIGA!G185&lt;BUNDESLIGA!H185,"",IF(BUNDESLIGA!G185&gt;BUNDESLIGA!H185,"","")))</f>
        <v>SC Freiburg</v>
      </c>
      <c r="S23" s="156" t="str">
        <f>IF(BUNDESLIGA!G185&lt;&gt;"",BUNDESLIGA!G185&amp;" - "&amp;BUNDESLIGA!H185,"")</f>
        <v/>
      </c>
      <c r="T23" s="157"/>
    </row>
    <row r="24" spans="2:20" x14ac:dyDescent="0.25">
      <c r="B24" s="26" t="str">
        <f>BUNDESLIGA!F21&amp;IF(OR(BUNDESLIGA!G21="",BUNDESLIGA!H21=""),"",IF(BUNDESLIGA!G21&gt;BUNDESLIGA!H21,"",IF(BUNDESLIGA!G21&lt;BUNDESLIGA!H21,"","")))</f>
        <v>RB Leipzig</v>
      </c>
      <c r="C24" s="27" t="str">
        <f>BUNDESLIGA!I21&amp;IF(OR(BUNDESLIGA!G21="",BUNDESLIGA!H21=""),"",IF(BUNDESLIGA!G21&lt;BUNDESLIGA!H21,"",IF(BUNDESLIGA!G21&gt;BUNDESLIGA!H21,"","")))</f>
        <v>Eintracht Frankfurt</v>
      </c>
      <c r="D24" s="156" t="str">
        <f>IF(BUNDESLIGA!G21&lt;&gt;"",BUNDESLIGA!G21&amp;" - "&amp;BUNDESLIGA!H21,"")</f>
        <v>2 - 1</v>
      </c>
      <c r="E24" s="157"/>
      <c r="G24" s="26" t="str">
        <f>BUNDESLIGA!F76&amp;IF(OR(BUNDESLIGA!G76="",BUNDESLIGA!H76=""),"",IF(BUNDESLIGA!G76&gt;BUNDESLIGA!H76,"",IF(BUNDESLIGA!G76&lt;BUNDESLIGA!H76,"","")))</f>
        <v>FC Schalke 04</v>
      </c>
      <c r="H24" s="27" t="str">
        <f>BUNDESLIGA!I76&amp;IF(OR(BUNDESLIGA!G76="",BUNDESLIGA!H76=""),"",IF(BUNDESLIGA!G76&lt;BUNDESLIGA!H76,"",IF(BUNDESLIGA!G76&gt;BUNDESLIGA!H76,"","")))</f>
        <v>1. FC Köln</v>
      </c>
      <c r="I24" s="156" t="str">
        <f>IF(BUNDESLIGA!G76&lt;&gt;"",BUNDESLIGA!G76&amp;" - "&amp;BUNDESLIGA!H76,"")</f>
        <v/>
      </c>
      <c r="J24" s="157"/>
      <c r="L24" s="26" t="str">
        <f>BUNDESLIGA!F131&amp;IF(OR(BUNDESLIGA!G131="",BUNDESLIGA!H131=""),"",IF(BUNDESLIGA!G131&gt;BUNDESLIGA!H131,"",IF(BUNDESLIGA!G131&lt;BUNDESLIGA!H131,"","")))</f>
        <v>FC Augsburg</v>
      </c>
      <c r="M24" s="27" t="str">
        <f>BUNDESLIGA!I131&amp;IF(OR(BUNDESLIGA!G131="",BUNDESLIGA!H131=""),"",IF(BUNDESLIGA!G131&lt;BUNDESLIGA!H131,"",IF(BUNDESLIGA!G131&gt;BUNDESLIGA!H131,"","")))</f>
        <v>Hertha BSC</v>
      </c>
      <c r="N24" s="156" t="str">
        <f>IF(BUNDESLIGA!G131&lt;&gt;"",BUNDESLIGA!G131&amp;" - "&amp;BUNDESLIGA!H131,"")</f>
        <v/>
      </c>
      <c r="O24" s="157"/>
      <c r="Q24" s="26" t="str">
        <f>BUNDESLIGA!F186&amp;IF(OR(BUNDESLIGA!G186="",BUNDESLIGA!H186=""),"",IF(BUNDESLIGA!G186&gt;BUNDESLIGA!H186,"",IF(BUNDESLIGA!G186&lt;BUNDESLIGA!H186,"","")))</f>
        <v>1. FC Köln</v>
      </c>
      <c r="R24" s="27" t="str">
        <f>BUNDESLIGA!I186&amp;IF(OR(BUNDESLIGA!G186="",BUNDESLIGA!H186=""),"",IF(BUNDESLIGA!G186&lt;BUNDESLIGA!H186,"",IF(BUNDESLIGA!G186&gt;BUNDESLIGA!H186,"","")))</f>
        <v>Werder Bremen</v>
      </c>
      <c r="S24" s="156" t="str">
        <f>IF(BUNDESLIGA!G186&lt;&gt;"",BUNDESLIGA!G186&amp;" - "&amp;BUNDESLIGA!H186,"")</f>
        <v/>
      </c>
      <c r="T24" s="157"/>
    </row>
    <row r="25" spans="2:20" x14ac:dyDescent="0.25">
      <c r="B25" s="26" t="str">
        <f>BUNDESLIGA!F22&amp;IF(OR(BUNDESLIGA!G22="",BUNDESLIGA!H22=""),"",IF(BUNDESLIGA!G22&gt;BUNDESLIGA!H22,"",IF(BUNDESLIGA!G22&lt;BUNDESLIGA!H22,"","")))</f>
        <v>Hertha BSC</v>
      </c>
      <c r="C25" s="27" t="str">
        <f>BUNDESLIGA!I22&amp;IF(OR(BUNDESLIGA!G22="",BUNDESLIGA!H22=""),"",IF(BUNDESLIGA!G22&lt;BUNDESLIGA!H22,"",IF(BUNDESLIGA!G22&gt;BUNDESLIGA!H22,"","")))</f>
        <v>VfL Wolfsburg</v>
      </c>
      <c r="D25" s="156" t="str">
        <f>IF(BUNDESLIGA!G22&lt;&gt;"",BUNDESLIGA!G22&amp;" - "&amp;BUNDESLIGA!H22,"")</f>
        <v>0 - 3</v>
      </c>
      <c r="E25" s="157"/>
      <c r="G25" s="26" t="str">
        <f>BUNDESLIGA!F77&amp;IF(OR(BUNDESLIGA!G77="",BUNDESLIGA!H77=""),"",IF(BUNDESLIGA!G77&gt;BUNDESLIGA!H77,"",IF(BUNDESLIGA!G77&lt;BUNDESLIGA!H77,"","")))</f>
        <v>SC Paderborn 07</v>
      </c>
      <c r="H25" s="27" t="str">
        <f>BUNDESLIGA!I77&amp;IF(OR(BUNDESLIGA!G77="",BUNDESLIGA!H77=""),"",IF(BUNDESLIGA!G77&lt;BUNDESLIGA!H77,"",IF(BUNDESLIGA!G77&gt;BUNDESLIGA!H77,"","")))</f>
        <v>1. FSV Mainz 05</v>
      </c>
      <c r="I25" s="156" t="str">
        <f>IF(BUNDESLIGA!G77&lt;&gt;"",BUNDESLIGA!G77&amp;" - "&amp;BUNDESLIGA!H77,"")</f>
        <v/>
      </c>
      <c r="J25" s="157"/>
      <c r="L25" s="26" t="str">
        <f>BUNDESLIGA!F132&amp;IF(OR(BUNDESLIGA!G132="",BUNDESLIGA!H132=""),"",IF(BUNDESLIGA!G132&gt;BUNDESLIGA!H132,"",IF(BUNDESLIGA!G132&lt;BUNDESLIGA!H132,"","")))</f>
        <v>1. FC Union Berlin</v>
      </c>
      <c r="M25" s="27" t="str">
        <f>BUNDESLIGA!I132&amp;IF(OR(BUNDESLIGA!G132="",BUNDESLIGA!H132=""),"",IF(BUNDESLIGA!G132&lt;BUNDESLIGA!H132,"",IF(BUNDESLIGA!G132&gt;BUNDESLIGA!H132,"","")))</f>
        <v>Bor. Mönchengladbach</v>
      </c>
      <c r="N25" s="156" t="str">
        <f>IF(BUNDESLIGA!G132&lt;&gt;"",BUNDESLIGA!G132&amp;" - "&amp;BUNDESLIGA!H132,"")</f>
        <v/>
      </c>
      <c r="O25" s="157"/>
      <c r="Q25" s="26" t="str">
        <f>BUNDESLIGA!F187&amp;IF(OR(BUNDESLIGA!G187="",BUNDESLIGA!H187=""),"",IF(BUNDESLIGA!G187&gt;BUNDESLIGA!H187,"",IF(BUNDESLIGA!G187&lt;BUNDESLIGA!H187,"","")))</f>
        <v>SC Paderborn 07</v>
      </c>
      <c r="R25" s="27" t="str">
        <f>BUNDESLIGA!I187&amp;IF(OR(BUNDESLIGA!G187="",BUNDESLIGA!H187=""),"",IF(BUNDESLIGA!G187&lt;BUNDESLIGA!H187,"",IF(BUNDESLIGA!G187&gt;BUNDESLIGA!H187,"","")))</f>
        <v>Eintracht Frankfurt</v>
      </c>
      <c r="S25" s="156" t="str">
        <f>IF(BUNDESLIGA!G187&lt;&gt;"",BUNDESLIGA!G187&amp;" - "&amp;BUNDESLIGA!H187,"")</f>
        <v/>
      </c>
      <c r="T25" s="157"/>
    </row>
    <row r="26" spans="2:20" x14ac:dyDescent="0.25">
      <c r="B26" s="11"/>
      <c r="C26" s="11"/>
      <c r="G26" s="11"/>
      <c r="H26" s="11"/>
      <c r="L26" s="11"/>
      <c r="M26" s="11"/>
      <c r="Q26" s="25" t="str">
        <f>BUNDESLIGA!F188&amp;IF(OR(BUNDESLIGA!G188="",BUNDESLIGA!H188=""),"",IF(BUNDESLIGA!G188&gt;BUNDESLIGA!H188,"",IF(BUNDESLIGA!G188&lt;BUNDESLIGA!H188,"","")))</f>
        <v/>
      </c>
      <c r="R26" s="25" t="str">
        <f>BUNDESLIGA!I188&amp;IF(OR(BUNDESLIGA!G188="",BUNDESLIGA!H188=""),"",IF(BUNDESLIGA!G188&lt;BUNDESLIGA!H188,"",IF(BUNDESLIGA!G188&gt;BUNDESLIGA!H188,"","")))</f>
        <v/>
      </c>
      <c r="S26" s="25"/>
      <c r="T26" s="25"/>
    </row>
    <row r="27" spans="2:20" x14ac:dyDescent="0.25">
      <c r="B27" s="158" t="s">
        <v>253</v>
      </c>
      <c r="C27" s="159"/>
      <c r="D27" s="159"/>
      <c r="E27" s="160"/>
      <c r="G27" s="158" t="s">
        <v>254</v>
      </c>
      <c r="H27" s="159"/>
      <c r="I27" s="159"/>
      <c r="J27" s="160"/>
      <c r="L27" s="158" t="s">
        <v>72</v>
      </c>
      <c r="M27" s="159"/>
      <c r="N27" s="159"/>
      <c r="O27" s="160"/>
      <c r="Q27" s="153"/>
      <c r="R27" s="153"/>
      <c r="S27" s="153"/>
      <c r="T27" s="153"/>
    </row>
    <row r="28" spans="2:20" x14ac:dyDescent="0.25">
      <c r="B28" s="26" t="str">
        <f>BUNDESLIGA!F25&amp;IF(OR(BUNDESLIGA!G25="",BUNDESLIGA!H25=""),"",IF(BUNDESLIGA!G25&gt;BUNDESLIGA!H25,"",IF(BUNDESLIGA!G25&lt;BUNDESLIGA!H25,"","")))</f>
        <v>Bor. Mönchengladbach</v>
      </c>
      <c r="C28" s="27" t="str">
        <f>BUNDESLIGA!I25&amp;IF(OR(BUNDESLIGA!G25="",BUNDESLIGA!H25=""),"",IF(BUNDESLIGA!G25&lt;BUNDESLIGA!H25,"",IF(BUNDESLIGA!G25&gt;BUNDESLIGA!H25,"","")))</f>
        <v>RB Leipzig</v>
      </c>
      <c r="D28" s="156" t="str">
        <f>IF(BUNDESLIGA!G25&lt;&gt;"",BUNDESLIGA!G25&amp;" - "&amp;BUNDESLIGA!H25,"")</f>
        <v>1 - 3</v>
      </c>
      <c r="E28" s="157"/>
      <c r="G28" s="26" t="str">
        <f>BUNDESLIGA!F80&amp;IF(OR(BUNDESLIGA!G80="",BUNDESLIGA!H80=""),"",IF(BUNDESLIGA!G80&gt;BUNDESLIGA!H80,"",IF(BUNDESLIGA!G80&lt;BUNDESLIGA!H80,"","")))</f>
        <v>Borussia Dortmund</v>
      </c>
      <c r="H28" s="27" t="str">
        <f>BUNDESLIGA!I80&amp;IF(OR(BUNDESLIGA!G80="",BUNDESLIGA!H80=""),"",IF(BUNDESLIGA!G80&lt;BUNDESLIGA!H80,"",IF(BUNDESLIGA!G80&gt;BUNDESLIGA!H80,"","")))</f>
        <v>Bor. Mönchengladbach</v>
      </c>
      <c r="I28" s="156" t="str">
        <f>IF(BUNDESLIGA!G80&lt;&gt;"",BUNDESLIGA!G80&amp;" - "&amp;BUNDESLIGA!H80,"")</f>
        <v/>
      </c>
      <c r="J28" s="157"/>
      <c r="L28" s="26" t="str">
        <f>BUNDESLIGA!F135&amp;IF(OR(BUNDESLIGA!G135="",BUNDESLIGA!H135=""),"",IF(BUNDESLIGA!G135&gt;BUNDESLIGA!H135,"",IF(BUNDESLIGA!G135&lt;BUNDESLIGA!H135,"","")))</f>
        <v>Bayern München</v>
      </c>
      <c r="M28" s="27" t="str">
        <f>BUNDESLIGA!I135&amp;IF(OR(BUNDESLIGA!G135="",BUNDESLIGA!H135=""),"",IF(BUNDESLIGA!G135&lt;BUNDESLIGA!H135,"",IF(BUNDESLIGA!G135&gt;BUNDESLIGA!H135,"","")))</f>
        <v>Bayer Leverkusen</v>
      </c>
      <c r="N28" s="156" t="str">
        <f>IF(BUNDESLIGA!G135&lt;&gt;"",BUNDESLIGA!G135&amp;" - "&amp;BUNDESLIGA!H135,"")</f>
        <v/>
      </c>
      <c r="O28" s="157"/>
      <c r="Q28" s="6"/>
      <c r="R28" s="6"/>
      <c r="S28" s="6"/>
      <c r="T28" s="6"/>
    </row>
    <row r="29" spans="2:20" x14ac:dyDescent="0.25">
      <c r="B29" s="26" t="str">
        <f>BUNDESLIGA!F26&amp;IF(OR(BUNDESLIGA!G26="",BUNDESLIGA!H26=""),"",IF(BUNDESLIGA!G26&gt;BUNDESLIGA!H26,"",IF(BUNDESLIGA!G26&lt;BUNDESLIGA!H26,"","")))</f>
        <v>Bayern München</v>
      </c>
      <c r="C29" s="27" t="str">
        <f>BUNDESLIGA!I26&amp;IF(OR(BUNDESLIGA!G26="",BUNDESLIGA!H26=""),"",IF(BUNDESLIGA!G26&lt;BUNDESLIGA!H26,"",IF(BUNDESLIGA!G26&gt;BUNDESLIGA!H26,"","")))</f>
        <v>1. FSV Mainz 05</v>
      </c>
      <c r="D29" s="156" t="str">
        <f>IF(BUNDESLIGA!G26&lt;&gt;"",BUNDESLIGA!G26&amp;" - "&amp;BUNDESLIGA!H26,"")</f>
        <v>6 - 1</v>
      </c>
      <c r="E29" s="157"/>
      <c r="G29" s="26" t="str">
        <f>BUNDESLIGA!F81&amp;IF(OR(BUNDESLIGA!G81="",BUNDESLIGA!H81=""),"",IF(BUNDESLIGA!G81&gt;BUNDESLIGA!H81,"",IF(BUNDESLIGA!G81&lt;BUNDESLIGA!H81,"","")))</f>
        <v>RB Leipzig</v>
      </c>
      <c r="H29" s="27" t="str">
        <f>BUNDESLIGA!I81&amp;IF(OR(BUNDESLIGA!G81="",BUNDESLIGA!H81=""),"",IF(BUNDESLIGA!G81&lt;BUNDESLIGA!H81,"",IF(BUNDESLIGA!G81&gt;BUNDESLIGA!H81,"","")))</f>
        <v>VfL Wolfsburg</v>
      </c>
      <c r="I29" s="156" t="str">
        <f>IF(BUNDESLIGA!G81&lt;&gt;"",BUNDESLIGA!G81&amp;" - "&amp;BUNDESLIGA!H81,"")</f>
        <v/>
      </c>
      <c r="J29" s="157"/>
      <c r="L29" s="26" t="str">
        <f>BUNDESLIGA!F136&amp;IF(OR(BUNDESLIGA!G136="",BUNDESLIGA!H136=""),"",IF(BUNDESLIGA!G136&gt;BUNDESLIGA!H136,"",IF(BUNDESLIGA!G136&lt;BUNDESLIGA!H136,"","")))</f>
        <v>Bor. Mönchengladbach</v>
      </c>
      <c r="M29" s="27" t="str">
        <f>BUNDESLIGA!I136&amp;IF(OR(BUNDESLIGA!G136="",BUNDESLIGA!H136=""),"",IF(BUNDESLIGA!G136&lt;BUNDESLIGA!H136,"",IF(BUNDESLIGA!G136&gt;BUNDESLIGA!H136,"","")))</f>
        <v>SC Freiburg</v>
      </c>
      <c r="N29" s="156" t="str">
        <f>IF(BUNDESLIGA!G136&lt;&gt;"",BUNDESLIGA!G136&amp;" - "&amp;BUNDESLIGA!H136,"")</f>
        <v/>
      </c>
      <c r="O29" s="157"/>
      <c r="Q29" s="6"/>
      <c r="R29" s="6"/>
      <c r="S29" s="6"/>
      <c r="T29" s="6"/>
    </row>
    <row r="30" spans="2:20" x14ac:dyDescent="0.25">
      <c r="B30" s="26" t="str">
        <f>BUNDESLIGA!F27&amp;IF(OR(BUNDESLIGA!G27="",BUNDESLIGA!H27=""),"",IF(BUNDESLIGA!G27&gt;BUNDESLIGA!H27,"",IF(BUNDESLIGA!G27&lt;BUNDESLIGA!H27,"","")))</f>
        <v>Bayer Leverkusen</v>
      </c>
      <c r="C30" s="27" t="str">
        <f>BUNDESLIGA!I27&amp;IF(OR(BUNDESLIGA!G27="",BUNDESLIGA!H27=""),"",IF(BUNDESLIGA!G27&lt;BUNDESLIGA!H27,"",IF(BUNDESLIGA!G27&gt;BUNDESLIGA!H27,"","")))</f>
        <v>1899 Hoffenheim</v>
      </c>
      <c r="D30" s="156" t="str">
        <f>IF(BUNDESLIGA!G27&lt;&gt;"",BUNDESLIGA!G27&amp;" - "&amp;BUNDESLIGA!H27,"")</f>
        <v>0 - 0</v>
      </c>
      <c r="E30" s="157"/>
      <c r="G30" s="26" t="str">
        <f>BUNDESLIGA!F82&amp;IF(OR(BUNDESLIGA!G82="",BUNDESLIGA!H82=""),"",IF(BUNDESLIGA!G82&gt;BUNDESLIGA!H82,"",IF(BUNDESLIGA!G82&lt;BUNDESLIGA!H82,"","")))</f>
        <v>Eintracht Frankfurt</v>
      </c>
      <c r="H30" s="27" t="str">
        <f>BUNDESLIGA!I82&amp;IF(OR(BUNDESLIGA!G82="",BUNDESLIGA!H82=""),"",IF(BUNDESLIGA!G82&lt;BUNDESLIGA!H82,"",IF(BUNDESLIGA!G82&gt;BUNDESLIGA!H82,"","")))</f>
        <v>Bayer Leverkusen</v>
      </c>
      <c r="I30" s="156" t="str">
        <f>IF(BUNDESLIGA!G82&lt;&gt;"",BUNDESLIGA!G82&amp;" - "&amp;BUNDESLIGA!H82,"")</f>
        <v/>
      </c>
      <c r="J30" s="157"/>
      <c r="L30" s="26" t="str">
        <f>BUNDESLIGA!F137&amp;IF(OR(BUNDESLIGA!G137="",BUNDESLIGA!H137=""),"",IF(BUNDESLIGA!G137&gt;BUNDESLIGA!H137,"",IF(BUNDESLIGA!G137&lt;BUNDESLIGA!H137,"","")))</f>
        <v>VfL Wolfsburg</v>
      </c>
      <c r="M30" s="27" t="str">
        <f>BUNDESLIGA!I137&amp;IF(OR(BUNDESLIGA!G137="",BUNDESLIGA!H137=""),"",IF(BUNDESLIGA!G137&lt;BUNDESLIGA!H137,"",IF(BUNDESLIGA!G137&gt;BUNDESLIGA!H137,"","")))</f>
        <v>Werder Bremen</v>
      </c>
      <c r="N30" s="156" t="str">
        <f>IF(BUNDESLIGA!G137&lt;&gt;"",BUNDESLIGA!G137&amp;" - "&amp;BUNDESLIGA!H137,"")</f>
        <v/>
      </c>
      <c r="O30" s="157"/>
      <c r="Q30" s="6"/>
      <c r="R30" s="6"/>
      <c r="S30" s="6"/>
      <c r="T30" s="6"/>
    </row>
    <row r="31" spans="2:20" x14ac:dyDescent="0.25">
      <c r="B31" s="26" t="str">
        <f>BUNDESLIGA!F28&amp;IF(OR(BUNDESLIGA!G28="",BUNDESLIGA!H28=""),"",IF(BUNDESLIGA!G28&gt;BUNDESLIGA!H28,"",IF(BUNDESLIGA!G28&lt;BUNDESLIGA!H28,"","")))</f>
        <v>VfL Wolfsburg</v>
      </c>
      <c r="C31" s="27" t="str">
        <f>BUNDESLIGA!I28&amp;IF(OR(BUNDESLIGA!G28="",BUNDESLIGA!H28=""),"",IF(BUNDESLIGA!G28&lt;BUNDESLIGA!H28,"",IF(BUNDESLIGA!G28&gt;BUNDESLIGA!H28,"","")))</f>
        <v>SC Paderborn 07</v>
      </c>
      <c r="D31" s="156" t="str">
        <f>IF(BUNDESLIGA!G28&lt;&gt;"",BUNDESLIGA!G28&amp;" - "&amp;BUNDESLIGA!H28,"")</f>
        <v>1 - 1</v>
      </c>
      <c r="E31" s="157"/>
      <c r="G31" s="26" t="str">
        <f>BUNDESLIGA!F83&amp;IF(OR(BUNDESLIGA!G83="",BUNDESLIGA!H83=""),"",IF(BUNDESLIGA!G83&gt;BUNDESLIGA!H83,"",IF(BUNDESLIGA!G83&lt;BUNDESLIGA!H83,"","")))</f>
        <v>Werder Bremen</v>
      </c>
      <c r="H31" s="27" t="str">
        <f>BUNDESLIGA!I83&amp;IF(OR(BUNDESLIGA!G83="",BUNDESLIGA!H83=""),"",IF(BUNDESLIGA!G83&lt;BUNDESLIGA!H83,"",IF(BUNDESLIGA!G83&gt;BUNDESLIGA!H83,"","")))</f>
        <v>Hertha BSC</v>
      </c>
      <c r="I31" s="156" t="str">
        <f>IF(BUNDESLIGA!G83&lt;&gt;"",BUNDESLIGA!G83&amp;" - "&amp;BUNDESLIGA!H83,"")</f>
        <v/>
      </c>
      <c r="J31" s="157"/>
      <c r="L31" s="26" t="str">
        <f>BUNDESLIGA!F138&amp;IF(OR(BUNDESLIGA!G138="",BUNDESLIGA!H138=""),"",IF(BUNDESLIGA!G138&gt;BUNDESLIGA!H138,"",IF(BUNDESLIGA!G138&lt;BUNDESLIGA!H138,"","")))</f>
        <v>1899 Hoffenheim</v>
      </c>
      <c r="M31" s="27" t="str">
        <f>BUNDESLIGA!I138&amp;IF(OR(BUNDESLIGA!G138="",BUNDESLIGA!H138=""),"",IF(BUNDESLIGA!G138&lt;BUNDESLIGA!H138,"",IF(BUNDESLIGA!G138&gt;BUNDESLIGA!H138,"","")))</f>
        <v>Fortuna Düsseldorf</v>
      </c>
      <c r="N31" s="156" t="str">
        <f>IF(BUNDESLIGA!G138&lt;&gt;"",BUNDESLIGA!G138&amp;" - "&amp;BUNDESLIGA!H138,"")</f>
        <v/>
      </c>
      <c r="O31" s="157"/>
      <c r="Q31" s="6"/>
      <c r="R31" s="6"/>
      <c r="S31" s="6"/>
      <c r="T31" s="6"/>
    </row>
    <row r="32" spans="2:20" x14ac:dyDescent="0.25">
      <c r="B32" s="26" t="str">
        <f>BUNDESLIGA!F29&amp;IF(OR(BUNDESLIGA!G29="",BUNDESLIGA!H29=""),"",IF(BUNDESLIGA!G29&gt;BUNDESLIGA!H29,"",IF(BUNDESLIGA!G29&lt;BUNDESLIGA!H29,"","")))</f>
        <v>SC Freiburg</v>
      </c>
      <c r="C32" s="27" t="str">
        <f>BUNDESLIGA!I29&amp;IF(OR(BUNDESLIGA!G29="",BUNDESLIGA!H29=""),"",IF(BUNDESLIGA!G29&lt;BUNDESLIGA!H29,"",IF(BUNDESLIGA!G29&gt;BUNDESLIGA!H29,"","")))</f>
        <v>1. FC Köln</v>
      </c>
      <c r="D32" s="156" t="str">
        <f>IF(BUNDESLIGA!G29&lt;&gt;"",BUNDESLIGA!G29&amp;" - "&amp;BUNDESLIGA!H29,"")</f>
        <v>1 - 2</v>
      </c>
      <c r="E32" s="157"/>
      <c r="G32" s="26" t="str">
        <f>BUNDESLIGA!F84&amp;IF(OR(BUNDESLIGA!G84="",BUNDESLIGA!H84=""),"",IF(BUNDESLIGA!G84&gt;BUNDESLIGA!H84,"",IF(BUNDESLIGA!G84&lt;BUNDESLIGA!H84,"","")))</f>
        <v>1899 Hoffenheim</v>
      </c>
      <c r="H32" s="27" t="str">
        <f>BUNDESLIGA!I84&amp;IF(OR(BUNDESLIGA!G84="",BUNDESLIGA!H84=""),"",IF(BUNDESLIGA!G84&lt;BUNDESLIGA!H84,"",IF(BUNDESLIGA!G84&gt;BUNDESLIGA!H84,"","")))</f>
        <v>FC Schalke 04</v>
      </c>
      <c r="I32" s="156" t="str">
        <f>IF(BUNDESLIGA!G84&lt;&gt;"",BUNDESLIGA!G84&amp;" - "&amp;BUNDESLIGA!H84,"")</f>
        <v/>
      </c>
      <c r="J32" s="157"/>
      <c r="L32" s="26" t="str">
        <f>BUNDESLIGA!F139&amp;IF(OR(BUNDESLIGA!G139="",BUNDESLIGA!H139=""),"",IF(BUNDESLIGA!G139&gt;BUNDESLIGA!H139,"",IF(BUNDESLIGA!G139&lt;BUNDESLIGA!H139,"","")))</f>
        <v>Hertha BSC</v>
      </c>
      <c r="M32" s="27" t="str">
        <f>BUNDESLIGA!I139&amp;IF(OR(BUNDESLIGA!G139="",BUNDESLIGA!H139=""),"",IF(BUNDESLIGA!G139&lt;BUNDESLIGA!H139,"",IF(BUNDESLIGA!G139&gt;BUNDESLIGA!H139,"","")))</f>
        <v>Borussia Dortmund</v>
      </c>
      <c r="N32" s="156" t="str">
        <f>IF(BUNDESLIGA!G139&lt;&gt;"",BUNDESLIGA!G139&amp;" - "&amp;BUNDESLIGA!H139,"")</f>
        <v/>
      </c>
      <c r="O32" s="157"/>
      <c r="Q32" s="6"/>
      <c r="R32" s="6"/>
      <c r="S32" s="6"/>
      <c r="T32" s="6"/>
    </row>
    <row r="33" spans="2:20" x14ac:dyDescent="0.25">
      <c r="B33" s="26" t="str">
        <f>BUNDESLIGA!F30&amp;IF(OR(BUNDESLIGA!G30="",BUNDESLIGA!H30=""),"",IF(BUNDESLIGA!G30&gt;BUNDESLIGA!H30,"",IF(BUNDESLIGA!G30&lt;BUNDESLIGA!H30,"","")))</f>
        <v>FC Schalke 04</v>
      </c>
      <c r="C33" s="27" t="str">
        <f>BUNDESLIGA!I30&amp;IF(OR(BUNDESLIGA!G30="",BUNDESLIGA!H30=""),"",IF(BUNDESLIGA!G30&lt;BUNDESLIGA!H30,"",IF(BUNDESLIGA!G30&gt;BUNDESLIGA!H30,"","")))</f>
        <v>Hertha BSC</v>
      </c>
      <c r="D33" s="156" t="str">
        <f>IF(BUNDESLIGA!G30&lt;&gt;"",BUNDESLIGA!G30&amp;" - "&amp;BUNDESLIGA!H30,"")</f>
        <v>3 - 0</v>
      </c>
      <c r="E33" s="157"/>
      <c r="G33" s="26" t="str">
        <f>BUNDESLIGA!F85&amp;IF(OR(BUNDESLIGA!G85="",BUNDESLIGA!H85=""),"",IF(BUNDESLIGA!G85&gt;BUNDESLIGA!H85,"",IF(BUNDESLIGA!G85&lt;BUNDESLIGA!H85,"","")))</f>
        <v>Fortuna Düsseldorf</v>
      </c>
      <c r="H33" s="27" t="str">
        <f>BUNDESLIGA!I85&amp;IF(OR(BUNDESLIGA!G85="",BUNDESLIGA!H85=""),"",IF(BUNDESLIGA!G85&lt;BUNDESLIGA!H85,"",IF(BUNDESLIGA!G85&gt;BUNDESLIGA!H85,"","")))</f>
        <v>1. FSV Mainz 05</v>
      </c>
      <c r="I33" s="156" t="str">
        <f>IF(BUNDESLIGA!G85&lt;&gt;"",BUNDESLIGA!G85&amp;" - "&amp;BUNDESLIGA!H85,"")</f>
        <v/>
      </c>
      <c r="J33" s="157"/>
      <c r="L33" s="26" t="str">
        <f>BUNDESLIGA!F140&amp;IF(OR(BUNDESLIGA!G140="",BUNDESLIGA!H140=""),"",IF(BUNDESLIGA!G140&gt;BUNDESLIGA!H140,"",IF(BUNDESLIGA!G140&lt;BUNDESLIGA!H140,"","")))</f>
        <v>1. FSV Mainz 05</v>
      </c>
      <c r="M33" s="27" t="str">
        <f>BUNDESLIGA!I140&amp;IF(OR(BUNDESLIGA!G140="",BUNDESLIGA!H140=""),"",IF(BUNDESLIGA!G140&lt;BUNDESLIGA!H140,"",IF(BUNDESLIGA!G140&gt;BUNDESLIGA!H140,"","")))</f>
        <v>Eintracht Frankfurt</v>
      </c>
      <c r="N33" s="156" t="str">
        <f>IF(BUNDESLIGA!G140&lt;&gt;"",BUNDESLIGA!G140&amp;" - "&amp;BUNDESLIGA!H140,"")</f>
        <v/>
      </c>
      <c r="O33" s="157"/>
      <c r="Q33" s="6"/>
      <c r="R33" s="6"/>
      <c r="S33" s="6"/>
      <c r="T33" s="6"/>
    </row>
    <row r="34" spans="2:20" x14ac:dyDescent="0.25">
      <c r="B34" s="26" t="str">
        <f>BUNDESLIGA!F31&amp;IF(OR(BUNDESLIGA!G31="",BUNDESLIGA!H31=""),"",IF(BUNDESLIGA!G31&gt;BUNDESLIGA!H31,"",IF(BUNDESLIGA!G31&lt;BUNDESLIGA!H31,"","")))</f>
        <v>1. FC Union Berlin</v>
      </c>
      <c r="C34" s="27" t="str">
        <f>BUNDESLIGA!I31&amp;IF(OR(BUNDESLIGA!G31="",BUNDESLIGA!H31=""),"",IF(BUNDESLIGA!G31&lt;BUNDESLIGA!H31,"",IF(BUNDESLIGA!G31&gt;BUNDESLIGA!H31,"","")))</f>
        <v>Borussia Dortmund</v>
      </c>
      <c r="D34" s="156" t="str">
        <f>IF(BUNDESLIGA!G31&lt;&gt;"",BUNDESLIGA!G31&amp;" - "&amp;BUNDESLIGA!H31,"")</f>
        <v>3 - 1</v>
      </c>
      <c r="E34" s="157"/>
      <c r="G34" s="26" t="str">
        <f>BUNDESLIGA!F86&amp;IF(OR(BUNDESLIGA!G86="",BUNDESLIGA!H86=""),"",IF(BUNDESLIGA!G86&gt;BUNDESLIGA!H86,"",IF(BUNDESLIGA!G86&lt;BUNDESLIGA!H86,"","")))</f>
        <v>FC Augsburg</v>
      </c>
      <c r="H34" s="27" t="str">
        <f>BUNDESLIGA!I86&amp;IF(OR(BUNDESLIGA!G86="",BUNDESLIGA!H86=""),"",IF(BUNDESLIGA!G86&lt;BUNDESLIGA!H86,"",IF(BUNDESLIGA!G86&gt;BUNDESLIGA!H86,"","")))</f>
        <v>Bayern München</v>
      </c>
      <c r="I34" s="156" t="str">
        <f>IF(BUNDESLIGA!G86&lt;&gt;"",BUNDESLIGA!G86&amp;" - "&amp;BUNDESLIGA!H86,"")</f>
        <v/>
      </c>
      <c r="J34" s="157"/>
      <c r="L34" s="26" t="str">
        <f>BUNDESLIGA!F141&amp;IF(OR(BUNDESLIGA!G141="",BUNDESLIGA!H141=""),"",IF(BUNDESLIGA!G141&gt;BUNDESLIGA!H141,"",IF(BUNDESLIGA!G141&lt;BUNDESLIGA!H141,"","")))</f>
        <v>FC Schalke 04</v>
      </c>
      <c r="M34" s="27" t="str">
        <f>BUNDESLIGA!I141&amp;IF(OR(BUNDESLIGA!G141="",BUNDESLIGA!H141=""),"",IF(BUNDESLIGA!G141&lt;BUNDESLIGA!H141,"",IF(BUNDESLIGA!G141&gt;BUNDESLIGA!H141,"","")))</f>
        <v>1. FC Union Berlin</v>
      </c>
      <c r="N34" s="156" t="str">
        <f>IF(BUNDESLIGA!G141&lt;&gt;"",BUNDESLIGA!G141&amp;" - "&amp;BUNDESLIGA!H141,"")</f>
        <v/>
      </c>
      <c r="O34" s="157"/>
      <c r="Q34" s="6"/>
      <c r="R34" s="6"/>
      <c r="S34" s="6"/>
      <c r="T34" s="6"/>
    </row>
    <row r="35" spans="2:20" x14ac:dyDescent="0.25">
      <c r="B35" s="26" t="str">
        <f>BUNDESLIGA!F32&amp;IF(OR(BUNDESLIGA!G32="",BUNDESLIGA!H32=""),"",IF(BUNDESLIGA!G32&gt;BUNDESLIGA!H32,"",IF(BUNDESLIGA!G32&lt;BUNDESLIGA!H32,"","")))</f>
        <v>Werder Bremen</v>
      </c>
      <c r="C35" s="27" t="str">
        <f>BUNDESLIGA!I32&amp;IF(OR(BUNDESLIGA!G32="",BUNDESLIGA!H32=""),"",IF(BUNDESLIGA!G32&lt;BUNDESLIGA!H32,"",IF(BUNDESLIGA!G32&gt;BUNDESLIGA!H32,"","")))</f>
        <v>FC Augsburg</v>
      </c>
      <c r="D35" s="156" t="str">
        <f>IF(BUNDESLIGA!G32&lt;&gt;"",BUNDESLIGA!G32&amp;" - "&amp;BUNDESLIGA!H32,"")</f>
        <v>3 - 2</v>
      </c>
      <c r="E35" s="157"/>
      <c r="G35" s="26" t="str">
        <f>BUNDESLIGA!F87&amp;IF(OR(BUNDESLIGA!G87="",BUNDESLIGA!H87=""),"",IF(BUNDESLIGA!G87&gt;BUNDESLIGA!H87,"",IF(BUNDESLIGA!G87&lt;BUNDESLIGA!H87,"","")))</f>
        <v>1. FC Köln</v>
      </c>
      <c r="H35" s="27" t="str">
        <f>BUNDESLIGA!I87&amp;IF(OR(BUNDESLIGA!G87="",BUNDESLIGA!H87=""),"",IF(BUNDESLIGA!G87&lt;BUNDESLIGA!H87,"",IF(BUNDESLIGA!G87&gt;BUNDESLIGA!H87,"","")))</f>
        <v>SC Paderborn 07</v>
      </c>
      <c r="I35" s="156" t="str">
        <f>IF(BUNDESLIGA!G87&lt;&gt;"",BUNDESLIGA!G87&amp;" - "&amp;BUNDESLIGA!H87,"")</f>
        <v/>
      </c>
      <c r="J35" s="157"/>
      <c r="L35" s="26" t="str">
        <f>BUNDESLIGA!F142&amp;IF(OR(BUNDESLIGA!G142="",BUNDESLIGA!H142=""),"",IF(BUNDESLIGA!G142&gt;BUNDESLIGA!H142,"",IF(BUNDESLIGA!G142&lt;BUNDESLIGA!H142,"","")))</f>
        <v>1. FC Köln</v>
      </c>
      <c r="M35" s="27" t="str">
        <f>BUNDESLIGA!I142&amp;IF(OR(BUNDESLIGA!G142="",BUNDESLIGA!H142=""),"",IF(BUNDESLIGA!G142&lt;BUNDESLIGA!H142,"",IF(BUNDESLIGA!G142&gt;BUNDESLIGA!H142,"","")))</f>
        <v>FC Augsburg</v>
      </c>
      <c r="N35" s="156" t="str">
        <f>IF(BUNDESLIGA!G142&lt;&gt;"",BUNDESLIGA!G142&amp;" - "&amp;BUNDESLIGA!H142,"")</f>
        <v/>
      </c>
      <c r="O35" s="157"/>
      <c r="Q35" s="6"/>
      <c r="R35" s="6"/>
      <c r="S35" s="6"/>
      <c r="T35" s="6"/>
    </row>
    <row r="36" spans="2:20" x14ac:dyDescent="0.25">
      <c r="B36" s="26" t="str">
        <f>BUNDESLIGA!F33&amp;IF(OR(BUNDESLIGA!G33="",BUNDESLIGA!H33=""),"",IF(BUNDESLIGA!G33&gt;BUNDESLIGA!H33,"",IF(BUNDESLIGA!G33&lt;BUNDESLIGA!H33,"","")))</f>
        <v>Eintracht Frankfurt</v>
      </c>
      <c r="C36" s="27" t="str">
        <f>BUNDESLIGA!I33&amp;IF(OR(BUNDESLIGA!G33="",BUNDESLIGA!H33=""),"",IF(BUNDESLIGA!G33&lt;BUNDESLIGA!H33,"",IF(BUNDESLIGA!G33&gt;BUNDESLIGA!H33,"","")))</f>
        <v>Fortuna Düsseldorf</v>
      </c>
      <c r="D36" s="156" t="str">
        <f>IF(BUNDESLIGA!G33&lt;&gt;"",BUNDESLIGA!G33&amp;" - "&amp;BUNDESLIGA!H33,"")</f>
        <v>2 - 1</v>
      </c>
      <c r="E36" s="157"/>
      <c r="G36" s="26" t="str">
        <f>BUNDESLIGA!F88&amp;IF(OR(BUNDESLIGA!G88="",BUNDESLIGA!H88=""),"",IF(BUNDESLIGA!G88&gt;BUNDESLIGA!H88,"",IF(BUNDESLIGA!G88&lt;BUNDESLIGA!H88,"","")))</f>
        <v>1. FC Union Berlin</v>
      </c>
      <c r="H36" s="27" t="str">
        <f>BUNDESLIGA!I88&amp;IF(OR(BUNDESLIGA!G88="",BUNDESLIGA!H88=""),"",IF(BUNDESLIGA!G88&lt;BUNDESLIGA!H88,"",IF(BUNDESLIGA!G88&gt;BUNDESLIGA!H88,"","")))</f>
        <v>SC Freiburg</v>
      </c>
      <c r="I36" s="156" t="str">
        <f>IF(BUNDESLIGA!G88&lt;&gt;"",BUNDESLIGA!G88&amp;" - "&amp;BUNDESLIGA!H88,"")</f>
        <v/>
      </c>
      <c r="J36" s="157"/>
      <c r="L36" s="26" t="str">
        <f>BUNDESLIGA!F143&amp;IF(OR(BUNDESLIGA!G143="",BUNDESLIGA!H143=""),"",IF(BUNDESLIGA!G143&gt;BUNDESLIGA!H143,"",IF(BUNDESLIGA!G143&lt;BUNDESLIGA!H143,"","")))</f>
        <v>SC Paderborn 07</v>
      </c>
      <c r="M36" s="27" t="str">
        <f>BUNDESLIGA!I143&amp;IF(OR(BUNDESLIGA!G143="",BUNDESLIGA!H143=""),"",IF(BUNDESLIGA!G143&lt;BUNDESLIGA!H143,"",IF(BUNDESLIGA!G143&gt;BUNDESLIGA!H143,"","")))</f>
        <v>RB Leipzig</v>
      </c>
      <c r="N36" s="156" t="str">
        <f>IF(BUNDESLIGA!G143&lt;&gt;"",BUNDESLIGA!G143&amp;" - "&amp;BUNDESLIGA!H143,"")</f>
        <v/>
      </c>
      <c r="O36" s="157"/>
      <c r="Q36" s="6"/>
      <c r="R36" s="6"/>
      <c r="S36" s="6"/>
      <c r="T36" s="6"/>
    </row>
    <row r="37" spans="2:20" x14ac:dyDescent="0.25">
      <c r="B37" s="11"/>
      <c r="C37" s="11"/>
      <c r="G37" s="11"/>
      <c r="H37" s="11"/>
      <c r="L37" s="11"/>
      <c r="M37" s="11"/>
      <c r="Q37" s="6"/>
      <c r="R37" s="6"/>
      <c r="S37" s="6"/>
      <c r="T37" s="6"/>
    </row>
    <row r="38" spans="2:20" x14ac:dyDescent="0.25">
      <c r="B38" s="158" t="s">
        <v>252</v>
      </c>
      <c r="C38" s="159"/>
      <c r="D38" s="159"/>
      <c r="E38" s="160"/>
      <c r="G38" s="158" t="s">
        <v>250</v>
      </c>
      <c r="H38" s="159"/>
      <c r="I38" s="159"/>
      <c r="J38" s="160"/>
      <c r="L38" s="158" t="s">
        <v>73</v>
      </c>
      <c r="M38" s="159"/>
      <c r="N38" s="159"/>
      <c r="O38" s="160"/>
      <c r="Q38" s="153"/>
      <c r="R38" s="153"/>
      <c r="S38" s="153"/>
      <c r="T38" s="153"/>
    </row>
    <row r="39" spans="2:20" x14ac:dyDescent="0.25">
      <c r="B39" s="26" t="str">
        <f>BUNDESLIGA!F36&amp;IF(OR(BUNDESLIGA!G36="",BUNDESLIGA!H36=""),"",IF(BUNDESLIGA!G36&gt;BUNDESLIGA!H36,"",IF(BUNDESLIGA!G36&lt;BUNDESLIGA!H36,"","")))</f>
        <v>Fortuna Düsseldorf</v>
      </c>
      <c r="C39" s="27" t="str">
        <f>BUNDESLIGA!I36&amp;IF(OR(BUNDESLIGA!G36="",BUNDESLIGA!H36=""),"",IF(BUNDESLIGA!G36&lt;BUNDESLIGA!H36,"",IF(BUNDESLIGA!G36&gt;BUNDESLIGA!H36,"","")))</f>
        <v>VfL Wolfsburg</v>
      </c>
      <c r="D39" s="156" t="str">
        <f>IF(BUNDESLIGA!G36&lt;&gt;"",BUNDESLIGA!G36&amp;" - "&amp;BUNDESLIGA!H36,"")</f>
        <v/>
      </c>
      <c r="E39" s="157"/>
      <c r="G39" s="26" t="str">
        <f>BUNDESLIGA!F91&amp;IF(OR(BUNDESLIGA!G91="",BUNDESLIGA!H91=""),"",IF(BUNDESLIGA!G91&gt;BUNDESLIGA!H91,"",IF(BUNDESLIGA!G91&lt;BUNDESLIGA!H91,"","")))</f>
        <v>Bayern München</v>
      </c>
      <c r="H39" s="27" t="str">
        <f>BUNDESLIGA!I91&amp;IF(OR(BUNDESLIGA!G91="",BUNDESLIGA!H91=""),"",IF(BUNDESLIGA!G91&lt;BUNDESLIGA!H91,"",IF(BUNDESLIGA!G91&gt;BUNDESLIGA!H91,"","")))</f>
        <v>1. FC Union Berlin</v>
      </c>
      <c r="I39" s="156" t="str">
        <f>IF(BUNDESLIGA!G91&lt;&gt;"",BUNDESLIGA!G91&amp;" - "&amp;BUNDESLIGA!H91,"")</f>
        <v/>
      </c>
      <c r="J39" s="157"/>
      <c r="L39" s="26" t="str">
        <f>BUNDESLIGA!F146&amp;IF(OR(BUNDESLIGA!G146="",BUNDESLIGA!H146=""),"",IF(BUNDESLIGA!G146&gt;BUNDESLIGA!H146,"",IF(BUNDESLIGA!G146&lt;BUNDESLIGA!H146,"","")))</f>
        <v>Borussia Dortmund</v>
      </c>
      <c r="M39" s="27" t="str">
        <f>BUNDESLIGA!I146&amp;IF(OR(BUNDESLIGA!G146="",BUNDESLIGA!H146=""),"",IF(BUNDESLIGA!G146&lt;BUNDESLIGA!H146,"",IF(BUNDESLIGA!G146&gt;BUNDESLIGA!H146,"","")))</f>
        <v>Fortuna Düsseldorf</v>
      </c>
      <c r="N39" s="156" t="str">
        <f>IF(BUNDESLIGA!G146&lt;&gt;"",BUNDESLIGA!G146&amp;" - "&amp;BUNDESLIGA!H146,"")</f>
        <v/>
      </c>
      <c r="O39" s="157"/>
      <c r="Q39" s="6"/>
      <c r="R39" s="6"/>
      <c r="S39" s="6"/>
      <c r="T39" s="6"/>
    </row>
    <row r="40" spans="2:20" x14ac:dyDescent="0.25">
      <c r="B40" s="26" t="str">
        <f>BUNDESLIGA!F37&amp;IF(OR(BUNDESLIGA!G37="",BUNDESLIGA!H37=""),"",IF(BUNDESLIGA!G37&gt;BUNDESLIGA!H37,"",IF(BUNDESLIGA!G37&lt;BUNDESLIGA!H37,"","")))</f>
        <v>Borussia Dortmund</v>
      </c>
      <c r="C40" s="27" t="str">
        <f>BUNDESLIGA!I37&amp;IF(OR(BUNDESLIGA!G37="",BUNDESLIGA!H37=""),"",IF(BUNDESLIGA!G37&lt;BUNDESLIGA!H37,"",IF(BUNDESLIGA!G37&gt;BUNDESLIGA!H37,"","")))</f>
        <v>Bayer Leverkusen</v>
      </c>
      <c r="D40" s="156" t="str">
        <f>IF(BUNDESLIGA!G37&lt;&gt;"",BUNDESLIGA!G37&amp;" - "&amp;BUNDESLIGA!H37,"")</f>
        <v/>
      </c>
      <c r="E40" s="157"/>
      <c r="G40" s="26" t="str">
        <f>BUNDESLIGA!F92&amp;IF(OR(BUNDESLIGA!G92="",BUNDESLIGA!H92=""),"",IF(BUNDESLIGA!G92&gt;BUNDESLIGA!H92,"",IF(BUNDESLIGA!G92&lt;BUNDESLIGA!H92,"","")))</f>
        <v>Bayer Leverkusen</v>
      </c>
      <c r="H40" s="27" t="str">
        <f>BUNDESLIGA!I92&amp;IF(OR(BUNDESLIGA!G92="",BUNDESLIGA!H92=""),"",IF(BUNDESLIGA!G92&lt;BUNDESLIGA!H92,"",IF(BUNDESLIGA!G92&gt;BUNDESLIGA!H92,"","")))</f>
        <v>Werder Bremen</v>
      </c>
      <c r="I40" s="156" t="str">
        <f>IF(BUNDESLIGA!G92&lt;&gt;"",BUNDESLIGA!G92&amp;" - "&amp;BUNDESLIGA!H92,"")</f>
        <v/>
      </c>
      <c r="J40" s="157"/>
      <c r="L40" s="26" t="str">
        <f>BUNDESLIGA!F147&amp;IF(OR(BUNDESLIGA!G147="",BUNDESLIGA!H147=""),"",IF(BUNDESLIGA!G147&gt;BUNDESLIGA!H147,"",IF(BUNDESLIGA!G147&lt;BUNDESLIGA!H147,"","")))</f>
        <v>RB Leipzig</v>
      </c>
      <c r="M40" s="27" t="str">
        <f>BUNDESLIGA!I147&amp;IF(OR(BUNDESLIGA!G147="",BUNDESLIGA!H147=""),"",IF(BUNDESLIGA!G147&lt;BUNDESLIGA!H147,"",IF(BUNDESLIGA!G147&gt;BUNDESLIGA!H147,"","")))</f>
        <v>1899 Hoffenheim</v>
      </c>
      <c r="N40" s="156" t="str">
        <f>IF(BUNDESLIGA!G147&lt;&gt;"",BUNDESLIGA!G147&amp;" - "&amp;BUNDESLIGA!H147,"")</f>
        <v/>
      </c>
      <c r="O40" s="157"/>
      <c r="Q40" s="6"/>
      <c r="R40" s="6"/>
      <c r="S40" s="6"/>
      <c r="T40" s="6"/>
    </row>
    <row r="41" spans="2:20" x14ac:dyDescent="0.25">
      <c r="B41" s="26" t="str">
        <f>BUNDESLIGA!F38&amp;IF(OR(BUNDESLIGA!G38="",BUNDESLIGA!H38=""),"",IF(BUNDESLIGA!G38&gt;BUNDESLIGA!H38,"",IF(BUNDESLIGA!G38&lt;BUNDESLIGA!H38,"","")))</f>
        <v>1. FSV Mainz 05</v>
      </c>
      <c r="C41" s="27" t="str">
        <f>BUNDESLIGA!I38&amp;IF(OR(BUNDESLIGA!G38="",BUNDESLIGA!H38=""),"",IF(BUNDESLIGA!G38&lt;BUNDESLIGA!H38,"",IF(BUNDESLIGA!G38&gt;BUNDESLIGA!H38,"","")))</f>
        <v>Hertha BSC</v>
      </c>
      <c r="D41" s="156" t="str">
        <f>IF(BUNDESLIGA!G38&lt;&gt;"",BUNDESLIGA!G38&amp;" - "&amp;BUNDESLIGA!H38,"")</f>
        <v/>
      </c>
      <c r="E41" s="157"/>
      <c r="G41" s="26" t="str">
        <f>BUNDESLIGA!F93&amp;IF(OR(BUNDESLIGA!G93="",BUNDESLIGA!H93=""),"",IF(BUNDESLIGA!G93&gt;BUNDESLIGA!H93,"",IF(BUNDESLIGA!G93&lt;BUNDESLIGA!H93,"","")))</f>
        <v>Bor. Mönchengladbach</v>
      </c>
      <c r="H41" s="27" t="str">
        <f>BUNDESLIGA!I93&amp;IF(OR(BUNDESLIGA!G93="",BUNDESLIGA!H93=""),"",IF(BUNDESLIGA!G93&lt;BUNDESLIGA!H93,"",IF(BUNDESLIGA!G93&gt;BUNDESLIGA!H93,"","")))</f>
        <v>Eintracht Frankfurt</v>
      </c>
      <c r="I41" s="156" t="str">
        <f>IF(BUNDESLIGA!G93&lt;&gt;"",BUNDESLIGA!G93&amp;" - "&amp;BUNDESLIGA!H93,"")</f>
        <v/>
      </c>
      <c r="J41" s="157"/>
      <c r="L41" s="26" t="str">
        <f>BUNDESLIGA!F148&amp;IF(OR(BUNDESLIGA!G148="",BUNDESLIGA!H148=""),"",IF(BUNDESLIGA!G148&gt;BUNDESLIGA!H148,"",IF(BUNDESLIGA!G148&lt;BUNDESLIGA!H148,"","")))</f>
        <v>Bayer Leverkusen</v>
      </c>
      <c r="M41" s="27" t="str">
        <f>BUNDESLIGA!I148&amp;IF(OR(BUNDESLIGA!G148="",BUNDESLIGA!H148=""),"",IF(BUNDESLIGA!G148&lt;BUNDESLIGA!H148,"",IF(BUNDESLIGA!G148&gt;BUNDESLIGA!H148,"","")))</f>
        <v>FC Schalke 04</v>
      </c>
      <c r="N41" s="156" t="str">
        <f>IF(BUNDESLIGA!G148&lt;&gt;"",BUNDESLIGA!G148&amp;" - "&amp;BUNDESLIGA!H148,"")</f>
        <v/>
      </c>
      <c r="O41" s="157"/>
      <c r="Q41" s="6"/>
      <c r="R41" s="6"/>
      <c r="S41" s="6"/>
      <c r="T41" s="6"/>
    </row>
    <row r="42" spans="2:20" x14ac:dyDescent="0.25">
      <c r="B42" s="26" t="str">
        <f>BUNDESLIGA!F39&amp;IF(OR(BUNDESLIGA!G39="",BUNDESLIGA!H39=""),"",IF(BUNDESLIGA!G39&gt;BUNDESLIGA!H39,"",IF(BUNDESLIGA!G39&lt;BUNDESLIGA!H39,"","")))</f>
        <v>FC Augsburg</v>
      </c>
      <c r="C42" s="27" t="str">
        <f>BUNDESLIGA!I39&amp;IF(OR(BUNDESLIGA!G39="",BUNDESLIGA!H39=""),"",IF(BUNDESLIGA!G39&lt;BUNDESLIGA!H39,"",IF(BUNDESLIGA!G39&gt;BUNDESLIGA!H39,"","")))</f>
        <v>Eintracht Frankfurt</v>
      </c>
      <c r="D42" s="156" t="str">
        <f>IF(BUNDESLIGA!G39&lt;&gt;"",BUNDESLIGA!G39&amp;" - "&amp;BUNDESLIGA!H39,"")</f>
        <v/>
      </c>
      <c r="E42" s="157"/>
      <c r="G42" s="26" t="str">
        <f>BUNDESLIGA!F94&amp;IF(OR(BUNDESLIGA!G94="",BUNDESLIGA!H94=""),"",IF(BUNDESLIGA!G94&gt;BUNDESLIGA!H94,"",IF(BUNDESLIGA!G94&lt;BUNDESLIGA!H94,"","")))</f>
        <v>VfL Wolfsburg</v>
      </c>
      <c r="H42" s="27" t="str">
        <f>BUNDESLIGA!I94&amp;IF(OR(BUNDESLIGA!G94="",BUNDESLIGA!H94=""),"",IF(BUNDESLIGA!G94&lt;BUNDESLIGA!H94,"",IF(BUNDESLIGA!G94&gt;BUNDESLIGA!H94,"","")))</f>
        <v>FC Augsburg</v>
      </c>
      <c r="I42" s="156" t="str">
        <f>IF(BUNDESLIGA!G94&lt;&gt;"",BUNDESLIGA!G94&amp;" - "&amp;BUNDESLIGA!H94,"")</f>
        <v/>
      </c>
      <c r="J42" s="157"/>
      <c r="L42" s="26" t="str">
        <f>BUNDESLIGA!F149&amp;IF(OR(BUNDESLIGA!G149="",BUNDESLIGA!H149=""),"",IF(BUNDESLIGA!G149&gt;BUNDESLIGA!H149,"",IF(BUNDESLIGA!G149&lt;BUNDESLIGA!H149,"","")))</f>
        <v>Bor. Mönchengladbach</v>
      </c>
      <c r="M42" s="27" t="str">
        <f>BUNDESLIGA!I149&amp;IF(OR(BUNDESLIGA!G149="",BUNDESLIGA!H149=""),"",IF(BUNDESLIGA!G149&lt;BUNDESLIGA!H149,"",IF(BUNDESLIGA!G149&gt;BUNDESLIGA!H149,"","")))</f>
        <v>Bayern München</v>
      </c>
      <c r="N42" s="156" t="str">
        <f>IF(BUNDESLIGA!G149&lt;&gt;"",BUNDESLIGA!G149&amp;" - "&amp;BUNDESLIGA!H149,"")</f>
        <v/>
      </c>
      <c r="O42" s="157"/>
      <c r="Q42" s="6"/>
      <c r="R42" s="6"/>
      <c r="S42" s="6"/>
      <c r="T42" s="6"/>
    </row>
    <row r="43" spans="2:20" x14ac:dyDescent="0.25">
      <c r="B43" s="26" t="str">
        <f>BUNDESLIGA!F40&amp;IF(OR(BUNDESLIGA!G40="",BUNDESLIGA!H40=""),"",IF(BUNDESLIGA!G40&gt;BUNDESLIGA!H40,"",IF(BUNDESLIGA!G40&lt;BUNDESLIGA!H40,"","")))</f>
        <v>1. FC Köln</v>
      </c>
      <c r="C43" s="27" t="str">
        <f>BUNDESLIGA!I40&amp;IF(OR(BUNDESLIGA!G40="",BUNDESLIGA!H40=""),"",IF(BUNDESLIGA!G40&lt;BUNDESLIGA!H40,"",IF(BUNDESLIGA!G40&gt;BUNDESLIGA!H40,"","")))</f>
        <v>Bor. Mönchengladbach</v>
      </c>
      <c r="D43" s="156" t="str">
        <f>IF(BUNDESLIGA!G40&lt;&gt;"",BUNDESLIGA!G40&amp;" - "&amp;BUNDESLIGA!H40,"")</f>
        <v/>
      </c>
      <c r="E43" s="157"/>
      <c r="G43" s="26" t="str">
        <f>BUNDESLIGA!F95&amp;IF(OR(BUNDESLIGA!G95="",BUNDESLIGA!H95=""),"",IF(BUNDESLIGA!G95&gt;BUNDESLIGA!H95,"",IF(BUNDESLIGA!G95&lt;BUNDESLIGA!H95,"","")))</f>
        <v>Hertha BSC</v>
      </c>
      <c r="H43" s="27" t="str">
        <f>BUNDESLIGA!I95&amp;IF(OR(BUNDESLIGA!G95="",BUNDESLIGA!H95=""),"",IF(BUNDESLIGA!G95&lt;BUNDESLIGA!H95,"",IF(BUNDESLIGA!G95&gt;BUNDESLIGA!H95,"","")))</f>
        <v>1899 Hoffenheim</v>
      </c>
      <c r="I43" s="156" t="str">
        <f>IF(BUNDESLIGA!G95&lt;&gt;"",BUNDESLIGA!G95&amp;" - "&amp;BUNDESLIGA!H95,"")</f>
        <v/>
      </c>
      <c r="J43" s="157"/>
      <c r="L43" s="26" t="str">
        <f>BUNDESLIGA!F150&amp;IF(OR(BUNDESLIGA!G150="",BUNDESLIGA!H150=""),"",IF(BUNDESLIGA!G150&gt;BUNDESLIGA!H150,"",IF(BUNDESLIGA!G150&lt;BUNDESLIGA!H150,"","")))</f>
        <v>Eintracht Frankfurt</v>
      </c>
      <c r="M43" s="27" t="str">
        <f>BUNDESLIGA!I150&amp;IF(OR(BUNDESLIGA!G150="",BUNDESLIGA!H150=""),"",IF(BUNDESLIGA!G150&lt;BUNDESLIGA!H150,"",IF(BUNDESLIGA!G150&gt;BUNDESLIGA!H150,"","")))</f>
        <v>Hertha BSC</v>
      </c>
      <c r="N43" s="156" t="str">
        <f>IF(BUNDESLIGA!G150&lt;&gt;"",BUNDESLIGA!G150&amp;" - "&amp;BUNDESLIGA!H150,"")</f>
        <v/>
      </c>
      <c r="O43" s="157"/>
      <c r="Q43" s="6"/>
      <c r="R43" s="6"/>
      <c r="S43" s="6"/>
      <c r="T43" s="6"/>
    </row>
    <row r="44" spans="2:20" x14ac:dyDescent="0.25">
      <c r="B44" s="26" t="str">
        <f>BUNDESLIGA!F41&amp;IF(OR(BUNDESLIGA!G41="",BUNDESLIGA!H41=""),"",IF(BUNDESLIGA!G41&gt;BUNDESLIGA!H41,"",IF(BUNDESLIGA!G41&lt;BUNDESLIGA!H41,"","")))</f>
        <v>1. FC Union Berlin</v>
      </c>
      <c r="C44" s="27" t="str">
        <f>BUNDESLIGA!I41&amp;IF(OR(BUNDESLIGA!G41="",BUNDESLIGA!H41=""),"",IF(BUNDESLIGA!G41&lt;BUNDESLIGA!H41,"",IF(BUNDESLIGA!G41&gt;BUNDESLIGA!H41,"","")))</f>
        <v>Werder Bremen</v>
      </c>
      <c r="D44" s="156" t="str">
        <f>IF(BUNDESLIGA!G41&lt;&gt;"",BUNDESLIGA!G41&amp;" - "&amp;BUNDESLIGA!H41,"")</f>
        <v/>
      </c>
      <c r="E44" s="157"/>
      <c r="G44" s="26" t="str">
        <f>BUNDESLIGA!F96&amp;IF(OR(BUNDESLIGA!G96="",BUNDESLIGA!H96=""),"",IF(BUNDESLIGA!G96&gt;BUNDESLIGA!H96,"",IF(BUNDESLIGA!G96&lt;BUNDESLIGA!H96,"","")))</f>
        <v>1. FSV Mainz 05</v>
      </c>
      <c r="H44" s="27" t="str">
        <f>BUNDESLIGA!I96&amp;IF(OR(BUNDESLIGA!G96="",BUNDESLIGA!H96=""),"",IF(BUNDESLIGA!G96&lt;BUNDESLIGA!H96,"",IF(BUNDESLIGA!G96&gt;BUNDESLIGA!H96,"","")))</f>
        <v>1. FC Köln</v>
      </c>
      <c r="I44" s="156" t="str">
        <f>IF(BUNDESLIGA!G96&lt;&gt;"",BUNDESLIGA!G96&amp;" - "&amp;BUNDESLIGA!H96,"")</f>
        <v/>
      </c>
      <c r="J44" s="157"/>
      <c r="L44" s="26" t="str">
        <f>BUNDESLIGA!F151&amp;IF(OR(BUNDESLIGA!G151="",BUNDESLIGA!H151=""),"",IF(BUNDESLIGA!G151&gt;BUNDESLIGA!H151,"",IF(BUNDESLIGA!G151&lt;BUNDESLIGA!H151,"","")))</f>
        <v>Werder Bremen</v>
      </c>
      <c r="M44" s="27" t="str">
        <f>BUNDESLIGA!I151&amp;IF(OR(BUNDESLIGA!G151="",BUNDESLIGA!H151=""),"",IF(BUNDESLIGA!G151&lt;BUNDESLIGA!H151,"",IF(BUNDESLIGA!G151&gt;BUNDESLIGA!H151,"","")))</f>
        <v>SC Paderborn 07</v>
      </c>
      <c r="N44" s="156" t="str">
        <f>IF(BUNDESLIGA!G151&lt;&gt;"",BUNDESLIGA!G151&amp;" - "&amp;BUNDESLIGA!H151,"")</f>
        <v/>
      </c>
      <c r="O44" s="157"/>
      <c r="Q44" s="6"/>
      <c r="R44" s="6"/>
      <c r="S44" s="6"/>
      <c r="T44" s="6"/>
    </row>
    <row r="45" spans="2:20" x14ac:dyDescent="0.25">
      <c r="B45" s="26" t="str">
        <f>BUNDESLIGA!F42&amp;IF(OR(BUNDESLIGA!G42="",BUNDESLIGA!H42=""),"",IF(BUNDESLIGA!G42&gt;BUNDESLIGA!H42,"",IF(BUNDESLIGA!G42&lt;BUNDESLIGA!H42,"","")))</f>
        <v>RB Leipzig</v>
      </c>
      <c r="C45" s="27" t="str">
        <f>BUNDESLIGA!I42&amp;IF(OR(BUNDESLIGA!G42="",BUNDESLIGA!H42=""),"",IF(BUNDESLIGA!G42&lt;BUNDESLIGA!H42,"",IF(BUNDESLIGA!G42&gt;BUNDESLIGA!H42,"","")))</f>
        <v>Bayern München</v>
      </c>
      <c r="D45" s="156" t="str">
        <f>IF(BUNDESLIGA!G42&lt;&gt;"",BUNDESLIGA!G42&amp;" - "&amp;BUNDESLIGA!H42,"")</f>
        <v/>
      </c>
      <c r="E45" s="157"/>
      <c r="G45" s="26" t="str">
        <f>BUNDESLIGA!F97&amp;IF(OR(BUNDESLIGA!G97="",BUNDESLIGA!H97=""),"",IF(BUNDESLIGA!G97&gt;BUNDESLIGA!H97,"",IF(BUNDESLIGA!G97&lt;BUNDESLIGA!H97,"","")))</f>
        <v>SC Freiburg</v>
      </c>
      <c r="H45" s="27" t="str">
        <f>BUNDESLIGA!I97&amp;IF(OR(BUNDESLIGA!G97="",BUNDESLIGA!H97=""),"",IF(BUNDESLIGA!G97&lt;BUNDESLIGA!H97,"",IF(BUNDESLIGA!G97&gt;BUNDESLIGA!H97,"","")))</f>
        <v>RB Leipzig</v>
      </c>
      <c r="I45" s="156" t="str">
        <f>IF(BUNDESLIGA!G97&lt;&gt;"",BUNDESLIGA!G97&amp;" - "&amp;BUNDESLIGA!H97,"")</f>
        <v/>
      </c>
      <c r="J45" s="157"/>
      <c r="L45" s="26" t="str">
        <f>BUNDESLIGA!F152&amp;IF(OR(BUNDESLIGA!G152="",BUNDESLIGA!H152=""),"",IF(BUNDESLIGA!G152&gt;BUNDESLIGA!H152,"",IF(BUNDESLIGA!G152&lt;BUNDESLIGA!H152,"","")))</f>
        <v>SC Freiburg</v>
      </c>
      <c r="M45" s="27" t="str">
        <f>BUNDESLIGA!I152&amp;IF(OR(BUNDESLIGA!G152="",BUNDESLIGA!H152=""),"",IF(BUNDESLIGA!G152&lt;BUNDESLIGA!H152,"",IF(BUNDESLIGA!G152&gt;BUNDESLIGA!H152,"","")))</f>
        <v>VfL Wolfsburg</v>
      </c>
      <c r="N45" s="156" t="str">
        <f>IF(BUNDESLIGA!G152&lt;&gt;"",BUNDESLIGA!G152&amp;" - "&amp;BUNDESLIGA!H152,"")</f>
        <v/>
      </c>
      <c r="O45" s="157"/>
      <c r="Q45" s="6"/>
      <c r="R45" s="6"/>
      <c r="S45" s="6"/>
      <c r="T45" s="6"/>
    </row>
    <row r="46" spans="2:20" x14ac:dyDescent="0.25">
      <c r="B46" s="26" t="str">
        <f>BUNDESLIGA!F43&amp;IF(OR(BUNDESLIGA!G43="",BUNDESLIGA!H43=""),"",IF(BUNDESLIGA!G43&gt;BUNDESLIGA!H43,"",IF(BUNDESLIGA!G43&lt;BUNDESLIGA!H43,"","")))</f>
        <v>1899 Hoffenheim</v>
      </c>
      <c r="C46" s="27" t="str">
        <f>BUNDESLIGA!I43&amp;IF(OR(BUNDESLIGA!G43="",BUNDESLIGA!H43=""),"",IF(BUNDESLIGA!G43&lt;BUNDESLIGA!H43,"",IF(BUNDESLIGA!G43&gt;BUNDESLIGA!H43,"","")))</f>
        <v>SC Freiburg</v>
      </c>
      <c r="D46" s="156" t="str">
        <f>IF(BUNDESLIGA!G43&lt;&gt;"",BUNDESLIGA!G43&amp;" - "&amp;BUNDESLIGA!H43,"")</f>
        <v/>
      </c>
      <c r="E46" s="157"/>
      <c r="G46" s="26" t="str">
        <f>BUNDESLIGA!F98&amp;IF(OR(BUNDESLIGA!G98="",BUNDESLIGA!H98=""),"",IF(BUNDESLIGA!G98&gt;BUNDESLIGA!H98,"",IF(BUNDESLIGA!G98&lt;BUNDESLIGA!H98,"","")))</f>
        <v>FC Schalke 04</v>
      </c>
      <c r="H46" s="27" t="str">
        <f>BUNDESLIGA!I98&amp;IF(OR(BUNDESLIGA!G98="",BUNDESLIGA!H98=""),"",IF(BUNDESLIGA!G98&lt;BUNDESLIGA!H98,"",IF(BUNDESLIGA!G98&gt;BUNDESLIGA!H98,"","")))</f>
        <v>Borussia Dortmund</v>
      </c>
      <c r="I46" s="156" t="str">
        <f>IF(BUNDESLIGA!G98&lt;&gt;"",BUNDESLIGA!G98&amp;" - "&amp;BUNDESLIGA!H98,"")</f>
        <v/>
      </c>
      <c r="J46" s="157"/>
      <c r="L46" s="26" t="str">
        <f>BUNDESLIGA!F153&amp;IF(OR(BUNDESLIGA!G153="",BUNDESLIGA!H153=""),"",IF(BUNDESLIGA!G153&gt;BUNDESLIGA!H153,"",IF(BUNDESLIGA!G153&lt;BUNDESLIGA!H153,"","")))</f>
        <v>FC Augsburg</v>
      </c>
      <c r="M46" s="27" t="str">
        <f>BUNDESLIGA!I153&amp;IF(OR(BUNDESLIGA!G153="",BUNDESLIGA!H153=""),"",IF(BUNDESLIGA!G153&lt;BUNDESLIGA!H153,"",IF(BUNDESLIGA!G153&gt;BUNDESLIGA!H153,"","")))</f>
        <v>1. FSV Mainz 05</v>
      </c>
      <c r="N46" s="156" t="str">
        <f>IF(BUNDESLIGA!G153&lt;&gt;"",BUNDESLIGA!G153&amp;" - "&amp;BUNDESLIGA!H153,"")</f>
        <v/>
      </c>
      <c r="O46" s="157"/>
      <c r="Q46" s="6"/>
      <c r="R46" s="6"/>
      <c r="S46" s="6"/>
      <c r="T46" s="6"/>
    </row>
    <row r="47" spans="2:20" x14ac:dyDescent="0.25">
      <c r="B47" s="26" t="str">
        <f>BUNDESLIGA!F44&amp;IF(OR(BUNDESLIGA!G44="",BUNDESLIGA!H44=""),"",IF(BUNDESLIGA!G44&gt;BUNDESLIGA!H44,"",IF(BUNDESLIGA!G44&lt;BUNDESLIGA!H44,"","")))</f>
        <v>SC Paderborn 07</v>
      </c>
      <c r="C47" s="27" t="str">
        <f>BUNDESLIGA!I44&amp;IF(OR(BUNDESLIGA!G44="",BUNDESLIGA!H44=""),"",IF(BUNDESLIGA!G44&lt;BUNDESLIGA!H44,"",IF(BUNDESLIGA!G44&gt;BUNDESLIGA!H44,"","")))</f>
        <v>FC Schalke 04</v>
      </c>
      <c r="D47" s="156" t="str">
        <f>IF(BUNDESLIGA!G44&lt;&gt;"",BUNDESLIGA!G44&amp;" - "&amp;BUNDESLIGA!H44,"")</f>
        <v/>
      </c>
      <c r="E47" s="157"/>
      <c r="G47" s="26" t="str">
        <f>BUNDESLIGA!F99&amp;IF(OR(BUNDESLIGA!G99="",BUNDESLIGA!H99=""),"",IF(BUNDESLIGA!G99&gt;BUNDESLIGA!H99,"",IF(BUNDESLIGA!G99&lt;BUNDESLIGA!H99,"","")))</f>
        <v>SC Paderborn 07</v>
      </c>
      <c r="H47" s="27" t="str">
        <f>BUNDESLIGA!I99&amp;IF(OR(BUNDESLIGA!G99="",BUNDESLIGA!H99=""),"",IF(BUNDESLIGA!G99&lt;BUNDESLIGA!H99,"",IF(BUNDESLIGA!G99&gt;BUNDESLIGA!H99,"","")))</f>
        <v>Fortuna Düsseldorf</v>
      </c>
      <c r="I47" s="156" t="str">
        <f>IF(BUNDESLIGA!G99&lt;&gt;"",BUNDESLIGA!G99&amp;" - "&amp;BUNDESLIGA!H99,"")</f>
        <v/>
      </c>
      <c r="J47" s="157"/>
      <c r="L47" s="26" t="str">
        <f>BUNDESLIGA!F154&amp;IF(OR(BUNDESLIGA!G154="",BUNDESLIGA!H154=""),"",IF(BUNDESLIGA!G154&gt;BUNDESLIGA!H154,"",IF(BUNDESLIGA!G154&lt;BUNDESLIGA!H154,"","")))</f>
        <v>1. FC Union Berlin</v>
      </c>
      <c r="M47" s="27" t="str">
        <f>BUNDESLIGA!I154&amp;IF(OR(BUNDESLIGA!G154="",BUNDESLIGA!H154=""),"",IF(BUNDESLIGA!G154&lt;BUNDESLIGA!H154,"",IF(BUNDESLIGA!G154&gt;BUNDESLIGA!H154,"","")))</f>
        <v>1. FC Köln</v>
      </c>
      <c r="N47" s="156" t="str">
        <f>IF(BUNDESLIGA!G154&lt;&gt;"",BUNDESLIGA!G154&amp;" - "&amp;BUNDESLIGA!H154,"")</f>
        <v/>
      </c>
      <c r="O47" s="157"/>
      <c r="Q47" s="6"/>
      <c r="R47" s="6"/>
      <c r="S47" s="6"/>
      <c r="T47" s="6"/>
    </row>
    <row r="48" spans="2:20" x14ac:dyDescent="0.25">
      <c r="B48" s="11"/>
      <c r="C48" s="11"/>
      <c r="G48" s="11"/>
      <c r="H48" s="11"/>
      <c r="L48" s="11"/>
      <c r="M48" s="11"/>
      <c r="Q48" s="11"/>
      <c r="R48" s="11"/>
    </row>
    <row r="49" spans="2:18" x14ac:dyDescent="0.25">
      <c r="B49" s="158" t="s">
        <v>251</v>
      </c>
      <c r="C49" s="159"/>
      <c r="D49" s="159"/>
      <c r="E49" s="160"/>
      <c r="G49" s="158" t="s">
        <v>69</v>
      </c>
      <c r="H49" s="159"/>
      <c r="I49" s="159"/>
      <c r="J49" s="160"/>
      <c r="L49" s="158" t="s">
        <v>74</v>
      </c>
      <c r="M49" s="159"/>
      <c r="N49" s="159"/>
      <c r="O49" s="160"/>
      <c r="Q49" s="11"/>
      <c r="R49" s="11" t="str">
        <f>BUNDESLIGA!I211&amp;IF(OR(BUNDESLIGA!G211="",BUNDESLIGA!H211=""),"",IF(BUNDESLIGA!G211&lt;BUNDESLIGA!H211,"",IF(BUNDESLIGA!G211&gt;BUNDESLIGA!H211,"","")))</f>
        <v/>
      </c>
    </row>
    <row r="50" spans="2:18" x14ac:dyDescent="0.25">
      <c r="B50" s="26" t="str">
        <f>BUNDESLIGA!F47&amp;IF(OR(BUNDESLIGA!G47="",BUNDESLIGA!H47=""),"",IF(BUNDESLIGA!G47&gt;BUNDESLIGA!H47,"",IF(BUNDESLIGA!G47&lt;BUNDESLIGA!H47,"","")))</f>
        <v>FC Schalke 04</v>
      </c>
      <c r="C50" s="27" t="str">
        <f>BUNDESLIGA!I47&amp;IF(OR(BUNDESLIGA!G47="",BUNDESLIGA!H47=""),"",IF(BUNDESLIGA!G47&lt;BUNDESLIGA!H47,"",IF(BUNDESLIGA!G47&gt;BUNDESLIGA!H47,"","")))</f>
        <v>1. FSV Mainz 05</v>
      </c>
      <c r="D50" s="156" t="str">
        <f>IF(BUNDESLIGA!G47&lt;&gt;"",BUNDESLIGA!G47&amp;" - "&amp;BUNDESLIGA!H47,"")</f>
        <v/>
      </c>
      <c r="E50" s="157"/>
      <c r="G50" s="26" t="str">
        <f>BUNDESLIGA!F102&amp;IF(OR(BUNDESLIGA!G102="",BUNDESLIGA!H102=""),"",IF(BUNDESLIGA!G102&gt;BUNDESLIGA!H102,"",IF(BUNDESLIGA!G102&lt;BUNDESLIGA!H102,"","")))</f>
        <v>Borussia Dortmund</v>
      </c>
      <c r="H50" s="27" t="str">
        <f>BUNDESLIGA!I102&amp;IF(OR(BUNDESLIGA!G102="",BUNDESLIGA!H102=""),"",IF(BUNDESLIGA!G102&lt;BUNDESLIGA!H102,"",IF(BUNDESLIGA!G102&gt;BUNDESLIGA!H102,"","")))</f>
        <v>VfL Wolfsburg</v>
      </c>
      <c r="I50" s="156" t="str">
        <f>IF(BUNDESLIGA!G102&lt;&gt;"",BUNDESLIGA!G102&amp;" - "&amp;BUNDESLIGA!H102,"")</f>
        <v/>
      </c>
      <c r="J50" s="157"/>
      <c r="L50" s="26" t="str">
        <f>BUNDESLIGA!F157&amp;IF(OR(BUNDESLIGA!G157="",BUNDESLIGA!H157=""),"",IF(BUNDESLIGA!G157&gt;BUNDESLIGA!H157,"",IF(BUNDESLIGA!G157&lt;BUNDESLIGA!H157,"","")))</f>
        <v>Bayern München</v>
      </c>
      <c r="M50" s="27" t="str">
        <f>BUNDESLIGA!I157&amp;IF(OR(BUNDESLIGA!G157="",BUNDESLIGA!H157=""),"",IF(BUNDESLIGA!G157&lt;BUNDESLIGA!H157,"",IF(BUNDESLIGA!G157&gt;BUNDESLIGA!H157,"","")))</f>
        <v>Werder Bremen</v>
      </c>
      <c r="N50" s="156" t="str">
        <f>IF(BUNDESLIGA!G157&lt;&gt;"",BUNDESLIGA!G157&amp;" - "&amp;BUNDESLIGA!H157,"")</f>
        <v/>
      </c>
      <c r="O50" s="157"/>
      <c r="Q50" s="11"/>
      <c r="R50" s="11"/>
    </row>
    <row r="51" spans="2:18" x14ac:dyDescent="0.25">
      <c r="B51" s="26" t="str">
        <f>BUNDESLIGA!F48&amp;IF(OR(BUNDESLIGA!G48="",BUNDESLIGA!H48=""),"",IF(BUNDESLIGA!G48&gt;BUNDESLIGA!H48,"",IF(BUNDESLIGA!G48&lt;BUNDESLIGA!H48,"","")))</f>
        <v>Bayern München</v>
      </c>
      <c r="C51" s="27" t="str">
        <f>BUNDESLIGA!I48&amp;IF(OR(BUNDESLIGA!G48="",BUNDESLIGA!H48=""),"",IF(BUNDESLIGA!G48&lt;BUNDESLIGA!H48,"",IF(BUNDESLIGA!G48&gt;BUNDESLIGA!H48,"","")))</f>
        <v>1. FC Köln</v>
      </c>
      <c r="D51" s="156" t="str">
        <f>IF(BUNDESLIGA!G48&lt;&gt;"",BUNDESLIGA!G48&amp;" - "&amp;BUNDESLIGA!H48,"")</f>
        <v/>
      </c>
      <c r="E51" s="157"/>
      <c r="G51" s="26" t="str">
        <f>BUNDESLIGA!F103&amp;IF(OR(BUNDESLIGA!G103="",BUNDESLIGA!H103=""),"",IF(BUNDESLIGA!G103&gt;BUNDESLIGA!H103,"",IF(BUNDESLIGA!G103&lt;BUNDESLIGA!H103,"","")))</f>
        <v>RB Leipzig</v>
      </c>
      <c r="H51" s="27" t="str">
        <f>BUNDESLIGA!I103&amp;IF(OR(BUNDESLIGA!G103="",BUNDESLIGA!H103=""),"",IF(BUNDESLIGA!G103&lt;BUNDESLIGA!H103,"",IF(BUNDESLIGA!G103&gt;BUNDESLIGA!H103,"","")))</f>
        <v>1. FSV Mainz 05</v>
      </c>
      <c r="I51" s="156" t="str">
        <f>IF(BUNDESLIGA!G103&lt;&gt;"",BUNDESLIGA!G103&amp;" - "&amp;BUNDESLIGA!H103,"")</f>
        <v/>
      </c>
      <c r="J51" s="157"/>
      <c r="L51" s="26" t="str">
        <f>BUNDESLIGA!F158&amp;IF(OR(BUNDESLIGA!G158="",BUNDESLIGA!H158=""),"",IF(BUNDESLIGA!G158&gt;BUNDESLIGA!H158,"",IF(BUNDESLIGA!G158&lt;BUNDESLIGA!H158,"","")))</f>
        <v>VfL Wolfsburg</v>
      </c>
      <c r="M51" s="27" t="str">
        <f>BUNDESLIGA!I158&amp;IF(OR(BUNDESLIGA!G158="",BUNDESLIGA!H158=""),"",IF(BUNDESLIGA!G158&lt;BUNDESLIGA!H158,"",IF(BUNDESLIGA!G158&gt;BUNDESLIGA!H158,"","")))</f>
        <v>Bor. Mönchengladbach</v>
      </c>
      <c r="N51" s="156" t="str">
        <f>IF(BUNDESLIGA!G158&lt;&gt;"",BUNDESLIGA!G158&amp;" - "&amp;BUNDESLIGA!H158,"")</f>
        <v/>
      </c>
      <c r="O51" s="157"/>
      <c r="Q51" s="11"/>
      <c r="R51" s="11"/>
    </row>
    <row r="52" spans="2:18" x14ac:dyDescent="0.25">
      <c r="B52" s="26" t="str">
        <f>BUNDESLIGA!F49&amp;IF(OR(BUNDESLIGA!G49="",BUNDESLIGA!H49=""),"",IF(BUNDESLIGA!G49&gt;BUNDESLIGA!H49,"",IF(BUNDESLIGA!G49&lt;BUNDESLIGA!H49,"","")))</f>
        <v>Bayer Leverkusen</v>
      </c>
      <c r="C52" s="27" t="str">
        <f>BUNDESLIGA!I49&amp;IF(OR(BUNDESLIGA!G49="",BUNDESLIGA!H49=""),"",IF(BUNDESLIGA!G49&lt;BUNDESLIGA!H49,"",IF(BUNDESLIGA!G49&gt;BUNDESLIGA!H49,"","")))</f>
        <v>1. FC Union Berlin</v>
      </c>
      <c r="D52" s="156" t="str">
        <f>IF(BUNDESLIGA!G49&lt;&gt;"",BUNDESLIGA!G49&amp;" - "&amp;BUNDESLIGA!H49,"")</f>
        <v/>
      </c>
      <c r="E52" s="157"/>
      <c r="G52" s="26" t="str">
        <f>BUNDESLIGA!F104&amp;IF(OR(BUNDESLIGA!G104="",BUNDESLIGA!H104=""),"",IF(BUNDESLIGA!G104&gt;BUNDESLIGA!H104,"",IF(BUNDESLIGA!G104&lt;BUNDESLIGA!H104,"","")))</f>
        <v>Bayer Leverkusen</v>
      </c>
      <c r="H52" s="27" t="str">
        <f>BUNDESLIGA!I104&amp;IF(OR(BUNDESLIGA!G104="",BUNDESLIGA!H104=""),"",IF(BUNDESLIGA!G104&lt;BUNDESLIGA!H104,"",IF(BUNDESLIGA!G104&gt;BUNDESLIGA!H104,"","")))</f>
        <v>Bor. Mönchengladbach</v>
      </c>
      <c r="I52" s="156" t="str">
        <f>IF(BUNDESLIGA!G104&lt;&gt;"",BUNDESLIGA!G104&amp;" - "&amp;BUNDESLIGA!H104,"")</f>
        <v/>
      </c>
      <c r="J52" s="157"/>
      <c r="L52" s="26" t="str">
        <f>BUNDESLIGA!F159&amp;IF(OR(BUNDESLIGA!G159="",BUNDESLIGA!H159=""),"",IF(BUNDESLIGA!G159&gt;BUNDESLIGA!H159,"",IF(BUNDESLIGA!G159&lt;BUNDESLIGA!H159,"","")))</f>
        <v>1899 Hoffenheim</v>
      </c>
      <c r="M52" s="27" t="str">
        <f>BUNDESLIGA!I159&amp;IF(OR(BUNDESLIGA!G159="",BUNDESLIGA!H159=""),"",IF(BUNDESLIGA!G159&lt;BUNDESLIGA!H159,"",IF(BUNDESLIGA!G159&gt;BUNDESLIGA!H159,"","")))</f>
        <v>FC Augsburg</v>
      </c>
      <c r="N52" s="156" t="str">
        <f>IF(BUNDESLIGA!G159&lt;&gt;"",BUNDESLIGA!G159&amp;" - "&amp;BUNDESLIGA!H159,"")</f>
        <v/>
      </c>
      <c r="O52" s="157"/>
      <c r="Q52" s="11"/>
      <c r="R52" s="11"/>
    </row>
    <row r="53" spans="2:18" x14ac:dyDescent="0.25">
      <c r="B53" s="26" t="str">
        <f>BUNDESLIGA!F50&amp;IF(OR(BUNDESLIGA!G50="",BUNDESLIGA!H50=""),"",IF(BUNDESLIGA!G50&gt;BUNDESLIGA!H50,"",IF(BUNDESLIGA!G50&lt;BUNDESLIGA!H50,"","")))</f>
        <v>Hertha BSC</v>
      </c>
      <c r="C53" s="27" t="str">
        <f>BUNDESLIGA!I50&amp;IF(OR(BUNDESLIGA!G50="",BUNDESLIGA!H50=""),"",IF(BUNDESLIGA!G50&lt;BUNDESLIGA!H50,"",IF(BUNDESLIGA!G50&gt;BUNDESLIGA!H50,"","")))</f>
        <v>SC Paderborn 07</v>
      </c>
      <c r="D53" s="156" t="str">
        <f>IF(BUNDESLIGA!G50&lt;&gt;"",BUNDESLIGA!G50&amp;" - "&amp;BUNDESLIGA!H50,"")</f>
        <v/>
      </c>
      <c r="E53" s="157"/>
      <c r="G53" s="26" t="str">
        <f>BUNDESLIGA!F105&amp;IF(OR(BUNDESLIGA!G105="",BUNDESLIGA!H105=""),"",IF(BUNDESLIGA!G105&gt;BUNDESLIGA!H105,"",IF(BUNDESLIGA!G105&lt;BUNDESLIGA!H105,"","")))</f>
        <v>Eintracht Frankfurt</v>
      </c>
      <c r="H53" s="27" t="str">
        <f>BUNDESLIGA!I105&amp;IF(OR(BUNDESLIGA!G105="",BUNDESLIGA!H105=""),"",IF(BUNDESLIGA!G105&lt;BUNDESLIGA!H105,"",IF(BUNDESLIGA!G105&gt;BUNDESLIGA!H105,"","")))</f>
        <v>Bayern München</v>
      </c>
      <c r="I53" s="156" t="str">
        <f>IF(BUNDESLIGA!G105&lt;&gt;"",BUNDESLIGA!G105&amp;" - "&amp;BUNDESLIGA!H105,"")</f>
        <v/>
      </c>
      <c r="J53" s="157"/>
      <c r="L53" s="26" t="str">
        <f>BUNDESLIGA!F160&amp;IF(OR(BUNDESLIGA!G160="",BUNDESLIGA!H160=""),"",IF(BUNDESLIGA!G160&gt;BUNDESLIGA!H160,"",IF(BUNDESLIGA!G160&lt;BUNDESLIGA!H160,"","")))</f>
        <v>Fortuna Düsseldorf</v>
      </c>
      <c r="M53" s="27" t="str">
        <f>BUNDESLIGA!I160&amp;IF(OR(BUNDESLIGA!G160="",BUNDESLIGA!H160=""),"",IF(BUNDESLIGA!G160&lt;BUNDESLIGA!H160,"",IF(BUNDESLIGA!G160&gt;BUNDESLIGA!H160,"","")))</f>
        <v>RB Leipzig</v>
      </c>
      <c r="N53" s="156" t="str">
        <f>IF(BUNDESLIGA!G160&lt;&gt;"",BUNDESLIGA!G160&amp;" - "&amp;BUNDESLIGA!H160,"")</f>
        <v/>
      </c>
      <c r="O53" s="157"/>
      <c r="Q53" s="11"/>
      <c r="R53" s="11"/>
    </row>
    <row r="54" spans="2:18" x14ac:dyDescent="0.25">
      <c r="B54" s="26" t="str">
        <f>BUNDESLIGA!F51&amp;IF(OR(BUNDESLIGA!G51="",BUNDESLIGA!H51=""),"",IF(BUNDESLIGA!G51&gt;BUNDESLIGA!H51,"",IF(BUNDESLIGA!G51&lt;BUNDESLIGA!H51,"","")))</f>
        <v>SC Freiburg</v>
      </c>
      <c r="C54" s="27" t="str">
        <f>BUNDESLIGA!I51&amp;IF(OR(BUNDESLIGA!G51="",BUNDESLIGA!H51=""),"",IF(BUNDESLIGA!G51&lt;BUNDESLIGA!H51,"",IF(BUNDESLIGA!G51&gt;BUNDESLIGA!H51,"","")))</f>
        <v>FC Augsburg</v>
      </c>
      <c r="D54" s="156" t="str">
        <f>IF(BUNDESLIGA!G51&lt;&gt;"",BUNDESLIGA!G51&amp;" - "&amp;BUNDESLIGA!H51,"")</f>
        <v/>
      </c>
      <c r="E54" s="157"/>
      <c r="G54" s="26" t="str">
        <f>BUNDESLIGA!F106&amp;IF(OR(BUNDESLIGA!G106="",BUNDESLIGA!H106=""),"",IF(BUNDESLIGA!G106&gt;BUNDESLIGA!H106,"",IF(BUNDESLIGA!G106&lt;BUNDESLIGA!H106,"","")))</f>
        <v>Werder Bremen</v>
      </c>
      <c r="H54" s="27" t="str">
        <f>BUNDESLIGA!I106&amp;IF(OR(BUNDESLIGA!G106="",BUNDESLIGA!H106=""),"",IF(BUNDESLIGA!G106&lt;BUNDESLIGA!H106,"",IF(BUNDESLIGA!G106&gt;BUNDESLIGA!H106,"","")))</f>
        <v>SC Freiburg</v>
      </c>
      <c r="I54" s="156" t="str">
        <f>IF(BUNDESLIGA!G106&lt;&gt;"",BUNDESLIGA!G106&amp;" - "&amp;BUNDESLIGA!H106,"")</f>
        <v/>
      </c>
      <c r="J54" s="157"/>
      <c r="L54" s="26" t="str">
        <f>BUNDESLIGA!F161&amp;IF(OR(BUNDESLIGA!G161="",BUNDESLIGA!H161=""),"",IF(BUNDESLIGA!G161&gt;BUNDESLIGA!H161,"",IF(BUNDESLIGA!G161&lt;BUNDESLIGA!H161,"","")))</f>
        <v>Hertha BSC</v>
      </c>
      <c r="M54" s="27" t="str">
        <f>BUNDESLIGA!I161&amp;IF(OR(BUNDESLIGA!G161="",BUNDESLIGA!H161=""),"",IF(BUNDESLIGA!G161&lt;BUNDESLIGA!H161,"",IF(BUNDESLIGA!G161&gt;BUNDESLIGA!H161,"","")))</f>
        <v>SC Freiburg</v>
      </c>
      <c r="N54" s="156" t="str">
        <f>IF(BUNDESLIGA!G161&lt;&gt;"",BUNDESLIGA!G161&amp;" - "&amp;BUNDESLIGA!H161,"")</f>
        <v/>
      </c>
      <c r="O54" s="157"/>
      <c r="Q54" s="11"/>
      <c r="R54" s="11"/>
    </row>
    <row r="55" spans="2:18" x14ac:dyDescent="0.25">
      <c r="B55" s="26" t="str">
        <f>BUNDESLIGA!F52&amp;IF(OR(BUNDESLIGA!G52="",BUNDESLIGA!H52=""),"",IF(BUNDESLIGA!G52&gt;BUNDESLIGA!H52,"",IF(BUNDESLIGA!G52&lt;BUNDESLIGA!H52,"","")))</f>
        <v>Werder Bremen</v>
      </c>
      <c r="C55" s="27" t="str">
        <f>BUNDESLIGA!I52&amp;IF(OR(BUNDESLIGA!G52="",BUNDESLIGA!H52=""),"",IF(BUNDESLIGA!G52&lt;BUNDESLIGA!H52,"",IF(BUNDESLIGA!G52&gt;BUNDESLIGA!H52,"","")))</f>
        <v>RB Leipzig</v>
      </c>
      <c r="D55" s="156" t="str">
        <f>IF(BUNDESLIGA!G52&lt;&gt;"",BUNDESLIGA!G52&amp;" - "&amp;BUNDESLIGA!H52,"")</f>
        <v/>
      </c>
      <c r="E55" s="157"/>
      <c r="G55" s="26" t="str">
        <f>BUNDESLIGA!F107&amp;IF(OR(BUNDESLIGA!G107="",BUNDESLIGA!H107=""),"",IF(BUNDESLIGA!G107&gt;BUNDESLIGA!H107,"",IF(BUNDESLIGA!G107&lt;BUNDESLIGA!H107,"","")))</f>
        <v>1899 Hoffenheim</v>
      </c>
      <c r="H55" s="27" t="str">
        <f>BUNDESLIGA!I107&amp;IF(OR(BUNDESLIGA!G107="",BUNDESLIGA!H107=""),"",IF(BUNDESLIGA!G107&lt;BUNDESLIGA!H107,"",IF(BUNDESLIGA!G107&gt;BUNDESLIGA!H107,"","")))</f>
        <v>SC Paderborn 07</v>
      </c>
      <c r="I55" s="156" t="str">
        <f>IF(BUNDESLIGA!G107&lt;&gt;"",BUNDESLIGA!G107&amp;" - "&amp;BUNDESLIGA!H107,"")</f>
        <v/>
      </c>
      <c r="J55" s="157"/>
      <c r="L55" s="26" t="str">
        <f>BUNDESLIGA!F162&amp;IF(OR(BUNDESLIGA!G162="",BUNDESLIGA!H162=""),"",IF(BUNDESLIGA!G162&gt;BUNDESLIGA!H162,"",IF(BUNDESLIGA!G162&lt;BUNDESLIGA!H162,"","")))</f>
        <v>1. FSV Mainz 05</v>
      </c>
      <c r="M55" s="27" t="str">
        <f>BUNDESLIGA!I162&amp;IF(OR(BUNDESLIGA!G162="",BUNDESLIGA!H162=""),"",IF(BUNDESLIGA!G162&lt;BUNDESLIGA!H162,"",IF(BUNDESLIGA!G162&gt;BUNDESLIGA!H162,"","")))</f>
        <v>Borussia Dortmund</v>
      </c>
      <c r="N55" s="156" t="str">
        <f>IF(BUNDESLIGA!G162&lt;&gt;"",BUNDESLIGA!G162&amp;" - "&amp;BUNDESLIGA!H162,"")</f>
        <v/>
      </c>
      <c r="O55" s="157"/>
      <c r="Q55" s="11"/>
      <c r="R55" s="11"/>
    </row>
    <row r="56" spans="2:18" x14ac:dyDescent="0.25">
      <c r="B56" s="26" t="str">
        <f>BUNDESLIGA!F53&amp;IF(OR(BUNDESLIGA!G53="",BUNDESLIGA!H53=""),"",IF(BUNDESLIGA!G53&gt;BUNDESLIGA!H53,"",IF(BUNDESLIGA!G53&lt;BUNDESLIGA!H53,"","")))</f>
        <v>Bor. Mönchengladbach</v>
      </c>
      <c r="C56" s="27" t="str">
        <f>BUNDESLIGA!I53&amp;IF(OR(BUNDESLIGA!G53="",BUNDESLIGA!H53=""),"",IF(BUNDESLIGA!G53&lt;BUNDESLIGA!H53,"",IF(BUNDESLIGA!G53&gt;BUNDESLIGA!H53,"","")))</f>
        <v>Fortuna Düsseldorf</v>
      </c>
      <c r="D56" s="156" t="str">
        <f>IF(BUNDESLIGA!G53&lt;&gt;"",BUNDESLIGA!G53&amp;" - "&amp;BUNDESLIGA!H53,"")</f>
        <v/>
      </c>
      <c r="E56" s="157"/>
      <c r="G56" s="26" t="str">
        <f>BUNDESLIGA!F108&amp;IF(OR(BUNDESLIGA!G108="",BUNDESLIGA!H108=""),"",IF(BUNDESLIGA!G108&gt;BUNDESLIGA!H108,"",IF(BUNDESLIGA!G108&lt;BUNDESLIGA!H108,"","")))</f>
        <v>Fortuna Düsseldorf</v>
      </c>
      <c r="H56" s="27" t="str">
        <f>BUNDESLIGA!I108&amp;IF(OR(BUNDESLIGA!G108="",BUNDESLIGA!H108=""),"",IF(BUNDESLIGA!G108&lt;BUNDESLIGA!H108,"",IF(BUNDESLIGA!G108&gt;BUNDESLIGA!H108,"","")))</f>
        <v>1. FC Köln</v>
      </c>
      <c r="I56" s="156" t="str">
        <f>IF(BUNDESLIGA!G108&lt;&gt;"",BUNDESLIGA!G108&amp;" - "&amp;BUNDESLIGA!H108,"")</f>
        <v/>
      </c>
      <c r="J56" s="157"/>
      <c r="L56" s="26" t="str">
        <f>BUNDESLIGA!F163&amp;IF(OR(BUNDESLIGA!G163="",BUNDESLIGA!H163=""),"",IF(BUNDESLIGA!G163&gt;BUNDESLIGA!H163,"",IF(BUNDESLIGA!G163&lt;BUNDESLIGA!H163,"","")))</f>
        <v>FC Schalke 04</v>
      </c>
      <c r="M56" s="27" t="str">
        <f>BUNDESLIGA!I163&amp;IF(OR(BUNDESLIGA!G163="",BUNDESLIGA!H163=""),"",IF(BUNDESLIGA!G163&lt;BUNDESLIGA!H163,"",IF(BUNDESLIGA!G163&gt;BUNDESLIGA!H163,"","")))</f>
        <v>Eintracht Frankfurt</v>
      </c>
      <c r="N56" s="156" t="str">
        <f>IF(BUNDESLIGA!G163&lt;&gt;"",BUNDESLIGA!G163&amp;" - "&amp;BUNDESLIGA!H163,"")</f>
        <v/>
      </c>
      <c r="O56" s="157"/>
      <c r="Q56" s="11"/>
      <c r="R56" s="11"/>
    </row>
    <row r="57" spans="2:18" x14ac:dyDescent="0.25">
      <c r="B57" s="26" t="str">
        <f>BUNDESLIGA!F54&amp;IF(OR(BUNDESLIGA!G54="",BUNDESLIGA!H54=""),"",IF(BUNDESLIGA!G54&gt;BUNDESLIGA!H54,"",IF(BUNDESLIGA!G54&lt;BUNDESLIGA!H54,"","")))</f>
        <v>Eintracht Frankfurt</v>
      </c>
      <c r="C57" s="27" t="str">
        <f>BUNDESLIGA!I54&amp;IF(OR(BUNDESLIGA!G54="",BUNDESLIGA!H54=""),"",IF(BUNDESLIGA!G54&lt;BUNDESLIGA!H54,"",IF(BUNDESLIGA!G54&gt;BUNDESLIGA!H54,"","")))</f>
        <v>Borussia Dortmund</v>
      </c>
      <c r="D57" s="156" t="str">
        <f>IF(BUNDESLIGA!G54&lt;&gt;"",BUNDESLIGA!G54&amp;" - "&amp;BUNDESLIGA!H54,"")</f>
        <v/>
      </c>
      <c r="E57" s="157"/>
      <c r="G57" s="26" t="str">
        <f>BUNDESLIGA!F109&amp;IF(OR(BUNDESLIGA!G109="",BUNDESLIGA!H109=""),"",IF(BUNDESLIGA!G109&gt;BUNDESLIGA!H109,"",IF(BUNDESLIGA!G109&lt;BUNDESLIGA!H109,"","")))</f>
        <v>FC Augsburg</v>
      </c>
      <c r="H57" s="27" t="str">
        <f>BUNDESLIGA!I109&amp;IF(OR(BUNDESLIGA!G109="",BUNDESLIGA!H109=""),"",IF(BUNDESLIGA!G109&lt;BUNDESLIGA!H109,"",IF(BUNDESLIGA!G109&gt;BUNDESLIGA!H109,"","")))</f>
        <v>FC Schalke 04</v>
      </c>
      <c r="I57" s="156" t="str">
        <f>IF(BUNDESLIGA!G109&lt;&gt;"",BUNDESLIGA!G109&amp;" - "&amp;BUNDESLIGA!H109,"")</f>
        <v/>
      </c>
      <c r="J57" s="157"/>
      <c r="L57" s="26" t="str">
        <f>BUNDESLIGA!F164&amp;IF(OR(BUNDESLIGA!G164="",BUNDESLIGA!H164=""),"",IF(BUNDESLIGA!G164&gt;BUNDESLIGA!H164,"",IF(BUNDESLIGA!G164&lt;BUNDESLIGA!H164,"","")))</f>
        <v>1. FC Köln</v>
      </c>
      <c r="M57" s="27" t="str">
        <f>BUNDESLIGA!I164&amp;IF(OR(BUNDESLIGA!G164="",BUNDESLIGA!H164=""),"",IF(BUNDESLIGA!G164&lt;BUNDESLIGA!H164,"",IF(BUNDESLIGA!G164&gt;BUNDESLIGA!H164,"","")))</f>
        <v>Bayer Leverkusen</v>
      </c>
      <c r="N57" s="156" t="str">
        <f>IF(BUNDESLIGA!G164&lt;&gt;"",BUNDESLIGA!G164&amp;" - "&amp;BUNDESLIGA!H164,"")</f>
        <v/>
      </c>
      <c r="O57" s="157"/>
      <c r="Q57" s="11"/>
      <c r="R57" s="11"/>
    </row>
    <row r="58" spans="2:18" x14ac:dyDescent="0.25">
      <c r="B58" s="26" t="str">
        <f>BUNDESLIGA!F55&amp;IF(OR(BUNDESLIGA!G55="",BUNDESLIGA!H55=""),"",IF(BUNDESLIGA!G55&gt;BUNDESLIGA!H55,"",IF(BUNDESLIGA!G55&lt;BUNDESLIGA!H55,"","")))</f>
        <v>VfL Wolfsburg</v>
      </c>
      <c r="C58" s="27" t="str">
        <f>BUNDESLIGA!I55&amp;IF(OR(BUNDESLIGA!G55="",BUNDESLIGA!H55=""),"",IF(BUNDESLIGA!G55&lt;BUNDESLIGA!H55,"",IF(BUNDESLIGA!G55&gt;BUNDESLIGA!H55,"","")))</f>
        <v>1899 Hoffenheim</v>
      </c>
      <c r="D58" s="156" t="str">
        <f>IF(BUNDESLIGA!G55&lt;&gt;"",BUNDESLIGA!G55&amp;" - "&amp;BUNDESLIGA!H55,"")</f>
        <v/>
      </c>
      <c r="E58" s="157"/>
      <c r="G58" s="26" t="str">
        <f>BUNDESLIGA!F110&amp;IF(OR(BUNDESLIGA!G110="",BUNDESLIGA!H110=""),"",IF(BUNDESLIGA!G110&gt;BUNDESLIGA!H110,"",IF(BUNDESLIGA!G110&lt;BUNDESLIGA!H110,"","")))</f>
        <v>1. FC Union Berlin</v>
      </c>
      <c r="H58" s="27" t="str">
        <f>BUNDESLIGA!I110&amp;IF(OR(BUNDESLIGA!G110="",BUNDESLIGA!H110=""),"",IF(BUNDESLIGA!G110&lt;BUNDESLIGA!H110,"",IF(BUNDESLIGA!G110&gt;BUNDESLIGA!H110,"","")))</f>
        <v>Hertha BSC</v>
      </c>
      <c r="I58" s="156" t="str">
        <f>IF(BUNDESLIGA!G110&lt;&gt;"",BUNDESLIGA!G110&amp;" - "&amp;BUNDESLIGA!H110,"")</f>
        <v/>
      </c>
      <c r="J58" s="157"/>
      <c r="L58" s="26" t="str">
        <f>BUNDESLIGA!F165&amp;IF(OR(BUNDESLIGA!G165="",BUNDESLIGA!H165=""),"",IF(BUNDESLIGA!G165&gt;BUNDESLIGA!H165,"",IF(BUNDESLIGA!G165&lt;BUNDESLIGA!H165,"","")))</f>
        <v>SC Paderborn 07</v>
      </c>
      <c r="M58" s="27" t="str">
        <f>BUNDESLIGA!I165&amp;IF(OR(BUNDESLIGA!G165="",BUNDESLIGA!H165=""),"",IF(BUNDESLIGA!G165&lt;BUNDESLIGA!H165,"",IF(BUNDESLIGA!G165&gt;BUNDESLIGA!H165,"","")))</f>
        <v>1. FC Union Berlin</v>
      </c>
      <c r="N58" s="156" t="str">
        <f>IF(BUNDESLIGA!G165&lt;&gt;"",BUNDESLIGA!G165&amp;" - "&amp;BUNDESLIGA!H165,"")</f>
        <v/>
      </c>
      <c r="O58" s="157"/>
      <c r="Q58" s="11"/>
      <c r="R58" s="11"/>
    </row>
    <row r="59" spans="2:18" x14ac:dyDescent="0.25">
      <c r="B59" s="11"/>
      <c r="C59" s="11"/>
      <c r="G59" s="11"/>
      <c r="H59" s="11"/>
      <c r="L59" s="11"/>
      <c r="M59" s="11"/>
      <c r="Q59" s="11"/>
      <c r="R59" s="11"/>
    </row>
    <row r="60" spans="2:18" x14ac:dyDescent="0.25">
      <c r="B60" s="11"/>
      <c r="C60" s="11"/>
      <c r="G60" s="11"/>
      <c r="H60" s="11"/>
      <c r="L60" s="11"/>
      <c r="M60" s="11"/>
    </row>
    <row r="61" spans="2:18" x14ac:dyDescent="0.25">
      <c r="B61" s="11"/>
      <c r="C61" s="11"/>
      <c r="G61" s="11"/>
      <c r="H61" s="11"/>
      <c r="L61" s="11"/>
      <c r="M61" s="11"/>
    </row>
    <row r="62" spans="2:18" x14ac:dyDescent="0.25">
      <c r="B62" s="11"/>
      <c r="C62" s="11"/>
      <c r="G62" s="11"/>
      <c r="H62" s="11"/>
      <c r="L62" s="11"/>
      <c r="M62" s="11"/>
    </row>
    <row r="63" spans="2:18" x14ac:dyDescent="0.25">
      <c r="B63" s="11"/>
      <c r="C63" s="11"/>
      <c r="G63" s="11"/>
      <c r="H63" s="11"/>
      <c r="L63" s="11"/>
      <c r="M63" s="11"/>
    </row>
    <row r="64" spans="2:18" x14ac:dyDescent="0.25">
      <c r="B64" s="11"/>
      <c r="C64" s="11"/>
      <c r="G64" s="11"/>
      <c r="H64" s="11"/>
      <c r="L64" s="11"/>
      <c r="M64" s="11"/>
    </row>
    <row r="65" spans="2:20" ht="21" x14ac:dyDescent="0.35">
      <c r="B65" s="80"/>
      <c r="C65" s="80"/>
      <c r="D65" s="80"/>
      <c r="E65" s="80"/>
      <c r="G65" s="11"/>
      <c r="H65" s="161" t="s">
        <v>260</v>
      </c>
      <c r="I65" s="161"/>
      <c r="J65" s="161"/>
      <c r="K65" s="161"/>
      <c r="L65" s="161"/>
      <c r="M65" s="11"/>
    </row>
    <row r="66" spans="2:20" ht="15.75" customHeight="1" x14ac:dyDescent="0.35">
      <c r="B66" s="22"/>
      <c r="C66" s="22"/>
      <c r="D66" s="22"/>
      <c r="E66" s="22"/>
      <c r="G66" s="11"/>
      <c r="H66" s="11"/>
      <c r="L66" s="11"/>
      <c r="M66" s="11"/>
    </row>
    <row r="67" spans="2:20" x14ac:dyDescent="0.25">
      <c r="B67" s="11"/>
      <c r="C67" s="11"/>
      <c r="G67" s="11"/>
      <c r="H67" s="11"/>
      <c r="L67" s="11"/>
      <c r="M67" s="11"/>
    </row>
    <row r="68" spans="2:20" x14ac:dyDescent="0.25">
      <c r="B68" s="158" t="s">
        <v>77</v>
      </c>
      <c r="C68" s="159"/>
      <c r="D68" s="159"/>
      <c r="E68" s="160"/>
      <c r="G68" s="158" t="str">
        <f>BUNDESLIGA!F244&amp;IF(OR(BUNDESLIGA!G244="",BUNDESLIGA!H244=""),"",IF(BUNDESLIGA!G244&gt;BUNDESLIGA!H244,"",IF(BUNDESLIGA!G244&lt;BUNDESLIGA!H244,"","")))</f>
        <v>JOURNEE 23</v>
      </c>
      <c r="H68" s="159"/>
      <c r="I68" s="159"/>
      <c r="J68" s="160"/>
      <c r="L68" s="158" t="str">
        <f>BUNDESLIGA!F299&amp;IF(OR(BUNDESLIGA!G299="",BUNDESLIGA!H299=""),"",IF(BUNDESLIGA!G299&gt;BUNDESLIGA!H299,"",IF(BUNDESLIGA!G299&lt;BUNDESLIGA!H299,"","")))</f>
        <v>JOURNEE 28</v>
      </c>
      <c r="M68" s="159"/>
      <c r="N68" s="159"/>
      <c r="O68" s="160"/>
      <c r="Q68" s="158" t="str">
        <f>BUNDESLIGA!F354&amp;IF(OR(BUNDESLIGA!G354="",BUNDESLIGA!H354=""),"",IF(BUNDESLIGA!G354&gt;BUNDESLIGA!H354,"",IF(BUNDESLIGA!G354&lt;BUNDESLIGA!H354,"","")))</f>
        <v>JOURNEE 33</v>
      </c>
      <c r="R68" s="159"/>
      <c r="S68" s="159"/>
      <c r="T68" s="160"/>
    </row>
    <row r="69" spans="2:20" x14ac:dyDescent="0.25">
      <c r="B69" s="26" t="str">
        <f>BUNDESLIGA!F190&amp;IF(OR(BUNDESLIGA!G190="",BUNDESLIGA!H190=""),"",IF(BUNDESLIGA!G190&gt;BUNDESLIGA!H190,"",IF(BUNDESLIGA!G190&lt;BUNDESLIGA!H190,"","")))</f>
        <v>Hertha BSC</v>
      </c>
      <c r="C69" s="27" t="str">
        <f>BUNDESLIGA!I190&amp;IF(OR(BUNDESLIGA!G190="",BUNDESLIGA!H190=""),"",IF(BUNDESLIGA!G190&lt;BUNDESLIGA!H190,"",IF(BUNDESLIGA!G190&gt;BUNDESLIGA!H190,"","")))</f>
        <v>Bayern München</v>
      </c>
      <c r="D69" s="156" t="str">
        <f>IF(BUNDESLIGA!G190&lt;&gt;"",BUNDESLIGA!G190&amp;" - "&amp;BUNDESLIGA!H190,"")</f>
        <v/>
      </c>
      <c r="E69" s="157"/>
      <c r="G69" s="26" t="str">
        <f>BUNDESLIGA!F245&amp;IF(OR(BUNDESLIGA!G245="",BUNDESLIGA!H245=""),"",IF(BUNDESLIGA!G245&gt;BUNDESLIGA!H245,"",IF(BUNDESLIGA!G245&lt;BUNDESLIGA!H245,"","")))</f>
        <v>Werder Bremen</v>
      </c>
      <c r="H69" s="27" t="str">
        <f>BUNDESLIGA!I245&amp;IF(OR(BUNDESLIGA!G245="",BUNDESLIGA!H245=""),"",IF(BUNDESLIGA!G245&lt;BUNDESLIGA!H245,"",IF(BUNDESLIGA!G245&gt;BUNDESLIGA!H245,"","")))</f>
        <v>Borussia Dortmund</v>
      </c>
      <c r="I69" s="156" t="str">
        <f>IF(BUNDESLIGA!G245&lt;&gt;"",BUNDESLIGA!G245&amp;" - "&amp;BUNDESLIGA!H245,"")</f>
        <v/>
      </c>
      <c r="J69" s="157"/>
      <c r="L69" s="26" t="str">
        <f>BUNDESLIGA!F300&amp;IF(OR(BUNDESLIGA!G300="",BUNDESLIGA!H300=""),"",IF(BUNDESLIGA!G300&gt;BUNDESLIGA!H300,"",IF(BUNDESLIGA!G300&lt;BUNDESLIGA!H300,"","")))</f>
        <v>Borussia Dortmund</v>
      </c>
      <c r="M69" s="27" t="str">
        <f>BUNDESLIGA!I300&amp;IF(OR(BUNDESLIGA!G300="",BUNDESLIGA!H300=""),"",IF(BUNDESLIGA!G300&lt;BUNDESLIGA!H300,"",IF(BUNDESLIGA!G300&gt;BUNDESLIGA!H300,"","")))</f>
        <v>Bayern München</v>
      </c>
      <c r="N69" s="156" t="str">
        <f>IF(BUNDESLIGA!G300&lt;&gt;"",BUNDESLIGA!G300&amp;" - "&amp;BUNDESLIGA!H300,"")</f>
        <v/>
      </c>
      <c r="O69" s="157"/>
      <c r="Q69" s="26" t="str">
        <f>BUNDESLIGA!F355&amp;IF(OR(BUNDESLIGA!G355="",BUNDESLIGA!H355=""),"",IF(BUNDESLIGA!G355&gt;BUNDESLIGA!H355,"",IF(BUNDESLIGA!G355&lt;BUNDESLIGA!H355,"","")))</f>
        <v>RB Leipzig</v>
      </c>
      <c r="R69" s="27" t="str">
        <f>BUNDESLIGA!I355&amp;IF(OR(BUNDESLIGA!G355="",BUNDESLIGA!H355=""),"",IF(BUNDESLIGA!G355&lt;BUNDESLIGA!H355,"",IF(BUNDESLIGA!G355&gt;BUNDESLIGA!H355,"","")))</f>
        <v>Borussia Dortmund</v>
      </c>
      <c r="S69" s="156" t="str">
        <f>IF(BUNDESLIGA!G355&lt;&gt;"",BUNDESLIGA!G355&amp;" - "&amp;BUNDESLIGA!H355,"")</f>
        <v/>
      </c>
      <c r="T69" s="157"/>
    </row>
    <row r="70" spans="2:20" x14ac:dyDescent="0.25">
      <c r="B70" s="26" t="str">
        <f>BUNDESLIGA!F191&amp;IF(OR(BUNDESLIGA!G191="",BUNDESLIGA!H191=""),"",IF(BUNDESLIGA!G191&gt;BUNDESLIGA!H191,"",IF(BUNDESLIGA!G191&lt;BUNDESLIGA!H191,"","")))</f>
        <v>FC Augsburg</v>
      </c>
      <c r="C70" s="27" t="str">
        <f>BUNDESLIGA!I191&amp;IF(OR(BUNDESLIGA!G191="",BUNDESLIGA!H191=""),"",IF(BUNDESLIGA!G191&lt;BUNDESLIGA!H191,"",IF(BUNDESLIGA!G191&gt;BUNDESLIGA!H191,"","")))</f>
        <v>Borussia Dortmund</v>
      </c>
      <c r="D70" s="156" t="str">
        <f>IF(BUNDESLIGA!G191&lt;&gt;"",BUNDESLIGA!G191&amp;" - "&amp;BUNDESLIGA!H191,"")</f>
        <v/>
      </c>
      <c r="E70" s="157"/>
      <c r="G70" s="26" t="str">
        <f>BUNDESLIGA!F246&amp;IF(OR(BUNDESLIGA!G246="",BUNDESLIGA!H246=""),"",IF(BUNDESLIGA!G246&gt;BUNDESLIGA!H246,"",IF(BUNDESLIGA!G246&lt;BUNDESLIGA!H246,"","")))</f>
        <v>FC Schalke 04</v>
      </c>
      <c r="H70" s="27" t="str">
        <f>BUNDESLIGA!I246&amp;IF(OR(BUNDESLIGA!G246="",BUNDESLIGA!H246=""),"",IF(BUNDESLIGA!G246&lt;BUNDESLIGA!H246,"",IF(BUNDESLIGA!G246&gt;BUNDESLIGA!H246,"","")))</f>
        <v>RB Leipzig</v>
      </c>
      <c r="I70" s="156" t="str">
        <f>IF(BUNDESLIGA!G246&lt;&gt;"",BUNDESLIGA!G246&amp;" - "&amp;BUNDESLIGA!H246,"")</f>
        <v/>
      </c>
      <c r="J70" s="157"/>
      <c r="L70" s="26" t="str">
        <f>BUNDESLIGA!F301&amp;IF(OR(BUNDESLIGA!G301="",BUNDESLIGA!H301=""),"",IF(BUNDESLIGA!G301&gt;BUNDESLIGA!H301,"",IF(BUNDESLIGA!G301&lt;BUNDESLIGA!H301,"","")))</f>
        <v>Werder Bremen</v>
      </c>
      <c r="M70" s="27" t="str">
        <f>BUNDESLIGA!I301&amp;IF(OR(BUNDESLIGA!G301="",BUNDESLIGA!H301=""),"",IF(BUNDESLIGA!G301&lt;BUNDESLIGA!H301,"",IF(BUNDESLIGA!G301&gt;BUNDESLIGA!H301,"","")))</f>
        <v>Bor. Mönchengladbach</v>
      </c>
      <c r="N70" s="156" t="str">
        <f>IF(BUNDESLIGA!G301&lt;&gt;"",BUNDESLIGA!G301&amp;" - "&amp;BUNDESLIGA!H301,"")</f>
        <v/>
      </c>
      <c r="O70" s="157"/>
      <c r="Q70" s="26" t="str">
        <f>BUNDESLIGA!F356&amp;IF(OR(BUNDESLIGA!G356="",BUNDESLIGA!H356=""),"",IF(BUNDESLIGA!G356&gt;BUNDESLIGA!H356,"",IF(BUNDESLIGA!G356&lt;BUNDESLIGA!H356,"","")))</f>
        <v>Hertha BSC</v>
      </c>
      <c r="R70" s="27" t="str">
        <f>BUNDESLIGA!I356&amp;IF(OR(BUNDESLIGA!G356="",BUNDESLIGA!H356=""),"",IF(BUNDESLIGA!G356&lt;BUNDESLIGA!H356,"",IF(BUNDESLIGA!G356&gt;BUNDESLIGA!H356,"","")))</f>
        <v>Bayer Leverkusen</v>
      </c>
      <c r="S70" s="156" t="str">
        <f>IF(BUNDESLIGA!G356&lt;&gt;"",BUNDESLIGA!G356&amp;" - "&amp;BUNDESLIGA!H356,"")</f>
        <v/>
      </c>
      <c r="T70" s="157"/>
    </row>
    <row r="71" spans="2:20" x14ac:dyDescent="0.25">
      <c r="B71" s="26" t="str">
        <f>BUNDESLIGA!F192&amp;IF(OR(BUNDESLIGA!G192="",BUNDESLIGA!H192=""),"",IF(BUNDESLIGA!G192&gt;BUNDESLIGA!H192,"",IF(BUNDESLIGA!G192&lt;BUNDESLIGA!H192,"","")))</f>
        <v>SC Paderborn 07</v>
      </c>
      <c r="C71" s="27" t="str">
        <f>BUNDESLIGA!I192&amp;IF(OR(BUNDESLIGA!G192="",BUNDESLIGA!H192=""),"",IF(BUNDESLIGA!G192&lt;BUNDESLIGA!H192,"",IF(BUNDESLIGA!G192&gt;BUNDESLIGA!H192,"","")))</f>
        <v>Bayer Leverkusen</v>
      </c>
      <c r="D71" s="156" t="str">
        <f>IF(BUNDESLIGA!G192&lt;&gt;"",BUNDESLIGA!G192&amp;" - "&amp;BUNDESLIGA!H192,"")</f>
        <v/>
      </c>
      <c r="E71" s="157"/>
      <c r="G71" s="26" t="str">
        <f>BUNDESLIGA!F247&amp;IF(OR(BUNDESLIGA!G247="",BUNDESLIGA!H247=""),"",IF(BUNDESLIGA!G247&gt;BUNDESLIGA!H247,"",IF(BUNDESLIGA!G247&lt;BUNDESLIGA!H247,"","")))</f>
        <v>Bor. Mönchengladbach</v>
      </c>
      <c r="H71" s="27" t="str">
        <f>BUNDESLIGA!I247&amp;IF(OR(BUNDESLIGA!G247="",BUNDESLIGA!H247=""),"",IF(BUNDESLIGA!G247&lt;BUNDESLIGA!H247,"",IF(BUNDESLIGA!G247&gt;BUNDESLIGA!H247,"","")))</f>
        <v>1899 Hoffenheim</v>
      </c>
      <c r="I71" s="156" t="str">
        <f>IF(BUNDESLIGA!G247&lt;&gt;"",BUNDESLIGA!G247&amp;" - "&amp;BUNDESLIGA!H247,"")</f>
        <v/>
      </c>
      <c r="J71" s="157"/>
      <c r="L71" s="26" t="str">
        <f>BUNDESLIGA!F302&amp;IF(OR(BUNDESLIGA!G302="",BUNDESLIGA!H302=""),"",IF(BUNDESLIGA!G302&gt;BUNDESLIGA!H302,"",IF(BUNDESLIGA!G302&lt;BUNDESLIGA!H302,"","")))</f>
        <v>Bayer Leverkusen</v>
      </c>
      <c r="M71" s="27" t="str">
        <f>BUNDESLIGA!I302&amp;IF(OR(BUNDESLIGA!G302="",BUNDESLIGA!H302=""),"",IF(BUNDESLIGA!G302&lt;BUNDESLIGA!H302,"",IF(BUNDESLIGA!G302&gt;BUNDESLIGA!H302,"","")))</f>
        <v>VfL Wolfsburg</v>
      </c>
      <c r="N71" s="156" t="str">
        <f>IF(BUNDESLIGA!G302&lt;&gt;"",BUNDESLIGA!G302&amp;" - "&amp;BUNDESLIGA!H302,"")</f>
        <v/>
      </c>
      <c r="O71" s="157"/>
      <c r="Q71" s="26" t="str">
        <f>BUNDESLIGA!F357&amp;IF(OR(BUNDESLIGA!G357="",BUNDESLIGA!H357=""),"",IF(BUNDESLIGA!G357&gt;BUNDESLIGA!H357,"",IF(BUNDESLIGA!G357&lt;BUNDESLIGA!H357,"","")))</f>
        <v>SC Paderborn 07</v>
      </c>
      <c r="R71" s="27" t="str">
        <f>BUNDESLIGA!I357&amp;IF(OR(BUNDESLIGA!G357="",BUNDESLIGA!H357=""),"",IF(BUNDESLIGA!G357&lt;BUNDESLIGA!H357,"",IF(BUNDESLIGA!G357&gt;BUNDESLIGA!H357,"","")))</f>
        <v>Bor. Mönchengladbach</v>
      </c>
      <c r="S71" s="156" t="str">
        <f>IF(BUNDESLIGA!G357&lt;&gt;"",BUNDESLIGA!G357&amp;" - "&amp;BUNDESLIGA!H357,"")</f>
        <v/>
      </c>
      <c r="T71" s="157"/>
    </row>
    <row r="72" spans="2:20" x14ac:dyDescent="0.25">
      <c r="B72" s="26" t="str">
        <f>BUNDESLIGA!F193&amp;IF(OR(BUNDESLIGA!G193="",BUNDESLIGA!H193=""),"",IF(BUNDESLIGA!G193&gt;BUNDESLIGA!H193,"",IF(BUNDESLIGA!G193&lt;BUNDESLIGA!H193,"","")))</f>
        <v>FC Schalke 04</v>
      </c>
      <c r="C72" s="27" t="str">
        <f>BUNDESLIGA!I193&amp;IF(OR(BUNDESLIGA!G193="",BUNDESLIGA!H193=""),"",IF(BUNDESLIGA!G193&lt;BUNDESLIGA!H193,"",IF(BUNDESLIGA!G193&gt;BUNDESLIGA!H193,"","")))</f>
        <v>Bor. Mönchengladbach</v>
      </c>
      <c r="D72" s="156" t="str">
        <f>IF(BUNDESLIGA!G193&lt;&gt;"",BUNDESLIGA!G193&amp;" - "&amp;BUNDESLIGA!H193,"")</f>
        <v/>
      </c>
      <c r="E72" s="157"/>
      <c r="G72" s="26" t="str">
        <f>BUNDESLIGA!F248&amp;IF(OR(BUNDESLIGA!G248="",BUNDESLIGA!H248=""),"",IF(BUNDESLIGA!G248&gt;BUNDESLIGA!H248,"",IF(BUNDESLIGA!G248&lt;BUNDESLIGA!H248,"","")))</f>
        <v>SC Freiburg</v>
      </c>
      <c r="H72" s="27" t="str">
        <f>BUNDESLIGA!I248&amp;IF(OR(BUNDESLIGA!G248="",BUNDESLIGA!H248=""),"",IF(BUNDESLIGA!G248&lt;BUNDESLIGA!H248,"",IF(BUNDESLIGA!G248&gt;BUNDESLIGA!H248,"","")))</f>
        <v>Fortuna Düsseldorf</v>
      </c>
      <c r="I72" s="156" t="str">
        <f>IF(BUNDESLIGA!G248&lt;&gt;"",BUNDESLIGA!G248&amp;" - "&amp;BUNDESLIGA!H248,"")</f>
        <v/>
      </c>
      <c r="J72" s="157"/>
      <c r="L72" s="26" t="str">
        <f>BUNDESLIGA!F303&amp;IF(OR(BUNDESLIGA!G303="",BUNDESLIGA!H303=""),"",IF(BUNDESLIGA!G303&gt;BUNDESLIGA!H303,"",IF(BUNDESLIGA!G303&lt;BUNDESLIGA!H303,"","")))</f>
        <v>RB Leipzig</v>
      </c>
      <c r="M72" s="27" t="str">
        <f>BUNDESLIGA!I303&amp;IF(OR(BUNDESLIGA!G303="",BUNDESLIGA!H303=""),"",IF(BUNDESLIGA!G303&lt;BUNDESLIGA!H303,"",IF(BUNDESLIGA!G303&gt;BUNDESLIGA!H303,"","")))</f>
        <v>Hertha BSC</v>
      </c>
      <c r="N72" s="156" t="str">
        <f>IF(BUNDESLIGA!G303&lt;&gt;"",BUNDESLIGA!G303&amp;" - "&amp;BUNDESLIGA!H303,"")</f>
        <v/>
      </c>
      <c r="O72" s="157"/>
      <c r="Q72" s="26" t="str">
        <f>BUNDESLIGA!F358&amp;IF(OR(BUNDESLIGA!G358="",BUNDESLIGA!H358=""),"",IF(BUNDESLIGA!G358&gt;BUNDESLIGA!H358,"",IF(BUNDESLIGA!G358&lt;BUNDESLIGA!H358,"","")))</f>
        <v>FC Schalke 04</v>
      </c>
      <c r="R72" s="27" t="str">
        <f>BUNDESLIGA!I358&amp;IF(OR(BUNDESLIGA!G358="",BUNDESLIGA!H358=""),"",IF(BUNDESLIGA!G358&lt;BUNDESLIGA!H358,"",IF(BUNDESLIGA!G358&gt;BUNDESLIGA!H358,"","")))</f>
        <v>VfL Wolfsburg</v>
      </c>
      <c r="S72" s="156" t="str">
        <f>IF(BUNDESLIGA!G358&lt;&gt;"",BUNDESLIGA!G358&amp;" - "&amp;BUNDESLIGA!H358,"")</f>
        <v/>
      </c>
      <c r="T72" s="157"/>
    </row>
    <row r="73" spans="2:20" x14ac:dyDescent="0.25">
      <c r="B73" s="26" t="str">
        <f>BUNDESLIGA!F194&amp;IF(OR(BUNDESLIGA!G194="",BUNDESLIGA!H194=""),"",IF(BUNDESLIGA!G194&gt;BUNDESLIGA!H194,"",IF(BUNDESLIGA!G194&lt;BUNDESLIGA!H194,"","")))</f>
        <v>1. FC Köln</v>
      </c>
      <c r="C73" s="27" t="str">
        <f>BUNDESLIGA!I194&amp;IF(OR(BUNDESLIGA!G194="",BUNDESLIGA!H194=""),"",IF(BUNDESLIGA!G194&lt;BUNDESLIGA!H194,"",IF(BUNDESLIGA!G194&gt;BUNDESLIGA!H194,"","")))</f>
        <v>VfL Wolfsburg</v>
      </c>
      <c r="D73" s="156" t="str">
        <f>IF(BUNDESLIGA!G194&lt;&gt;"",BUNDESLIGA!G194&amp;" - "&amp;BUNDESLIGA!H194,"")</f>
        <v/>
      </c>
      <c r="E73" s="157"/>
      <c r="G73" s="26" t="str">
        <f>BUNDESLIGA!F249&amp;IF(OR(BUNDESLIGA!G249="",BUNDESLIGA!H249=""),"",IF(BUNDESLIGA!G249&gt;BUNDESLIGA!H249,"",IF(BUNDESLIGA!G249&lt;BUNDESLIGA!H249,"","")))</f>
        <v>VfL Wolfsburg</v>
      </c>
      <c r="H73" s="27" t="str">
        <f>BUNDESLIGA!I249&amp;IF(OR(BUNDESLIGA!G249="",BUNDESLIGA!H249=""),"",IF(BUNDESLIGA!G249&lt;BUNDESLIGA!H249,"",IF(BUNDESLIGA!G249&gt;BUNDESLIGA!H249,"","")))</f>
        <v>1. FSV Mainz 05</v>
      </c>
      <c r="I73" s="156" t="str">
        <f>IF(BUNDESLIGA!G249&lt;&gt;"",BUNDESLIGA!G249&amp;" - "&amp;BUNDESLIGA!H249,"")</f>
        <v/>
      </c>
      <c r="J73" s="157"/>
      <c r="L73" s="26" t="str">
        <f>BUNDESLIGA!F304&amp;IF(OR(BUNDESLIGA!G304="",BUNDESLIGA!H304=""),"",IF(BUNDESLIGA!G304&gt;BUNDESLIGA!H304,"",IF(BUNDESLIGA!G304&lt;BUNDESLIGA!H304,"","")))</f>
        <v>1. FC Union Berlin</v>
      </c>
      <c r="M73" s="27" t="str">
        <f>BUNDESLIGA!I304&amp;IF(OR(BUNDESLIGA!G304="",BUNDESLIGA!H304=""),"",IF(BUNDESLIGA!G304&lt;BUNDESLIGA!H304,"",IF(BUNDESLIGA!G304&gt;BUNDESLIGA!H304,"","")))</f>
        <v>1. FSV Mainz 05</v>
      </c>
      <c r="N73" s="156" t="str">
        <f>IF(BUNDESLIGA!G304&lt;&gt;"",BUNDESLIGA!G304&amp;" - "&amp;BUNDESLIGA!H304,"")</f>
        <v/>
      </c>
      <c r="O73" s="157"/>
      <c r="Q73" s="26" t="str">
        <f>BUNDESLIGA!F359&amp;IF(OR(BUNDESLIGA!G359="",BUNDESLIGA!H359=""),"",IF(BUNDESLIGA!G359&gt;BUNDESLIGA!H359,"",IF(BUNDESLIGA!G359&lt;BUNDESLIGA!H359,"","")))</f>
        <v>1. FC Köln</v>
      </c>
      <c r="R73" s="27" t="str">
        <f>BUNDESLIGA!I359&amp;IF(OR(BUNDESLIGA!G359="",BUNDESLIGA!H359=""),"",IF(BUNDESLIGA!G359&lt;BUNDESLIGA!H359,"",IF(BUNDESLIGA!G359&gt;BUNDESLIGA!H359,"","")))</f>
        <v>Eintracht Frankfurt</v>
      </c>
      <c r="S73" s="156" t="str">
        <f>IF(BUNDESLIGA!G359&lt;&gt;"",BUNDESLIGA!G359&amp;" - "&amp;BUNDESLIGA!H359,"")</f>
        <v/>
      </c>
      <c r="T73" s="157"/>
    </row>
    <row r="74" spans="2:20" x14ac:dyDescent="0.25">
      <c r="B74" s="26" t="str">
        <f>BUNDESLIGA!F195&amp;IF(OR(BUNDESLIGA!G195="",BUNDESLIGA!H195=""),"",IF(BUNDESLIGA!G195&gt;BUNDESLIGA!H195,"",IF(BUNDESLIGA!G195&lt;BUNDESLIGA!H195,"","")))</f>
        <v>1899 Hoffenheim</v>
      </c>
      <c r="C74" s="27" t="str">
        <f>BUNDESLIGA!I195&amp;IF(OR(BUNDESLIGA!G195="",BUNDESLIGA!H195=""),"",IF(BUNDESLIGA!G195&lt;BUNDESLIGA!H195,"",IF(BUNDESLIGA!G195&gt;BUNDESLIGA!H195,"","")))</f>
        <v>Eintracht Frankfurt</v>
      </c>
      <c r="D74" s="156" t="str">
        <f>IF(BUNDESLIGA!G195&lt;&gt;"",BUNDESLIGA!G195&amp;" - "&amp;BUNDESLIGA!H195,"")</f>
        <v/>
      </c>
      <c r="E74" s="157"/>
      <c r="G74" s="26" t="str">
        <f>BUNDESLIGA!F250&amp;IF(OR(BUNDESLIGA!G250="",BUNDESLIGA!H250=""),"",IF(BUNDESLIGA!G250&gt;BUNDESLIGA!H250,"",IF(BUNDESLIGA!G250&lt;BUNDESLIGA!H250,"","")))</f>
        <v>Bayer Leverkusen</v>
      </c>
      <c r="H74" s="27" t="str">
        <f>BUNDESLIGA!I250&amp;IF(OR(BUNDESLIGA!G250="",BUNDESLIGA!H250=""),"",IF(BUNDESLIGA!G250&lt;BUNDESLIGA!H250,"",IF(BUNDESLIGA!G250&gt;BUNDESLIGA!H250,"","")))</f>
        <v>FC Augsburg</v>
      </c>
      <c r="I74" s="156" t="str">
        <f>IF(BUNDESLIGA!G250&lt;&gt;"",BUNDESLIGA!G250&amp;" - "&amp;BUNDESLIGA!H250,"")</f>
        <v/>
      </c>
      <c r="J74" s="157"/>
      <c r="L74" s="26" t="str">
        <f>BUNDESLIGA!F305&amp;IF(OR(BUNDESLIGA!G305="",BUNDESLIGA!H305=""),"",IF(BUNDESLIGA!G305&gt;BUNDESLIGA!H305,"",IF(BUNDESLIGA!G305&lt;BUNDESLIGA!H305,"","")))</f>
        <v>Eintracht Frankfurt</v>
      </c>
      <c r="M74" s="27" t="str">
        <f>BUNDESLIGA!I305&amp;IF(OR(BUNDESLIGA!G305="",BUNDESLIGA!H305=""),"",IF(BUNDESLIGA!G305&lt;BUNDESLIGA!H305,"",IF(BUNDESLIGA!G305&gt;BUNDESLIGA!H305,"","")))</f>
        <v>SC Freiburg</v>
      </c>
      <c r="N74" s="156" t="str">
        <f>IF(BUNDESLIGA!G305&lt;&gt;"",BUNDESLIGA!G305&amp;" - "&amp;BUNDESLIGA!H305,"")</f>
        <v/>
      </c>
      <c r="O74" s="157"/>
      <c r="Q74" s="26" t="str">
        <f>BUNDESLIGA!F360&amp;IF(OR(BUNDESLIGA!G360="",BUNDESLIGA!H360=""),"",IF(BUNDESLIGA!G360&gt;BUNDESLIGA!H360,"",IF(BUNDESLIGA!G360&lt;BUNDESLIGA!H360,"","")))</f>
        <v>1. FSV Mainz 05</v>
      </c>
      <c r="R74" s="27" t="str">
        <f>BUNDESLIGA!I360&amp;IF(OR(BUNDESLIGA!G360="",BUNDESLIGA!H360=""),"",IF(BUNDESLIGA!G360&lt;BUNDESLIGA!H360,"",IF(BUNDESLIGA!G360&gt;BUNDESLIGA!H360,"","")))</f>
        <v>Werder Bremen</v>
      </c>
      <c r="S74" s="156" t="str">
        <f>IF(BUNDESLIGA!G360&lt;&gt;"",BUNDESLIGA!G360&amp;" - "&amp;BUNDESLIGA!H360,"")</f>
        <v/>
      </c>
      <c r="T74" s="157"/>
    </row>
    <row r="75" spans="2:20" x14ac:dyDescent="0.25">
      <c r="B75" s="26" t="str">
        <f>BUNDESLIGA!F196&amp;IF(OR(BUNDESLIGA!G196="",BUNDESLIGA!H196=""),"",IF(BUNDESLIGA!G196&gt;BUNDESLIGA!H196,"",IF(BUNDESLIGA!G196&lt;BUNDESLIGA!H196,"","")))</f>
        <v>Fortuna Düsseldorf</v>
      </c>
      <c r="C75" s="27" t="str">
        <f>BUNDESLIGA!I196&amp;IF(OR(BUNDESLIGA!G196="",BUNDESLIGA!H196=""),"",IF(BUNDESLIGA!G196&lt;BUNDESLIGA!H196,"",IF(BUNDESLIGA!G196&gt;BUNDESLIGA!H196,"","")))</f>
        <v>Werder Bremen</v>
      </c>
      <c r="D75" s="156" t="str">
        <f>IF(BUNDESLIGA!G196&lt;&gt;"",BUNDESLIGA!G196&amp;" - "&amp;BUNDESLIGA!H196,"")</f>
        <v/>
      </c>
      <c r="E75" s="157"/>
      <c r="G75" s="26" t="str">
        <f>BUNDESLIGA!F251&amp;IF(OR(BUNDESLIGA!G251="",BUNDESLIGA!H251=""),"",IF(BUNDESLIGA!G251&gt;BUNDESLIGA!H251,"",IF(BUNDESLIGA!G251&lt;BUNDESLIGA!H251,"","")))</f>
        <v>Hertha BSC</v>
      </c>
      <c r="H75" s="27" t="str">
        <f>BUNDESLIGA!I251&amp;IF(OR(BUNDESLIGA!G251="",BUNDESLIGA!H251=""),"",IF(BUNDESLIGA!G251&lt;BUNDESLIGA!H251,"",IF(BUNDESLIGA!G251&gt;BUNDESLIGA!H251,"","")))</f>
        <v>1. FC Köln</v>
      </c>
      <c r="I75" s="156" t="str">
        <f>IF(BUNDESLIGA!G251&lt;&gt;"",BUNDESLIGA!G251&amp;" - "&amp;BUNDESLIGA!H251,"")</f>
        <v/>
      </c>
      <c r="J75" s="157"/>
      <c r="L75" s="26" t="str">
        <f>BUNDESLIGA!F306&amp;IF(OR(BUNDESLIGA!G306="",BUNDESLIGA!H306=""),"",IF(BUNDESLIGA!G306&gt;BUNDESLIGA!H306,"",IF(BUNDESLIGA!G306&lt;BUNDESLIGA!H306,"","")))</f>
        <v>Fortuna Düsseldorf</v>
      </c>
      <c r="M75" s="27" t="str">
        <f>BUNDESLIGA!I306&amp;IF(OR(BUNDESLIGA!G306="",BUNDESLIGA!H306=""),"",IF(BUNDESLIGA!G306&lt;BUNDESLIGA!H306,"",IF(BUNDESLIGA!G306&gt;BUNDESLIGA!H306,"","")))</f>
        <v>FC Schalke 04</v>
      </c>
      <c r="N75" s="156" t="str">
        <f>IF(BUNDESLIGA!G306&lt;&gt;"",BUNDESLIGA!G306&amp;" - "&amp;BUNDESLIGA!H306,"")</f>
        <v/>
      </c>
      <c r="O75" s="157"/>
      <c r="Q75" s="26" t="str">
        <f>BUNDESLIGA!F361&amp;IF(OR(BUNDESLIGA!G361="",BUNDESLIGA!H361=""),"",IF(BUNDESLIGA!G361&gt;BUNDESLIGA!H361,"",IF(BUNDESLIGA!G361&lt;BUNDESLIGA!H361,"","")))</f>
        <v>Bayern München</v>
      </c>
      <c r="R75" s="27" t="str">
        <f>BUNDESLIGA!I361&amp;IF(OR(BUNDESLIGA!G361="",BUNDESLIGA!H361=""),"",IF(BUNDESLIGA!G361&lt;BUNDESLIGA!H361,"",IF(BUNDESLIGA!G361&gt;BUNDESLIGA!H361,"","")))</f>
        <v>SC Freiburg</v>
      </c>
      <c r="S75" s="156" t="str">
        <f>IF(BUNDESLIGA!G361&lt;&gt;"",BUNDESLIGA!G361&amp;" - "&amp;BUNDESLIGA!H361,"")</f>
        <v/>
      </c>
      <c r="T75" s="157"/>
    </row>
    <row r="76" spans="2:20" x14ac:dyDescent="0.25">
      <c r="B76" s="26" t="str">
        <f>BUNDESLIGA!F197&amp;IF(OR(BUNDESLIGA!G197="",BUNDESLIGA!H197=""),"",IF(BUNDESLIGA!G197&gt;BUNDESLIGA!H197,"",IF(BUNDESLIGA!G197&lt;BUNDESLIGA!H197,"","")))</f>
        <v>1. FSV Mainz 05</v>
      </c>
      <c r="C76" s="27" t="str">
        <f>BUNDESLIGA!I197&amp;IF(OR(BUNDESLIGA!G197="",BUNDESLIGA!H197=""),"",IF(BUNDESLIGA!G197&lt;BUNDESLIGA!H197,"",IF(BUNDESLIGA!G197&gt;BUNDESLIGA!H197,"","")))</f>
        <v>SC Freiburg</v>
      </c>
      <c r="D76" s="156" t="str">
        <f>IF(BUNDESLIGA!G197&lt;&gt;"",BUNDESLIGA!G197&amp;" - "&amp;BUNDESLIGA!H197,"")</f>
        <v/>
      </c>
      <c r="E76" s="157"/>
      <c r="G76" s="26" t="str">
        <f>BUNDESLIGA!F252&amp;IF(OR(BUNDESLIGA!G252="",BUNDESLIGA!H252=""),"",IF(BUNDESLIGA!G252&gt;BUNDESLIGA!H252,"",IF(BUNDESLIGA!G252&lt;BUNDESLIGA!H252,"","")))</f>
        <v>Bayern München</v>
      </c>
      <c r="H76" s="27" t="str">
        <f>BUNDESLIGA!I252&amp;IF(OR(BUNDESLIGA!G252="",BUNDESLIGA!H252=""),"",IF(BUNDESLIGA!G252&lt;BUNDESLIGA!H252,"",IF(BUNDESLIGA!G252&gt;BUNDESLIGA!H252,"","")))</f>
        <v>SC Paderborn 07</v>
      </c>
      <c r="I76" s="156" t="str">
        <f>IF(BUNDESLIGA!G252&lt;&gt;"",BUNDESLIGA!G252&amp;" - "&amp;BUNDESLIGA!H252,"")</f>
        <v/>
      </c>
      <c r="J76" s="157"/>
      <c r="L76" s="26" t="str">
        <f>BUNDESLIGA!F307&amp;IF(OR(BUNDESLIGA!G307="",BUNDESLIGA!H307=""),"",IF(BUNDESLIGA!G307&gt;BUNDESLIGA!H307,"",IF(BUNDESLIGA!G307&lt;BUNDESLIGA!H307,"","")))</f>
        <v>1899 Hoffenheim</v>
      </c>
      <c r="M76" s="27" t="str">
        <f>BUNDESLIGA!I307&amp;IF(OR(BUNDESLIGA!G307="",BUNDESLIGA!H307=""),"",IF(BUNDESLIGA!G307&lt;BUNDESLIGA!H307,"",IF(BUNDESLIGA!G307&gt;BUNDESLIGA!H307,"","")))</f>
        <v>1. FC Köln</v>
      </c>
      <c r="N76" s="156" t="str">
        <f>IF(BUNDESLIGA!G307&lt;&gt;"",BUNDESLIGA!G307&amp;" - "&amp;BUNDESLIGA!H307,"")</f>
        <v/>
      </c>
      <c r="O76" s="157"/>
      <c r="Q76" s="26" t="str">
        <f>BUNDESLIGA!F362&amp;IF(OR(BUNDESLIGA!G362="",BUNDESLIGA!H362=""),"",IF(BUNDESLIGA!G362&gt;BUNDESLIGA!H362,"",IF(BUNDESLIGA!G362&lt;BUNDESLIGA!H362,"","")))</f>
        <v>Fortuna Düsseldorf</v>
      </c>
      <c r="R76" s="27" t="str">
        <f>BUNDESLIGA!I362&amp;IF(OR(BUNDESLIGA!G362="",BUNDESLIGA!H362=""),"",IF(BUNDESLIGA!G362&lt;BUNDESLIGA!H362,"",IF(BUNDESLIGA!G362&gt;BUNDESLIGA!H362,"","")))</f>
        <v>FC Augsburg</v>
      </c>
      <c r="S76" s="156" t="str">
        <f>IF(BUNDESLIGA!G362&lt;&gt;"",BUNDESLIGA!G362&amp;" - "&amp;BUNDESLIGA!H362,"")</f>
        <v/>
      </c>
      <c r="T76" s="157"/>
    </row>
    <row r="77" spans="2:20" x14ac:dyDescent="0.25">
      <c r="B77" s="26" t="str">
        <f>BUNDESLIGA!F198&amp;IF(OR(BUNDESLIGA!G198="",BUNDESLIGA!H198=""),"",IF(BUNDESLIGA!G198&gt;BUNDESLIGA!H198,"",IF(BUNDESLIGA!G198&lt;BUNDESLIGA!H198,"","")))</f>
        <v>RB Leipzig</v>
      </c>
      <c r="C77" s="27" t="str">
        <f>BUNDESLIGA!I198&amp;IF(OR(BUNDESLIGA!G198="",BUNDESLIGA!H198=""),"",IF(BUNDESLIGA!G198&lt;BUNDESLIGA!H198,"",IF(BUNDESLIGA!G198&gt;BUNDESLIGA!H198,"","")))</f>
        <v>1. FC Union Berlin</v>
      </c>
      <c r="D77" s="156" t="str">
        <f>IF(BUNDESLIGA!G198&lt;&gt;"",BUNDESLIGA!G198&amp;" - "&amp;BUNDESLIGA!H198,"")</f>
        <v/>
      </c>
      <c r="E77" s="157"/>
      <c r="G77" s="26" t="str">
        <f>BUNDESLIGA!F253&amp;IF(OR(BUNDESLIGA!G253="",BUNDESLIGA!H253=""),"",IF(BUNDESLIGA!G253&gt;BUNDESLIGA!H253,"",IF(BUNDESLIGA!G253&lt;BUNDESLIGA!H253,"","")))</f>
        <v>Eintracht Frankfurt</v>
      </c>
      <c r="H77" s="27" t="str">
        <f>BUNDESLIGA!I253&amp;IF(OR(BUNDESLIGA!G253="",BUNDESLIGA!H253=""),"",IF(BUNDESLIGA!G253&lt;BUNDESLIGA!H253,"",IF(BUNDESLIGA!G253&gt;BUNDESLIGA!H253,"","")))</f>
        <v>1. FC Union Berlin</v>
      </c>
      <c r="I77" s="156" t="str">
        <f>IF(BUNDESLIGA!G253&lt;&gt;"",BUNDESLIGA!G253&amp;" - "&amp;BUNDESLIGA!H253,"")</f>
        <v/>
      </c>
      <c r="J77" s="157"/>
      <c r="L77" s="26" t="str">
        <f>BUNDESLIGA!F308&amp;IF(OR(BUNDESLIGA!G308="",BUNDESLIGA!H308=""),"",IF(BUNDESLIGA!G308&gt;BUNDESLIGA!H308,"",IF(BUNDESLIGA!G308&lt;BUNDESLIGA!H308,"","")))</f>
        <v>FC Augsburg</v>
      </c>
      <c r="M77" s="27" t="str">
        <f>BUNDESLIGA!I308&amp;IF(OR(BUNDESLIGA!G308="",BUNDESLIGA!H308=""),"",IF(BUNDESLIGA!G308&lt;BUNDESLIGA!H308,"",IF(BUNDESLIGA!G308&gt;BUNDESLIGA!H308,"","")))</f>
        <v>SC Paderborn 07</v>
      </c>
      <c r="N77" s="156" t="str">
        <f>IF(BUNDESLIGA!G308&lt;&gt;"",BUNDESLIGA!G308&amp;" - "&amp;BUNDESLIGA!H308,"")</f>
        <v/>
      </c>
      <c r="O77" s="157"/>
      <c r="Q77" s="26" t="str">
        <f>BUNDESLIGA!F363&amp;IF(OR(BUNDESLIGA!G363="",BUNDESLIGA!H363=""),"",IF(BUNDESLIGA!G363&gt;BUNDESLIGA!H363,"",IF(BUNDESLIGA!G363&lt;BUNDESLIGA!H363,"","")))</f>
        <v>1899 Hoffenheim</v>
      </c>
      <c r="R77" s="27" t="str">
        <f>BUNDESLIGA!I363&amp;IF(OR(BUNDESLIGA!G363="",BUNDESLIGA!H363=""),"",IF(BUNDESLIGA!G363&lt;BUNDESLIGA!H363,"",IF(BUNDESLIGA!G363&gt;BUNDESLIGA!H363,"","")))</f>
        <v>1. FC Union Berlin</v>
      </c>
      <c r="S77" s="156" t="str">
        <f>IF(BUNDESLIGA!G363&lt;&gt;"",BUNDESLIGA!G363&amp;" - "&amp;BUNDESLIGA!H363,"")</f>
        <v/>
      </c>
      <c r="T77" s="157"/>
    </row>
    <row r="78" spans="2:20" x14ac:dyDescent="0.25">
      <c r="B78" s="11" t="str">
        <f>BUNDESLIGA!F199&amp;IF(OR(BUNDESLIGA!G199="",BUNDESLIGA!H199=""),"",IF(BUNDESLIGA!G199&gt;BUNDESLIGA!H199,"",IF(BUNDESLIGA!G199&lt;BUNDESLIGA!H199,"","")))</f>
        <v/>
      </c>
      <c r="C78" s="11" t="str">
        <f>BUNDESLIGA!I199&amp;IF(OR(BUNDESLIGA!G199="",BUNDESLIGA!H199=""),"",IF(BUNDESLIGA!G199&lt;BUNDESLIGA!H199,"",IF(BUNDESLIGA!G199&gt;BUNDESLIGA!H199,"","")))</f>
        <v/>
      </c>
      <c r="G78" s="6" t="str">
        <f>BUNDESLIGA!F254&amp;IF(OR(BUNDESLIGA!G254="",BUNDESLIGA!H254=""),"",IF(BUNDESLIGA!G254&gt;BUNDESLIGA!H254,"",IF(BUNDESLIGA!G254&lt;BUNDESLIGA!H254,"","")))</f>
        <v/>
      </c>
      <c r="H78" s="6" t="str">
        <f>BUNDESLIGA!I254&amp;IF(OR(BUNDESLIGA!G254="",BUNDESLIGA!H254=""),"",IF(BUNDESLIGA!G254&lt;BUNDESLIGA!H254,"",IF(BUNDESLIGA!G254&gt;BUNDESLIGA!H254,"","")))</f>
        <v/>
      </c>
      <c r="I78" s="6"/>
      <c r="J78" s="6"/>
      <c r="L78" s="11" t="str">
        <f>BUNDESLIGA!F309&amp;IF(OR(BUNDESLIGA!G309="",BUNDESLIGA!H309=""),"",IF(BUNDESLIGA!G309&gt;BUNDESLIGA!H309,"",IF(BUNDESLIGA!G309&lt;BUNDESLIGA!H309,"","")))</f>
        <v/>
      </c>
      <c r="M78" s="11" t="str">
        <f>BUNDESLIGA!I309&amp;IF(OR(BUNDESLIGA!G309="",BUNDESLIGA!H309=""),"",IF(BUNDESLIGA!G309&lt;BUNDESLIGA!H309,"",IF(BUNDESLIGA!G309&gt;BUNDESLIGA!H309,"","")))</f>
        <v/>
      </c>
      <c r="Q78" s="11" t="str">
        <f>BUNDESLIGA!F364&amp;IF(OR(BUNDESLIGA!G364="",BUNDESLIGA!H364=""),"",IF(BUNDESLIGA!G364&gt;BUNDESLIGA!H364,"",IF(BUNDESLIGA!G364&lt;BUNDESLIGA!H364,"","")))</f>
        <v/>
      </c>
      <c r="R78" s="11" t="str">
        <f>BUNDESLIGA!I364&amp;IF(OR(BUNDESLIGA!G364="",BUNDESLIGA!H364=""),"",IF(BUNDESLIGA!G364&lt;BUNDESLIGA!H364,"",IF(BUNDESLIGA!G364&gt;BUNDESLIGA!H364,"","")))</f>
        <v/>
      </c>
    </row>
    <row r="79" spans="2:20" x14ac:dyDescent="0.25">
      <c r="B79" s="158" t="s">
        <v>78</v>
      </c>
      <c r="C79" s="159"/>
      <c r="D79" s="159"/>
      <c r="E79" s="160"/>
      <c r="G79" s="158" t="str">
        <f>BUNDESLIGA!F255&amp;IF(OR(BUNDESLIGA!G255="",BUNDESLIGA!H255=""),"",IF(BUNDESLIGA!G255&gt;BUNDESLIGA!H255,"",IF(BUNDESLIGA!G255&lt;BUNDESLIGA!H255,"","")))</f>
        <v>JOURNEE 24</v>
      </c>
      <c r="H79" s="159"/>
      <c r="I79" s="159"/>
      <c r="J79" s="160"/>
      <c r="L79" s="158" t="str">
        <f>BUNDESLIGA!F310&amp;IF(OR(BUNDESLIGA!G310="",BUNDESLIGA!H310=""),"",IF(BUNDESLIGA!G310&gt;BUNDESLIGA!H310,"",IF(BUNDESLIGA!G310&lt;BUNDESLIGA!H310,"","")))</f>
        <v>JOURNEE 29</v>
      </c>
      <c r="M79" s="159"/>
      <c r="N79" s="159"/>
      <c r="O79" s="160"/>
      <c r="Q79" s="158" t="str">
        <f>BUNDESLIGA!F365&amp;IF(OR(BUNDESLIGA!G365="",BUNDESLIGA!H365=""),"",IF(BUNDESLIGA!G365&gt;BUNDESLIGA!H365,"",IF(BUNDESLIGA!G365&lt;BUNDESLIGA!H365,"","")))</f>
        <v>JOURNEE 34</v>
      </c>
      <c r="R79" s="159"/>
      <c r="S79" s="159"/>
      <c r="T79" s="160"/>
    </row>
    <row r="80" spans="2:20" x14ac:dyDescent="0.25">
      <c r="B80" s="26" t="str">
        <f>BUNDESLIGA!F201&amp;IF(OR(BUNDESLIGA!G201="",BUNDESLIGA!H201=""),"",IF(BUNDESLIGA!G201&gt;BUNDESLIGA!H201,"",IF(BUNDESLIGA!G201&lt;BUNDESLIGA!H201,"","")))</f>
        <v>Eintracht Frankfurt</v>
      </c>
      <c r="C80" s="27" t="str">
        <f>BUNDESLIGA!I201&amp;IF(OR(BUNDESLIGA!G201="",BUNDESLIGA!H201=""),"",IF(BUNDESLIGA!G201&lt;BUNDESLIGA!H201,"",IF(BUNDESLIGA!G201&gt;BUNDESLIGA!H201,"","")))</f>
        <v>RB Leipzig</v>
      </c>
      <c r="D80" s="156" t="str">
        <f>IF(BUNDESLIGA!G201&lt;&gt;"",BUNDESLIGA!G201&amp;" - "&amp;BUNDESLIGA!H201,"")</f>
        <v/>
      </c>
      <c r="E80" s="157"/>
      <c r="G80" s="26" t="str">
        <f>BUNDESLIGA!F256&amp;IF(OR(BUNDESLIGA!G256="",BUNDESLIGA!H256=""),"",IF(BUNDESLIGA!G256&gt;BUNDESLIGA!H256,"",IF(BUNDESLIGA!G256&lt;BUNDESLIGA!H256,"","")))</f>
        <v>1899 Hoffenheim</v>
      </c>
      <c r="H80" s="27" t="str">
        <f>BUNDESLIGA!I256&amp;IF(OR(BUNDESLIGA!G256="",BUNDESLIGA!H256=""),"",IF(BUNDESLIGA!G256&lt;BUNDESLIGA!H256,"",IF(BUNDESLIGA!G256&gt;BUNDESLIGA!H256,"","")))</f>
        <v>Bayern München</v>
      </c>
      <c r="I80" s="156" t="str">
        <f>IF(BUNDESLIGA!G256&lt;&gt;"",BUNDESLIGA!G256&amp;" - "&amp;BUNDESLIGA!H256,"")</f>
        <v/>
      </c>
      <c r="J80" s="157"/>
      <c r="L80" s="26" t="str">
        <f>BUNDESLIGA!F311&amp;IF(OR(BUNDESLIGA!G311="",BUNDESLIGA!H311=""),"",IF(BUNDESLIGA!G311&gt;BUNDESLIGA!H311,"",IF(BUNDESLIGA!G311&lt;BUNDESLIGA!H311,"","")))</f>
        <v>SC Paderborn 07</v>
      </c>
      <c r="M80" s="27" t="str">
        <f>BUNDESLIGA!I311&amp;IF(OR(BUNDESLIGA!G311="",BUNDESLIGA!H311=""),"",IF(BUNDESLIGA!G311&lt;BUNDESLIGA!H311,"",IF(BUNDESLIGA!G311&gt;BUNDESLIGA!H311,"","")))</f>
        <v>Borussia Dortmund</v>
      </c>
      <c r="N80" s="156" t="str">
        <f>IF(BUNDESLIGA!G311&lt;&gt;"",BUNDESLIGA!G311&amp;" - "&amp;BUNDESLIGA!H311,"")</f>
        <v/>
      </c>
      <c r="O80" s="157"/>
      <c r="Q80" s="26" t="str">
        <f>BUNDESLIGA!F366&amp;IF(OR(BUNDESLIGA!G366="",BUNDESLIGA!H366=""),"",IF(BUNDESLIGA!G366&gt;BUNDESLIGA!H366,"",IF(BUNDESLIGA!G366&lt;BUNDESLIGA!H366,"","")))</f>
        <v>VfL Wolfsburg</v>
      </c>
      <c r="R80" s="27" t="str">
        <f>BUNDESLIGA!I366&amp;IF(OR(BUNDESLIGA!G366="",BUNDESLIGA!H366=""),"",IF(BUNDESLIGA!G366&lt;BUNDESLIGA!H366,"",IF(BUNDESLIGA!G366&gt;BUNDESLIGA!H366,"","")))</f>
        <v>Bayern München</v>
      </c>
      <c r="S80" s="156" t="str">
        <f>IF(BUNDESLIGA!G366&lt;&gt;"",BUNDESLIGA!G366&amp;" - "&amp;BUNDESLIGA!H366,"")</f>
        <v/>
      </c>
      <c r="T80" s="157"/>
    </row>
    <row r="81" spans="2:20" x14ac:dyDescent="0.25">
      <c r="B81" s="26" t="str">
        <f>BUNDESLIGA!F202&amp;IF(OR(BUNDESLIGA!G202="",BUNDESLIGA!H202=""),"",IF(BUNDESLIGA!G202&gt;BUNDESLIGA!H202,"",IF(BUNDESLIGA!G202&lt;BUNDESLIGA!H202,"","")))</f>
        <v>Werder Bremen</v>
      </c>
      <c r="C81" s="27" t="str">
        <f>BUNDESLIGA!I202&amp;IF(OR(BUNDESLIGA!G202="",BUNDESLIGA!H202=""),"",IF(BUNDESLIGA!G202&lt;BUNDESLIGA!H202,"",IF(BUNDESLIGA!G202&gt;BUNDESLIGA!H202,"","")))</f>
        <v>1899 Hoffenheim</v>
      </c>
      <c r="D81" s="156" t="str">
        <f>IF(BUNDESLIGA!G202&lt;&gt;"",BUNDESLIGA!G202&amp;" - "&amp;BUNDESLIGA!H202,"")</f>
        <v/>
      </c>
      <c r="E81" s="157"/>
      <c r="G81" s="26" t="str">
        <f>BUNDESLIGA!F257&amp;IF(OR(BUNDESLIGA!G257="",BUNDESLIGA!H257=""),"",IF(BUNDESLIGA!G257&gt;BUNDESLIGA!H257,"",IF(BUNDESLIGA!G257&lt;BUNDESLIGA!H257,"","")))</f>
        <v>RB Leipzig</v>
      </c>
      <c r="H81" s="27" t="str">
        <f>BUNDESLIGA!I257&amp;IF(OR(BUNDESLIGA!G257="",BUNDESLIGA!H257=""),"",IF(BUNDESLIGA!G257&lt;BUNDESLIGA!H257,"",IF(BUNDESLIGA!G257&gt;BUNDESLIGA!H257,"","")))</f>
        <v>Bayer Leverkusen</v>
      </c>
      <c r="I81" s="156" t="str">
        <f>IF(BUNDESLIGA!G257&lt;&gt;"",BUNDESLIGA!G257&amp;" - "&amp;BUNDESLIGA!H257,"")</f>
        <v/>
      </c>
      <c r="J81" s="157"/>
      <c r="L81" s="26" t="str">
        <f>BUNDESLIGA!F312&amp;IF(OR(BUNDESLIGA!G312="",BUNDESLIGA!H312=""),"",IF(BUNDESLIGA!G312&gt;BUNDESLIGA!H312,"",IF(BUNDESLIGA!G312&lt;BUNDESLIGA!H312,"","")))</f>
        <v>1. FC Köln</v>
      </c>
      <c r="M81" s="27" t="str">
        <f>BUNDESLIGA!I312&amp;IF(OR(BUNDESLIGA!G312="",BUNDESLIGA!H312=""),"",IF(BUNDESLIGA!G312&lt;BUNDESLIGA!H312,"",IF(BUNDESLIGA!G312&gt;BUNDESLIGA!H312,"","")))</f>
        <v>RB Leipzig</v>
      </c>
      <c r="N81" s="156" t="str">
        <f>IF(BUNDESLIGA!G312&lt;&gt;"",BUNDESLIGA!G312&amp;" - "&amp;BUNDESLIGA!H312,"")</f>
        <v/>
      </c>
      <c r="O81" s="157"/>
      <c r="Q81" s="26" t="str">
        <f>BUNDESLIGA!F367&amp;IF(OR(BUNDESLIGA!G367="",BUNDESLIGA!H367=""),"",IF(BUNDESLIGA!G367&gt;BUNDESLIGA!H367,"",IF(BUNDESLIGA!G367&lt;BUNDESLIGA!H367,"","")))</f>
        <v>FC Augsburg</v>
      </c>
      <c r="R81" s="27" t="str">
        <f>BUNDESLIGA!I367&amp;IF(OR(BUNDESLIGA!G367="",BUNDESLIGA!H367=""),"",IF(BUNDESLIGA!G367&lt;BUNDESLIGA!H367,"",IF(BUNDESLIGA!G367&gt;BUNDESLIGA!H367,"","")))</f>
        <v>RB Leipzig</v>
      </c>
      <c r="S81" s="156" t="str">
        <f>IF(BUNDESLIGA!G367&lt;&gt;"",BUNDESLIGA!G367&amp;" - "&amp;BUNDESLIGA!H367,"")</f>
        <v/>
      </c>
      <c r="T81" s="157"/>
    </row>
    <row r="82" spans="2:20" x14ac:dyDescent="0.25">
      <c r="B82" s="26" t="str">
        <f>BUNDESLIGA!F203&amp;IF(OR(BUNDESLIGA!G203="",BUNDESLIGA!H203=""),"",IF(BUNDESLIGA!G203&gt;BUNDESLIGA!H203,"",IF(BUNDESLIGA!G203&lt;BUNDESLIGA!H203,"","")))</f>
        <v>Bayer Leverkusen</v>
      </c>
      <c r="C82" s="27" t="str">
        <f>BUNDESLIGA!I203&amp;IF(OR(BUNDESLIGA!G203="",BUNDESLIGA!H203=""),"",IF(BUNDESLIGA!G203&lt;BUNDESLIGA!H203,"",IF(BUNDESLIGA!G203&gt;BUNDESLIGA!H203,"","")))</f>
        <v>Fortuna Düsseldorf</v>
      </c>
      <c r="D82" s="156" t="str">
        <f>IF(BUNDESLIGA!G203&lt;&gt;"",BUNDESLIGA!G203&amp;" - "&amp;BUNDESLIGA!H203,"")</f>
        <v/>
      </c>
      <c r="E82" s="157"/>
      <c r="G82" s="26" t="str">
        <f>BUNDESLIGA!F258&amp;IF(OR(BUNDESLIGA!G258="",BUNDESLIGA!H258=""),"",IF(BUNDESLIGA!G258&gt;BUNDESLIGA!H258,"",IF(BUNDESLIGA!G258&lt;BUNDESLIGA!H258,"","")))</f>
        <v>FC Augsburg</v>
      </c>
      <c r="H82" s="27" t="str">
        <f>BUNDESLIGA!I258&amp;IF(OR(BUNDESLIGA!G258="",BUNDESLIGA!H258=""),"",IF(BUNDESLIGA!G258&lt;BUNDESLIGA!H258,"",IF(BUNDESLIGA!G258&gt;BUNDESLIGA!H258,"","")))</f>
        <v>Bor. Mönchengladbach</v>
      </c>
      <c r="I82" s="156" t="str">
        <f>IF(BUNDESLIGA!G258&lt;&gt;"",BUNDESLIGA!G258&amp;" - "&amp;BUNDESLIGA!H258,"")</f>
        <v/>
      </c>
      <c r="J82" s="157"/>
      <c r="L82" s="26" t="str">
        <f>BUNDESLIGA!F313&amp;IF(OR(BUNDESLIGA!G313="",BUNDESLIGA!H313=""),"",IF(BUNDESLIGA!G313&gt;BUNDESLIGA!H313,"",IF(BUNDESLIGA!G313&lt;BUNDESLIGA!H313,"","")))</f>
        <v>SC Freiburg</v>
      </c>
      <c r="M82" s="27" t="str">
        <f>BUNDESLIGA!I313&amp;IF(OR(BUNDESLIGA!G313="",BUNDESLIGA!H313=""),"",IF(BUNDESLIGA!G313&lt;BUNDESLIGA!H313,"",IF(BUNDESLIGA!G313&gt;BUNDESLIGA!H313,"","")))</f>
        <v>Bayer Leverkusen</v>
      </c>
      <c r="N82" s="156" t="str">
        <f>IF(BUNDESLIGA!G313&lt;&gt;"",BUNDESLIGA!G313&amp;" - "&amp;BUNDESLIGA!H313,"")</f>
        <v/>
      </c>
      <c r="O82" s="157"/>
      <c r="Q82" s="26" t="str">
        <f>BUNDESLIGA!F368&amp;IF(OR(BUNDESLIGA!G368="",BUNDESLIGA!H368=""),"",IF(BUNDESLIGA!G368&gt;BUNDESLIGA!H368,"",IF(BUNDESLIGA!G368&lt;BUNDESLIGA!H368,"","")))</f>
        <v>Borussia Dortmund</v>
      </c>
      <c r="R82" s="27" t="str">
        <f>BUNDESLIGA!I368&amp;IF(OR(BUNDESLIGA!G368="",BUNDESLIGA!H368=""),"",IF(BUNDESLIGA!G368&lt;BUNDESLIGA!H368,"",IF(BUNDESLIGA!G368&gt;BUNDESLIGA!H368,"","")))</f>
        <v>1899 Hoffenheim</v>
      </c>
      <c r="S82" s="156" t="str">
        <f>IF(BUNDESLIGA!G368&lt;&gt;"",BUNDESLIGA!G368&amp;" - "&amp;BUNDESLIGA!H368,"")</f>
        <v/>
      </c>
      <c r="T82" s="157"/>
    </row>
    <row r="83" spans="2:20" x14ac:dyDescent="0.25">
      <c r="B83" s="26" t="str">
        <f>BUNDESLIGA!F204&amp;IF(OR(BUNDESLIGA!G204="",BUNDESLIGA!H204=""),"",IF(BUNDESLIGA!G204&gt;BUNDESLIGA!H204,"",IF(BUNDESLIGA!G204&lt;BUNDESLIGA!H204,"","")))</f>
        <v>VfL Wolfsburg</v>
      </c>
      <c r="C83" s="27" t="str">
        <f>BUNDESLIGA!I204&amp;IF(OR(BUNDESLIGA!G204="",BUNDESLIGA!H204=""),"",IF(BUNDESLIGA!G204&lt;BUNDESLIGA!H204,"",IF(BUNDESLIGA!G204&gt;BUNDESLIGA!H204,"","")))</f>
        <v>Hertha BSC</v>
      </c>
      <c r="D83" s="156" t="str">
        <f>IF(BUNDESLIGA!G204&lt;&gt;"",BUNDESLIGA!G204&amp;" - "&amp;BUNDESLIGA!H204,"")</f>
        <v/>
      </c>
      <c r="E83" s="157"/>
      <c r="G83" s="26" t="str">
        <f>BUNDESLIGA!F259&amp;IF(OR(BUNDESLIGA!G259="",BUNDESLIGA!H259=""),"",IF(BUNDESLIGA!G259&gt;BUNDESLIGA!H259,"",IF(BUNDESLIGA!G259&lt;BUNDESLIGA!H259,"","")))</f>
        <v>1. FC Union Berlin</v>
      </c>
      <c r="H83" s="27" t="str">
        <f>BUNDESLIGA!I259&amp;IF(OR(BUNDESLIGA!G259="",BUNDESLIGA!H259=""),"",IF(BUNDESLIGA!G259&lt;BUNDESLIGA!H259,"",IF(BUNDESLIGA!G259&gt;BUNDESLIGA!H259,"","")))</f>
        <v>VfL Wolfsburg</v>
      </c>
      <c r="I83" s="156" t="str">
        <f>IF(BUNDESLIGA!G259&lt;&gt;"",BUNDESLIGA!G259&amp;" - "&amp;BUNDESLIGA!H259,"")</f>
        <v/>
      </c>
      <c r="J83" s="157"/>
      <c r="L83" s="26" t="str">
        <f>BUNDESLIGA!F314&amp;IF(OR(BUNDESLIGA!G314="",BUNDESLIGA!H314=""),"",IF(BUNDESLIGA!G314&gt;BUNDESLIGA!H314,"",IF(BUNDESLIGA!G314&lt;BUNDESLIGA!H314,"","")))</f>
        <v>VfL Wolfsburg</v>
      </c>
      <c r="M83" s="27" t="str">
        <f>BUNDESLIGA!I314&amp;IF(OR(BUNDESLIGA!G314="",BUNDESLIGA!H314=""),"",IF(BUNDESLIGA!G314&lt;BUNDESLIGA!H314,"",IF(BUNDESLIGA!G314&gt;BUNDESLIGA!H314,"","")))</f>
        <v>Eintracht Frankfurt</v>
      </c>
      <c r="N83" s="156" t="str">
        <f>IF(BUNDESLIGA!G314&lt;&gt;"",BUNDESLIGA!G314&amp;" - "&amp;BUNDESLIGA!H314,"")</f>
        <v/>
      </c>
      <c r="O83" s="157"/>
      <c r="Q83" s="26" t="str">
        <f>BUNDESLIGA!F369&amp;IF(OR(BUNDESLIGA!G369="",BUNDESLIGA!H369=""),"",IF(BUNDESLIGA!G369&gt;BUNDESLIGA!H369,"",IF(BUNDESLIGA!G369&lt;BUNDESLIGA!H369,"","")))</f>
        <v>1. FC Union Berlin</v>
      </c>
      <c r="R83" s="27" t="str">
        <f>BUNDESLIGA!I369&amp;IF(OR(BUNDESLIGA!G369="",BUNDESLIGA!H369=""),"",IF(BUNDESLIGA!G369&lt;BUNDESLIGA!H369,"",IF(BUNDESLIGA!G369&gt;BUNDESLIGA!H369,"","")))</f>
        <v>Fortuna Düsseldorf</v>
      </c>
      <c r="S83" s="156" t="str">
        <f>IF(BUNDESLIGA!G369&lt;&gt;"",BUNDESLIGA!G369&amp;" - "&amp;BUNDESLIGA!H369,"")</f>
        <v/>
      </c>
      <c r="T83" s="157"/>
    </row>
    <row r="84" spans="2:20" x14ac:dyDescent="0.25">
      <c r="B84" s="26" t="str">
        <f>BUNDESLIGA!F205&amp;IF(OR(BUNDESLIGA!G205="",BUNDESLIGA!H205=""),"",IF(BUNDESLIGA!G205&gt;BUNDESLIGA!H205,"",IF(BUNDESLIGA!G205&lt;BUNDESLIGA!H205,"","")))</f>
        <v>Bor. Mönchengladbach</v>
      </c>
      <c r="C84" s="27" t="str">
        <f>BUNDESLIGA!I205&amp;IF(OR(BUNDESLIGA!G205="",BUNDESLIGA!H205=""),"",IF(BUNDESLIGA!G205&lt;BUNDESLIGA!H205,"",IF(BUNDESLIGA!G205&gt;BUNDESLIGA!H205,"","")))</f>
        <v>1. FSV Mainz 05</v>
      </c>
      <c r="D84" s="156" t="str">
        <f>IF(BUNDESLIGA!G205&lt;&gt;"",BUNDESLIGA!G205&amp;" - "&amp;BUNDESLIGA!H205,"")</f>
        <v/>
      </c>
      <c r="E84" s="157"/>
      <c r="G84" s="26" t="str">
        <f>BUNDESLIGA!F260&amp;IF(OR(BUNDESLIGA!G260="",BUNDESLIGA!H260=""),"",IF(BUNDESLIGA!G260&gt;BUNDESLIGA!H260,"",IF(BUNDESLIGA!G260&lt;BUNDESLIGA!H260,"","")))</f>
        <v>Werder Bremen</v>
      </c>
      <c r="H84" s="27" t="str">
        <f>BUNDESLIGA!I260&amp;IF(OR(BUNDESLIGA!G260="",BUNDESLIGA!H260=""),"",IF(BUNDESLIGA!G260&lt;BUNDESLIGA!H260,"",IF(BUNDESLIGA!G260&gt;BUNDESLIGA!H260,"","")))</f>
        <v>Eintracht Frankfurt</v>
      </c>
      <c r="I84" s="156" t="str">
        <f>IF(BUNDESLIGA!G260&lt;&gt;"",BUNDESLIGA!G260&amp;" - "&amp;BUNDESLIGA!H260,"")</f>
        <v/>
      </c>
      <c r="J84" s="157"/>
      <c r="L84" s="26" t="str">
        <f>BUNDESLIGA!F315&amp;IF(OR(BUNDESLIGA!G315="",BUNDESLIGA!H315=""),"",IF(BUNDESLIGA!G315&gt;BUNDESLIGA!H315,"",IF(BUNDESLIGA!G315&lt;BUNDESLIGA!H315,"","")))</f>
        <v>FC Schalke 04</v>
      </c>
      <c r="M84" s="27" t="str">
        <f>BUNDESLIGA!I315&amp;IF(OR(BUNDESLIGA!G315="",BUNDESLIGA!H315=""),"",IF(BUNDESLIGA!G315&lt;BUNDESLIGA!H315,"",IF(BUNDESLIGA!G315&gt;BUNDESLIGA!H315,"","")))</f>
        <v>Werder Bremen</v>
      </c>
      <c r="N84" s="156" t="str">
        <f>IF(BUNDESLIGA!G315&lt;&gt;"",BUNDESLIGA!G315&amp;" - "&amp;BUNDESLIGA!H315,"")</f>
        <v/>
      </c>
      <c r="O84" s="157"/>
      <c r="Q84" s="26" t="str">
        <f>BUNDESLIGA!F370&amp;IF(OR(BUNDESLIGA!G370="",BUNDESLIGA!H370=""),"",IF(BUNDESLIGA!G370&gt;BUNDESLIGA!H370,"",IF(BUNDESLIGA!G370&lt;BUNDESLIGA!H370,"","")))</f>
        <v>Bor. Mönchengladbach</v>
      </c>
      <c r="R84" s="27" t="str">
        <f>BUNDESLIGA!I370&amp;IF(OR(BUNDESLIGA!G370="",BUNDESLIGA!H370=""),"",IF(BUNDESLIGA!G370&lt;BUNDESLIGA!H370,"",IF(BUNDESLIGA!G370&gt;BUNDESLIGA!H370,"","")))</f>
        <v>Hertha BSC</v>
      </c>
      <c r="S84" s="156" t="str">
        <f>IF(BUNDESLIGA!G370&lt;&gt;"",BUNDESLIGA!G370&amp;" - "&amp;BUNDESLIGA!H370,"")</f>
        <v/>
      </c>
      <c r="T84" s="157"/>
    </row>
    <row r="85" spans="2:20" x14ac:dyDescent="0.25">
      <c r="B85" s="26" t="str">
        <f>BUNDESLIGA!F206&amp;IF(OR(BUNDESLIGA!G206="",BUNDESLIGA!H206=""),"",IF(BUNDESLIGA!G206&gt;BUNDESLIGA!H206,"",IF(BUNDESLIGA!G206&lt;BUNDESLIGA!H206,"","")))</f>
        <v>Bayern München</v>
      </c>
      <c r="C85" s="27" t="str">
        <f>BUNDESLIGA!I206&amp;IF(OR(BUNDESLIGA!G206="",BUNDESLIGA!H206=""),"",IF(BUNDESLIGA!G206&lt;BUNDESLIGA!H206,"",IF(BUNDESLIGA!G206&gt;BUNDESLIGA!H206,"","")))</f>
        <v>FC Schalke 04</v>
      </c>
      <c r="D85" s="156" t="str">
        <f>IF(BUNDESLIGA!G206&lt;&gt;"",BUNDESLIGA!G206&amp;" - "&amp;BUNDESLIGA!H206,"")</f>
        <v/>
      </c>
      <c r="E85" s="157"/>
      <c r="G85" s="26" t="str">
        <f>BUNDESLIGA!F261&amp;IF(OR(BUNDESLIGA!G261="",BUNDESLIGA!H261=""),"",IF(BUNDESLIGA!G261&gt;BUNDESLIGA!H261,"",IF(BUNDESLIGA!G261&lt;BUNDESLIGA!H261,"","")))</f>
        <v>Fortuna Düsseldorf</v>
      </c>
      <c r="H85" s="27" t="str">
        <f>BUNDESLIGA!I261&amp;IF(OR(BUNDESLIGA!G261="",BUNDESLIGA!H261=""),"",IF(BUNDESLIGA!G261&lt;BUNDESLIGA!H261,"",IF(BUNDESLIGA!G261&gt;BUNDESLIGA!H261,"","")))</f>
        <v>Hertha BSC</v>
      </c>
      <c r="I85" s="156" t="str">
        <f>IF(BUNDESLIGA!G261&lt;&gt;"",BUNDESLIGA!G261&amp;" - "&amp;BUNDESLIGA!H261,"")</f>
        <v/>
      </c>
      <c r="J85" s="157"/>
      <c r="L85" s="26" t="str">
        <f>BUNDESLIGA!F316&amp;IF(OR(BUNDESLIGA!G316="",BUNDESLIGA!H316=""),"",IF(BUNDESLIGA!G316&gt;BUNDESLIGA!H316,"",IF(BUNDESLIGA!G316&lt;BUNDESLIGA!H316,"","")))</f>
        <v>1. FSV Mainz 05</v>
      </c>
      <c r="M85" s="27" t="str">
        <f>BUNDESLIGA!I316&amp;IF(OR(BUNDESLIGA!G316="",BUNDESLIGA!H316=""),"",IF(BUNDESLIGA!G316&lt;BUNDESLIGA!H316,"",IF(BUNDESLIGA!G316&gt;BUNDESLIGA!H316,"","")))</f>
        <v>1899 Hoffenheim</v>
      </c>
      <c r="N85" s="156" t="str">
        <f>IF(BUNDESLIGA!G316&lt;&gt;"",BUNDESLIGA!G316&amp;" - "&amp;BUNDESLIGA!H316,"")</f>
        <v/>
      </c>
      <c r="O85" s="157"/>
      <c r="Q85" s="26" t="str">
        <f>BUNDESLIGA!F371&amp;IF(OR(BUNDESLIGA!G371="",BUNDESLIGA!H371=""),"",IF(BUNDESLIGA!G371&gt;BUNDESLIGA!H371,"",IF(BUNDESLIGA!G371&lt;BUNDESLIGA!H371,"","")))</f>
        <v>Bayer Leverkusen</v>
      </c>
      <c r="R85" s="27" t="str">
        <f>BUNDESLIGA!I371&amp;IF(OR(BUNDESLIGA!G371="",BUNDESLIGA!H371=""),"",IF(BUNDESLIGA!G371&lt;BUNDESLIGA!H371,"",IF(BUNDESLIGA!G371&gt;BUNDESLIGA!H371,"","")))</f>
        <v>1. FSV Mainz 05</v>
      </c>
      <c r="S85" s="156" t="str">
        <f>IF(BUNDESLIGA!G371&lt;&gt;"",BUNDESLIGA!G371&amp;" - "&amp;BUNDESLIGA!H371,"")</f>
        <v/>
      </c>
      <c r="T85" s="157"/>
    </row>
    <row r="86" spans="2:20" x14ac:dyDescent="0.25">
      <c r="B86" s="26" t="str">
        <f>BUNDESLIGA!F207&amp;IF(OR(BUNDESLIGA!G207="",BUNDESLIGA!H207=""),"",IF(BUNDESLIGA!G207&gt;BUNDESLIGA!H207,"",IF(BUNDESLIGA!G207&lt;BUNDESLIGA!H207,"","")))</f>
        <v>1. FC Union Berlin</v>
      </c>
      <c r="C86" s="27" t="str">
        <f>BUNDESLIGA!I207&amp;IF(OR(BUNDESLIGA!G207="",BUNDESLIGA!H207=""),"",IF(BUNDESLIGA!G207&lt;BUNDESLIGA!H207,"",IF(BUNDESLIGA!G207&gt;BUNDESLIGA!H207,"","")))</f>
        <v>FC Augsburg</v>
      </c>
      <c r="D86" s="156" t="str">
        <f>IF(BUNDESLIGA!G207&lt;&gt;"",BUNDESLIGA!G207&amp;" - "&amp;BUNDESLIGA!H207,"")</f>
        <v/>
      </c>
      <c r="E86" s="157"/>
      <c r="G86" s="26" t="str">
        <f>BUNDESLIGA!F262&amp;IF(OR(BUNDESLIGA!G262="",BUNDESLIGA!H262=""),"",IF(BUNDESLIGA!G262&gt;BUNDESLIGA!H262,"",IF(BUNDESLIGA!G262&lt;BUNDESLIGA!H262,"","")))</f>
        <v>Borussia Dortmund</v>
      </c>
      <c r="H86" s="27" t="str">
        <f>BUNDESLIGA!I262&amp;IF(OR(BUNDESLIGA!G262="",BUNDESLIGA!H262=""),"",IF(BUNDESLIGA!G262&lt;BUNDESLIGA!H262,"",IF(BUNDESLIGA!G262&gt;BUNDESLIGA!H262,"","")))</f>
        <v>SC Freiburg</v>
      </c>
      <c r="I86" s="156" t="str">
        <f>IF(BUNDESLIGA!G262&lt;&gt;"",BUNDESLIGA!G262&amp;" - "&amp;BUNDESLIGA!H262,"")</f>
        <v/>
      </c>
      <c r="J86" s="157"/>
      <c r="L86" s="26" t="str">
        <f>BUNDESLIGA!F317&amp;IF(OR(BUNDESLIGA!G317="",BUNDESLIGA!H317=""),"",IF(BUNDESLIGA!G317&gt;BUNDESLIGA!H317,"",IF(BUNDESLIGA!G317&lt;BUNDESLIGA!H317,"","")))</f>
        <v>Bayern München</v>
      </c>
      <c r="M86" s="27" t="str">
        <f>BUNDESLIGA!I317&amp;IF(OR(BUNDESLIGA!G317="",BUNDESLIGA!H317=""),"",IF(BUNDESLIGA!G317&lt;BUNDESLIGA!H317,"",IF(BUNDESLIGA!G317&gt;BUNDESLIGA!H317,"","")))</f>
        <v>Fortuna Düsseldorf</v>
      </c>
      <c r="N86" s="156" t="str">
        <f>IF(BUNDESLIGA!G317&lt;&gt;"",BUNDESLIGA!G317&amp;" - "&amp;BUNDESLIGA!H317,"")</f>
        <v/>
      </c>
      <c r="O86" s="157"/>
      <c r="Q86" s="26" t="str">
        <f>BUNDESLIGA!F372&amp;IF(OR(BUNDESLIGA!G372="",BUNDESLIGA!H372=""),"",IF(BUNDESLIGA!G372&gt;BUNDESLIGA!H372,"",IF(BUNDESLIGA!G372&lt;BUNDESLIGA!H372,"","")))</f>
        <v>SC Freiburg</v>
      </c>
      <c r="R86" s="27" t="str">
        <f>BUNDESLIGA!I372&amp;IF(OR(BUNDESLIGA!G372="",BUNDESLIGA!H372=""),"",IF(BUNDESLIGA!G372&lt;BUNDESLIGA!H372,"",IF(BUNDESLIGA!G372&gt;BUNDESLIGA!H372,"","")))</f>
        <v>FC Schalke 04</v>
      </c>
      <c r="S86" s="156" t="str">
        <f>IF(BUNDESLIGA!G372&lt;&gt;"",BUNDESLIGA!G372&amp;" - "&amp;BUNDESLIGA!H372,"")</f>
        <v/>
      </c>
      <c r="T86" s="157"/>
    </row>
    <row r="87" spans="2:20" x14ac:dyDescent="0.25">
      <c r="B87" s="26" t="str">
        <f>BUNDESLIGA!F208&amp;IF(OR(BUNDESLIGA!G208="",BUNDESLIGA!H208=""),"",IF(BUNDESLIGA!G208&gt;BUNDESLIGA!H208,"",IF(BUNDESLIGA!G208&lt;BUNDESLIGA!H208,"","")))</f>
        <v>Borussia Dortmund</v>
      </c>
      <c r="C87" s="27" t="str">
        <f>BUNDESLIGA!I208&amp;IF(OR(BUNDESLIGA!G208="",BUNDESLIGA!H208=""),"",IF(BUNDESLIGA!G208&lt;BUNDESLIGA!H208,"",IF(BUNDESLIGA!G208&gt;BUNDESLIGA!H208,"","")))</f>
        <v>1. FC Köln</v>
      </c>
      <c r="D87" s="156" t="str">
        <f>IF(BUNDESLIGA!G208&lt;&gt;"",BUNDESLIGA!G208&amp;" - "&amp;BUNDESLIGA!H208,"")</f>
        <v/>
      </c>
      <c r="E87" s="157"/>
      <c r="G87" s="26" t="str">
        <f>BUNDESLIGA!F263&amp;IF(OR(BUNDESLIGA!G263="",BUNDESLIGA!H263=""),"",IF(BUNDESLIGA!G263&gt;BUNDESLIGA!H263,"",IF(BUNDESLIGA!G263&lt;BUNDESLIGA!H263,"","")))</f>
        <v>1. FC Köln</v>
      </c>
      <c r="H87" s="27" t="str">
        <f>BUNDESLIGA!I263&amp;IF(OR(BUNDESLIGA!G263="",BUNDESLIGA!H263=""),"",IF(BUNDESLIGA!G263&lt;BUNDESLIGA!H263,"",IF(BUNDESLIGA!G263&gt;BUNDESLIGA!H263,"","")))</f>
        <v>FC Schalke 04</v>
      </c>
      <c r="I87" s="156" t="str">
        <f>IF(BUNDESLIGA!G263&lt;&gt;"",BUNDESLIGA!G263&amp;" - "&amp;BUNDESLIGA!H263,"")</f>
        <v/>
      </c>
      <c r="J87" s="157"/>
      <c r="L87" s="26" t="str">
        <f>BUNDESLIGA!F318&amp;IF(OR(BUNDESLIGA!G318="",BUNDESLIGA!H318=""),"",IF(BUNDESLIGA!G318&gt;BUNDESLIGA!H318,"",IF(BUNDESLIGA!G318&lt;BUNDESLIGA!H318,"","")))</f>
        <v>Hertha BSC</v>
      </c>
      <c r="M87" s="27" t="str">
        <f>BUNDESLIGA!I318&amp;IF(OR(BUNDESLIGA!G318="",BUNDESLIGA!H318=""),"",IF(BUNDESLIGA!G318&lt;BUNDESLIGA!H318,"",IF(BUNDESLIGA!G318&gt;BUNDESLIGA!H318,"","")))</f>
        <v>FC Augsburg</v>
      </c>
      <c r="N87" s="156" t="str">
        <f>IF(BUNDESLIGA!G318&lt;&gt;"",BUNDESLIGA!G318&amp;" - "&amp;BUNDESLIGA!H318,"")</f>
        <v/>
      </c>
      <c r="O87" s="157"/>
      <c r="Q87" s="26" t="str">
        <f>BUNDESLIGA!F373&amp;IF(OR(BUNDESLIGA!G373="",BUNDESLIGA!H373=""),"",IF(BUNDESLIGA!G373&gt;BUNDESLIGA!H373,"",IF(BUNDESLIGA!G373&lt;BUNDESLIGA!H373,"","")))</f>
        <v>Werder Bremen</v>
      </c>
      <c r="R87" s="27" t="str">
        <f>BUNDESLIGA!I373&amp;IF(OR(BUNDESLIGA!G373="",BUNDESLIGA!H373=""),"",IF(BUNDESLIGA!G373&lt;BUNDESLIGA!H373,"",IF(BUNDESLIGA!G373&gt;BUNDESLIGA!H373,"","")))</f>
        <v>1. FC Köln</v>
      </c>
      <c r="S87" s="156" t="str">
        <f>IF(BUNDESLIGA!G373&lt;&gt;"",BUNDESLIGA!G373&amp;" - "&amp;BUNDESLIGA!H373,"")</f>
        <v/>
      </c>
      <c r="T87" s="157"/>
    </row>
    <row r="88" spans="2:20" x14ac:dyDescent="0.25">
      <c r="B88" s="26" t="str">
        <f>BUNDESLIGA!F209&amp;IF(OR(BUNDESLIGA!G209="",BUNDESLIGA!H209=""),"",IF(BUNDESLIGA!G209&gt;BUNDESLIGA!H209,"",IF(BUNDESLIGA!G209&lt;BUNDESLIGA!H209,"","")))</f>
        <v>SC Freiburg</v>
      </c>
      <c r="C88" s="27" t="str">
        <f>BUNDESLIGA!I209&amp;IF(OR(BUNDESLIGA!G209="",BUNDESLIGA!H209=""),"",IF(BUNDESLIGA!G209&lt;BUNDESLIGA!H209,"",IF(BUNDESLIGA!G209&gt;BUNDESLIGA!H209,"","")))</f>
        <v>SC Paderborn 07</v>
      </c>
      <c r="D88" s="156" t="str">
        <f>IF(BUNDESLIGA!G209&lt;&gt;"",BUNDESLIGA!G209&amp;" - "&amp;BUNDESLIGA!H209,"")</f>
        <v/>
      </c>
      <c r="E88" s="157"/>
      <c r="G88" s="26" t="str">
        <f>BUNDESLIGA!F264&amp;IF(OR(BUNDESLIGA!G264="",BUNDESLIGA!H264=""),"",IF(BUNDESLIGA!G264&gt;BUNDESLIGA!H264,"",IF(BUNDESLIGA!G264&lt;BUNDESLIGA!H264,"","")))</f>
        <v>1. FSV Mainz 05</v>
      </c>
      <c r="H88" s="27" t="str">
        <f>BUNDESLIGA!I264&amp;IF(OR(BUNDESLIGA!G264="",BUNDESLIGA!H264=""),"",IF(BUNDESLIGA!G264&lt;BUNDESLIGA!H264,"",IF(BUNDESLIGA!G264&gt;BUNDESLIGA!H264,"","")))</f>
        <v>SC Paderborn 07</v>
      </c>
      <c r="I88" s="156" t="str">
        <f>IF(BUNDESLIGA!G264&lt;&gt;"",BUNDESLIGA!G264&amp;" - "&amp;BUNDESLIGA!H264,"")</f>
        <v/>
      </c>
      <c r="J88" s="157"/>
      <c r="L88" s="26" t="str">
        <f>BUNDESLIGA!F319&amp;IF(OR(BUNDESLIGA!G319="",BUNDESLIGA!H319=""),"",IF(BUNDESLIGA!G319&gt;BUNDESLIGA!H319,"",IF(BUNDESLIGA!G319&lt;BUNDESLIGA!H319,"","")))</f>
        <v>Bor. Mönchengladbach</v>
      </c>
      <c r="M88" s="27" t="str">
        <f>BUNDESLIGA!I319&amp;IF(OR(BUNDESLIGA!G319="",BUNDESLIGA!H319=""),"",IF(BUNDESLIGA!G319&lt;BUNDESLIGA!H319,"",IF(BUNDESLIGA!G319&gt;BUNDESLIGA!H319,"","")))</f>
        <v>1. FC Union Berlin</v>
      </c>
      <c r="N88" s="156" t="str">
        <f>IF(BUNDESLIGA!G319&lt;&gt;"",BUNDESLIGA!G319&amp;" - "&amp;BUNDESLIGA!H319,"")</f>
        <v/>
      </c>
      <c r="O88" s="157"/>
      <c r="Q88" s="26" t="str">
        <f>BUNDESLIGA!F374&amp;IF(OR(BUNDESLIGA!G374="",BUNDESLIGA!H374=""),"",IF(BUNDESLIGA!G374&gt;BUNDESLIGA!H374,"",IF(BUNDESLIGA!G374&lt;BUNDESLIGA!H374,"","")))</f>
        <v>Eintracht Frankfurt</v>
      </c>
      <c r="R88" s="27" t="str">
        <f>BUNDESLIGA!I374&amp;IF(OR(BUNDESLIGA!G374="",BUNDESLIGA!H374=""),"",IF(BUNDESLIGA!G374&lt;BUNDESLIGA!H374,"",IF(BUNDESLIGA!G374&gt;BUNDESLIGA!H374,"","")))</f>
        <v>SC Paderborn 07</v>
      </c>
      <c r="S88" s="156" t="str">
        <f>IF(BUNDESLIGA!G374&lt;&gt;"",BUNDESLIGA!G374&amp;" - "&amp;BUNDESLIGA!H374,"")</f>
        <v/>
      </c>
      <c r="T88" s="157"/>
    </row>
    <row r="89" spans="2:20" x14ac:dyDescent="0.25">
      <c r="D89" s="3"/>
      <c r="E89" s="3"/>
      <c r="G89" s="6"/>
      <c r="H89" s="6"/>
      <c r="I89" s="6"/>
      <c r="J89" s="6"/>
      <c r="L89" s="11"/>
      <c r="M89" s="11"/>
      <c r="Q89" s="11"/>
      <c r="R89" s="11"/>
    </row>
    <row r="90" spans="2:20" x14ac:dyDescent="0.25">
      <c r="B90" s="158" t="s">
        <v>79</v>
      </c>
      <c r="C90" s="159"/>
      <c r="D90" s="159"/>
      <c r="E90" s="160"/>
      <c r="G90" s="158" t="str">
        <f>BUNDESLIGA!F266&amp;IF(OR(BUNDESLIGA!G266="",BUNDESLIGA!H266=""),"",IF(BUNDESLIGA!G266&gt;BUNDESLIGA!H266,"",IF(BUNDESLIGA!G266&lt;BUNDESLIGA!H266,"","")))</f>
        <v>JOURNEE 25</v>
      </c>
      <c r="H90" s="159"/>
      <c r="I90" s="159"/>
      <c r="J90" s="160"/>
      <c r="L90" s="158" t="str">
        <f>BUNDESLIGA!F321&amp;IF(OR(BUNDESLIGA!G321="",BUNDESLIGA!H321=""),"",IF(BUNDESLIGA!G321&gt;BUNDESLIGA!H321,"",IF(BUNDESLIGA!G321&lt;BUNDESLIGA!H321,"","")))</f>
        <v>JOURNEE 30</v>
      </c>
      <c r="M90" s="159"/>
      <c r="N90" s="159"/>
      <c r="O90" s="160"/>
      <c r="Q90" s="11"/>
      <c r="R90" s="11"/>
    </row>
    <row r="91" spans="2:20" x14ac:dyDescent="0.25">
      <c r="B91" s="26" t="str">
        <f>BUNDESLIGA!F212&amp;IF(OR(BUNDESLIGA!G212="",BUNDESLIGA!H212=""),"",IF(BUNDESLIGA!G212&gt;BUNDESLIGA!H212,"",IF(BUNDESLIGA!G212&lt;BUNDESLIGA!H212,"","")))</f>
        <v>1. FSV Mainz 05</v>
      </c>
      <c r="C91" s="27" t="str">
        <f>BUNDESLIGA!I212&amp;IF(OR(BUNDESLIGA!G212="",BUNDESLIGA!H212=""),"",IF(BUNDESLIGA!G212&lt;BUNDESLIGA!H212,"",IF(BUNDESLIGA!G212&gt;BUNDESLIGA!H212,"","")))</f>
        <v>Bayern München</v>
      </c>
      <c r="D91" s="156" t="str">
        <f>IF(BUNDESLIGA!G212&lt;&gt;"",BUNDESLIGA!G212&amp;" - "&amp;BUNDESLIGA!H212,"")</f>
        <v/>
      </c>
      <c r="E91" s="157"/>
      <c r="G91" s="26" t="str">
        <f>BUNDESLIGA!F267&amp;IF(OR(BUNDESLIGA!G267="",BUNDESLIGA!H267=""),"",IF(BUNDESLIGA!G267&gt;BUNDESLIGA!H267,"",IF(BUNDESLIGA!G267&lt;BUNDESLIGA!H267,"","")))</f>
        <v>Bor. Mönchengladbach</v>
      </c>
      <c r="H91" s="27" t="str">
        <f>BUNDESLIGA!I267&amp;IF(OR(BUNDESLIGA!G267="",BUNDESLIGA!H267=""),"",IF(BUNDESLIGA!G267&lt;BUNDESLIGA!H267,"",IF(BUNDESLIGA!G267&gt;BUNDESLIGA!H267,"","")))</f>
        <v>Borussia Dortmund</v>
      </c>
      <c r="I91" s="156" t="str">
        <f>IF(BUNDESLIGA!G267&lt;&gt;"",BUNDESLIGA!G267&amp;" - "&amp;BUNDESLIGA!H267,"")</f>
        <v/>
      </c>
      <c r="J91" s="157"/>
      <c r="L91" s="26" t="str">
        <f>BUNDESLIGA!F322&amp;IF(OR(BUNDESLIGA!G322="",BUNDESLIGA!H322=""),"",IF(BUNDESLIGA!G322&gt;BUNDESLIGA!H322,"",IF(BUNDESLIGA!G322&lt;BUNDESLIGA!H322,"","")))</f>
        <v>Bayer Leverkusen</v>
      </c>
      <c r="M91" s="27" t="str">
        <f>BUNDESLIGA!I322&amp;IF(OR(BUNDESLIGA!G322="",BUNDESLIGA!H322=""),"",IF(BUNDESLIGA!G322&lt;BUNDESLIGA!H322,"",IF(BUNDESLIGA!G322&gt;BUNDESLIGA!H322,"","")))</f>
        <v>Bayern München</v>
      </c>
      <c r="N91" s="156" t="str">
        <f>IF(BUNDESLIGA!G322&lt;&gt;"",BUNDESLIGA!G322&amp;" - "&amp;BUNDESLIGA!H322,"")</f>
        <v/>
      </c>
      <c r="O91" s="157"/>
      <c r="Q91" s="11"/>
      <c r="R91" s="11"/>
    </row>
    <row r="92" spans="2:20" x14ac:dyDescent="0.25">
      <c r="B92" s="26" t="str">
        <f>BUNDESLIGA!F213&amp;IF(OR(BUNDESLIGA!G213="",BUNDESLIGA!H213=""),"",IF(BUNDESLIGA!G213&gt;BUNDESLIGA!H213,"",IF(BUNDESLIGA!G213&lt;BUNDESLIGA!H213,"","")))</f>
        <v>1899 Hoffenheim</v>
      </c>
      <c r="C92" s="27" t="str">
        <f>BUNDESLIGA!I213&amp;IF(OR(BUNDESLIGA!G213="",BUNDESLIGA!H213=""),"",IF(BUNDESLIGA!G213&lt;BUNDESLIGA!H213,"",IF(BUNDESLIGA!G213&gt;BUNDESLIGA!H213,"","")))</f>
        <v>Bayer Leverkusen</v>
      </c>
      <c r="D92" s="156" t="str">
        <f>IF(BUNDESLIGA!G213&lt;&gt;"",BUNDESLIGA!G213&amp;" - "&amp;BUNDESLIGA!H213,"")</f>
        <v/>
      </c>
      <c r="E92" s="157"/>
      <c r="G92" s="26" t="str">
        <f>BUNDESLIGA!F268&amp;IF(OR(BUNDESLIGA!G268="",BUNDESLIGA!H268=""),"",IF(BUNDESLIGA!G268&gt;BUNDESLIGA!H268,"",IF(BUNDESLIGA!G268&lt;BUNDESLIGA!H268,"","")))</f>
        <v>VfL Wolfsburg</v>
      </c>
      <c r="H92" s="27" t="str">
        <f>BUNDESLIGA!I268&amp;IF(OR(BUNDESLIGA!G268="",BUNDESLIGA!H268=""),"",IF(BUNDESLIGA!G268&lt;BUNDESLIGA!H268,"",IF(BUNDESLIGA!G268&gt;BUNDESLIGA!H268,"","")))</f>
        <v>RB Leipzig</v>
      </c>
      <c r="I92" s="156" t="str">
        <f>IF(BUNDESLIGA!G268&lt;&gt;"",BUNDESLIGA!G268&amp;" - "&amp;BUNDESLIGA!H268,"")</f>
        <v/>
      </c>
      <c r="J92" s="157"/>
      <c r="L92" s="26" t="str">
        <f>BUNDESLIGA!F323&amp;IF(OR(BUNDESLIGA!G323="",BUNDESLIGA!H323=""),"",IF(BUNDESLIGA!G323&gt;BUNDESLIGA!H323,"",IF(BUNDESLIGA!G323&lt;BUNDESLIGA!H323,"","")))</f>
        <v>SC Freiburg</v>
      </c>
      <c r="M92" s="27" t="str">
        <f>BUNDESLIGA!I323&amp;IF(OR(BUNDESLIGA!G323="",BUNDESLIGA!H323=""),"",IF(BUNDESLIGA!G323&lt;BUNDESLIGA!H323,"",IF(BUNDESLIGA!G323&gt;BUNDESLIGA!H323,"","")))</f>
        <v>Bor. Mönchengladbach</v>
      </c>
      <c r="N92" s="156" t="str">
        <f>IF(BUNDESLIGA!G323&lt;&gt;"",BUNDESLIGA!G323&amp;" - "&amp;BUNDESLIGA!H323,"")</f>
        <v/>
      </c>
      <c r="O92" s="157"/>
      <c r="Q92" s="11"/>
      <c r="R92" s="11"/>
    </row>
    <row r="93" spans="2:20" x14ac:dyDescent="0.25">
      <c r="B93" s="26" t="str">
        <f>BUNDESLIGA!F214&amp;IF(OR(BUNDESLIGA!G214="",BUNDESLIGA!H214=""),"",IF(BUNDESLIGA!G214&gt;BUNDESLIGA!H214,"",IF(BUNDESLIGA!G214&lt;BUNDESLIGA!H214,"","")))</f>
        <v>RB Leipzig</v>
      </c>
      <c r="C93" s="27" t="str">
        <f>BUNDESLIGA!I214&amp;IF(OR(BUNDESLIGA!G214="",BUNDESLIGA!H214=""),"",IF(BUNDESLIGA!G214&lt;BUNDESLIGA!H214,"",IF(BUNDESLIGA!G214&gt;BUNDESLIGA!H214,"","")))</f>
        <v>Bor. Mönchengladbach</v>
      </c>
      <c r="D93" s="156" t="str">
        <f>IF(BUNDESLIGA!G214&lt;&gt;"",BUNDESLIGA!G214&amp;" - "&amp;BUNDESLIGA!H214,"")</f>
        <v/>
      </c>
      <c r="E93" s="157"/>
      <c r="G93" s="26" t="str">
        <f>BUNDESLIGA!F269&amp;IF(OR(BUNDESLIGA!G269="",BUNDESLIGA!H269=""),"",IF(BUNDESLIGA!G269&gt;BUNDESLIGA!H269,"",IF(BUNDESLIGA!G269&lt;BUNDESLIGA!H269,"","")))</f>
        <v>Bayer Leverkusen</v>
      </c>
      <c r="H93" s="27" t="str">
        <f>BUNDESLIGA!I269&amp;IF(OR(BUNDESLIGA!G269="",BUNDESLIGA!H269=""),"",IF(BUNDESLIGA!G269&lt;BUNDESLIGA!H269,"",IF(BUNDESLIGA!G269&gt;BUNDESLIGA!H269,"","")))</f>
        <v>Eintracht Frankfurt</v>
      </c>
      <c r="I93" s="156" t="str">
        <f>IF(BUNDESLIGA!G269&lt;&gt;"",BUNDESLIGA!G269&amp;" - "&amp;BUNDESLIGA!H269,"")</f>
        <v/>
      </c>
      <c r="J93" s="157"/>
      <c r="L93" s="26" t="str">
        <f>BUNDESLIGA!F324&amp;IF(OR(BUNDESLIGA!G324="",BUNDESLIGA!H324=""),"",IF(BUNDESLIGA!G324&gt;BUNDESLIGA!H324,"",IF(BUNDESLIGA!G324&lt;BUNDESLIGA!H324,"","")))</f>
        <v>Werder Bremen</v>
      </c>
      <c r="M93" s="27" t="str">
        <f>BUNDESLIGA!I324&amp;IF(OR(BUNDESLIGA!G324="",BUNDESLIGA!H324=""),"",IF(BUNDESLIGA!G324&lt;BUNDESLIGA!H324,"",IF(BUNDESLIGA!G324&gt;BUNDESLIGA!H324,"","")))</f>
        <v>VfL Wolfsburg</v>
      </c>
      <c r="N93" s="156" t="str">
        <f>IF(BUNDESLIGA!G324&lt;&gt;"",BUNDESLIGA!G324&amp;" - "&amp;BUNDESLIGA!H324,"")</f>
        <v/>
      </c>
      <c r="O93" s="157"/>
      <c r="Q93" s="11"/>
      <c r="R93" s="11"/>
    </row>
    <row r="94" spans="2:20" x14ac:dyDescent="0.25">
      <c r="B94" s="26" t="str">
        <f>BUNDESLIGA!F215&amp;IF(OR(BUNDESLIGA!G215="",BUNDESLIGA!H215=""),"",IF(BUNDESLIGA!G215&gt;BUNDESLIGA!H215,"",IF(BUNDESLIGA!G215&lt;BUNDESLIGA!H215,"","")))</f>
        <v>SC Paderborn 07</v>
      </c>
      <c r="C94" s="27" t="str">
        <f>BUNDESLIGA!I215&amp;IF(OR(BUNDESLIGA!G215="",BUNDESLIGA!H215=""),"",IF(BUNDESLIGA!G215&lt;BUNDESLIGA!H215,"",IF(BUNDESLIGA!G215&gt;BUNDESLIGA!H215,"","")))</f>
        <v>VfL Wolfsburg</v>
      </c>
      <c r="D94" s="156" t="str">
        <f>IF(BUNDESLIGA!G215&lt;&gt;"",BUNDESLIGA!G215&amp;" - "&amp;BUNDESLIGA!H215,"")</f>
        <v/>
      </c>
      <c r="E94" s="157"/>
      <c r="G94" s="26" t="str">
        <f>BUNDESLIGA!F270&amp;IF(OR(BUNDESLIGA!G270="",BUNDESLIGA!H270=""),"",IF(BUNDESLIGA!G270&gt;BUNDESLIGA!H270,"",IF(BUNDESLIGA!G270&lt;BUNDESLIGA!H270,"","")))</f>
        <v>Hertha BSC</v>
      </c>
      <c r="H94" s="27" t="str">
        <f>BUNDESLIGA!I270&amp;IF(OR(BUNDESLIGA!G270="",BUNDESLIGA!H270=""),"",IF(BUNDESLIGA!G270&lt;BUNDESLIGA!H270,"",IF(BUNDESLIGA!G270&gt;BUNDESLIGA!H270,"","")))</f>
        <v>Werder Bremen</v>
      </c>
      <c r="I94" s="156" t="str">
        <f>IF(BUNDESLIGA!G270&lt;&gt;"",BUNDESLIGA!G270&amp;" - "&amp;BUNDESLIGA!H270,"")</f>
        <v/>
      </c>
      <c r="J94" s="157"/>
      <c r="L94" s="26" t="str">
        <f>BUNDESLIGA!F325&amp;IF(OR(BUNDESLIGA!G325="",BUNDESLIGA!H325=""),"",IF(BUNDESLIGA!G325&gt;BUNDESLIGA!H325,"",IF(BUNDESLIGA!G325&lt;BUNDESLIGA!H325,"","")))</f>
        <v>Fortuna Düsseldorf</v>
      </c>
      <c r="M94" s="27" t="str">
        <f>BUNDESLIGA!I325&amp;IF(OR(BUNDESLIGA!G325="",BUNDESLIGA!H325=""),"",IF(BUNDESLIGA!G325&lt;BUNDESLIGA!H325,"",IF(BUNDESLIGA!G325&gt;BUNDESLIGA!H325,"","")))</f>
        <v>1899 Hoffenheim</v>
      </c>
      <c r="N94" s="156" t="str">
        <f>IF(BUNDESLIGA!G325&lt;&gt;"",BUNDESLIGA!G325&amp;" - "&amp;BUNDESLIGA!H325,"")</f>
        <v/>
      </c>
      <c r="O94" s="157"/>
      <c r="Q94" s="11"/>
      <c r="R94" s="11"/>
    </row>
    <row r="95" spans="2:20" x14ac:dyDescent="0.25">
      <c r="B95" s="26" t="str">
        <f>BUNDESLIGA!F216&amp;IF(OR(BUNDESLIGA!G216="",BUNDESLIGA!H216=""),"",IF(BUNDESLIGA!G216&gt;BUNDESLIGA!H216,"",IF(BUNDESLIGA!G216&lt;BUNDESLIGA!H216,"","")))</f>
        <v>Fortuna Düsseldorf</v>
      </c>
      <c r="C95" s="27" t="str">
        <f>BUNDESLIGA!I216&amp;IF(OR(BUNDESLIGA!G216="",BUNDESLIGA!H216=""),"",IF(BUNDESLIGA!G216&lt;BUNDESLIGA!H216,"",IF(BUNDESLIGA!G216&gt;BUNDESLIGA!H216,"","")))</f>
        <v>Eintracht Frankfurt</v>
      </c>
      <c r="D95" s="156" t="str">
        <f>IF(BUNDESLIGA!G216&lt;&gt;"",BUNDESLIGA!G216&amp;" - "&amp;BUNDESLIGA!H216,"")</f>
        <v/>
      </c>
      <c r="E95" s="157"/>
      <c r="G95" s="26" t="str">
        <f>BUNDESLIGA!F271&amp;IF(OR(BUNDESLIGA!G271="",BUNDESLIGA!H271=""),"",IF(BUNDESLIGA!G271&gt;BUNDESLIGA!H271,"",IF(BUNDESLIGA!G271&lt;BUNDESLIGA!H271,"","")))</f>
        <v>FC Schalke 04</v>
      </c>
      <c r="H95" s="27" t="str">
        <f>BUNDESLIGA!I271&amp;IF(OR(BUNDESLIGA!G271="",BUNDESLIGA!H271=""),"",IF(BUNDESLIGA!G271&lt;BUNDESLIGA!H271,"",IF(BUNDESLIGA!G271&gt;BUNDESLIGA!H271,"","")))</f>
        <v>1899 Hoffenheim</v>
      </c>
      <c r="I95" s="156" t="str">
        <f>IF(BUNDESLIGA!G271&lt;&gt;"",BUNDESLIGA!G271&amp;" - "&amp;BUNDESLIGA!H271,"")</f>
        <v/>
      </c>
      <c r="J95" s="157"/>
      <c r="L95" s="26" t="str">
        <f>BUNDESLIGA!F326&amp;IF(OR(BUNDESLIGA!G326="",BUNDESLIGA!H326=""),"",IF(BUNDESLIGA!G326&gt;BUNDESLIGA!H326,"",IF(BUNDESLIGA!G326&lt;BUNDESLIGA!H326,"","")))</f>
        <v>Borussia Dortmund</v>
      </c>
      <c r="M95" s="27" t="str">
        <f>BUNDESLIGA!I326&amp;IF(OR(BUNDESLIGA!G326="",BUNDESLIGA!H326=""),"",IF(BUNDESLIGA!G326&lt;BUNDESLIGA!H326,"",IF(BUNDESLIGA!G326&gt;BUNDESLIGA!H326,"","")))</f>
        <v>Hertha BSC</v>
      </c>
      <c r="N95" s="156" t="str">
        <f>IF(BUNDESLIGA!G326&lt;&gt;"",BUNDESLIGA!G326&amp;" - "&amp;BUNDESLIGA!H326,"")</f>
        <v/>
      </c>
      <c r="O95" s="157"/>
      <c r="Q95" s="11"/>
      <c r="R95" s="11"/>
    </row>
    <row r="96" spans="2:20" x14ac:dyDescent="0.25">
      <c r="B96" s="26" t="str">
        <f>BUNDESLIGA!F217&amp;IF(OR(BUNDESLIGA!G217="",BUNDESLIGA!H217=""),"",IF(BUNDESLIGA!G217&gt;BUNDESLIGA!H217,"",IF(BUNDESLIGA!G217&lt;BUNDESLIGA!H217,"","")))</f>
        <v>FC Augsburg</v>
      </c>
      <c r="C96" s="27" t="str">
        <f>BUNDESLIGA!I217&amp;IF(OR(BUNDESLIGA!G217="",BUNDESLIGA!H217=""),"",IF(BUNDESLIGA!G217&lt;BUNDESLIGA!H217,"",IF(BUNDESLIGA!G217&gt;BUNDESLIGA!H217,"","")))</f>
        <v>Werder Bremen</v>
      </c>
      <c r="D96" s="156" t="str">
        <f>IF(BUNDESLIGA!G217&lt;&gt;"",BUNDESLIGA!G217&amp;" - "&amp;BUNDESLIGA!H217,"")</f>
        <v/>
      </c>
      <c r="E96" s="157"/>
      <c r="G96" s="26" t="str">
        <f>BUNDESLIGA!F272&amp;IF(OR(BUNDESLIGA!G272="",BUNDESLIGA!H272=""),"",IF(BUNDESLIGA!G272&gt;BUNDESLIGA!H272,"",IF(BUNDESLIGA!G272&lt;BUNDESLIGA!H272,"","")))</f>
        <v>1. FSV Mainz 05</v>
      </c>
      <c r="H96" s="27" t="str">
        <f>BUNDESLIGA!I272&amp;IF(OR(BUNDESLIGA!G272="",BUNDESLIGA!H272=""),"",IF(BUNDESLIGA!G272&lt;BUNDESLIGA!H272,"",IF(BUNDESLIGA!G272&gt;BUNDESLIGA!H272,"","")))</f>
        <v>Fortuna Düsseldorf</v>
      </c>
      <c r="I96" s="156" t="str">
        <f>IF(BUNDESLIGA!G272&lt;&gt;"",BUNDESLIGA!G272&amp;" - "&amp;BUNDESLIGA!H272,"")</f>
        <v/>
      </c>
      <c r="J96" s="157"/>
      <c r="L96" s="26" t="str">
        <f>BUNDESLIGA!F327&amp;IF(OR(BUNDESLIGA!G327="",BUNDESLIGA!H327=""),"",IF(BUNDESLIGA!G327&gt;BUNDESLIGA!H327,"",IF(BUNDESLIGA!G327&lt;BUNDESLIGA!H327,"","")))</f>
        <v>Eintracht Frankfurt</v>
      </c>
      <c r="M96" s="27" t="str">
        <f>BUNDESLIGA!I327&amp;IF(OR(BUNDESLIGA!G327="",BUNDESLIGA!H327=""),"",IF(BUNDESLIGA!G327&lt;BUNDESLIGA!H327,"",IF(BUNDESLIGA!G327&gt;BUNDESLIGA!H327,"","")))</f>
        <v>1. FSV Mainz 05</v>
      </c>
      <c r="N96" s="156" t="str">
        <f>IF(BUNDESLIGA!G327&lt;&gt;"",BUNDESLIGA!G327&amp;" - "&amp;BUNDESLIGA!H327,"")</f>
        <v/>
      </c>
      <c r="O96" s="157"/>
      <c r="Q96" s="11"/>
      <c r="R96" s="11"/>
    </row>
    <row r="97" spans="2:18" x14ac:dyDescent="0.25">
      <c r="B97" s="26" t="str">
        <f>BUNDESLIGA!F218&amp;IF(OR(BUNDESLIGA!G218="",BUNDESLIGA!H218=""),"",IF(BUNDESLIGA!G218&gt;BUNDESLIGA!H218,"",IF(BUNDESLIGA!G218&lt;BUNDESLIGA!H218,"","")))</f>
        <v>1. FC Köln</v>
      </c>
      <c r="C97" s="27" t="str">
        <f>BUNDESLIGA!I218&amp;IF(OR(BUNDESLIGA!G218="",BUNDESLIGA!H218=""),"",IF(BUNDESLIGA!G218&lt;BUNDESLIGA!H218,"",IF(BUNDESLIGA!G218&gt;BUNDESLIGA!H218,"","")))</f>
        <v>SC Freiburg</v>
      </c>
      <c r="D97" s="156" t="str">
        <f>IF(BUNDESLIGA!G218&lt;&gt;"",BUNDESLIGA!G218&amp;" - "&amp;BUNDESLIGA!H218,"")</f>
        <v/>
      </c>
      <c r="E97" s="157"/>
      <c r="G97" s="26" t="str">
        <f>BUNDESLIGA!F273&amp;IF(OR(BUNDESLIGA!G273="",BUNDESLIGA!H273=""),"",IF(BUNDESLIGA!G273&gt;BUNDESLIGA!H273,"",IF(BUNDESLIGA!G273&lt;BUNDESLIGA!H273,"","")))</f>
        <v>Bayern München</v>
      </c>
      <c r="H97" s="27" t="str">
        <f>BUNDESLIGA!I273&amp;IF(OR(BUNDESLIGA!G273="",BUNDESLIGA!H273=""),"",IF(BUNDESLIGA!G273&lt;BUNDESLIGA!H273,"",IF(BUNDESLIGA!G273&gt;BUNDESLIGA!H273,"","")))</f>
        <v>FC Augsburg</v>
      </c>
      <c r="I97" s="156" t="str">
        <f>IF(BUNDESLIGA!G273&lt;&gt;"",BUNDESLIGA!G273&amp;" - "&amp;BUNDESLIGA!H273,"")</f>
        <v/>
      </c>
      <c r="J97" s="157"/>
      <c r="L97" s="26" t="str">
        <f>BUNDESLIGA!F328&amp;IF(OR(BUNDESLIGA!G328="",BUNDESLIGA!H328=""),"",IF(BUNDESLIGA!G328&gt;BUNDESLIGA!H328,"",IF(BUNDESLIGA!G328&lt;BUNDESLIGA!H328,"","")))</f>
        <v>1. FC Union Berlin</v>
      </c>
      <c r="M97" s="27" t="str">
        <f>BUNDESLIGA!I328&amp;IF(OR(BUNDESLIGA!G328="",BUNDESLIGA!H328=""),"",IF(BUNDESLIGA!G328&lt;BUNDESLIGA!H328,"",IF(BUNDESLIGA!G328&gt;BUNDESLIGA!H328,"","")))</f>
        <v>FC Schalke 04</v>
      </c>
      <c r="N97" s="156" t="str">
        <f>IF(BUNDESLIGA!G328&lt;&gt;"",BUNDESLIGA!G328&amp;" - "&amp;BUNDESLIGA!H328,"")</f>
        <v/>
      </c>
      <c r="O97" s="157"/>
      <c r="Q97" s="11"/>
      <c r="R97" s="11"/>
    </row>
    <row r="98" spans="2:18" x14ac:dyDescent="0.25">
      <c r="B98" s="26" t="str">
        <f>BUNDESLIGA!F219&amp;IF(OR(BUNDESLIGA!G219="",BUNDESLIGA!H219=""),"",IF(BUNDESLIGA!G219&gt;BUNDESLIGA!H219,"",IF(BUNDESLIGA!G219&lt;BUNDESLIGA!H219,"","")))</f>
        <v>Hertha BSC</v>
      </c>
      <c r="C98" s="27" t="str">
        <f>BUNDESLIGA!I219&amp;IF(OR(BUNDESLIGA!G219="",BUNDESLIGA!H219=""),"",IF(BUNDESLIGA!G219&lt;BUNDESLIGA!H219,"",IF(BUNDESLIGA!G219&gt;BUNDESLIGA!H219,"","")))</f>
        <v>FC Schalke 04</v>
      </c>
      <c r="D98" s="156" t="str">
        <f>IF(BUNDESLIGA!G219&lt;&gt;"",BUNDESLIGA!G219&amp;" - "&amp;BUNDESLIGA!H219,"")</f>
        <v/>
      </c>
      <c r="E98" s="157"/>
      <c r="G98" s="26" t="str">
        <f>BUNDESLIGA!F274&amp;IF(OR(BUNDESLIGA!G274="",BUNDESLIGA!H274=""),"",IF(BUNDESLIGA!G274&gt;BUNDESLIGA!H274,"",IF(BUNDESLIGA!G274&lt;BUNDESLIGA!H274,"","")))</f>
        <v>SC Paderborn 07</v>
      </c>
      <c r="H98" s="27" t="str">
        <f>BUNDESLIGA!I274&amp;IF(OR(BUNDESLIGA!G274="",BUNDESLIGA!H274=""),"",IF(BUNDESLIGA!G274&lt;BUNDESLIGA!H274,"",IF(BUNDESLIGA!G274&gt;BUNDESLIGA!H274,"","")))</f>
        <v>1. FC Köln</v>
      </c>
      <c r="I98" s="156" t="str">
        <f>IF(BUNDESLIGA!G274&lt;&gt;"",BUNDESLIGA!G274&amp;" - "&amp;BUNDESLIGA!H274,"")</f>
        <v/>
      </c>
      <c r="J98" s="157"/>
      <c r="L98" s="26" t="str">
        <f>BUNDESLIGA!F329&amp;IF(OR(BUNDESLIGA!G329="",BUNDESLIGA!H329=""),"",IF(BUNDESLIGA!G329&gt;BUNDESLIGA!H329,"",IF(BUNDESLIGA!G329&lt;BUNDESLIGA!H329,"","")))</f>
        <v>FC Augsburg</v>
      </c>
      <c r="M98" s="27" t="str">
        <f>BUNDESLIGA!I329&amp;IF(OR(BUNDESLIGA!G329="",BUNDESLIGA!H329=""),"",IF(BUNDESLIGA!G329&lt;BUNDESLIGA!H329,"",IF(BUNDESLIGA!G329&gt;BUNDESLIGA!H329,"","")))</f>
        <v>1. FC Köln</v>
      </c>
      <c r="N98" s="156" t="str">
        <f>IF(BUNDESLIGA!G329&lt;&gt;"",BUNDESLIGA!G329&amp;" - "&amp;BUNDESLIGA!H329,"")</f>
        <v/>
      </c>
      <c r="O98" s="157"/>
      <c r="Q98" s="11"/>
      <c r="R98" s="11"/>
    </row>
    <row r="99" spans="2:18" x14ac:dyDescent="0.25">
      <c r="B99" s="26" t="str">
        <f>BUNDESLIGA!F220&amp;IF(OR(BUNDESLIGA!G220="",BUNDESLIGA!H220=""),"",IF(BUNDESLIGA!G220&gt;BUNDESLIGA!H220,"",IF(BUNDESLIGA!G220&lt;BUNDESLIGA!H220,"","")))</f>
        <v>Borussia Dortmund</v>
      </c>
      <c r="C99" s="27" t="str">
        <f>BUNDESLIGA!I220&amp;IF(OR(BUNDESLIGA!G220="",BUNDESLIGA!H220=""),"",IF(BUNDESLIGA!G220&lt;BUNDESLIGA!H220,"",IF(BUNDESLIGA!G220&gt;BUNDESLIGA!H220,"","")))</f>
        <v>1. FC Union Berlin</v>
      </c>
      <c r="D99" s="156" t="str">
        <f>IF(BUNDESLIGA!G220&lt;&gt;"",BUNDESLIGA!G220&amp;" - "&amp;BUNDESLIGA!H220,"")</f>
        <v/>
      </c>
      <c r="E99" s="157"/>
      <c r="G99" s="26" t="str">
        <f>BUNDESLIGA!F275&amp;IF(OR(BUNDESLIGA!G275="",BUNDESLIGA!H275=""),"",IF(BUNDESLIGA!G275&gt;BUNDESLIGA!H275,"",IF(BUNDESLIGA!G275&lt;BUNDESLIGA!H275,"","")))</f>
        <v>SC Freiburg</v>
      </c>
      <c r="H99" s="27" t="str">
        <f>BUNDESLIGA!I275&amp;IF(OR(BUNDESLIGA!G275="",BUNDESLIGA!H275=""),"",IF(BUNDESLIGA!G275&lt;BUNDESLIGA!H275,"",IF(BUNDESLIGA!G275&gt;BUNDESLIGA!H275,"","")))</f>
        <v>1. FC Union Berlin</v>
      </c>
      <c r="I99" s="156" t="str">
        <f>IF(BUNDESLIGA!G275&lt;&gt;"",BUNDESLIGA!G275&amp;" - "&amp;BUNDESLIGA!H275,"")</f>
        <v/>
      </c>
      <c r="J99" s="157"/>
      <c r="L99" s="26" t="str">
        <f>BUNDESLIGA!F330&amp;IF(OR(BUNDESLIGA!G330="",BUNDESLIGA!H330=""),"",IF(BUNDESLIGA!G330&gt;BUNDESLIGA!H330,"",IF(BUNDESLIGA!G330&lt;BUNDESLIGA!H330,"","")))</f>
        <v>RB Leipzig</v>
      </c>
      <c r="M99" s="27" t="str">
        <f>BUNDESLIGA!I330&amp;IF(OR(BUNDESLIGA!G330="",BUNDESLIGA!H330=""),"",IF(BUNDESLIGA!G330&lt;BUNDESLIGA!H330,"",IF(BUNDESLIGA!G330&gt;BUNDESLIGA!H330,"","")))</f>
        <v>SC Paderborn 07</v>
      </c>
      <c r="N99" s="156" t="str">
        <f>IF(BUNDESLIGA!G330&lt;&gt;"",BUNDESLIGA!G330&amp;" - "&amp;BUNDESLIGA!H330,"")</f>
        <v/>
      </c>
      <c r="O99" s="157"/>
      <c r="Q99" s="11"/>
      <c r="R99" s="11"/>
    </row>
    <row r="100" spans="2:18" x14ac:dyDescent="0.25">
      <c r="B100" s="11" t="str">
        <f>BUNDESLIGA!F221&amp;IF(OR(BUNDESLIGA!G221="",BUNDESLIGA!H221=""),"",IF(BUNDESLIGA!G221&gt;BUNDESLIGA!H221,"",IF(BUNDESLIGA!G221&lt;BUNDESLIGA!H221,"","")))</f>
        <v/>
      </c>
      <c r="C100" s="11" t="str">
        <f>BUNDESLIGA!I221&amp;IF(OR(BUNDESLIGA!G221="",BUNDESLIGA!H221=""),"",IF(BUNDESLIGA!G221&lt;BUNDESLIGA!H221,"",IF(BUNDESLIGA!G221&gt;BUNDESLIGA!H221,"","")))</f>
        <v/>
      </c>
      <c r="G100" s="6" t="str">
        <f>BUNDESLIGA!F276&amp;IF(OR(BUNDESLIGA!G276="",BUNDESLIGA!H276=""),"",IF(BUNDESLIGA!G276&gt;BUNDESLIGA!H276,"",IF(BUNDESLIGA!G276&lt;BUNDESLIGA!H276,"","")))</f>
        <v/>
      </c>
      <c r="H100" s="6" t="str">
        <f>BUNDESLIGA!I276&amp;IF(OR(BUNDESLIGA!G276="",BUNDESLIGA!H276=""),"",IF(BUNDESLIGA!G276&lt;BUNDESLIGA!H276,"",IF(BUNDESLIGA!G276&gt;BUNDESLIGA!H276,"","")))</f>
        <v/>
      </c>
      <c r="L100" s="11" t="str">
        <f>BUNDESLIGA!F331&amp;IF(OR(BUNDESLIGA!G331="",BUNDESLIGA!H331=""),"",IF(BUNDESLIGA!G331&gt;BUNDESLIGA!H331,"",IF(BUNDESLIGA!G331&lt;BUNDESLIGA!H331,"","")))</f>
        <v/>
      </c>
      <c r="M100" s="11" t="str">
        <f>BUNDESLIGA!I331&amp;IF(OR(BUNDESLIGA!G331="",BUNDESLIGA!H331=""),"",IF(BUNDESLIGA!G331&lt;BUNDESLIGA!H331,"",IF(BUNDESLIGA!G331&gt;BUNDESLIGA!H331,"","")))</f>
        <v/>
      </c>
      <c r="Q100" s="11"/>
      <c r="R100" s="11"/>
    </row>
    <row r="101" spans="2:18" x14ac:dyDescent="0.25">
      <c r="B101" s="158" t="str">
        <f>BUNDESLIGA!F222&amp;IF(OR(BUNDESLIGA!G222="",BUNDESLIGA!H222=""),"",IF(BUNDESLIGA!G222&gt;BUNDESLIGA!H222,"",IF(BUNDESLIGA!G222&lt;BUNDESLIGA!H222,"","")))</f>
        <v>JOURNEE 21</v>
      </c>
      <c r="C101" s="159"/>
      <c r="D101" s="159"/>
      <c r="E101" s="160"/>
      <c r="G101" s="158" t="str">
        <f>BUNDESLIGA!F277&amp;IF(OR(BUNDESLIGA!G277="",BUNDESLIGA!H277=""),"",IF(BUNDESLIGA!G277&gt;BUNDESLIGA!H277,"",IF(BUNDESLIGA!G277&lt;BUNDESLIGA!H277,"","")))</f>
        <v>JOURNEE 26</v>
      </c>
      <c r="H101" s="159"/>
      <c r="I101" s="159"/>
      <c r="J101" s="160"/>
      <c r="L101" s="158" t="str">
        <f>BUNDESLIGA!F332&amp;IF(OR(BUNDESLIGA!G332="",BUNDESLIGA!H332=""),"",IF(BUNDESLIGA!G332&gt;BUNDESLIGA!H332,"",IF(BUNDESLIGA!G332&lt;BUNDESLIGA!H332,"","")))</f>
        <v>JOURNEE 31</v>
      </c>
      <c r="M101" s="159"/>
      <c r="N101" s="159"/>
      <c r="O101" s="160"/>
      <c r="Q101" s="11"/>
      <c r="R101" s="11"/>
    </row>
    <row r="102" spans="2:18" x14ac:dyDescent="0.25">
      <c r="B102" s="26" t="str">
        <f>BUNDESLIGA!F223&amp;IF(OR(BUNDESLIGA!G223="",BUNDESLIGA!H223=""),"",IF(BUNDESLIGA!G223&gt;BUNDESLIGA!H223,"",IF(BUNDESLIGA!G223&lt;BUNDESLIGA!H223,"","")))</f>
        <v>Bayer Leverkusen</v>
      </c>
      <c r="C102" s="27" t="str">
        <f>BUNDESLIGA!I223&amp;IF(OR(BUNDESLIGA!G223="",BUNDESLIGA!H223=""),"",IF(BUNDESLIGA!G223&lt;BUNDESLIGA!H223,"",IF(BUNDESLIGA!G223&gt;BUNDESLIGA!H223,"","")))</f>
        <v>Borussia Dortmund</v>
      </c>
      <c r="D102" s="156" t="str">
        <f>IF(BUNDESLIGA!G223&lt;&gt;"",BUNDESLIGA!G223&amp;" - "&amp;BUNDESLIGA!H223,"")</f>
        <v/>
      </c>
      <c r="E102" s="157"/>
      <c r="G102" s="26" t="str">
        <f>BUNDESLIGA!F278&amp;IF(OR(BUNDESLIGA!G278="",BUNDESLIGA!H278=""),"",IF(BUNDESLIGA!G278&gt;BUNDESLIGA!H278,"",IF(BUNDESLIGA!G278&lt;BUNDESLIGA!H278,"","")))</f>
        <v>1. FC Union Berlin</v>
      </c>
      <c r="H102" s="27" t="str">
        <f>BUNDESLIGA!I278&amp;IF(OR(BUNDESLIGA!G278="",BUNDESLIGA!H278=""),"",IF(BUNDESLIGA!G278&lt;BUNDESLIGA!H278,"",IF(BUNDESLIGA!G278&gt;BUNDESLIGA!H278,"","")))</f>
        <v>Bayern München</v>
      </c>
      <c r="I102" s="156" t="str">
        <f>IF(BUNDESLIGA!G278&lt;&gt;"",BUNDESLIGA!G278&amp;" - "&amp;BUNDESLIGA!H278,"")</f>
        <v/>
      </c>
      <c r="J102" s="157"/>
      <c r="L102" s="26" t="str">
        <f>BUNDESLIGA!F333&amp;IF(OR(BUNDESLIGA!G333="",BUNDESLIGA!H333=""),"",IF(BUNDESLIGA!G333&gt;BUNDESLIGA!H333,"",IF(BUNDESLIGA!G333&lt;BUNDESLIGA!H333,"","")))</f>
        <v>Fortuna Düsseldorf</v>
      </c>
      <c r="M102" s="27" t="str">
        <f>BUNDESLIGA!I333&amp;IF(OR(BUNDESLIGA!G333="",BUNDESLIGA!H333=""),"",IF(BUNDESLIGA!G333&lt;BUNDESLIGA!H333,"",IF(BUNDESLIGA!G333&gt;BUNDESLIGA!H333,"","")))</f>
        <v>Borussia Dortmund</v>
      </c>
      <c r="N102" s="156" t="str">
        <f>IF(BUNDESLIGA!G333&lt;&gt;"",BUNDESLIGA!G333&amp;" - "&amp;BUNDESLIGA!H333,"")</f>
        <v/>
      </c>
      <c r="O102" s="157"/>
      <c r="Q102" s="11"/>
      <c r="R102" s="11"/>
    </row>
    <row r="103" spans="2:18" x14ac:dyDescent="0.25">
      <c r="B103" s="26" t="str">
        <f>BUNDESLIGA!F224&amp;IF(OR(BUNDESLIGA!G224="",BUNDESLIGA!H224=""),"",IF(BUNDESLIGA!G224&gt;BUNDESLIGA!H224,"",IF(BUNDESLIGA!G224&lt;BUNDESLIGA!H224,"","")))</f>
        <v>Bayern München</v>
      </c>
      <c r="C103" s="27" t="str">
        <f>BUNDESLIGA!I224&amp;IF(OR(BUNDESLIGA!G224="",BUNDESLIGA!H224=""),"",IF(BUNDESLIGA!G224&lt;BUNDESLIGA!H224,"",IF(BUNDESLIGA!G224&gt;BUNDESLIGA!H224,"","")))</f>
        <v>RB Leipzig</v>
      </c>
      <c r="D103" s="156" t="str">
        <f>IF(BUNDESLIGA!G224&lt;&gt;"",BUNDESLIGA!G224&amp;" - "&amp;BUNDESLIGA!H224,"")</f>
        <v/>
      </c>
      <c r="E103" s="157"/>
      <c r="G103" s="26" t="str">
        <f>BUNDESLIGA!F279&amp;IF(OR(BUNDESLIGA!G279="",BUNDESLIGA!H279=""),"",IF(BUNDESLIGA!G279&gt;BUNDESLIGA!H279,"",IF(BUNDESLIGA!G279&lt;BUNDESLIGA!H279,"","")))</f>
        <v>Werder Bremen</v>
      </c>
      <c r="H103" s="27" t="str">
        <f>BUNDESLIGA!I279&amp;IF(OR(BUNDESLIGA!G279="",BUNDESLIGA!H279=""),"",IF(BUNDESLIGA!G279&lt;BUNDESLIGA!H279,"",IF(BUNDESLIGA!G279&gt;BUNDESLIGA!H279,"","")))</f>
        <v>Bayer Leverkusen</v>
      </c>
      <c r="I103" s="156" t="str">
        <f>IF(BUNDESLIGA!G279&lt;&gt;"",BUNDESLIGA!G279&amp;" - "&amp;BUNDESLIGA!H279,"")</f>
        <v/>
      </c>
      <c r="J103" s="157"/>
      <c r="L103" s="26" t="str">
        <f>BUNDESLIGA!F334&amp;IF(OR(BUNDESLIGA!G334="",BUNDESLIGA!H334=""),"",IF(BUNDESLIGA!G334&gt;BUNDESLIGA!H334,"",IF(BUNDESLIGA!G334&lt;BUNDESLIGA!H334,"","")))</f>
        <v>1899 Hoffenheim</v>
      </c>
      <c r="M103" s="27" t="str">
        <f>BUNDESLIGA!I334&amp;IF(OR(BUNDESLIGA!G334="",BUNDESLIGA!H334=""),"",IF(BUNDESLIGA!G334&lt;BUNDESLIGA!H334,"",IF(BUNDESLIGA!G334&gt;BUNDESLIGA!H334,"","")))</f>
        <v>RB Leipzig</v>
      </c>
      <c r="N103" s="156" t="str">
        <f>IF(BUNDESLIGA!G334&lt;&gt;"",BUNDESLIGA!G334&amp;" - "&amp;BUNDESLIGA!H334,"")</f>
        <v/>
      </c>
      <c r="O103" s="157"/>
      <c r="Q103" s="11"/>
      <c r="R103" s="11"/>
    </row>
    <row r="104" spans="2:18" x14ac:dyDescent="0.25">
      <c r="B104" s="26" t="str">
        <f>BUNDESLIGA!F225&amp;IF(OR(BUNDESLIGA!G225="",BUNDESLIGA!H225=""),"",IF(BUNDESLIGA!G225&gt;BUNDESLIGA!H225,"",IF(BUNDESLIGA!G225&lt;BUNDESLIGA!H225,"","")))</f>
        <v>SC Freiburg</v>
      </c>
      <c r="C104" s="27" t="str">
        <f>BUNDESLIGA!I225&amp;IF(OR(BUNDESLIGA!G225="",BUNDESLIGA!H225=""),"",IF(BUNDESLIGA!G225&lt;BUNDESLIGA!H225,"",IF(BUNDESLIGA!G225&gt;BUNDESLIGA!H225,"","")))</f>
        <v>1899 Hoffenheim</v>
      </c>
      <c r="D104" s="156" t="str">
        <f>IF(BUNDESLIGA!G225&lt;&gt;"",BUNDESLIGA!G225&amp;" - "&amp;BUNDESLIGA!H225,"")</f>
        <v/>
      </c>
      <c r="E104" s="157"/>
      <c r="G104" s="26" t="str">
        <f>BUNDESLIGA!F280&amp;IF(OR(BUNDESLIGA!G280="",BUNDESLIGA!H280=""),"",IF(BUNDESLIGA!G280&gt;BUNDESLIGA!H280,"",IF(BUNDESLIGA!G280&lt;BUNDESLIGA!H280,"","")))</f>
        <v>Eintracht Frankfurt</v>
      </c>
      <c r="H104" s="27" t="str">
        <f>BUNDESLIGA!I280&amp;IF(OR(BUNDESLIGA!G280="",BUNDESLIGA!H280=""),"",IF(BUNDESLIGA!G280&lt;BUNDESLIGA!H280,"",IF(BUNDESLIGA!G280&gt;BUNDESLIGA!H280,"","")))</f>
        <v>Bor. Mönchengladbach</v>
      </c>
      <c r="I104" s="156" t="str">
        <f>IF(BUNDESLIGA!G280&lt;&gt;"",BUNDESLIGA!G280&amp;" - "&amp;BUNDESLIGA!H280,"")</f>
        <v/>
      </c>
      <c r="J104" s="157"/>
      <c r="L104" s="26" t="str">
        <f>BUNDESLIGA!F335&amp;IF(OR(BUNDESLIGA!G335="",BUNDESLIGA!H335=""),"",IF(BUNDESLIGA!G335&gt;BUNDESLIGA!H335,"",IF(BUNDESLIGA!G335&lt;BUNDESLIGA!H335,"","")))</f>
        <v>FC Schalke 04</v>
      </c>
      <c r="M104" s="27" t="str">
        <f>BUNDESLIGA!I335&amp;IF(OR(BUNDESLIGA!G335="",BUNDESLIGA!H335=""),"",IF(BUNDESLIGA!G335&lt;BUNDESLIGA!H335,"",IF(BUNDESLIGA!G335&gt;BUNDESLIGA!H335,"","")))</f>
        <v>Bayer Leverkusen</v>
      </c>
      <c r="N104" s="156" t="str">
        <f>IF(BUNDESLIGA!G335&lt;&gt;"",BUNDESLIGA!G335&amp;" - "&amp;BUNDESLIGA!H335,"")</f>
        <v/>
      </c>
      <c r="O104" s="157"/>
      <c r="Q104" s="11"/>
      <c r="R104" s="11"/>
    </row>
    <row r="105" spans="2:18" x14ac:dyDescent="0.25">
      <c r="B105" s="26" t="str">
        <f>BUNDESLIGA!F226&amp;IF(OR(BUNDESLIGA!G226="",BUNDESLIGA!H226=""),"",IF(BUNDESLIGA!G226&gt;BUNDESLIGA!H226,"",IF(BUNDESLIGA!G226&lt;BUNDESLIGA!H226,"","")))</f>
        <v>VfL Wolfsburg</v>
      </c>
      <c r="C105" s="27" t="str">
        <f>BUNDESLIGA!I226&amp;IF(OR(BUNDESLIGA!G226="",BUNDESLIGA!H226=""),"",IF(BUNDESLIGA!G226&lt;BUNDESLIGA!H226,"",IF(BUNDESLIGA!G226&gt;BUNDESLIGA!H226,"","")))</f>
        <v>Fortuna Düsseldorf</v>
      </c>
      <c r="D105" s="156" t="str">
        <f>IF(BUNDESLIGA!G226&lt;&gt;"",BUNDESLIGA!G226&amp;" - "&amp;BUNDESLIGA!H226,"")</f>
        <v/>
      </c>
      <c r="E105" s="157"/>
      <c r="G105" s="26" t="str">
        <f>BUNDESLIGA!F281&amp;IF(OR(BUNDESLIGA!G281="",BUNDESLIGA!H281=""),"",IF(BUNDESLIGA!G281&gt;BUNDESLIGA!H281,"",IF(BUNDESLIGA!G281&lt;BUNDESLIGA!H281,"","")))</f>
        <v>FC Augsburg</v>
      </c>
      <c r="H105" s="27" t="str">
        <f>BUNDESLIGA!I281&amp;IF(OR(BUNDESLIGA!G281="",BUNDESLIGA!H281=""),"",IF(BUNDESLIGA!G281&lt;BUNDESLIGA!H281,"",IF(BUNDESLIGA!G281&gt;BUNDESLIGA!H281,"","")))</f>
        <v>VfL Wolfsburg</v>
      </c>
      <c r="I105" s="156" t="str">
        <f>IF(BUNDESLIGA!G281&lt;&gt;"",BUNDESLIGA!G281&amp;" - "&amp;BUNDESLIGA!H281,"")</f>
        <v/>
      </c>
      <c r="J105" s="157"/>
      <c r="L105" s="26" t="str">
        <f>BUNDESLIGA!F336&amp;IF(OR(BUNDESLIGA!G336="",BUNDESLIGA!H336=""),"",IF(BUNDESLIGA!G336&gt;BUNDESLIGA!H336,"",IF(BUNDESLIGA!G336&lt;BUNDESLIGA!H336,"","")))</f>
        <v>Bayern München</v>
      </c>
      <c r="M105" s="27" t="str">
        <f>BUNDESLIGA!I336&amp;IF(OR(BUNDESLIGA!G336="",BUNDESLIGA!H336=""),"",IF(BUNDESLIGA!G336&lt;BUNDESLIGA!H336,"",IF(BUNDESLIGA!G336&gt;BUNDESLIGA!H336,"","")))</f>
        <v>Bor. Mönchengladbach</v>
      </c>
      <c r="N105" s="156" t="str">
        <f>IF(BUNDESLIGA!G336&lt;&gt;"",BUNDESLIGA!G336&amp;" - "&amp;BUNDESLIGA!H336,"")</f>
        <v/>
      </c>
      <c r="O105" s="157"/>
      <c r="Q105" s="11"/>
      <c r="R105" s="11"/>
    </row>
    <row r="106" spans="2:18" x14ac:dyDescent="0.25">
      <c r="B106" s="26" t="str">
        <f>BUNDESLIGA!F227&amp;IF(OR(BUNDESLIGA!G227="",BUNDESLIGA!H227=""),"",IF(BUNDESLIGA!G227&gt;BUNDESLIGA!H227,"",IF(BUNDESLIGA!G227&lt;BUNDESLIGA!H227,"","")))</f>
        <v>Hertha BSC</v>
      </c>
      <c r="C106" s="27" t="str">
        <f>BUNDESLIGA!I227&amp;IF(OR(BUNDESLIGA!G227="",BUNDESLIGA!H227=""),"",IF(BUNDESLIGA!G227&lt;BUNDESLIGA!H227,"",IF(BUNDESLIGA!G227&gt;BUNDESLIGA!H227,"","")))</f>
        <v>1. FSV Mainz 05</v>
      </c>
      <c r="D106" s="156" t="str">
        <f>IF(BUNDESLIGA!G227&lt;&gt;"",BUNDESLIGA!G227&amp;" - "&amp;BUNDESLIGA!H227,"")</f>
        <v/>
      </c>
      <c r="E106" s="157"/>
      <c r="G106" s="26" t="str">
        <f>BUNDESLIGA!F282&amp;IF(OR(BUNDESLIGA!G282="",BUNDESLIGA!H282=""),"",IF(BUNDESLIGA!G282&gt;BUNDESLIGA!H282,"",IF(BUNDESLIGA!G282&lt;BUNDESLIGA!H282,"","")))</f>
        <v>1899 Hoffenheim</v>
      </c>
      <c r="H106" s="27" t="str">
        <f>BUNDESLIGA!I282&amp;IF(OR(BUNDESLIGA!G282="",BUNDESLIGA!H282=""),"",IF(BUNDESLIGA!G282&lt;BUNDESLIGA!H282,"",IF(BUNDESLIGA!G282&gt;BUNDESLIGA!H282,"","")))</f>
        <v>Hertha BSC</v>
      </c>
      <c r="I106" s="156" t="str">
        <f>IF(BUNDESLIGA!G282&lt;&gt;"",BUNDESLIGA!G282&amp;" - "&amp;BUNDESLIGA!H282,"")</f>
        <v/>
      </c>
      <c r="J106" s="157"/>
      <c r="L106" s="26" t="str">
        <f>BUNDESLIGA!F337&amp;IF(OR(BUNDESLIGA!G337="",BUNDESLIGA!H337=""),"",IF(BUNDESLIGA!G337&gt;BUNDESLIGA!H337,"",IF(BUNDESLIGA!G337&lt;BUNDESLIGA!H337,"","")))</f>
        <v>Hertha BSC</v>
      </c>
      <c r="M106" s="27" t="str">
        <f>BUNDESLIGA!I337&amp;IF(OR(BUNDESLIGA!G337="",BUNDESLIGA!H337=""),"",IF(BUNDESLIGA!G337&lt;BUNDESLIGA!H337,"",IF(BUNDESLIGA!G337&gt;BUNDESLIGA!H337,"","")))</f>
        <v>Eintracht Frankfurt</v>
      </c>
      <c r="N106" s="156" t="str">
        <f>IF(BUNDESLIGA!G337&lt;&gt;"",BUNDESLIGA!G337&amp;" - "&amp;BUNDESLIGA!H337,"")</f>
        <v/>
      </c>
      <c r="O106" s="157"/>
      <c r="Q106" s="11"/>
      <c r="R106" s="11"/>
    </row>
    <row r="107" spans="2:18" x14ac:dyDescent="0.25">
      <c r="B107" s="26" t="str">
        <f>BUNDESLIGA!F228&amp;IF(OR(BUNDESLIGA!G228="",BUNDESLIGA!H228=""),"",IF(BUNDESLIGA!G228&gt;BUNDESLIGA!H228,"",IF(BUNDESLIGA!G228&lt;BUNDESLIGA!H228,"","")))</f>
        <v>Eintracht Frankfurt</v>
      </c>
      <c r="C107" s="27" t="str">
        <f>BUNDESLIGA!I228&amp;IF(OR(BUNDESLIGA!G228="",BUNDESLIGA!H228=""),"",IF(BUNDESLIGA!G228&lt;BUNDESLIGA!H228,"",IF(BUNDESLIGA!G228&gt;BUNDESLIGA!H228,"","")))</f>
        <v>FC Augsburg</v>
      </c>
      <c r="D107" s="156" t="str">
        <f>IF(BUNDESLIGA!G228&lt;&gt;"",BUNDESLIGA!G228&amp;" - "&amp;BUNDESLIGA!H228,"")</f>
        <v/>
      </c>
      <c r="E107" s="157"/>
      <c r="G107" s="26" t="str">
        <f>BUNDESLIGA!F283&amp;IF(OR(BUNDESLIGA!G283="",BUNDESLIGA!H283=""),"",IF(BUNDESLIGA!G283&gt;BUNDESLIGA!H283,"",IF(BUNDESLIGA!G283&lt;BUNDESLIGA!H283,"","")))</f>
        <v>1. FC Köln</v>
      </c>
      <c r="H107" s="27" t="str">
        <f>BUNDESLIGA!I283&amp;IF(OR(BUNDESLIGA!G283="",BUNDESLIGA!H283=""),"",IF(BUNDESLIGA!G283&lt;BUNDESLIGA!H283,"",IF(BUNDESLIGA!G283&gt;BUNDESLIGA!H283,"","")))</f>
        <v>1. FSV Mainz 05</v>
      </c>
      <c r="I107" s="156" t="str">
        <f>IF(BUNDESLIGA!G283&lt;&gt;"",BUNDESLIGA!G283&amp;" - "&amp;BUNDESLIGA!H283,"")</f>
        <v/>
      </c>
      <c r="J107" s="157"/>
      <c r="L107" s="26" t="str">
        <f>BUNDESLIGA!F338&amp;IF(OR(BUNDESLIGA!G338="",BUNDESLIGA!H338=""),"",IF(BUNDESLIGA!G338&gt;BUNDESLIGA!H338,"",IF(BUNDESLIGA!G338&lt;BUNDESLIGA!H338,"","")))</f>
        <v>SC Paderborn 07</v>
      </c>
      <c r="M107" s="27" t="str">
        <f>BUNDESLIGA!I338&amp;IF(OR(BUNDESLIGA!G338="",BUNDESLIGA!H338=""),"",IF(BUNDESLIGA!G338&lt;BUNDESLIGA!H338,"",IF(BUNDESLIGA!G338&gt;BUNDESLIGA!H338,"","")))</f>
        <v>Werder Bremen</v>
      </c>
      <c r="N107" s="156" t="str">
        <f>IF(BUNDESLIGA!G338&lt;&gt;"",BUNDESLIGA!G338&amp;" - "&amp;BUNDESLIGA!H338,"")</f>
        <v/>
      </c>
      <c r="O107" s="157"/>
      <c r="Q107" s="11"/>
      <c r="R107" s="11"/>
    </row>
    <row r="108" spans="2:18" x14ac:dyDescent="0.25">
      <c r="B108" s="26" t="str">
        <f>BUNDESLIGA!F229&amp;IF(OR(BUNDESLIGA!G229="",BUNDESLIGA!H229=""),"",IF(BUNDESLIGA!G229&gt;BUNDESLIGA!H229,"",IF(BUNDESLIGA!G229&lt;BUNDESLIGA!H229,"","")))</f>
        <v>Bor. Mönchengladbach</v>
      </c>
      <c r="C108" s="27" t="str">
        <f>BUNDESLIGA!I229&amp;IF(OR(BUNDESLIGA!G229="",BUNDESLIGA!H229=""),"",IF(BUNDESLIGA!G229&lt;BUNDESLIGA!H229,"",IF(BUNDESLIGA!G229&gt;BUNDESLIGA!H229,"","")))</f>
        <v>1. FC Köln</v>
      </c>
      <c r="D108" s="156" t="str">
        <f>IF(BUNDESLIGA!G229&lt;&gt;"",BUNDESLIGA!G229&amp;" - "&amp;BUNDESLIGA!H229,"")</f>
        <v/>
      </c>
      <c r="E108" s="157"/>
      <c r="G108" s="26" t="str">
        <f>BUNDESLIGA!F284&amp;IF(OR(BUNDESLIGA!G284="",BUNDESLIGA!H284=""),"",IF(BUNDESLIGA!G284&gt;BUNDESLIGA!H284,"",IF(BUNDESLIGA!G284&lt;BUNDESLIGA!H284,"","")))</f>
        <v>RB Leipzig</v>
      </c>
      <c r="H108" s="27" t="str">
        <f>BUNDESLIGA!I284&amp;IF(OR(BUNDESLIGA!G284="",BUNDESLIGA!H284=""),"",IF(BUNDESLIGA!G284&lt;BUNDESLIGA!H284,"",IF(BUNDESLIGA!G284&gt;BUNDESLIGA!H284,"","")))</f>
        <v>SC Freiburg</v>
      </c>
      <c r="I108" s="156" t="str">
        <f>IF(BUNDESLIGA!G284&lt;&gt;"",BUNDESLIGA!G284&amp;" - "&amp;BUNDESLIGA!H284,"")</f>
        <v/>
      </c>
      <c r="J108" s="157"/>
      <c r="L108" s="26" t="str">
        <f>BUNDESLIGA!F339&amp;IF(OR(BUNDESLIGA!G339="",BUNDESLIGA!H339=""),"",IF(BUNDESLIGA!G339&gt;BUNDESLIGA!H339,"",IF(BUNDESLIGA!G339&lt;BUNDESLIGA!H339,"","")))</f>
        <v>VfL Wolfsburg</v>
      </c>
      <c r="M108" s="27" t="str">
        <f>BUNDESLIGA!I339&amp;IF(OR(BUNDESLIGA!G339="",BUNDESLIGA!H339=""),"",IF(BUNDESLIGA!G339&lt;BUNDESLIGA!H339,"",IF(BUNDESLIGA!G339&gt;BUNDESLIGA!H339,"","")))</f>
        <v>SC Freiburg</v>
      </c>
      <c r="N108" s="156" t="str">
        <f>IF(BUNDESLIGA!G339&lt;&gt;"",BUNDESLIGA!G339&amp;" - "&amp;BUNDESLIGA!H339,"")</f>
        <v/>
      </c>
      <c r="O108" s="157"/>
      <c r="Q108" s="11"/>
      <c r="R108" s="11"/>
    </row>
    <row r="109" spans="2:18" x14ac:dyDescent="0.25">
      <c r="B109" s="26" t="str">
        <f>BUNDESLIGA!F230&amp;IF(OR(BUNDESLIGA!G230="",BUNDESLIGA!H230=""),"",IF(BUNDESLIGA!G230&gt;BUNDESLIGA!H230,"",IF(BUNDESLIGA!G230&lt;BUNDESLIGA!H230,"","")))</f>
        <v>FC Schalke 04</v>
      </c>
      <c r="C109" s="27" t="str">
        <f>BUNDESLIGA!I230&amp;IF(OR(BUNDESLIGA!G230="",BUNDESLIGA!H230=""),"",IF(BUNDESLIGA!G230&lt;BUNDESLIGA!H230,"",IF(BUNDESLIGA!G230&gt;BUNDESLIGA!H230,"","")))</f>
        <v>SC Paderborn 07</v>
      </c>
      <c r="D109" s="156" t="str">
        <f>IF(BUNDESLIGA!G230&lt;&gt;"",BUNDESLIGA!G230&amp;" - "&amp;BUNDESLIGA!H230,"")</f>
        <v/>
      </c>
      <c r="E109" s="157"/>
      <c r="G109" s="26" t="str">
        <f>BUNDESLIGA!F285&amp;IF(OR(BUNDESLIGA!G285="",BUNDESLIGA!H285=""),"",IF(BUNDESLIGA!G285&gt;BUNDESLIGA!H285,"",IF(BUNDESLIGA!G285&lt;BUNDESLIGA!H285,"","")))</f>
        <v>Borussia Dortmund</v>
      </c>
      <c r="H109" s="27" t="str">
        <f>BUNDESLIGA!I285&amp;IF(OR(BUNDESLIGA!G285="",BUNDESLIGA!H285=""),"",IF(BUNDESLIGA!G285&lt;BUNDESLIGA!H285,"",IF(BUNDESLIGA!G285&gt;BUNDESLIGA!H285,"","")))</f>
        <v>FC Schalke 04</v>
      </c>
      <c r="I109" s="156" t="str">
        <f>IF(BUNDESLIGA!G285&lt;&gt;"",BUNDESLIGA!G285&amp;" - "&amp;BUNDESLIGA!H285,"")</f>
        <v/>
      </c>
      <c r="J109" s="157"/>
      <c r="L109" s="26" t="str">
        <f>BUNDESLIGA!F340&amp;IF(OR(BUNDESLIGA!G340="",BUNDESLIGA!H340=""),"",IF(BUNDESLIGA!G340&gt;BUNDESLIGA!H340,"",IF(BUNDESLIGA!G340&lt;BUNDESLIGA!H340,"","")))</f>
        <v>1. FSV Mainz 05</v>
      </c>
      <c r="M109" s="27" t="str">
        <f>BUNDESLIGA!I340&amp;IF(OR(BUNDESLIGA!G340="",BUNDESLIGA!H340=""),"",IF(BUNDESLIGA!G340&lt;BUNDESLIGA!H340,"",IF(BUNDESLIGA!G340&gt;BUNDESLIGA!H340,"","")))</f>
        <v>FC Augsburg</v>
      </c>
      <c r="N109" s="156" t="str">
        <f>IF(BUNDESLIGA!G340&lt;&gt;"",BUNDESLIGA!G340&amp;" - "&amp;BUNDESLIGA!H340,"")</f>
        <v/>
      </c>
      <c r="O109" s="157"/>
      <c r="Q109" s="11"/>
      <c r="R109" s="11"/>
    </row>
    <row r="110" spans="2:18" x14ac:dyDescent="0.25">
      <c r="B110" s="26" t="str">
        <f>BUNDESLIGA!F231&amp;IF(OR(BUNDESLIGA!G231="",BUNDESLIGA!H231=""),"",IF(BUNDESLIGA!G231&gt;BUNDESLIGA!H231,"",IF(BUNDESLIGA!G231&lt;BUNDESLIGA!H231,"","")))</f>
        <v>Werder Bremen</v>
      </c>
      <c r="C110" s="27" t="str">
        <f>BUNDESLIGA!I231&amp;IF(OR(BUNDESLIGA!G231="",BUNDESLIGA!H231=""),"",IF(BUNDESLIGA!G231&lt;BUNDESLIGA!H231,"",IF(BUNDESLIGA!G231&gt;BUNDESLIGA!H231,"","")))</f>
        <v>1. FC Union Berlin</v>
      </c>
      <c r="D110" s="156" t="str">
        <f>IF(BUNDESLIGA!G231&lt;&gt;"",BUNDESLIGA!G231&amp;" - "&amp;BUNDESLIGA!H231,"")</f>
        <v/>
      </c>
      <c r="E110" s="157"/>
      <c r="G110" s="26" t="str">
        <f>BUNDESLIGA!F286&amp;IF(OR(BUNDESLIGA!G286="",BUNDESLIGA!H286=""),"",IF(BUNDESLIGA!G286&gt;BUNDESLIGA!H286,"",IF(BUNDESLIGA!G286&lt;BUNDESLIGA!H286,"","")))</f>
        <v>Fortuna Düsseldorf</v>
      </c>
      <c r="H110" s="27" t="str">
        <f>BUNDESLIGA!I286&amp;IF(OR(BUNDESLIGA!G286="",BUNDESLIGA!H286=""),"",IF(BUNDESLIGA!G286&lt;BUNDESLIGA!H286,"",IF(BUNDESLIGA!G286&gt;BUNDESLIGA!H286,"","")))</f>
        <v>SC Paderborn 07</v>
      </c>
      <c r="I110" s="156" t="str">
        <f>IF(BUNDESLIGA!G286&lt;&gt;"",BUNDESLIGA!G286&amp;" - "&amp;BUNDESLIGA!H286,"")</f>
        <v/>
      </c>
      <c r="J110" s="157"/>
      <c r="L110" s="26" t="str">
        <f>BUNDESLIGA!F341&amp;IF(OR(BUNDESLIGA!G341="",BUNDESLIGA!H341=""),"",IF(BUNDESLIGA!G341&gt;BUNDESLIGA!H341,"",IF(BUNDESLIGA!G341&lt;BUNDESLIGA!H341,"","")))</f>
        <v>1. FC Köln</v>
      </c>
      <c r="M110" s="27" t="str">
        <f>BUNDESLIGA!I341&amp;IF(OR(BUNDESLIGA!G341="",BUNDESLIGA!H341=""),"",IF(BUNDESLIGA!G341&lt;BUNDESLIGA!H341,"",IF(BUNDESLIGA!G341&gt;BUNDESLIGA!H341,"","")))</f>
        <v>1. FC Union Berlin</v>
      </c>
      <c r="N110" s="156" t="str">
        <f>IF(BUNDESLIGA!G341&lt;&gt;"",BUNDESLIGA!G341&amp;" - "&amp;BUNDESLIGA!H341,"")</f>
        <v/>
      </c>
      <c r="O110" s="157"/>
      <c r="Q110" s="11"/>
      <c r="R110" s="11"/>
    </row>
    <row r="111" spans="2:18" x14ac:dyDescent="0.25">
      <c r="B111" s="11" t="str">
        <f>BUNDESLIGA!F232&amp;IF(OR(BUNDESLIGA!G232="",BUNDESLIGA!H232=""),"",IF(BUNDESLIGA!G232&gt;BUNDESLIGA!H232,"",IF(BUNDESLIGA!G232&lt;BUNDESLIGA!H232,"","")))</f>
        <v/>
      </c>
      <c r="C111" s="11" t="str">
        <f>BUNDESLIGA!I232&amp;IF(OR(BUNDESLIGA!G232="",BUNDESLIGA!H232=""),"",IF(BUNDESLIGA!G232&lt;BUNDESLIGA!H232,"",IF(BUNDESLIGA!G232&gt;BUNDESLIGA!H232,"","")))</f>
        <v/>
      </c>
      <c r="G111" s="6" t="str">
        <f>BUNDESLIGA!F287&amp;IF(OR(BUNDESLIGA!G287="",BUNDESLIGA!H287=""),"",IF(BUNDESLIGA!G287&gt;BUNDESLIGA!H287,"",IF(BUNDESLIGA!G287&lt;BUNDESLIGA!H287,"","")))</f>
        <v/>
      </c>
      <c r="H111" s="6" t="str">
        <f>BUNDESLIGA!I287&amp;IF(OR(BUNDESLIGA!G287="",BUNDESLIGA!H287=""),"",IF(BUNDESLIGA!G287&lt;BUNDESLIGA!H287,"",IF(BUNDESLIGA!G287&gt;BUNDESLIGA!H287,"","")))</f>
        <v/>
      </c>
      <c r="L111" s="11" t="str">
        <f>BUNDESLIGA!F342&amp;IF(OR(BUNDESLIGA!G342="",BUNDESLIGA!H342=""),"",IF(BUNDESLIGA!G342&gt;BUNDESLIGA!H342,"",IF(BUNDESLIGA!G342&lt;BUNDESLIGA!H342,"","")))</f>
        <v/>
      </c>
      <c r="M111" s="11" t="str">
        <f>BUNDESLIGA!I342&amp;IF(OR(BUNDESLIGA!G342="",BUNDESLIGA!H342=""),"",IF(BUNDESLIGA!G342&lt;BUNDESLIGA!H342,"",IF(BUNDESLIGA!G342&gt;BUNDESLIGA!H342,"","")))</f>
        <v/>
      </c>
      <c r="Q111" s="11"/>
      <c r="R111" s="11"/>
    </row>
    <row r="112" spans="2:18" x14ac:dyDescent="0.25">
      <c r="B112" s="158" t="str">
        <f>BUNDESLIGA!F233&amp;IF(OR(BUNDESLIGA!G233="",BUNDESLIGA!H233=""),"",IF(BUNDESLIGA!G233&gt;BUNDESLIGA!H233,"",IF(BUNDESLIGA!G233&lt;BUNDESLIGA!H233,"","")))</f>
        <v>JOURNEE 22</v>
      </c>
      <c r="C112" s="159"/>
      <c r="D112" s="159"/>
      <c r="E112" s="160"/>
      <c r="G112" s="158" t="str">
        <f>BUNDESLIGA!F288&amp;IF(OR(BUNDESLIGA!G288="",BUNDESLIGA!H288=""),"",IF(BUNDESLIGA!G288&gt;BUNDESLIGA!H288,"",IF(BUNDESLIGA!G288&lt;BUNDESLIGA!H288,"","")))</f>
        <v>JOURNEE 27</v>
      </c>
      <c r="H112" s="159"/>
      <c r="I112" s="159"/>
      <c r="J112" s="160"/>
      <c r="L112" s="158" t="str">
        <f>BUNDESLIGA!F343&amp;IF(OR(BUNDESLIGA!G343="",BUNDESLIGA!H343=""),"",IF(BUNDESLIGA!G343&gt;BUNDESLIGA!H343,"",IF(BUNDESLIGA!G343&lt;BUNDESLIGA!H343,"","")))</f>
        <v>JOURNEE 32</v>
      </c>
      <c r="M112" s="159"/>
      <c r="N112" s="159"/>
      <c r="O112" s="160"/>
      <c r="Q112" s="11"/>
      <c r="R112" s="11"/>
    </row>
    <row r="113" spans="2:18" x14ac:dyDescent="0.25">
      <c r="B113" s="26" t="str">
        <f>BUNDESLIGA!F234&amp;IF(OR(BUNDESLIGA!G234="",BUNDESLIGA!H234=""),"",IF(BUNDESLIGA!G234&gt;BUNDESLIGA!H234,"",IF(BUNDESLIGA!G234&lt;BUNDESLIGA!H234,"","")))</f>
        <v>1. FC Köln</v>
      </c>
      <c r="C113" s="27" t="str">
        <f>BUNDESLIGA!I234&amp;IF(OR(BUNDESLIGA!G234="",BUNDESLIGA!H234=""),"",IF(BUNDESLIGA!G234&lt;BUNDESLIGA!H234,"",IF(BUNDESLIGA!G234&gt;BUNDESLIGA!H234,"","")))</f>
        <v>Bayern München</v>
      </c>
      <c r="D113" s="156" t="str">
        <f>IF(BUNDESLIGA!G234&lt;&gt;"",BUNDESLIGA!G234&amp;" - "&amp;BUNDESLIGA!H234,"")</f>
        <v/>
      </c>
      <c r="E113" s="157"/>
      <c r="G113" s="26" t="str">
        <f>BUNDESLIGA!F289&amp;IF(OR(BUNDESLIGA!G289="",BUNDESLIGA!H289=""),"",IF(BUNDESLIGA!G289&gt;BUNDESLIGA!H289,"",IF(BUNDESLIGA!G289&lt;BUNDESLIGA!H289,"","")))</f>
        <v>VfL Wolfsburg</v>
      </c>
      <c r="H113" s="27" t="str">
        <f>BUNDESLIGA!I289&amp;IF(OR(BUNDESLIGA!G289="",BUNDESLIGA!H289=""),"",IF(BUNDESLIGA!G289&lt;BUNDESLIGA!H289,"",IF(BUNDESLIGA!G289&gt;BUNDESLIGA!H289,"","")))</f>
        <v>Borussia Dortmund</v>
      </c>
      <c r="I113" s="156" t="str">
        <f>IF(BUNDESLIGA!G289&lt;&gt;"",BUNDESLIGA!G289&amp;" - "&amp;BUNDESLIGA!H289,"")</f>
        <v/>
      </c>
      <c r="J113" s="157"/>
      <c r="L113" s="26" t="str">
        <f>BUNDESLIGA!F344&amp;IF(OR(BUNDESLIGA!G344="",BUNDESLIGA!H344=""),"",IF(BUNDESLIGA!G344&gt;BUNDESLIGA!H344,"",IF(BUNDESLIGA!G344&lt;BUNDESLIGA!H344,"","")))</f>
        <v>Werder Bremen</v>
      </c>
      <c r="M113" s="27" t="str">
        <f>BUNDESLIGA!I344&amp;IF(OR(BUNDESLIGA!G344="",BUNDESLIGA!H344=""),"",IF(BUNDESLIGA!G344&lt;BUNDESLIGA!H344,"",IF(BUNDESLIGA!G344&gt;BUNDESLIGA!H344,"","")))</f>
        <v>Bayern München</v>
      </c>
      <c r="N113" s="156" t="str">
        <f>IF(BUNDESLIGA!G344&lt;&gt;"",BUNDESLIGA!G344&amp;" - "&amp;BUNDESLIGA!H344,"")</f>
        <v/>
      </c>
      <c r="O113" s="157"/>
      <c r="Q113" s="11"/>
      <c r="R113" s="11"/>
    </row>
    <row r="114" spans="2:18" x14ac:dyDescent="0.25">
      <c r="B114" s="26" t="str">
        <f>BUNDESLIGA!F235&amp;IF(OR(BUNDESLIGA!G235="",BUNDESLIGA!H235=""),"",IF(BUNDESLIGA!G235&gt;BUNDESLIGA!H235,"",IF(BUNDESLIGA!G235&lt;BUNDESLIGA!H235,"","")))</f>
        <v>1. FC Union Berlin</v>
      </c>
      <c r="C114" s="27" t="str">
        <f>BUNDESLIGA!I235&amp;IF(OR(BUNDESLIGA!G235="",BUNDESLIGA!H235=""),"",IF(BUNDESLIGA!G235&lt;BUNDESLIGA!H235,"",IF(BUNDESLIGA!G235&gt;BUNDESLIGA!H235,"","")))</f>
        <v>Bayer Leverkusen</v>
      </c>
      <c r="D114" s="156" t="str">
        <f>IF(BUNDESLIGA!G235&lt;&gt;"",BUNDESLIGA!G235&amp;" - "&amp;BUNDESLIGA!H235,"")</f>
        <v/>
      </c>
      <c r="E114" s="157"/>
      <c r="G114" s="26" t="str">
        <f>BUNDESLIGA!F290&amp;IF(OR(BUNDESLIGA!G290="",BUNDESLIGA!H290=""),"",IF(BUNDESLIGA!G290&gt;BUNDESLIGA!H290,"",IF(BUNDESLIGA!G290&lt;BUNDESLIGA!H290,"","")))</f>
        <v>1. FSV Mainz 05</v>
      </c>
      <c r="H114" s="27" t="str">
        <f>BUNDESLIGA!I290&amp;IF(OR(BUNDESLIGA!G290="",BUNDESLIGA!H290=""),"",IF(BUNDESLIGA!G290&lt;BUNDESLIGA!H290,"",IF(BUNDESLIGA!G290&gt;BUNDESLIGA!H290,"","")))</f>
        <v>RB Leipzig</v>
      </c>
      <c r="I114" s="156" t="str">
        <f>IF(BUNDESLIGA!G290&lt;&gt;"",BUNDESLIGA!G290&amp;" - "&amp;BUNDESLIGA!H290,"")</f>
        <v/>
      </c>
      <c r="J114" s="157"/>
      <c r="L114" s="26" t="str">
        <f>BUNDESLIGA!F345&amp;IF(OR(BUNDESLIGA!G345="",BUNDESLIGA!H345=""),"",IF(BUNDESLIGA!G345&gt;BUNDESLIGA!H345,"",IF(BUNDESLIGA!G345&lt;BUNDESLIGA!H345,"","")))</f>
        <v>Bor. Mönchengladbach</v>
      </c>
      <c r="M114" s="27" t="str">
        <f>BUNDESLIGA!I345&amp;IF(OR(BUNDESLIGA!G345="",BUNDESLIGA!H345=""),"",IF(BUNDESLIGA!G345&lt;BUNDESLIGA!H345,"",IF(BUNDESLIGA!G345&gt;BUNDESLIGA!H345,"","")))</f>
        <v>VfL Wolfsburg</v>
      </c>
      <c r="N114" s="156" t="str">
        <f>IF(BUNDESLIGA!G345&lt;&gt;"",BUNDESLIGA!G345&amp;" - "&amp;BUNDESLIGA!H345,"")</f>
        <v/>
      </c>
      <c r="O114" s="157"/>
      <c r="Q114" s="11"/>
      <c r="R114" s="11"/>
    </row>
    <row r="115" spans="2:18" x14ac:dyDescent="0.25">
      <c r="B115" s="26" t="str">
        <f>BUNDESLIGA!F236&amp;IF(OR(BUNDESLIGA!G236="",BUNDESLIGA!H236=""),"",IF(BUNDESLIGA!G236&gt;BUNDESLIGA!H236,"",IF(BUNDESLIGA!G236&lt;BUNDESLIGA!H236,"","")))</f>
        <v>Fortuna Düsseldorf</v>
      </c>
      <c r="C115" s="27" t="str">
        <f>BUNDESLIGA!I236&amp;IF(OR(BUNDESLIGA!G236="",BUNDESLIGA!H236=""),"",IF(BUNDESLIGA!G236&lt;BUNDESLIGA!H236,"",IF(BUNDESLIGA!G236&gt;BUNDESLIGA!H236,"","")))</f>
        <v>Bor. Mönchengladbach</v>
      </c>
      <c r="D115" s="156" t="str">
        <f>IF(BUNDESLIGA!G236&lt;&gt;"",BUNDESLIGA!G236&amp;" - "&amp;BUNDESLIGA!H236,"")</f>
        <v/>
      </c>
      <c r="E115" s="157"/>
      <c r="G115" s="26" t="str">
        <f>BUNDESLIGA!F291&amp;IF(OR(BUNDESLIGA!G291="",BUNDESLIGA!H291=""),"",IF(BUNDESLIGA!G291&gt;BUNDESLIGA!H291,"",IF(BUNDESLIGA!G291&lt;BUNDESLIGA!H291,"","")))</f>
        <v>Bor. Mönchengladbach</v>
      </c>
      <c r="H115" s="27" t="str">
        <f>BUNDESLIGA!I291&amp;IF(OR(BUNDESLIGA!G291="",BUNDESLIGA!H291=""),"",IF(BUNDESLIGA!G291&lt;BUNDESLIGA!H291,"",IF(BUNDESLIGA!G291&gt;BUNDESLIGA!H291,"","")))</f>
        <v>Bayer Leverkusen</v>
      </c>
      <c r="I115" s="156" t="str">
        <f>IF(BUNDESLIGA!G291&lt;&gt;"",BUNDESLIGA!G291&amp;" - "&amp;BUNDESLIGA!H291,"")</f>
        <v/>
      </c>
      <c r="J115" s="157"/>
      <c r="L115" s="26" t="str">
        <f>BUNDESLIGA!F346&amp;IF(OR(BUNDESLIGA!G346="",BUNDESLIGA!H346=""),"",IF(BUNDESLIGA!G346&gt;BUNDESLIGA!H346,"",IF(BUNDESLIGA!G346&lt;BUNDESLIGA!H346,"","")))</f>
        <v>FC Augsburg</v>
      </c>
      <c r="M115" s="27" t="str">
        <f>BUNDESLIGA!I346&amp;IF(OR(BUNDESLIGA!G346="",BUNDESLIGA!H346=""),"",IF(BUNDESLIGA!G346&lt;BUNDESLIGA!H346,"",IF(BUNDESLIGA!G346&gt;BUNDESLIGA!H346,"","")))</f>
        <v>1899 Hoffenheim</v>
      </c>
      <c r="N115" s="156" t="str">
        <f>IF(BUNDESLIGA!G346&lt;&gt;"",BUNDESLIGA!G346&amp;" - "&amp;BUNDESLIGA!H346,"")</f>
        <v/>
      </c>
      <c r="O115" s="157"/>
      <c r="Q115" s="11"/>
      <c r="R115" s="11"/>
    </row>
    <row r="116" spans="2:18" x14ac:dyDescent="0.25">
      <c r="B116" s="26" t="str">
        <f>BUNDESLIGA!F237&amp;IF(OR(BUNDESLIGA!G237="",BUNDESLIGA!H237=""),"",IF(BUNDESLIGA!G237&gt;BUNDESLIGA!H237,"",IF(BUNDESLIGA!G237&lt;BUNDESLIGA!H237,"","")))</f>
        <v>1899 Hoffenheim</v>
      </c>
      <c r="C116" s="27" t="str">
        <f>BUNDESLIGA!I237&amp;IF(OR(BUNDESLIGA!G237="",BUNDESLIGA!H237=""),"",IF(BUNDESLIGA!G237&lt;BUNDESLIGA!H237,"",IF(BUNDESLIGA!G237&gt;BUNDESLIGA!H237,"","")))</f>
        <v>VfL Wolfsburg</v>
      </c>
      <c r="D116" s="156" t="str">
        <f>IF(BUNDESLIGA!G237&lt;&gt;"",BUNDESLIGA!G237&amp;" - "&amp;BUNDESLIGA!H237,"")</f>
        <v/>
      </c>
      <c r="E116" s="157"/>
      <c r="G116" s="26" t="str">
        <f>BUNDESLIGA!F292&amp;IF(OR(BUNDESLIGA!G292="",BUNDESLIGA!H292=""),"",IF(BUNDESLIGA!G292&gt;BUNDESLIGA!H292,"",IF(BUNDESLIGA!G292&lt;BUNDESLIGA!H292,"","")))</f>
        <v>Bayern München</v>
      </c>
      <c r="H116" s="27" t="str">
        <f>BUNDESLIGA!I292&amp;IF(OR(BUNDESLIGA!G292="",BUNDESLIGA!H292=""),"",IF(BUNDESLIGA!G292&lt;BUNDESLIGA!H292,"",IF(BUNDESLIGA!G292&gt;BUNDESLIGA!H292,"","")))</f>
        <v>Eintracht Frankfurt</v>
      </c>
      <c r="I116" s="156" t="str">
        <f>IF(BUNDESLIGA!G292&lt;&gt;"",BUNDESLIGA!G292&amp;" - "&amp;BUNDESLIGA!H292,"")</f>
        <v/>
      </c>
      <c r="J116" s="157"/>
      <c r="L116" s="26" t="str">
        <f>BUNDESLIGA!F347&amp;IF(OR(BUNDESLIGA!G347="",BUNDESLIGA!H347=""),"",IF(BUNDESLIGA!G347&gt;BUNDESLIGA!H347,"",IF(BUNDESLIGA!G347&lt;BUNDESLIGA!H347,"","")))</f>
        <v>RB Leipzig</v>
      </c>
      <c r="M116" s="27" t="str">
        <f>BUNDESLIGA!I347&amp;IF(OR(BUNDESLIGA!G347="",BUNDESLIGA!H347=""),"",IF(BUNDESLIGA!G347&lt;BUNDESLIGA!H347,"",IF(BUNDESLIGA!G347&gt;BUNDESLIGA!H347,"","")))</f>
        <v>Fortuna Düsseldorf</v>
      </c>
      <c r="N116" s="156" t="str">
        <f>IF(BUNDESLIGA!G347&lt;&gt;"",BUNDESLIGA!G347&amp;" - "&amp;BUNDESLIGA!H347,"")</f>
        <v/>
      </c>
      <c r="O116" s="157"/>
      <c r="Q116" s="11"/>
      <c r="R116" s="11"/>
    </row>
    <row r="117" spans="2:18" x14ac:dyDescent="0.25">
      <c r="B117" s="26" t="str">
        <f>BUNDESLIGA!F238&amp;IF(OR(BUNDESLIGA!G238="",BUNDESLIGA!H238=""),"",IF(BUNDESLIGA!G238&gt;BUNDESLIGA!H238,"",IF(BUNDESLIGA!G238&lt;BUNDESLIGA!H238,"","")))</f>
        <v>Borussia Dortmund</v>
      </c>
      <c r="C117" s="27" t="str">
        <f>BUNDESLIGA!I238&amp;IF(OR(BUNDESLIGA!G238="",BUNDESLIGA!H238=""),"",IF(BUNDESLIGA!G238&lt;BUNDESLIGA!H238,"",IF(BUNDESLIGA!G238&gt;BUNDESLIGA!H238,"","")))</f>
        <v>Eintracht Frankfurt</v>
      </c>
      <c r="D117" s="156" t="str">
        <f>IF(BUNDESLIGA!G238&lt;&gt;"",BUNDESLIGA!G238&amp;" - "&amp;BUNDESLIGA!H238,"")</f>
        <v/>
      </c>
      <c r="E117" s="157"/>
      <c r="G117" s="26" t="str">
        <f>BUNDESLIGA!F293&amp;IF(OR(BUNDESLIGA!G293="",BUNDESLIGA!H293=""),"",IF(BUNDESLIGA!G293&gt;BUNDESLIGA!H293,"",IF(BUNDESLIGA!G293&lt;BUNDESLIGA!H293,"","")))</f>
        <v>SC Freiburg</v>
      </c>
      <c r="H117" s="27" t="str">
        <f>BUNDESLIGA!I293&amp;IF(OR(BUNDESLIGA!G293="",BUNDESLIGA!H293=""),"",IF(BUNDESLIGA!G293&lt;BUNDESLIGA!H293,"",IF(BUNDESLIGA!G293&gt;BUNDESLIGA!H293,"","")))</f>
        <v>Werder Bremen</v>
      </c>
      <c r="I117" s="156" t="str">
        <f>IF(BUNDESLIGA!G293&lt;&gt;"",BUNDESLIGA!G293&amp;" - "&amp;BUNDESLIGA!H293,"")</f>
        <v/>
      </c>
      <c r="J117" s="157"/>
      <c r="L117" s="26" t="str">
        <f>BUNDESLIGA!F348&amp;IF(OR(BUNDESLIGA!G348="",BUNDESLIGA!H348=""),"",IF(BUNDESLIGA!G348&gt;BUNDESLIGA!H348,"",IF(BUNDESLIGA!G348&lt;BUNDESLIGA!H348,"","")))</f>
        <v>SC Freiburg</v>
      </c>
      <c r="M117" s="27" t="str">
        <f>BUNDESLIGA!I348&amp;IF(OR(BUNDESLIGA!G348="",BUNDESLIGA!H348=""),"",IF(BUNDESLIGA!G348&lt;BUNDESLIGA!H348,"",IF(BUNDESLIGA!G348&gt;BUNDESLIGA!H348,"","")))</f>
        <v>Hertha BSC</v>
      </c>
      <c r="N117" s="156" t="str">
        <f>IF(BUNDESLIGA!G348&lt;&gt;"",BUNDESLIGA!G348&amp;" - "&amp;BUNDESLIGA!H348,"")</f>
        <v/>
      </c>
      <c r="O117" s="157"/>
      <c r="Q117" s="11"/>
      <c r="R117" s="11"/>
    </row>
    <row r="118" spans="2:18" x14ac:dyDescent="0.25">
      <c r="B118" s="26" t="str">
        <f>BUNDESLIGA!F239&amp;IF(OR(BUNDESLIGA!G239="",BUNDESLIGA!H239=""),"",IF(BUNDESLIGA!G239&gt;BUNDESLIGA!H239,"",IF(BUNDESLIGA!G239&lt;BUNDESLIGA!H239,"","")))</f>
        <v>RB Leipzig</v>
      </c>
      <c r="C118" s="27" t="str">
        <f>BUNDESLIGA!I239&amp;IF(OR(BUNDESLIGA!G239="",BUNDESLIGA!H239=""),"",IF(BUNDESLIGA!G239&lt;BUNDESLIGA!H239,"",IF(BUNDESLIGA!G239&gt;BUNDESLIGA!H239,"","")))</f>
        <v>Werder Bremen</v>
      </c>
      <c r="D118" s="156" t="str">
        <f>IF(BUNDESLIGA!G239&lt;&gt;"",BUNDESLIGA!G239&amp;" - "&amp;BUNDESLIGA!H239,"")</f>
        <v/>
      </c>
      <c r="E118" s="157"/>
      <c r="G118" s="26" t="str">
        <f>BUNDESLIGA!F294&amp;IF(OR(BUNDESLIGA!G294="",BUNDESLIGA!H294=""),"",IF(BUNDESLIGA!G294&gt;BUNDESLIGA!H294,"",IF(BUNDESLIGA!G294&lt;BUNDESLIGA!H294,"","")))</f>
        <v>SC Paderborn 07</v>
      </c>
      <c r="H118" s="27" t="str">
        <f>BUNDESLIGA!I294&amp;IF(OR(BUNDESLIGA!G294="",BUNDESLIGA!H294=""),"",IF(BUNDESLIGA!G294&lt;BUNDESLIGA!H294,"",IF(BUNDESLIGA!G294&gt;BUNDESLIGA!H294,"","")))</f>
        <v>1899 Hoffenheim</v>
      </c>
      <c r="I118" s="156" t="str">
        <f>IF(BUNDESLIGA!G294&lt;&gt;"",BUNDESLIGA!G294&amp;" - "&amp;BUNDESLIGA!H294,"")</f>
        <v/>
      </c>
      <c r="J118" s="157"/>
      <c r="L118" s="26" t="str">
        <f>BUNDESLIGA!F349&amp;IF(OR(BUNDESLIGA!G349="",BUNDESLIGA!H349=""),"",IF(BUNDESLIGA!G349&gt;BUNDESLIGA!H349,"",IF(BUNDESLIGA!G349&lt;BUNDESLIGA!H349,"","")))</f>
        <v>Borussia Dortmund</v>
      </c>
      <c r="M118" s="27" t="str">
        <f>BUNDESLIGA!I349&amp;IF(OR(BUNDESLIGA!G349="",BUNDESLIGA!H349=""),"",IF(BUNDESLIGA!G349&lt;BUNDESLIGA!H349,"",IF(BUNDESLIGA!G349&gt;BUNDESLIGA!H349,"","")))</f>
        <v>1. FSV Mainz 05</v>
      </c>
      <c r="N118" s="156" t="str">
        <f>IF(BUNDESLIGA!G349&lt;&gt;"",BUNDESLIGA!G349&amp;" - "&amp;BUNDESLIGA!H349,"")</f>
        <v/>
      </c>
      <c r="O118" s="157"/>
      <c r="Q118" s="11"/>
      <c r="R118" s="11"/>
    </row>
    <row r="119" spans="2:18" x14ac:dyDescent="0.25">
      <c r="B119" s="26" t="str">
        <f>BUNDESLIGA!F240&amp;IF(OR(BUNDESLIGA!G240="",BUNDESLIGA!H240=""),"",IF(BUNDESLIGA!G240&gt;BUNDESLIGA!H240,"",IF(BUNDESLIGA!G240&lt;BUNDESLIGA!H240,"","")))</f>
        <v>SC Paderborn 07</v>
      </c>
      <c r="C119" s="27" t="str">
        <f>BUNDESLIGA!I240&amp;IF(OR(BUNDESLIGA!G240="",BUNDESLIGA!H240=""),"",IF(BUNDESLIGA!G240&lt;BUNDESLIGA!H240,"",IF(BUNDESLIGA!G240&gt;BUNDESLIGA!H240,"","")))</f>
        <v>Hertha BSC</v>
      </c>
      <c r="D119" s="156" t="str">
        <f>IF(BUNDESLIGA!G240&lt;&gt;"",BUNDESLIGA!G240&amp;" - "&amp;BUNDESLIGA!H240,"")</f>
        <v/>
      </c>
      <c r="E119" s="157"/>
      <c r="G119" s="26" t="str">
        <f>BUNDESLIGA!F295&amp;IF(OR(BUNDESLIGA!G295="",BUNDESLIGA!H295=""),"",IF(BUNDESLIGA!G295&gt;BUNDESLIGA!H295,"",IF(BUNDESLIGA!G295&lt;BUNDESLIGA!H295,"","")))</f>
        <v>1. FC Köln</v>
      </c>
      <c r="H119" s="27" t="str">
        <f>BUNDESLIGA!I295&amp;IF(OR(BUNDESLIGA!G295="",BUNDESLIGA!H295=""),"",IF(BUNDESLIGA!G295&lt;BUNDESLIGA!H295,"",IF(BUNDESLIGA!G295&gt;BUNDESLIGA!H295,"","")))</f>
        <v>Fortuna Düsseldorf</v>
      </c>
      <c r="I119" s="156" t="str">
        <f>IF(BUNDESLIGA!G295&lt;&gt;"",BUNDESLIGA!G295&amp;" - "&amp;BUNDESLIGA!H295,"")</f>
        <v/>
      </c>
      <c r="J119" s="157"/>
      <c r="L119" s="26" t="str">
        <f>BUNDESLIGA!F350&amp;IF(OR(BUNDESLIGA!G350="",BUNDESLIGA!H350=""),"",IF(BUNDESLIGA!G350&gt;BUNDESLIGA!H350,"",IF(BUNDESLIGA!G350&lt;BUNDESLIGA!H350,"","")))</f>
        <v>Eintracht Frankfurt</v>
      </c>
      <c r="M119" s="27" t="str">
        <f>BUNDESLIGA!I350&amp;IF(OR(BUNDESLIGA!G350="",BUNDESLIGA!H350=""),"",IF(BUNDESLIGA!G350&lt;BUNDESLIGA!H350,"",IF(BUNDESLIGA!G350&gt;BUNDESLIGA!H350,"","")))</f>
        <v>FC Schalke 04</v>
      </c>
      <c r="N119" s="156" t="str">
        <f>IF(BUNDESLIGA!G350&lt;&gt;"",BUNDESLIGA!G350&amp;" - "&amp;BUNDESLIGA!H350,"")</f>
        <v/>
      </c>
      <c r="O119" s="157"/>
      <c r="Q119" s="11"/>
      <c r="R119" s="11"/>
    </row>
    <row r="120" spans="2:18" x14ac:dyDescent="0.25">
      <c r="B120" s="26" t="str">
        <f>BUNDESLIGA!F241&amp;IF(OR(BUNDESLIGA!G241="",BUNDESLIGA!H241=""),"",IF(BUNDESLIGA!G241&gt;BUNDESLIGA!H241,"",IF(BUNDESLIGA!G241&lt;BUNDESLIGA!H241,"","")))</f>
        <v>FC Augsburg</v>
      </c>
      <c r="C120" s="27" t="str">
        <f>BUNDESLIGA!I241&amp;IF(OR(BUNDESLIGA!G241="",BUNDESLIGA!H241=""),"",IF(BUNDESLIGA!G241&lt;BUNDESLIGA!H241,"",IF(BUNDESLIGA!G241&gt;BUNDESLIGA!H241,"","")))</f>
        <v>SC Freiburg</v>
      </c>
      <c r="D120" s="156" t="str">
        <f>IF(BUNDESLIGA!G241&lt;&gt;"",BUNDESLIGA!G241&amp;" - "&amp;BUNDESLIGA!H241,"")</f>
        <v/>
      </c>
      <c r="E120" s="157"/>
      <c r="G120" s="26" t="str">
        <f>BUNDESLIGA!F296&amp;IF(OR(BUNDESLIGA!G296="",BUNDESLIGA!H296=""),"",IF(BUNDESLIGA!G296&gt;BUNDESLIGA!H296,"",IF(BUNDESLIGA!G296&lt;BUNDESLIGA!H296,"","")))</f>
        <v>FC Schalke 04</v>
      </c>
      <c r="H120" s="27" t="str">
        <f>BUNDESLIGA!I296&amp;IF(OR(BUNDESLIGA!G296="",BUNDESLIGA!H296=""),"",IF(BUNDESLIGA!G296&lt;BUNDESLIGA!H296,"",IF(BUNDESLIGA!G296&gt;BUNDESLIGA!H296,"","")))</f>
        <v>FC Augsburg</v>
      </c>
      <c r="I120" s="156" t="str">
        <f>IF(BUNDESLIGA!G296&lt;&gt;"",BUNDESLIGA!G296&amp;" - "&amp;BUNDESLIGA!H296,"")</f>
        <v/>
      </c>
      <c r="J120" s="157"/>
      <c r="L120" s="26" t="str">
        <f>BUNDESLIGA!F351&amp;IF(OR(BUNDESLIGA!G351="",BUNDESLIGA!H351=""),"",IF(BUNDESLIGA!G351&gt;BUNDESLIGA!H351,"",IF(BUNDESLIGA!G351&lt;BUNDESLIGA!H351,"","")))</f>
        <v>Bayer Leverkusen</v>
      </c>
      <c r="M120" s="27" t="str">
        <f>BUNDESLIGA!I351&amp;IF(OR(BUNDESLIGA!G351="",BUNDESLIGA!H351=""),"",IF(BUNDESLIGA!G351&lt;BUNDESLIGA!H351,"",IF(BUNDESLIGA!G351&gt;BUNDESLIGA!H351,"","")))</f>
        <v>1. FC Köln</v>
      </c>
      <c r="N120" s="156" t="str">
        <f>IF(BUNDESLIGA!G351&lt;&gt;"",BUNDESLIGA!G351&amp;" - "&amp;BUNDESLIGA!H351,"")</f>
        <v/>
      </c>
      <c r="O120" s="157"/>
      <c r="Q120" s="11"/>
      <c r="R120" s="11"/>
    </row>
    <row r="121" spans="2:18" x14ac:dyDescent="0.25">
      <c r="B121" s="26" t="str">
        <f>BUNDESLIGA!F242&amp;IF(OR(BUNDESLIGA!G242="",BUNDESLIGA!H242=""),"",IF(BUNDESLIGA!G242&gt;BUNDESLIGA!H242,"",IF(BUNDESLIGA!G242&lt;BUNDESLIGA!H242,"","")))</f>
        <v>1. FSV Mainz 05</v>
      </c>
      <c r="C121" s="27" t="str">
        <f>BUNDESLIGA!I242&amp;IF(OR(BUNDESLIGA!G242="",BUNDESLIGA!H242=""),"",IF(BUNDESLIGA!G242&lt;BUNDESLIGA!H242,"",IF(BUNDESLIGA!G242&gt;BUNDESLIGA!H242,"","")))</f>
        <v>FC Schalke 04</v>
      </c>
      <c r="D121" s="156" t="str">
        <f>IF(BUNDESLIGA!G242&lt;&gt;"",BUNDESLIGA!G242&amp;" - "&amp;BUNDESLIGA!H242,"")</f>
        <v/>
      </c>
      <c r="E121" s="157"/>
      <c r="G121" s="26" t="str">
        <f>BUNDESLIGA!F297&amp;IF(OR(BUNDESLIGA!G297="",BUNDESLIGA!H297=""),"",IF(BUNDESLIGA!G297&gt;BUNDESLIGA!H297,"",IF(BUNDESLIGA!G297&lt;BUNDESLIGA!H297,"","")))</f>
        <v>Hertha BSC</v>
      </c>
      <c r="H121" s="27" t="str">
        <f>BUNDESLIGA!I297&amp;IF(OR(BUNDESLIGA!G297="",BUNDESLIGA!H297=""),"",IF(BUNDESLIGA!G297&lt;BUNDESLIGA!H297,"",IF(BUNDESLIGA!G297&gt;BUNDESLIGA!H297,"","")))</f>
        <v>1. FC Union Berlin</v>
      </c>
      <c r="I121" s="156" t="str">
        <f>IF(BUNDESLIGA!G297&lt;&gt;"",BUNDESLIGA!G297&amp;" - "&amp;BUNDESLIGA!H297,"")</f>
        <v/>
      </c>
      <c r="J121" s="157"/>
      <c r="L121" s="26" t="str">
        <f>BUNDESLIGA!F352&amp;IF(OR(BUNDESLIGA!G352="",BUNDESLIGA!H352=""),"",IF(BUNDESLIGA!G352&gt;BUNDESLIGA!H352,"",IF(BUNDESLIGA!G352&lt;BUNDESLIGA!H352,"","")))</f>
        <v>1. FC Union Berlin</v>
      </c>
      <c r="M121" s="27" t="str">
        <f>BUNDESLIGA!I352&amp;IF(OR(BUNDESLIGA!G352="",BUNDESLIGA!H352=""),"",IF(BUNDESLIGA!G352&lt;BUNDESLIGA!H352,"",IF(BUNDESLIGA!G352&gt;BUNDESLIGA!H352,"","")))</f>
        <v>SC Paderborn 07</v>
      </c>
      <c r="N121" s="156" t="str">
        <f>IF(BUNDESLIGA!G352&lt;&gt;"",BUNDESLIGA!G352&amp;" - "&amp;BUNDESLIGA!H352,"")</f>
        <v/>
      </c>
      <c r="O121" s="157"/>
      <c r="Q121" s="11"/>
      <c r="R121" s="11"/>
    </row>
    <row r="122" spans="2:18" x14ac:dyDescent="0.25">
      <c r="B122" s="11"/>
      <c r="C122" s="11"/>
      <c r="G122" s="11"/>
      <c r="H122" s="11"/>
      <c r="L122" s="11"/>
      <c r="M122" s="11"/>
    </row>
  </sheetData>
  <sheetProtection sheet="1" objects="1" scenarios="1"/>
  <mergeCells count="344">
    <mergeCell ref="H2:L2"/>
    <mergeCell ref="H65:L65"/>
    <mergeCell ref="B27:E27"/>
    <mergeCell ref="B38:E38"/>
    <mergeCell ref="B5:E5"/>
    <mergeCell ref="B16:E16"/>
    <mergeCell ref="B49:E49"/>
    <mergeCell ref="G27:J27"/>
    <mergeCell ref="L27:O27"/>
    <mergeCell ref="G38:J38"/>
    <mergeCell ref="L38:O38"/>
    <mergeCell ref="G49:J49"/>
    <mergeCell ref="L49:O49"/>
    <mergeCell ref="G5:J5"/>
    <mergeCell ref="L5:O5"/>
    <mergeCell ref="D6:E6"/>
    <mergeCell ref="D12:E12"/>
    <mergeCell ref="D13:E13"/>
    <mergeCell ref="D14:E14"/>
    <mergeCell ref="D17:E17"/>
    <mergeCell ref="D18:E18"/>
    <mergeCell ref="D7:E7"/>
    <mergeCell ref="D8:E8"/>
    <mergeCell ref="D9:E9"/>
    <mergeCell ref="Q5:T5"/>
    <mergeCell ref="G16:J16"/>
    <mergeCell ref="L16:O16"/>
    <mergeCell ref="Q16:T16"/>
    <mergeCell ref="Q38:T38"/>
    <mergeCell ref="I20:J20"/>
    <mergeCell ref="I21:J21"/>
    <mergeCell ref="I22:J22"/>
    <mergeCell ref="I23:J23"/>
    <mergeCell ref="I24:J24"/>
    <mergeCell ref="I25:J25"/>
    <mergeCell ref="I28:J28"/>
    <mergeCell ref="I29:J29"/>
    <mergeCell ref="I30:J30"/>
    <mergeCell ref="I31:J31"/>
    <mergeCell ref="I32:J32"/>
    <mergeCell ref="N17:O17"/>
    <mergeCell ref="N18:O18"/>
    <mergeCell ref="N19:O19"/>
    <mergeCell ref="N20:O20"/>
    <mergeCell ref="N21:O21"/>
    <mergeCell ref="N6:O6"/>
    <mergeCell ref="N7:O7"/>
    <mergeCell ref="N8:O8"/>
    <mergeCell ref="Q79:T79"/>
    <mergeCell ref="L79:O79"/>
    <mergeCell ref="L68:O68"/>
    <mergeCell ref="Q27:T27"/>
    <mergeCell ref="Q68:T68"/>
    <mergeCell ref="N29:O29"/>
    <mergeCell ref="N30:O30"/>
    <mergeCell ref="N31:O31"/>
    <mergeCell ref="N32:O32"/>
    <mergeCell ref="N33:O33"/>
    <mergeCell ref="N34:O34"/>
    <mergeCell ref="N35:O35"/>
    <mergeCell ref="N36:O36"/>
    <mergeCell ref="N39:O39"/>
    <mergeCell ref="N40:O40"/>
    <mergeCell ref="N41:O41"/>
    <mergeCell ref="N57:O57"/>
    <mergeCell ref="N58:O58"/>
    <mergeCell ref="N47:O47"/>
    <mergeCell ref="N50:O50"/>
    <mergeCell ref="N51:O51"/>
    <mergeCell ref="N52:O52"/>
    <mergeCell ref="N53:O53"/>
    <mergeCell ref="N69:O69"/>
    <mergeCell ref="B68:E68"/>
    <mergeCell ref="B79:E79"/>
    <mergeCell ref="B90:E90"/>
    <mergeCell ref="G68:J68"/>
    <mergeCell ref="D70:E70"/>
    <mergeCell ref="D71:E71"/>
    <mergeCell ref="D72:E72"/>
    <mergeCell ref="D73:E73"/>
    <mergeCell ref="D74:E74"/>
    <mergeCell ref="D75:E75"/>
    <mergeCell ref="D76:E76"/>
    <mergeCell ref="D77:E77"/>
    <mergeCell ref="D69:E69"/>
    <mergeCell ref="I69:J69"/>
    <mergeCell ref="I70:J70"/>
    <mergeCell ref="I71:J71"/>
    <mergeCell ref="I72:J72"/>
    <mergeCell ref="I73:J73"/>
    <mergeCell ref="I74:J74"/>
    <mergeCell ref="I87:J87"/>
    <mergeCell ref="D96:E96"/>
    <mergeCell ref="D97:E97"/>
    <mergeCell ref="D98:E98"/>
    <mergeCell ref="D99:E99"/>
    <mergeCell ref="D102:E102"/>
    <mergeCell ref="D103:E103"/>
    <mergeCell ref="D104:E104"/>
    <mergeCell ref="G79:J79"/>
    <mergeCell ref="G90:J90"/>
    <mergeCell ref="G101:J101"/>
    <mergeCell ref="D85:E85"/>
    <mergeCell ref="D86:E86"/>
    <mergeCell ref="D87:E87"/>
    <mergeCell ref="D88:E88"/>
    <mergeCell ref="D91:E91"/>
    <mergeCell ref="D80:E80"/>
    <mergeCell ref="D81:E81"/>
    <mergeCell ref="D82:E82"/>
    <mergeCell ref="D83:E83"/>
    <mergeCell ref="D84:E84"/>
    <mergeCell ref="B101:E101"/>
    <mergeCell ref="D92:E92"/>
    <mergeCell ref="D93:E93"/>
    <mergeCell ref="D94:E94"/>
    <mergeCell ref="D10:E10"/>
    <mergeCell ref="D11:E11"/>
    <mergeCell ref="D24:E24"/>
    <mergeCell ref="D25:E25"/>
    <mergeCell ref="D28:E28"/>
    <mergeCell ref="D29:E29"/>
    <mergeCell ref="D30:E30"/>
    <mergeCell ref="D19:E19"/>
    <mergeCell ref="D20:E20"/>
    <mergeCell ref="D21:E21"/>
    <mergeCell ref="D22:E22"/>
    <mergeCell ref="D23:E23"/>
    <mergeCell ref="D46:E46"/>
    <mergeCell ref="D47:E47"/>
    <mergeCell ref="D36:E36"/>
    <mergeCell ref="D39:E39"/>
    <mergeCell ref="D40:E40"/>
    <mergeCell ref="D41:E41"/>
    <mergeCell ref="D42:E42"/>
    <mergeCell ref="D31:E31"/>
    <mergeCell ref="D32:E32"/>
    <mergeCell ref="D33:E33"/>
    <mergeCell ref="D34:E34"/>
    <mergeCell ref="D35:E35"/>
    <mergeCell ref="D55:E55"/>
    <mergeCell ref="D56:E56"/>
    <mergeCell ref="D57:E57"/>
    <mergeCell ref="D58:E58"/>
    <mergeCell ref="I6:J6"/>
    <mergeCell ref="I7:J7"/>
    <mergeCell ref="I8:J8"/>
    <mergeCell ref="I9:J9"/>
    <mergeCell ref="I10:J10"/>
    <mergeCell ref="I11:J11"/>
    <mergeCell ref="I12:J12"/>
    <mergeCell ref="I13:J13"/>
    <mergeCell ref="I14:J14"/>
    <mergeCell ref="I17:J17"/>
    <mergeCell ref="I18:J18"/>
    <mergeCell ref="I19:J19"/>
    <mergeCell ref="D50:E50"/>
    <mergeCell ref="D51:E51"/>
    <mergeCell ref="D52:E52"/>
    <mergeCell ref="D53:E53"/>
    <mergeCell ref="D54:E54"/>
    <mergeCell ref="D43:E43"/>
    <mergeCell ref="D44:E44"/>
    <mergeCell ref="D45:E45"/>
    <mergeCell ref="I52:J52"/>
    <mergeCell ref="I53:J53"/>
    <mergeCell ref="I54:J54"/>
    <mergeCell ref="I55:J55"/>
    <mergeCell ref="I45:J45"/>
    <mergeCell ref="I46:J46"/>
    <mergeCell ref="I47:J47"/>
    <mergeCell ref="I50:J50"/>
    <mergeCell ref="I51:J51"/>
    <mergeCell ref="I40:J40"/>
    <mergeCell ref="I41:J41"/>
    <mergeCell ref="I42:J42"/>
    <mergeCell ref="I43:J43"/>
    <mergeCell ref="I44:J44"/>
    <mergeCell ref="I33:J33"/>
    <mergeCell ref="I34:J34"/>
    <mergeCell ref="I35:J35"/>
    <mergeCell ref="I36:J36"/>
    <mergeCell ref="I39:J39"/>
    <mergeCell ref="N9:O9"/>
    <mergeCell ref="N10:O10"/>
    <mergeCell ref="N11:O11"/>
    <mergeCell ref="N12:O12"/>
    <mergeCell ref="N13:O13"/>
    <mergeCell ref="N14:O14"/>
    <mergeCell ref="N45:O45"/>
    <mergeCell ref="N46:O46"/>
    <mergeCell ref="N22:O22"/>
    <mergeCell ref="N23:O23"/>
    <mergeCell ref="N24:O24"/>
    <mergeCell ref="N25:O25"/>
    <mergeCell ref="N28:O28"/>
    <mergeCell ref="N42:O42"/>
    <mergeCell ref="N43:O43"/>
    <mergeCell ref="N44:O44"/>
    <mergeCell ref="I57:J57"/>
    <mergeCell ref="I58:J58"/>
    <mergeCell ref="I56:J56"/>
    <mergeCell ref="S6:T6"/>
    <mergeCell ref="S7:T7"/>
    <mergeCell ref="S8:T8"/>
    <mergeCell ref="S9:T9"/>
    <mergeCell ref="S10:T10"/>
    <mergeCell ref="S11:T11"/>
    <mergeCell ref="S12:T12"/>
    <mergeCell ref="S13:T13"/>
    <mergeCell ref="S14:T14"/>
    <mergeCell ref="S22:T22"/>
    <mergeCell ref="S23:T23"/>
    <mergeCell ref="S24:T24"/>
    <mergeCell ref="S25:T25"/>
    <mergeCell ref="S17:T17"/>
    <mergeCell ref="S18:T18"/>
    <mergeCell ref="S19:T19"/>
    <mergeCell ref="S20:T20"/>
    <mergeCell ref="S21:T21"/>
    <mergeCell ref="N54:O54"/>
    <mergeCell ref="N55:O55"/>
    <mergeCell ref="N56:O56"/>
    <mergeCell ref="D121:E121"/>
    <mergeCell ref="D110:E110"/>
    <mergeCell ref="D113:E113"/>
    <mergeCell ref="D114:E114"/>
    <mergeCell ref="D115:E115"/>
    <mergeCell ref="D116:E116"/>
    <mergeCell ref="D105:E105"/>
    <mergeCell ref="D106:E106"/>
    <mergeCell ref="D107:E107"/>
    <mergeCell ref="D108:E108"/>
    <mergeCell ref="D109:E109"/>
    <mergeCell ref="B112:E112"/>
    <mergeCell ref="D117:E117"/>
    <mergeCell ref="D118:E118"/>
    <mergeCell ref="D119:E119"/>
    <mergeCell ref="D120:E120"/>
    <mergeCell ref="D95:E95"/>
    <mergeCell ref="I82:J82"/>
    <mergeCell ref="I83:J83"/>
    <mergeCell ref="I84:J84"/>
    <mergeCell ref="I85:J85"/>
    <mergeCell ref="I86:J86"/>
    <mergeCell ref="I75:J75"/>
    <mergeCell ref="I76:J76"/>
    <mergeCell ref="I77:J77"/>
    <mergeCell ref="I80:J80"/>
    <mergeCell ref="I81:J81"/>
    <mergeCell ref="I99:J99"/>
    <mergeCell ref="I102:J102"/>
    <mergeCell ref="I103:J103"/>
    <mergeCell ref="I104:J104"/>
    <mergeCell ref="I105:J105"/>
    <mergeCell ref="I94:J94"/>
    <mergeCell ref="I95:J95"/>
    <mergeCell ref="I96:J96"/>
    <mergeCell ref="I97:J97"/>
    <mergeCell ref="I98:J98"/>
    <mergeCell ref="I113:J113"/>
    <mergeCell ref="I114:J114"/>
    <mergeCell ref="I115:J115"/>
    <mergeCell ref="I116:J116"/>
    <mergeCell ref="I117:J117"/>
    <mergeCell ref="I106:J106"/>
    <mergeCell ref="I107:J107"/>
    <mergeCell ref="I108:J108"/>
    <mergeCell ref="I109:J109"/>
    <mergeCell ref="I110:J110"/>
    <mergeCell ref="N70:O70"/>
    <mergeCell ref="N71:O71"/>
    <mergeCell ref="N72:O72"/>
    <mergeCell ref="N73:O73"/>
    <mergeCell ref="N74:O74"/>
    <mergeCell ref="N75:O75"/>
    <mergeCell ref="N76:O76"/>
    <mergeCell ref="N77:O77"/>
    <mergeCell ref="N83:O83"/>
    <mergeCell ref="N80:O80"/>
    <mergeCell ref="N81:O81"/>
    <mergeCell ref="N82:O82"/>
    <mergeCell ref="N84:O84"/>
    <mergeCell ref="N85:O85"/>
    <mergeCell ref="N86:O86"/>
    <mergeCell ref="N87:O87"/>
    <mergeCell ref="I118:J118"/>
    <mergeCell ref="I119:J119"/>
    <mergeCell ref="I120:J120"/>
    <mergeCell ref="I121:J121"/>
    <mergeCell ref="I88:J88"/>
    <mergeCell ref="I91:J91"/>
    <mergeCell ref="I92:J92"/>
    <mergeCell ref="I93:J93"/>
    <mergeCell ref="L101:O101"/>
    <mergeCell ref="L112:O112"/>
    <mergeCell ref="L90:O90"/>
    <mergeCell ref="G112:J112"/>
    <mergeCell ref="N95:O95"/>
    <mergeCell ref="N96:O96"/>
    <mergeCell ref="N97:O97"/>
    <mergeCell ref="N98:O98"/>
    <mergeCell ref="N99:O99"/>
    <mergeCell ref="N88:O88"/>
    <mergeCell ref="N91:O91"/>
    <mergeCell ref="N92:O92"/>
    <mergeCell ref="N93:O93"/>
    <mergeCell ref="N94:O94"/>
    <mergeCell ref="N117:O117"/>
    <mergeCell ref="N118:O118"/>
    <mergeCell ref="N107:O107"/>
    <mergeCell ref="N108:O108"/>
    <mergeCell ref="N109:O109"/>
    <mergeCell ref="N110:O110"/>
    <mergeCell ref="N113:O113"/>
    <mergeCell ref="N102:O102"/>
    <mergeCell ref="N103:O103"/>
    <mergeCell ref="N104:O104"/>
    <mergeCell ref="N105:O105"/>
    <mergeCell ref="N106:O106"/>
    <mergeCell ref="S84:T84"/>
    <mergeCell ref="S85:T85"/>
    <mergeCell ref="S86:T86"/>
    <mergeCell ref="S87:T87"/>
    <mergeCell ref="S88:T88"/>
    <mergeCell ref="N119:O119"/>
    <mergeCell ref="N120:O120"/>
    <mergeCell ref="N121:O121"/>
    <mergeCell ref="S69:T69"/>
    <mergeCell ref="S70:T70"/>
    <mergeCell ref="S71:T71"/>
    <mergeCell ref="S72:T72"/>
    <mergeCell ref="S73:T73"/>
    <mergeCell ref="S74:T74"/>
    <mergeCell ref="S75:T75"/>
    <mergeCell ref="S76:T76"/>
    <mergeCell ref="S77:T77"/>
    <mergeCell ref="S80:T80"/>
    <mergeCell ref="S81:T81"/>
    <mergeCell ref="S82:T82"/>
    <mergeCell ref="S83:T83"/>
    <mergeCell ref="N114:O114"/>
    <mergeCell ref="N115:O115"/>
    <mergeCell ref="N116:O116"/>
  </mergeCells>
  <pageMargins left="0.7" right="0.7" top="0.75" bottom="0.75" header="0.3" footer="0.3"/>
  <pageSetup paperSize="9" scale="50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rgb="FFFFC000"/>
  </sheetPr>
  <dimension ref="C3:U21"/>
  <sheetViews>
    <sheetView showGridLines="0" showRowColHeaders="0" zoomScale="125" zoomScaleNormal="125" workbookViewId="0">
      <selection activeCell="U21" sqref="U21"/>
    </sheetView>
  </sheetViews>
  <sheetFormatPr baseColWidth="10" defaultColWidth="11.42578125" defaultRowHeight="15.75" x14ac:dyDescent="0.25"/>
  <cols>
    <col min="1" max="1" width="11.42578125" style="86"/>
    <col min="2" max="2" width="19.7109375" style="86" customWidth="1"/>
    <col min="3" max="3" width="25.7109375" style="86" customWidth="1"/>
    <col min="4" max="21" width="7.140625" style="86" customWidth="1"/>
    <col min="22" max="16384" width="11.42578125" style="86"/>
  </cols>
  <sheetData>
    <row r="3" spans="3:21" ht="120.75" customHeight="1" x14ac:dyDescent="0.25">
      <c r="C3" s="103" t="s">
        <v>263</v>
      </c>
      <c r="D3" s="87" t="s">
        <v>261</v>
      </c>
      <c r="E3" s="87" t="s">
        <v>262</v>
      </c>
      <c r="F3" s="87" t="s">
        <v>127</v>
      </c>
      <c r="G3" s="87" t="s">
        <v>123</v>
      </c>
      <c r="H3" s="87" t="s">
        <v>120</v>
      </c>
      <c r="I3" s="87" t="s">
        <v>116</v>
      </c>
      <c r="J3" s="87" t="s">
        <v>119</v>
      </c>
      <c r="K3" s="87" t="s">
        <v>117</v>
      </c>
      <c r="L3" s="87" t="s">
        <v>121</v>
      </c>
      <c r="M3" s="87" t="s">
        <v>129</v>
      </c>
      <c r="N3" s="87" t="s">
        <v>130</v>
      </c>
      <c r="O3" s="87" t="s">
        <v>126</v>
      </c>
      <c r="P3" s="87" t="s">
        <v>125</v>
      </c>
      <c r="Q3" s="87" t="s">
        <v>118</v>
      </c>
      <c r="R3" s="87" t="s">
        <v>128</v>
      </c>
      <c r="S3" s="87" t="s">
        <v>225</v>
      </c>
      <c r="T3" s="87" t="s">
        <v>122</v>
      </c>
      <c r="U3" s="87" t="s">
        <v>124</v>
      </c>
    </row>
    <row r="4" spans="3:21" x14ac:dyDescent="0.25">
      <c r="C4" s="84" t="s">
        <v>261</v>
      </c>
      <c r="D4" s="79" t="str">
        <f>IFERROR(VLOOKUP($C4&amp;D$3,BUNDESLIGA!$S:$T,2,0),"")</f>
        <v/>
      </c>
      <c r="E4" s="84" t="str">
        <f>IFERROR(VLOOKUP($C4&amp;E$3,BUNDESLIGA!$S:$T,2,0),"")</f>
        <v/>
      </c>
      <c r="F4" s="84" t="str">
        <f>IFERROR(VLOOKUP($C4&amp;F$3,BUNDESLIGA!$S:$T,2,0),"")</f>
        <v/>
      </c>
      <c r="G4" s="84" t="str">
        <f>IFERROR(VLOOKUP($C4&amp;G$3,BUNDESLIGA!$S:$T,2,0),"")</f>
        <v/>
      </c>
      <c r="H4" s="84" t="str">
        <f>IFERROR(VLOOKUP($C4&amp;H$3,BUNDESLIGA!$S:$T,2,0),"")</f>
        <v/>
      </c>
      <c r="I4" s="84" t="str">
        <f>IFERROR(VLOOKUP($C4&amp;I$3,BUNDESLIGA!$S:$T,2,0),"")</f>
        <v/>
      </c>
      <c r="J4" s="84" t="str">
        <f>IFERROR(VLOOKUP($C4&amp;J$3,BUNDESLIGA!$S:$T,2,0),"")</f>
        <v/>
      </c>
      <c r="K4" s="84" t="str">
        <f>IFERROR(VLOOKUP($C4&amp;K$3,BUNDESLIGA!$S:$T,2,0),"")</f>
        <v>1-3</v>
      </c>
      <c r="L4" s="84" t="str">
        <f>IFERROR(VLOOKUP($C4&amp;L$3,BUNDESLIGA!$S:$T,2,0),"")</f>
        <v/>
      </c>
      <c r="M4" s="84" t="str">
        <f>IFERROR(VLOOKUP($C4&amp;M$3,BUNDESLIGA!$S:$T,2,0),"")</f>
        <v/>
      </c>
      <c r="N4" s="84" t="str">
        <f>IFERROR(VLOOKUP($C4&amp;N$3,BUNDESLIGA!$S:$T,2,0),"")</f>
        <v/>
      </c>
      <c r="O4" s="84" t="str">
        <f>IFERROR(VLOOKUP($C4&amp;O$3,BUNDESLIGA!$S:$T,2,0),"")</f>
        <v/>
      </c>
      <c r="P4" s="84" t="str">
        <f>IFERROR(VLOOKUP($C4&amp;P$3,BUNDESLIGA!$S:$T,2,0),"")</f>
        <v/>
      </c>
      <c r="Q4" s="84" t="str">
        <f>IFERROR(VLOOKUP($C4&amp;Q$3,BUNDESLIGA!$S:$T,2,0),"")</f>
        <v/>
      </c>
      <c r="R4" s="84" t="str">
        <f>IFERROR(VLOOKUP($C4&amp;R$3,BUNDESLIGA!$S:$T,2,0),"")</f>
        <v/>
      </c>
      <c r="S4" s="84" t="str">
        <f>IFERROR(VLOOKUP($C4&amp;S$3,BUNDESLIGA!$S:$T,2,0),"")</f>
        <v/>
      </c>
      <c r="T4" s="84" t="str">
        <f>IFERROR(VLOOKUP($C4&amp;T$3,BUNDESLIGA!$S:$T,2,0),"")</f>
        <v/>
      </c>
      <c r="U4" s="84" t="str">
        <f>IFERROR(VLOOKUP($C4&amp;U$3,BUNDESLIGA!$S:$T,2,0),"")</f>
        <v/>
      </c>
    </row>
    <row r="5" spans="3:21" x14ac:dyDescent="0.25">
      <c r="C5" s="84" t="s">
        <v>262</v>
      </c>
      <c r="D5" s="84" t="str">
        <f>IFERROR(VLOOKUP($C5&amp;D$3,BUNDESLIGA!$S:$T,2,0),"")</f>
        <v/>
      </c>
      <c r="E5" s="79" t="str">
        <f>IFERROR(VLOOKUP($C5&amp;E$3,BUNDESLIGA!$S:$T,2,0),"")</f>
        <v/>
      </c>
      <c r="F5" s="84" t="str">
        <f>IFERROR(VLOOKUP($C5&amp;F$3,BUNDESLIGA!$S:$T,2,0),"")</f>
        <v/>
      </c>
      <c r="G5" s="84" t="str">
        <f>IFERROR(VLOOKUP($C5&amp;G$3,BUNDESLIGA!$S:$T,2,0),"")</f>
        <v/>
      </c>
      <c r="H5" s="84" t="str">
        <f>IFERROR(VLOOKUP($C5&amp;H$3,BUNDESLIGA!$S:$T,2,0),"")</f>
        <v/>
      </c>
      <c r="I5" s="84" t="str">
        <f>IFERROR(VLOOKUP($C5&amp;I$3,BUNDESLIGA!$S:$T,2,0),"")</f>
        <v/>
      </c>
      <c r="J5" s="84" t="str">
        <f>IFERROR(VLOOKUP($C5&amp;J$3,BUNDESLIGA!$S:$T,2,0),"")</f>
        <v/>
      </c>
      <c r="K5" s="84" t="str">
        <f>IFERROR(VLOOKUP($C5&amp;K$3,BUNDESLIGA!$S:$T,2,0),"")</f>
        <v>3-1</v>
      </c>
      <c r="L5" s="84" t="str">
        <f>IFERROR(VLOOKUP($C5&amp;L$3,BUNDESLIGA!$S:$T,2,0),"")</f>
        <v/>
      </c>
      <c r="M5" s="84" t="str">
        <f>IFERROR(VLOOKUP($C5&amp;M$3,BUNDESLIGA!$S:$T,2,0),"")</f>
        <v/>
      </c>
      <c r="N5" s="84" t="str">
        <f>IFERROR(VLOOKUP($C5&amp;N$3,BUNDESLIGA!$S:$T,2,0),"")</f>
        <v/>
      </c>
      <c r="O5" s="84" t="str">
        <f>IFERROR(VLOOKUP($C5&amp;O$3,BUNDESLIGA!$S:$T,2,0),"")</f>
        <v/>
      </c>
      <c r="P5" s="84" t="str">
        <f>IFERROR(VLOOKUP($C5&amp;P$3,BUNDESLIGA!$S:$T,2,0),"")</f>
        <v/>
      </c>
      <c r="Q5" s="84" t="str">
        <f>IFERROR(VLOOKUP($C5&amp;Q$3,BUNDESLIGA!$S:$T,2,0),"")</f>
        <v>0-4</v>
      </c>
      <c r="R5" s="84" t="str">
        <f>IFERROR(VLOOKUP($C5&amp;R$3,BUNDESLIGA!$S:$T,2,0),"")</f>
        <v/>
      </c>
      <c r="S5" s="84" t="str">
        <f>IFERROR(VLOOKUP($C5&amp;S$3,BUNDESLIGA!$S:$T,2,0),"")</f>
        <v/>
      </c>
      <c r="T5" s="84" t="str">
        <f>IFERROR(VLOOKUP($C5&amp;T$3,BUNDESLIGA!$S:$T,2,0),"")</f>
        <v/>
      </c>
      <c r="U5" s="84" t="str">
        <f>IFERROR(VLOOKUP($C5&amp;U$3,BUNDESLIGA!$S:$T,2,0),"")</f>
        <v/>
      </c>
    </row>
    <row r="6" spans="3:21" x14ac:dyDescent="0.25">
      <c r="C6" s="84" t="s">
        <v>127</v>
      </c>
      <c r="D6" s="84" t="str">
        <f>IFERROR(VLOOKUP($C6&amp;D$3,BUNDESLIGA!$S:$T,2,0),"")</f>
        <v/>
      </c>
      <c r="E6" s="84" t="str">
        <f>IFERROR(VLOOKUP($C6&amp;E$3,BUNDESLIGA!$S:$T,2,0),"")</f>
        <v/>
      </c>
      <c r="F6" s="79" t="str">
        <f>IFERROR(VLOOKUP($C6&amp;F$3,BUNDESLIGA!$S:$T,2,0),"")</f>
        <v/>
      </c>
      <c r="G6" s="84" t="str">
        <f>IFERROR(VLOOKUP($C6&amp;G$3,BUNDESLIGA!$S:$T,2,0),"")</f>
        <v/>
      </c>
      <c r="H6" s="84" t="str">
        <f>IFERROR(VLOOKUP($C6&amp;H$3,BUNDESLIGA!$S:$T,2,0),"")</f>
        <v/>
      </c>
      <c r="I6" s="84" t="str">
        <f>IFERROR(VLOOKUP($C6&amp;I$3,BUNDESLIGA!$S:$T,2,0),"")</f>
        <v/>
      </c>
      <c r="J6" s="84" t="str">
        <f>IFERROR(VLOOKUP($C6&amp;J$3,BUNDESLIGA!$S:$T,2,0),"")</f>
        <v>1-3</v>
      </c>
      <c r="K6" s="84" t="str">
        <f>IFERROR(VLOOKUP($C6&amp;K$3,BUNDESLIGA!$S:$T,2,0),"")</f>
        <v/>
      </c>
      <c r="L6" s="84" t="str">
        <f>IFERROR(VLOOKUP($C6&amp;L$3,BUNDESLIGA!$S:$T,2,0),"")</f>
        <v/>
      </c>
      <c r="M6" s="84" t="str">
        <f>IFERROR(VLOOKUP($C6&amp;M$3,BUNDESLIGA!$S:$T,2,0),"")</f>
        <v/>
      </c>
      <c r="N6" s="84" t="str">
        <f>IFERROR(VLOOKUP($C6&amp;N$3,BUNDESLIGA!$S:$T,2,0),"")</f>
        <v/>
      </c>
      <c r="O6" s="84" t="str">
        <f>IFERROR(VLOOKUP($C6&amp;O$3,BUNDESLIGA!$S:$T,2,0),"")</f>
        <v/>
      </c>
      <c r="P6" s="84" t="str">
        <f>IFERROR(VLOOKUP($C6&amp;P$3,BUNDESLIGA!$S:$T,2,0),"")</f>
        <v/>
      </c>
      <c r="Q6" s="84" t="str">
        <f>IFERROR(VLOOKUP($C6&amp;Q$3,BUNDESLIGA!$S:$T,2,0),"")</f>
        <v/>
      </c>
      <c r="R6" s="84" t="str">
        <f>IFERROR(VLOOKUP($C6&amp;R$3,BUNDESLIGA!$S:$T,2,0),"")</f>
        <v/>
      </c>
      <c r="S6" s="84" t="str">
        <f>IFERROR(VLOOKUP($C6&amp;S$3,BUNDESLIGA!$S:$T,2,0),"")</f>
        <v/>
      </c>
      <c r="T6" s="84" t="str">
        <f>IFERROR(VLOOKUP($C6&amp;T$3,BUNDESLIGA!$S:$T,2,0),"")</f>
        <v/>
      </c>
      <c r="U6" s="84" t="str">
        <f>IFERROR(VLOOKUP($C6&amp;U$3,BUNDESLIGA!$S:$T,2,0),"")</f>
        <v/>
      </c>
    </row>
    <row r="7" spans="3:21" x14ac:dyDescent="0.25">
      <c r="C7" s="84" t="s">
        <v>123</v>
      </c>
      <c r="D7" s="84" t="str">
        <f>IFERROR(VLOOKUP($C7&amp;D$3,BUNDESLIGA!$S:$T,2,0),"")</f>
        <v/>
      </c>
      <c r="E7" s="84" t="str">
        <f>IFERROR(VLOOKUP($C7&amp;E$3,BUNDESLIGA!$S:$T,2,0),"")</f>
        <v/>
      </c>
      <c r="F7" s="84" t="str">
        <f>IFERROR(VLOOKUP($C7&amp;F$3,BUNDESLIGA!$S:$T,2,0),"")</f>
        <v/>
      </c>
      <c r="G7" s="79" t="str">
        <f>IFERROR(VLOOKUP($C7&amp;G$3,BUNDESLIGA!$S:$T,2,0),"")</f>
        <v/>
      </c>
      <c r="H7" s="84" t="str">
        <f>IFERROR(VLOOKUP($C7&amp;H$3,BUNDESLIGA!$S:$T,2,0),"")</f>
        <v/>
      </c>
      <c r="I7" s="84" t="str">
        <f>IFERROR(VLOOKUP($C7&amp;I$3,BUNDESLIGA!$S:$T,2,0),"")</f>
        <v/>
      </c>
      <c r="J7" s="84" t="str">
        <f>IFERROR(VLOOKUP($C7&amp;J$3,BUNDESLIGA!$S:$T,2,0),"")</f>
        <v/>
      </c>
      <c r="K7" s="84" t="str">
        <f>IFERROR(VLOOKUP($C7&amp;K$3,BUNDESLIGA!$S:$T,2,0),"")</f>
        <v/>
      </c>
      <c r="L7" s="84" t="str">
        <f>IFERROR(VLOOKUP($C7&amp;L$3,BUNDESLIGA!$S:$T,2,0),"")</f>
        <v/>
      </c>
      <c r="M7" s="84" t="str">
        <f>IFERROR(VLOOKUP($C7&amp;M$3,BUNDESLIGA!$S:$T,2,0),"")</f>
        <v/>
      </c>
      <c r="N7" s="84" t="str">
        <f>IFERROR(VLOOKUP($C7&amp;N$3,BUNDESLIGA!$S:$T,2,0),"")</f>
        <v/>
      </c>
      <c r="O7" s="84" t="str">
        <f>IFERROR(VLOOKUP($C7&amp;O$3,BUNDESLIGA!$S:$T,2,0),"")</f>
        <v/>
      </c>
      <c r="P7" s="84" t="str">
        <f>IFERROR(VLOOKUP($C7&amp;P$3,BUNDESLIGA!$S:$T,2,0),"")</f>
        <v/>
      </c>
      <c r="Q7" s="84" t="str">
        <f>IFERROR(VLOOKUP($C7&amp;Q$3,BUNDESLIGA!$S:$T,2,0),"")</f>
        <v/>
      </c>
      <c r="R7" s="84" t="str">
        <f>IFERROR(VLOOKUP($C7&amp;R$3,BUNDESLIGA!$S:$T,2,0),"")</f>
        <v/>
      </c>
      <c r="S7" s="84" t="str">
        <f>IFERROR(VLOOKUP($C7&amp;S$3,BUNDESLIGA!$S:$T,2,0),"")</f>
        <v/>
      </c>
      <c r="T7" s="84" t="str">
        <f>IFERROR(VLOOKUP($C7&amp;T$3,BUNDESLIGA!$S:$T,2,0),"")</f>
        <v/>
      </c>
      <c r="U7" s="84" t="str">
        <f>IFERROR(VLOOKUP($C7&amp;U$3,BUNDESLIGA!$S:$T,2,0),"")</f>
        <v>3-2</v>
      </c>
    </row>
    <row r="8" spans="3:21" x14ac:dyDescent="0.25">
      <c r="C8" s="84" t="s">
        <v>120</v>
      </c>
      <c r="D8" s="84" t="str">
        <f>IFERROR(VLOOKUP($C8&amp;D$3,BUNDESLIGA!$S:$T,2,0),"")</f>
        <v/>
      </c>
      <c r="E8" s="84" t="str">
        <f>IFERROR(VLOOKUP($C8&amp;E$3,BUNDESLIGA!$S:$T,2,0),"")</f>
        <v/>
      </c>
      <c r="F8" s="84" t="str">
        <f>IFERROR(VLOOKUP($C8&amp;F$3,BUNDESLIGA!$S:$T,2,0),"")</f>
        <v/>
      </c>
      <c r="G8" s="84" t="str">
        <f>IFERROR(VLOOKUP($C8&amp;G$3,BUNDESLIGA!$S:$T,2,0),"")</f>
        <v>0-0</v>
      </c>
      <c r="H8" s="79" t="str">
        <f>IFERROR(VLOOKUP($C8&amp;H$3,BUNDESLIGA!$S:$T,2,0),"")</f>
        <v/>
      </c>
      <c r="I8" s="84" t="str">
        <f>IFERROR(VLOOKUP($C8&amp;I$3,BUNDESLIGA!$S:$T,2,0),"")</f>
        <v/>
      </c>
      <c r="J8" s="84" t="str">
        <f>IFERROR(VLOOKUP($C8&amp;J$3,BUNDESLIGA!$S:$T,2,0),"")</f>
        <v/>
      </c>
      <c r="K8" s="84" t="str">
        <f>IFERROR(VLOOKUP($C8&amp;K$3,BUNDESLIGA!$S:$T,2,0),"")</f>
        <v/>
      </c>
      <c r="L8" s="84" t="str">
        <f>IFERROR(VLOOKUP($C8&amp;L$3,BUNDESLIGA!$S:$T,2,0),"")</f>
        <v/>
      </c>
      <c r="M8" s="84" t="str">
        <f>IFERROR(VLOOKUP($C8&amp;M$3,BUNDESLIGA!$S:$T,2,0),"")</f>
        <v/>
      </c>
      <c r="N8" s="84" t="str">
        <f>IFERROR(VLOOKUP($C8&amp;N$3,BUNDESLIGA!$S:$T,2,0),"")</f>
        <v/>
      </c>
      <c r="O8" s="84" t="str">
        <f>IFERROR(VLOOKUP($C8&amp;O$3,BUNDESLIGA!$S:$T,2,0),"")</f>
        <v/>
      </c>
      <c r="P8" s="84" t="str">
        <f>IFERROR(VLOOKUP($C8&amp;P$3,BUNDESLIGA!$S:$T,2,0),"")</f>
        <v/>
      </c>
      <c r="Q8" s="84" t="str">
        <f>IFERROR(VLOOKUP($C8&amp;Q$3,BUNDESLIGA!$S:$T,2,0),"")</f>
        <v/>
      </c>
      <c r="R8" s="84" t="str">
        <f>IFERROR(VLOOKUP($C8&amp;R$3,BUNDESLIGA!$S:$T,2,0),"")</f>
        <v/>
      </c>
      <c r="S8" s="84" t="str">
        <f>IFERROR(VLOOKUP($C8&amp;S$3,BUNDESLIGA!$S:$T,2,0),"")</f>
        <v>3-2</v>
      </c>
      <c r="T8" s="84" t="str">
        <f>IFERROR(VLOOKUP($C8&amp;T$3,BUNDESLIGA!$S:$T,2,0),"")</f>
        <v/>
      </c>
      <c r="U8" s="84" t="str">
        <f>IFERROR(VLOOKUP($C8&amp;U$3,BUNDESLIGA!$S:$T,2,0),"")</f>
        <v/>
      </c>
    </row>
    <row r="9" spans="3:21" x14ac:dyDescent="0.25">
      <c r="C9" s="84" t="s">
        <v>116</v>
      </c>
      <c r="D9" s="84" t="str">
        <f>IFERROR(VLOOKUP($C9&amp;D$3,BUNDESLIGA!$S:$T,2,0),"")</f>
        <v/>
      </c>
      <c r="E9" s="84" t="str">
        <f>IFERROR(VLOOKUP($C9&amp;E$3,BUNDESLIGA!$S:$T,2,0),"")</f>
        <v/>
      </c>
      <c r="F9" s="84" t="str">
        <f>IFERROR(VLOOKUP($C9&amp;F$3,BUNDESLIGA!$S:$T,2,0),"")</f>
        <v>6-1</v>
      </c>
      <c r="G9" s="84" t="str">
        <f>IFERROR(VLOOKUP($C9&amp;G$3,BUNDESLIGA!$S:$T,2,0),"")</f>
        <v/>
      </c>
      <c r="H9" s="84" t="str">
        <f>IFERROR(VLOOKUP($C9&amp;H$3,BUNDESLIGA!$S:$T,2,0),"")</f>
        <v/>
      </c>
      <c r="I9" s="79" t="str">
        <f>IFERROR(VLOOKUP($C9&amp;I$3,BUNDESLIGA!$S:$T,2,0),"")</f>
        <v/>
      </c>
      <c r="J9" s="84" t="str">
        <f>IFERROR(VLOOKUP($C9&amp;J$3,BUNDESLIGA!$S:$T,2,0),"")</f>
        <v/>
      </c>
      <c r="K9" s="84" t="str">
        <f>IFERROR(VLOOKUP($C9&amp;K$3,BUNDESLIGA!$S:$T,2,0),"")</f>
        <v/>
      </c>
      <c r="L9" s="84" t="str">
        <f>IFERROR(VLOOKUP($C9&amp;L$3,BUNDESLIGA!$S:$T,2,0),"")</f>
        <v/>
      </c>
      <c r="M9" s="84" t="str">
        <f>IFERROR(VLOOKUP($C9&amp;M$3,BUNDESLIGA!$S:$T,2,0),"")</f>
        <v/>
      </c>
      <c r="N9" s="84" t="str">
        <f>IFERROR(VLOOKUP($C9&amp;N$3,BUNDESLIGA!$S:$T,2,0),"")</f>
        <v/>
      </c>
      <c r="O9" s="84" t="str">
        <f>IFERROR(VLOOKUP($C9&amp;O$3,BUNDESLIGA!$S:$T,2,0),"")</f>
        <v/>
      </c>
      <c r="P9" s="84" t="str">
        <f>IFERROR(VLOOKUP($C9&amp;P$3,BUNDESLIGA!$S:$T,2,0),"")</f>
        <v>2-2</v>
      </c>
      <c r="Q9" s="84" t="str">
        <f>IFERROR(VLOOKUP($C9&amp;Q$3,BUNDESLIGA!$S:$T,2,0),"")</f>
        <v/>
      </c>
      <c r="R9" s="84" t="str">
        <f>IFERROR(VLOOKUP($C9&amp;R$3,BUNDESLIGA!$S:$T,2,0),"")</f>
        <v/>
      </c>
      <c r="S9" s="84" t="str">
        <f>IFERROR(VLOOKUP($C9&amp;S$3,BUNDESLIGA!$S:$T,2,0),"")</f>
        <v/>
      </c>
      <c r="T9" s="84" t="str">
        <f>IFERROR(VLOOKUP($C9&amp;T$3,BUNDESLIGA!$S:$T,2,0),"")</f>
        <v/>
      </c>
      <c r="U9" s="84" t="str">
        <f>IFERROR(VLOOKUP($C9&amp;U$3,BUNDESLIGA!$S:$T,2,0),"")</f>
        <v/>
      </c>
    </row>
    <row r="10" spans="3:21" x14ac:dyDescent="0.25">
      <c r="C10" s="84" t="s">
        <v>119</v>
      </c>
      <c r="D10" s="84" t="str">
        <f>IFERROR(VLOOKUP($C10&amp;D$3,BUNDESLIGA!$S:$T,2,0),"")</f>
        <v/>
      </c>
      <c r="E10" s="84" t="str">
        <f>IFERROR(VLOOKUP($C10&amp;E$3,BUNDESLIGA!$S:$T,2,0),"")</f>
        <v/>
      </c>
      <c r="F10" s="84" t="str">
        <f>IFERROR(VLOOKUP($C10&amp;F$3,BUNDESLIGA!$S:$T,2,0),"")</f>
        <v/>
      </c>
      <c r="G10" s="84" t="str">
        <f>IFERROR(VLOOKUP($C10&amp;G$3,BUNDESLIGA!$S:$T,2,0),"")</f>
        <v/>
      </c>
      <c r="H10" s="84" t="str">
        <f>IFERROR(VLOOKUP($C10&amp;H$3,BUNDESLIGA!$S:$T,2,0),"")</f>
        <v/>
      </c>
      <c r="I10" s="84" t="str">
        <f>IFERROR(VLOOKUP($C10&amp;I$3,BUNDESLIGA!$S:$T,2,0),"")</f>
        <v/>
      </c>
      <c r="J10" s="79" t="str">
        <f>IFERROR(VLOOKUP($C10&amp;J$3,BUNDESLIGA!$S:$T,2,0),"")</f>
        <v/>
      </c>
      <c r="K10" s="84" t="str">
        <f>IFERROR(VLOOKUP($C10&amp;K$3,BUNDESLIGA!$S:$T,2,0),"")</f>
        <v/>
      </c>
      <c r="L10" s="84" t="str">
        <f>IFERROR(VLOOKUP($C10&amp;L$3,BUNDESLIGA!$S:$T,2,0),"")</f>
        <v/>
      </c>
      <c r="M10" s="84" t="str">
        <f>IFERROR(VLOOKUP($C10&amp;M$3,BUNDESLIGA!$S:$T,2,0),"")</f>
        <v/>
      </c>
      <c r="N10" s="84" t="str">
        <f>IFERROR(VLOOKUP($C10&amp;N$3,BUNDESLIGA!$S:$T,2,0),"")</f>
        <v>0-0</v>
      </c>
      <c r="O10" s="84" t="str">
        <f>IFERROR(VLOOKUP($C10&amp;O$3,BUNDESLIGA!$S:$T,2,0),"")</f>
        <v/>
      </c>
      <c r="P10" s="84" t="str">
        <f>IFERROR(VLOOKUP($C10&amp;P$3,BUNDESLIGA!$S:$T,2,0),"")</f>
        <v/>
      </c>
      <c r="Q10" s="84" t="str">
        <f>IFERROR(VLOOKUP($C10&amp;Q$3,BUNDESLIGA!$S:$T,2,0),"")</f>
        <v>1-3</v>
      </c>
      <c r="R10" s="84" t="str">
        <f>IFERROR(VLOOKUP($C10&amp;R$3,BUNDESLIGA!$S:$T,2,0),"")</f>
        <v/>
      </c>
      <c r="S10" s="84" t="str">
        <f>IFERROR(VLOOKUP($C10&amp;S$3,BUNDESLIGA!$S:$T,2,0),"")</f>
        <v/>
      </c>
      <c r="T10" s="84" t="str">
        <f>IFERROR(VLOOKUP($C10&amp;T$3,BUNDESLIGA!$S:$T,2,0),"")</f>
        <v/>
      </c>
      <c r="U10" s="84" t="str">
        <f>IFERROR(VLOOKUP($C10&amp;U$3,BUNDESLIGA!$S:$T,2,0),"")</f>
        <v/>
      </c>
    </row>
    <row r="11" spans="3:21" x14ac:dyDescent="0.25">
      <c r="C11" s="84" t="s">
        <v>117</v>
      </c>
      <c r="D11" s="84" t="str">
        <f>IFERROR(VLOOKUP($C11&amp;D$3,BUNDESLIGA!$S:$T,2,0),"")</f>
        <v/>
      </c>
      <c r="E11" s="84" t="str">
        <f>IFERROR(VLOOKUP($C11&amp;E$3,BUNDESLIGA!$S:$T,2,0),"")</f>
        <v/>
      </c>
      <c r="F11" s="84" t="str">
        <f>IFERROR(VLOOKUP($C11&amp;F$3,BUNDESLIGA!$S:$T,2,0),"")</f>
        <v/>
      </c>
      <c r="G11" s="84" t="str">
        <f>IFERROR(VLOOKUP($C11&amp;G$3,BUNDESLIGA!$S:$T,2,0),"")</f>
        <v/>
      </c>
      <c r="H11" s="84" t="str">
        <f>IFERROR(VLOOKUP($C11&amp;H$3,BUNDESLIGA!$S:$T,2,0),"")</f>
        <v/>
      </c>
      <c r="I11" s="84" t="str">
        <f>IFERROR(VLOOKUP($C11&amp;I$3,BUNDESLIGA!$S:$T,2,0),"")</f>
        <v/>
      </c>
      <c r="J11" s="84" t="str">
        <f>IFERROR(VLOOKUP($C11&amp;J$3,BUNDESLIGA!$S:$T,2,0),"")</f>
        <v/>
      </c>
      <c r="K11" s="79" t="str">
        <f>IFERROR(VLOOKUP($C11&amp;K$3,BUNDESLIGA!$S:$T,2,0),"")</f>
        <v/>
      </c>
      <c r="L11" s="84" t="str">
        <f>IFERROR(VLOOKUP($C11&amp;L$3,BUNDESLIGA!$S:$T,2,0),"")</f>
        <v/>
      </c>
      <c r="M11" s="84" t="str">
        <f>IFERROR(VLOOKUP($C11&amp;M$3,BUNDESLIGA!$S:$T,2,0),"")</f>
        <v>5-1</v>
      </c>
      <c r="N11" s="84" t="str">
        <f>IFERROR(VLOOKUP($C11&amp;N$3,BUNDESLIGA!$S:$T,2,0),"")</f>
        <v/>
      </c>
      <c r="O11" s="84" t="str">
        <f>IFERROR(VLOOKUP($C11&amp;O$3,BUNDESLIGA!$S:$T,2,0),"")</f>
        <v/>
      </c>
      <c r="P11" s="84" t="str">
        <f>IFERROR(VLOOKUP($C11&amp;P$3,BUNDESLIGA!$S:$T,2,0),"")</f>
        <v/>
      </c>
      <c r="Q11" s="84" t="str">
        <f>IFERROR(VLOOKUP($C11&amp;Q$3,BUNDESLIGA!$S:$T,2,0),"")</f>
        <v/>
      </c>
      <c r="R11" s="84" t="str">
        <f>IFERROR(VLOOKUP($C11&amp;R$3,BUNDESLIGA!$S:$T,2,0),"")</f>
        <v/>
      </c>
      <c r="S11" s="84" t="str">
        <f>IFERROR(VLOOKUP($C11&amp;S$3,BUNDESLIGA!$S:$T,2,0),"")</f>
        <v/>
      </c>
      <c r="T11" s="84" t="str">
        <f>IFERROR(VLOOKUP($C11&amp;T$3,BUNDESLIGA!$S:$T,2,0),"")</f>
        <v/>
      </c>
      <c r="U11" s="84" t="str">
        <f>IFERROR(VLOOKUP($C11&amp;U$3,BUNDESLIGA!$S:$T,2,0),"")</f>
        <v/>
      </c>
    </row>
    <row r="12" spans="3:21" x14ac:dyDescent="0.25">
      <c r="C12" s="84" t="s">
        <v>121</v>
      </c>
      <c r="D12" s="84" t="str">
        <f>IFERROR(VLOOKUP($C12&amp;D$3,BUNDESLIGA!$S:$T,2,0),"")</f>
        <v/>
      </c>
      <c r="E12" s="84" t="str">
        <f>IFERROR(VLOOKUP($C12&amp;E$3,BUNDESLIGA!$S:$T,2,0),"")</f>
        <v/>
      </c>
      <c r="F12" s="84" t="str">
        <f>IFERROR(VLOOKUP($C12&amp;F$3,BUNDESLIGA!$S:$T,2,0),"")</f>
        <v/>
      </c>
      <c r="G12" s="84" t="str">
        <f>IFERROR(VLOOKUP($C12&amp;G$3,BUNDESLIGA!$S:$T,2,0),"")</f>
        <v>1-0</v>
      </c>
      <c r="H12" s="84" t="str">
        <f>IFERROR(VLOOKUP($C12&amp;H$3,BUNDESLIGA!$S:$T,2,0),"")</f>
        <v/>
      </c>
      <c r="I12" s="84" t="str">
        <f>IFERROR(VLOOKUP($C12&amp;I$3,BUNDESLIGA!$S:$T,2,0),"")</f>
        <v/>
      </c>
      <c r="J12" s="84" t="str">
        <f>IFERROR(VLOOKUP($C12&amp;J$3,BUNDESLIGA!$S:$T,2,0),"")</f>
        <v/>
      </c>
      <c r="K12" s="84" t="str">
        <f>IFERROR(VLOOKUP($C12&amp;K$3,BUNDESLIGA!$S:$T,2,0),"")</f>
        <v/>
      </c>
      <c r="L12" s="79" t="str">
        <f>IFERROR(VLOOKUP($C12&amp;L$3,BUNDESLIGA!$S:$T,2,0),"")</f>
        <v/>
      </c>
      <c r="M12" s="84" t="str">
        <f>IFERROR(VLOOKUP($C12&amp;M$3,BUNDESLIGA!$S:$T,2,0),"")</f>
        <v/>
      </c>
      <c r="N12" s="84" t="str">
        <f>IFERROR(VLOOKUP($C12&amp;N$3,BUNDESLIGA!$S:$T,2,0),"")</f>
        <v/>
      </c>
      <c r="O12" s="84" t="str">
        <f>IFERROR(VLOOKUP($C12&amp;O$3,BUNDESLIGA!$S:$T,2,0),"")</f>
        <v>2-1</v>
      </c>
      <c r="P12" s="84" t="str">
        <f>IFERROR(VLOOKUP($C12&amp;P$3,BUNDESLIGA!$S:$T,2,0),"")</f>
        <v/>
      </c>
      <c r="Q12" s="84" t="str">
        <f>IFERROR(VLOOKUP($C12&amp;Q$3,BUNDESLIGA!$S:$T,2,0),"")</f>
        <v/>
      </c>
      <c r="R12" s="84" t="str">
        <f>IFERROR(VLOOKUP($C12&amp;R$3,BUNDESLIGA!$S:$T,2,0),"")</f>
        <v/>
      </c>
      <c r="S12" s="84" t="str">
        <f>IFERROR(VLOOKUP($C12&amp;S$3,BUNDESLIGA!$S:$T,2,0),"")</f>
        <v/>
      </c>
      <c r="T12" s="84" t="str">
        <f>IFERROR(VLOOKUP($C12&amp;T$3,BUNDESLIGA!$S:$T,2,0),"")</f>
        <v/>
      </c>
      <c r="U12" s="84" t="str">
        <f>IFERROR(VLOOKUP($C12&amp;U$3,BUNDESLIGA!$S:$T,2,0),"")</f>
        <v/>
      </c>
    </row>
    <row r="13" spans="3:21" x14ac:dyDescent="0.25">
      <c r="C13" s="84" t="s">
        <v>129</v>
      </c>
      <c r="D13" s="84" t="str">
        <f>IFERROR(VLOOKUP($C13&amp;D$3,BUNDESLIGA!$S:$T,2,0),"")</f>
        <v/>
      </c>
      <c r="E13" s="84" t="str">
        <f>IFERROR(VLOOKUP($C13&amp;E$3,BUNDESLIGA!$S:$T,2,0),"")</f>
        <v>1-1</v>
      </c>
      <c r="F13" s="84" t="str">
        <f>IFERROR(VLOOKUP($C13&amp;F$3,BUNDESLIGA!$S:$T,2,0),"")</f>
        <v/>
      </c>
      <c r="G13" s="84" t="str">
        <f>IFERROR(VLOOKUP($C13&amp;G$3,BUNDESLIGA!$S:$T,2,0),"")</f>
        <v/>
      </c>
      <c r="H13" s="84" t="str">
        <f>IFERROR(VLOOKUP($C13&amp;H$3,BUNDESLIGA!$S:$T,2,0),"")</f>
        <v/>
      </c>
      <c r="I13" s="84" t="str">
        <f>IFERROR(VLOOKUP($C13&amp;I$3,BUNDESLIGA!$S:$T,2,0),"")</f>
        <v/>
      </c>
      <c r="J13" s="84" t="str">
        <f>IFERROR(VLOOKUP($C13&amp;J$3,BUNDESLIGA!$S:$T,2,0),"")</f>
        <v/>
      </c>
      <c r="K13" s="84" t="str">
        <f>IFERROR(VLOOKUP($C13&amp;K$3,BUNDESLIGA!$S:$T,2,0),"")</f>
        <v/>
      </c>
      <c r="L13" s="84" t="str">
        <f>IFERROR(VLOOKUP($C13&amp;L$3,BUNDESLIGA!$S:$T,2,0),"")</f>
        <v/>
      </c>
      <c r="M13" s="79" t="str">
        <f>IFERROR(VLOOKUP($C13&amp;M$3,BUNDESLIGA!$S:$T,2,0),"")</f>
        <v/>
      </c>
      <c r="N13" s="84" t="str">
        <f>IFERROR(VLOOKUP($C13&amp;N$3,BUNDESLIGA!$S:$T,2,0),"")</f>
        <v/>
      </c>
      <c r="O13" s="84" t="str">
        <f>IFERROR(VLOOKUP($C13&amp;O$3,BUNDESLIGA!$S:$T,2,0),"")</f>
        <v/>
      </c>
      <c r="P13" s="84" t="str">
        <f>IFERROR(VLOOKUP($C13&amp;P$3,BUNDESLIGA!$S:$T,2,0),"")</f>
        <v/>
      </c>
      <c r="Q13" s="84" t="str">
        <f>IFERROR(VLOOKUP($C13&amp;Q$3,BUNDESLIGA!$S:$T,2,0),"")</f>
        <v/>
      </c>
      <c r="R13" s="84" t="str">
        <f>IFERROR(VLOOKUP($C13&amp;R$3,BUNDESLIGA!$S:$T,2,0),"")</f>
        <v/>
      </c>
      <c r="S13" s="84" t="str">
        <f>IFERROR(VLOOKUP($C13&amp;S$3,BUNDESLIGA!$S:$T,2,0),"")</f>
        <v/>
      </c>
      <c r="T13" s="84" t="str">
        <f>IFERROR(VLOOKUP($C13&amp;T$3,BUNDESLIGA!$S:$T,2,0),"")</f>
        <v/>
      </c>
      <c r="U13" s="84" t="str">
        <f>IFERROR(VLOOKUP($C13&amp;U$3,BUNDESLIGA!$S:$T,2,0),"")</f>
        <v/>
      </c>
    </row>
    <row r="14" spans="3:21" x14ac:dyDescent="0.25">
      <c r="C14" s="84" t="s">
        <v>130</v>
      </c>
      <c r="D14" s="84" t="str">
        <f>IFERROR(VLOOKUP($C14&amp;D$3,BUNDESLIGA!$S:$T,2,0),"")</f>
        <v/>
      </c>
      <c r="E14" s="84" t="str">
        <f>IFERROR(VLOOKUP($C14&amp;E$3,BUNDESLIGA!$S:$T,2,0),"")</f>
        <v/>
      </c>
      <c r="F14" s="84" t="str">
        <f>IFERROR(VLOOKUP($C14&amp;F$3,BUNDESLIGA!$S:$T,2,0),"")</f>
        <v/>
      </c>
      <c r="G14" s="84" t="str">
        <f>IFERROR(VLOOKUP($C14&amp;G$3,BUNDESLIGA!$S:$T,2,0),"")</f>
        <v/>
      </c>
      <c r="H14" s="84" t="str">
        <f>IFERROR(VLOOKUP($C14&amp;H$3,BUNDESLIGA!$S:$T,2,0),"")</f>
        <v/>
      </c>
      <c r="I14" s="84" t="str">
        <f>IFERROR(VLOOKUP($C14&amp;I$3,BUNDESLIGA!$S:$T,2,0),"")</f>
        <v>0-3</v>
      </c>
      <c r="J14" s="84" t="str">
        <f>IFERROR(VLOOKUP($C14&amp;J$3,BUNDESLIGA!$S:$T,2,0),"")</f>
        <v/>
      </c>
      <c r="K14" s="84" t="str">
        <f>IFERROR(VLOOKUP($C14&amp;K$3,BUNDESLIGA!$S:$T,2,0),"")</f>
        <v/>
      </c>
      <c r="L14" s="84" t="str">
        <f>IFERROR(VLOOKUP($C14&amp;L$3,BUNDESLIGA!$S:$T,2,0),"")</f>
        <v/>
      </c>
      <c r="M14" s="84" t="str">
        <f>IFERROR(VLOOKUP($C14&amp;M$3,BUNDESLIGA!$S:$T,2,0),"")</f>
        <v/>
      </c>
      <c r="N14" s="79" t="str">
        <f>IFERROR(VLOOKUP($C14&amp;N$3,BUNDESLIGA!$S:$T,2,0),"")</f>
        <v/>
      </c>
      <c r="O14" s="84" t="str">
        <f>IFERROR(VLOOKUP($C14&amp;O$3,BUNDESLIGA!$S:$T,2,0),"")</f>
        <v/>
      </c>
      <c r="P14" s="84" t="str">
        <f>IFERROR(VLOOKUP($C14&amp;P$3,BUNDESLIGA!$S:$T,2,0),"")</f>
        <v>3-0</v>
      </c>
      <c r="Q14" s="84" t="str">
        <f>IFERROR(VLOOKUP($C14&amp;Q$3,BUNDESLIGA!$S:$T,2,0),"")</f>
        <v/>
      </c>
      <c r="R14" s="84" t="str">
        <f>IFERROR(VLOOKUP($C14&amp;R$3,BUNDESLIGA!$S:$T,2,0),"")</f>
        <v/>
      </c>
      <c r="S14" s="84" t="str">
        <f>IFERROR(VLOOKUP($C14&amp;S$3,BUNDESLIGA!$S:$T,2,0),"")</f>
        <v/>
      </c>
      <c r="T14" s="84" t="str">
        <f>IFERROR(VLOOKUP($C14&amp;T$3,BUNDESLIGA!$S:$T,2,0),"")</f>
        <v/>
      </c>
      <c r="U14" s="84" t="str">
        <f>IFERROR(VLOOKUP($C14&amp;U$3,BUNDESLIGA!$S:$T,2,0),"")</f>
        <v/>
      </c>
    </row>
    <row r="15" spans="3:21" x14ac:dyDescent="0.25">
      <c r="C15" s="84" t="s">
        <v>126</v>
      </c>
      <c r="D15" s="84" t="str">
        <f>IFERROR(VLOOKUP($C15&amp;D$3,BUNDESLIGA!$S:$T,2,0),"")</f>
        <v/>
      </c>
      <c r="E15" s="84" t="str">
        <f>IFERROR(VLOOKUP($C15&amp;E$3,BUNDESLIGA!$S:$T,2,0),"")</f>
        <v/>
      </c>
      <c r="F15" s="84" t="str">
        <f>IFERROR(VLOOKUP($C15&amp;F$3,BUNDESLIGA!$S:$T,2,0),"")</f>
        <v/>
      </c>
      <c r="G15" s="84" t="str">
        <f>IFERROR(VLOOKUP($C15&amp;G$3,BUNDESLIGA!$S:$T,2,0),"")</f>
        <v/>
      </c>
      <c r="H15" s="84" t="str">
        <f>IFERROR(VLOOKUP($C15&amp;H$3,BUNDESLIGA!$S:$T,2,0),"")</f>
        <v>1-3</v>
      </c>
      <c r="I15" s="84" t="str">
        <f>IFERROR(VLOOKUP($C15&amp;I$3,BUNDESLIGA!$S:$T,2,0),"")</f>
        <v/>
      </c>
      <c r="J15" s="84" t="str">
        <f>IFERROR(VLOOKUP($C15&amp;J$3,BUNDESLIGA!$S:$T,2,0),"")</f>
        <v/>
      </c>
      <c r="K15" s="84" t="str">
        <f>IFERROR(VLOOKUP($C15&amp;K$3,BUNDESLIGA!$S:$T,2,0),"")</f>
        <v/>
      </c>
      <c r="L15" s="84" t="str">
        <f>IFERROR(VLOOKUP($C15&amp;L$3,BUNDESLIGA!$S:$T,2,0),"")</f>
        <v/>
      </c>
      <c r="M15" s="84" t="str">
        <f>IFERROR(VLOOKUP($C15&amp;M$3,BUNDESLIGA!$S:$T,2,0),"")</f>
        <v/>
      </c>
      <c r="N15" s="84" t="str">
        <f>IFERROR(VLOOKUP($C15&amp;N$3,BUNDESLIGA!$S:$T,2,0),"")</f>
        <v/>
      </c>
      <c r="O15" s="79" t="str">
        <f>IFERROR(VLOOKUP($C15&amp;O$3,BUNDESLIGA!$S:$T,2,0),"")</f>
        <v/>
      </c>
      <c r="P15" s="84" t="str">
        <f>IFERROR(VLOOKUP($C15&amp;P$3,BUNDESLIGA!$S:$T,2,0),"")</f>
        <v/>
      </c>
      <c r="Q15" s="84" t="str">
        <f>IFERROR(VLOOKUP($C15&amp;Q$3,BUNDESLIGA!$S:$T,2,0),"")</f>
        <v/>
      </c>
      <c r="R15" s="84" t="str">
        <f>IFERROR(VLOOKUP($C15&amp;R$3,BUNDESLIGA!$S:$T,2,0),"")</f>
        <v/>
      </c>
      <c r="S15" s="84" t="str">
        <f>IFERROR(VLOOKUP($C15&amp;S$3,BUNDESLIGA!$S:$T,2,0),"")</f>
        <v/>
      </c>
      <c r="T15" s="84" t="str">
        <f>IFERROR(VLOOKUP($C15&amp;T$3,BUNDESLIGA!$S:$T,2,0),"")</f>
        <v/>
      </c>
      <c r="U15" s="84" t="str">
        <f>IFERROR(VLOOKUP($C15&amp;U$3,BUNDESLIGA!$S:$T,2,0),"")</f>
        <v/>
      </c>
    </row>
    <row r="16" spans="3:21" x14ac:dyDescent="0.25">
      <c r="C16" s="84" t="s">
        <v>125</v>
      </c>
      <c r="D16" s="84" t="str">
        <f>IFERROR(VLOOKUP($C16&amp;D$3,BUNDESLIGA!$S:$T,2,0),"")</f>
        <v/>
      </c>
      <c r="E16" s="84" t="str">
        <f>IFERROR(VLOOKUP($C16&amp;E$3,BUNDESLIGA!$S:$T,2,0),"")</f>
        <v/>
      </c>
      <c r="F16" s="84" t="str">
        <f>IFERROR(VLOOKUP($C16&amp;F$3,BUNDESLIGA!$S:$T,2,0),"")</f>
        <v/>
      </c>
      <c r="G16" s="84" t="str">
        <f>IFERROR(VLOOKUP($C16&amp;G$3,BUNDESLIGA!$S:$T,2,0),"")</f>
        <v/>
      </c>
      <c r="H16" s="84" t="str">
        <f>IFERROR(VLOOKUP($C16&amp;H$3,BUNDESLIGA!$S:$T,2,0),"")</f>
        <v/>
      </c>
      <c r="I16" s="84" t="str">
        <f>IFERROR(VLOOKUP($C16&amp;I$3,BUNDESLIGA!$S:$T,2,0),"")</f>
        <v/>
      </c>
      <c r="J16" s="84" t="str">
        <f>IFERROR(VLOOKUP($C16&amp;J$3,BUNDESLIGA!$S:$T,2,0),"")</f>
        <v/>
      </c>
      <c r="K16" s="84" t="str">
        <f>IFERROR(VLOOKUP($C16&amp;K$3,BUNDESLIGA!$S:$T,2,0),"")</f>
        <v/>
      </c>
      <c r="L16" s="84" t="str">
        <f>IFERROR(VLOOKUP($C16&amp;L$3,BUNDESLIGA!$S:$T,2,0),"")</f>
        <v/>
      </c>
      <c r="M16" s="84" t="str">
        <f>IFERROR(VLOOKUP($C16&amp;M$3,BUNDESLIGA!$S:$T,2,0),"")</f>
        <v/>
      </c>
      <c r="N16" s="84" t="str">
        <f>IFERROR(VLOOKUP($C16&amp;N$3,BUNDESLIGA!$S:$T,2,0),"")</f>
        <v/>
      </c>
      <c r="O16" s="84" t="str">
        <f>IFERROR(VLOOKUP($C16&amp;O$3,BUNDESLIGA!$S:$T,2,0),"")</f>
        <v/>
      </c>
      <c r="P16" s="79" t="str">
        <f>IFERROR(VLOOKUP($C16&amp;P$3,BUNDESLIGA!$S:$T,2,0),"")</f>
        <v/>
      </c>
      <c r="Q16" s="84" t="str">
        <f>IFERROR(VLOOKUP($C16&amp;Q$3,BUNDESLIGA!$S:$T,2,0),"")</f>
        <v/>
      </c>
      <c r="R16" s="84" t="str">
        <f>IFERROR(VLOOKUP($C16&amp;R$3,BUNDESLIGA!$S:$T,2,0),"")</f>
        <v/>
      </c>
      <c r="S16" s="84" t="str">
        <f>IFERROR(VLOOKUP($C16&amp;S$3,BUNDESLIGA!$S:$T,2,0),"")</f>
        <v/>
      </c>
      <c r="T16" s="84" t="str">
        <f>IFERROR(VLOOKUP($C16&amp;T$3,BUNDESLIGA!$S:$T,2,0),"")</f>
        <v>0-3</v>
      </c>
      <c r="U16" s="84" t="str">
        <f>IFERROR(VLOOKUP($C16&amp;U$3,BUNDESLIGA!$S:$T,2,0),"")</f>
        <v/>
      </c>
    </row>
    <row r="17" spans="3:21" x14ac:dyDescent="0.25">
      <c r="C17" s="84" t="s">
        <v>118</v>
      </c>
      <c r="D17" s="84" t="str">
        <f>IFERROR(VLOOKUP($C17&amp;D$3,BUNDESLIGA!$S:$T,2,0),"")</f>
        <v/>
      </c>
      <c r="E17" s="84" t="str">
        <f>IFERROR(VLOOKUP($C17&amp;E$3,BUNDESLIGA!$S:$T,2,0),"")</f>
        <v/>
      </c>
      <c r="F17" s="84" t="str">
        <f>IFERROR(VLOOKUP($C17&amp;F$3,BUNDESLIGA!$S:$T,2,0),"")</f>
        <v/>
      </c>
      <c r="G17" s="84" t="str">
        <f>IFERROR(VLOOKUP($C17&amp;G$3,BUNDESLIGA!$S:$T,2,0),"")</f>
        <v/>
      </c>
      <c r="H17" s="84" t="str">
        <f>IFERROR(VLOOKUP($C17&amp;H$3,BUNDESLIGA!$S:$T,2,0),"")</f>
        <v/>
      </c>
      <c r="I17" s="84" t="str">
        <f>IFERROR(VLOOKUP($C17&amp;I$3,BUNDESLIGA!$S:$T,2,0),"")</f>
        <v/>
      </c>
      <c r="J17" s="84" t="str">
        <f>IFERROR(VLOOKUP($C17&amp;J$3,BUNDESLIGA!$S:$T,2,0),"")</f>
        <v/>
      </c>
      <c r="K17" s="84" t="str">
        <f>IFERROR(VLOOKUP($C17&amp;K$3,BUNDESLIGA!$S:$T,2,0),"")</f>
        <v/>
      </c>
      <c r="L17" s="84" t="str">
        <f>IFERROR(VLOOKUP($C17&amp;L$3,BUNDESLIGA!$S:$T,2,0),"")</f>
        <v>2-1</v>
      </c>
      <c r="M17" s="84" t="str">
        <f>IFERROR(VLOOKUP($C17&amp;M$3,BUNDESLIGA!$S:$T,2,0),"")</f>
        <v/>
      </c>
      <c r="N17" s="84" t="str">
        <f>IFERROR(VLOOKUP($C17&amp;N$3,BUNDESLIGA!$S:$T,2,0),"")</f>
        <v/>
      </c>
      <c r="O17" s="84" t="str">
        <f>IFERROR(VLOOKUP($C17&amp;O$3,BUNDESLIGA!$S:$T,2,0),"")</f>
        <v/>
      </c>
      <c r="P17" s="84" t="str">
        <f>IFERROR(VLOOKUP($C17&amp;P$3,BUNDESLIGA!$S:$T,2,0),"")</f>
        <v/>
      </c>
      <c r="Q17" s="79" t="str">
        <f>IFERROR(VLOOKUP($C17&amp;Q$3,BUNDESLIGA!$S:$T,2,0),"")</f>
        <v/>
      </c>
      <c r="R17" s="84" t="str">
        <f>IFERROR(VLOOKUP($C17&amp;R$3,BUNDESLIGA!$S:$T,2,0),"")</f>
        <v/>
      </c>
      <c r="S17" s="84" t="str">
        <f>IFERROR(VLOOKUP($C17&amp;S$3,BUNDESLIGA!$S:$T,2,0),"")</f>
        <v/>
      </c>
      <c r="T17" s="84" t="str">
        <f>IFERROR(VLOOKUP($C17&amp;T$3,BUNDESLIGA!$S:$T,2,0),"")</f>
        <v/>
      </c>
      <c r="U17" s="84" t="str">
        <f>IFERROR(VLOOKUP($C17&amp;U$3,BUNDESLIGA!$S:$T,2,0),"")</f>
        <v/>
      </c>
    </row>
    <row r="18" spans="3:21" x14ac:dyDescent="0.25">
      <c r="C18" s="84" t="s">
        <v>128</v>
      </c>
      <c r="D18" s="84" t="str">
        <f>IFERROR(VLOOKUP($C18&amp;D$3,BUNDESLIGA!$S:$T,2,0),"")</f>
        <v>1-2</v>
      </c>
      <c r="E18" s="84" t="str">
        <f>IFERROR(VLOOKUP($C18&amp;E$3,BUNDESLIGA!$S:$T,2,0),"")</f>
        <v/>
      </c>
      <c r="F18" s="84" t="str">
        <f>IFERROR(VLOOKUP($C18&amp;F$3,BUNDESLIGA!$S:$T,2,0),"")</f>
        <v>3-0</v>
      </c>
      <c r="G18" s="84" t="str">
        <f>IFERROR(VLOOKUP($C18&amp;G$3,BUNDESLIGA!$S:$T,2,0),"")</f>
        <v/>
      </c>
      <c r="H18" s="84" t="str">
        <f>IFERROR(VLOOKUP($C18&amp;H$3,BUNDESLIGA!$S:$T,2,0),"")</f>
        <v/>
      </c>
      <c r="I18" s="84" t="str">
        <f>IFERROR(VLOOKUP($C18&amp;I$3,BUNDESLIGA!$S:$T,2,0),"")</f>
        <v/>
      </c>
      <c r="J18" s="84" t="str">
        <f>IFERROR(VLOOKUP($C18&amp;J$3,BUNDESLIGA!$S:$T,2,0),"")</f>
        <v/>
      </c>
      <c r="K18" s="84" t="str">
        <f>IFERROR(VLOOKUP($C18&amp;K$3,BUNDESLIGA!$S:$T,2,0),"")</f>
        <v/>
      </c>
      <c r="L18" s="84" t="str">
        <f>IFERROR(VLOOKUP($C18&amp;L$3,BUNDESLIGA!$S:$T,2,0),"")</f>
        <v/>
      </c>
      <c r="M18" s="84" t="str">
        <f>IFERROR(VLOOKUP($C18&amp;M$3,BUNDESLIGA!$S:$T,2,0),"")</f>
        <v/>
      </c>
      <c r="N18" s="84" t="str">
        <f>IFERROR(VLOOKUP($C18&amp;N$3,BUNDESLIGA!$S:$T,2,0),"")</f>
        <v/>
      </c>
      <c r="O18" s="84" t="str">
        <f>IFERROR(VLOOKUP($C18&amp;O$3,BUNDESLIGA!$S:$T,2,0),"")</f>
        <v/>
      </c>
      <c r="P18" s="84" t="str">
        <f>IFERROR(VLOOKUP($C18&amp;P$3,BUNDESLIGA!$S:$T,2,0),"")</f>
        <v/>
      </c>
      <c r="Q18" s="84" t="str">
        <f>IFERROR(VLOOKUP($C18&amp;Q$3,BUNDESLIGA!$S:$T,2,0),"")</f>
        <v/>
      </c>
      <c r="R18" s="79" t="str">
        <f>IFERROR(VLOOKUP($C18&amp;R$3,BUNDESLIGA!$S:$T,2,0),"")</f>
        <v/>
      </c>
      <c r="S18" s="84" t="str">
        <f>IFERROR(VLOOKUP($C18&amp;S$3,BUNDESLIGA!$S:$T,2,0),"")</f>
        <v/>
      </c>
      <c r="T18" s="84" t="str">
        <f>IFERROR(VLOOKUP($C18&amp;T$3,BUNDESLIGA!$S:$T,2,0),"")</f>
        <v/>
      </c>
      <c r="U18" s="84" t="str">
        <f>IFERROR(VLOOKUP($C18&amp;U$3,BUNDESLIGA!$S:$T,2,0),"")</f>
        <v/>
      </c>
    </row>
    <row r="19" spans="3:21" x14ac:dyDescent="0.25">
      <c r="C19" s="84" t="s">
        <v>225</v>
      </c>
      <c r="D19" s="84" t="str">
        <f>IFERROR(VLOOKUP($C19&amp;D$3,BUNDESLIGA!$S:$T,2,0),"")</f>
        <v/>
      </c>
      <c r="E19" s="84" t="str">
        <f>IFERROR(VLOOKUP($C19&amp;E$3,BUNDESLIGA!$S:$T,2,0),"")</f>
        <v/>
      </c>
      <c r="F19" s="84" t="str">
        <f>IFERROR(VLOOKUP($C19&amp;F$3,BUNDESLIGA!$S:$T,2,0),"")</f>
        <v/>
      </c>
      <c r="G19" s="84" t="str">
        <f>IFERROR(VLOOKUP($C19&amp;G$3,BUNDESLIGA!$S:$T,2,0),"")</f>
        <v/>
      </c>
      <c r="H19" s="84" t="str">
        <f>IFERROR(VLOOKUP($C19&amp;H$3,BUNDESLIGA!$S:$T,2,0),"")</f>
        <v/>
      </c>
      <c r="I19" s="84" t="str">
        <f>IFERROR(VLOOKUP($C19&amp;I$3,BUNDESLIGA!$S:$T,2,0),"")</f>
        <v/>
      </c>
      <c r="J19" s="84" t="str">
        <f>IFERROR(VLOOKUP($C19&amp;J$3,BUNDESLIGA!$S:$T,2,0),"")</f>
        <v/>
      </c>
      <c r="K19" s="84" t="str">
        <f>IFERROR(VLOOKUP($C19&amp;K$3,BUNDESLIGA!$S:$T,2,0),"")</f>
        <v/>
      </c>
      <c r="L19" s="84" t="str">
        <f>IFERROR(VLOOKUP($C19&amp;L$3,BUNDESLIGA!$S:$T,2,0),"")</f>
        <v/>
      </c>
      <c r="M19" s="84" t="str">
        <f>IFERROR(VLOOKUP($C19&amp;M$3,BUNDESLIGA!$S:$T,2,0),"")</f>
        <v/>
      </c>
      <c r="N19" s="84" t="str">
        <f>IFERROR(VLOOKUP($C19&amp;N$3,BUNDESLIGA!$S:$T,2,0),"")</f>
        <v/>
      </c>
      <c r="O19" s="84" t="str">
        <f>IFERROR(VLOOKUP($C19&amp;O$3,BUNDESLIGA!$S:$T,2,0),"")</f>
        <v/>
      </c>
      <c r="P19" s="84" t="str">
        <f>IFERROR(VLOOKUP($C19&amp;P$3,BUNDESLIGA!$S:$T,2,0),"")</f>
        <v/>
      </c>
      <c r="Q19" s="84" t="str">
        <f>IFERROR(VLOOKUP($C19&amp;Q$3,BUNDESLIGA!$S:$T,2,0),"")</f>
        <v/>
      </c>
      <c r="R19" s="84" t="str">
        <f>IFERROR(VLOOKUP($C19&amp;R$3,BUNDESLIGA!$S:$T,2,0),"")</f>
        <v>1-3</v>
      </c>
      <c r="S19" s="79" t="str">
        <f>IFERROR(VLOOKUP($C19&amp;S$3,BUNDESLIGA!$S:$T,2,0),"")</f>
        <v/>
      </c>
      <c r="T19" s="84" t="str">
        <f>IFERROR(VLOOKUP($C19&amp;T$3,BUNDESLIGA!$S:$T,2,0),"")</f>
        <v/>
      </c>
      <c r="U19" s="84" t="str">
        <f>IFERROR(VLOOKUP($C19&amp;U$3,BUNDESLIGA!$S:$T,2,0),"")</f>
        <v/>
      </c>
    </row>
    <row r="20" spans="3:21" x14ac:dyDescent="0.25">
      <c r="C20" s="84" t="s">
        <v>122</v>
      </c>
      <c r="D20" s="84" t="str">
        <f>IFERROR(VLOOKUP($C20&amp;D$3,BUNDESLIGA!$S:$T,2,0),"")</f>
        <v>2-1</v>
      </c>
      <c r="E20" s="84" t="str">
        <f>IFERROR(VLOOKUP($C20&amp;E$3,BUNDESLIGA!$S:$T,2,0),"")</f>
        <v/>
      </c>
      <c r="F20" s="84" t="str">
        <f>IFERROR(VLOOKUP($C20&amp;F$3,BUNDESLIGA!$S:$T,2,0),"")</f>
        <v/>
      </c>
      <c r="G20" s="84" t="str">
        <f>IFERROR(VLOOKUP($C20&amp;G$3,BUNDESLIGA!$S:$T,2,0),"")</f>
        <v/>
      </c>
      <c r="H20" s="84" t="str">
        <f>IFERROR(VLOOKUP($C20&amp;H$3,BUNDESLIGA!$S:$T,2,0),"")</f>
        <v/>
      </c>
      <c r="I20" s="84" t="str">
        <f>IFERROR(VLOOKUP($C20&amp;I$3,BUNDESLIGA!$S:$T,2,0),"")</f>
        <v/>
      </c>
      <c r="J20" s="84" t="str">
        <f>IFERROR(VLOOKUP($C20&amp;J$3,BUNDESLIGA!$S:$T,2,0),"")</f>
        <v/>
      </c>
      <c r="K20" s="84" t="str">
        <f>IFERROR(VLOOKUP($C20&amp;K$3,BUNDESLIGA!$S:$T,2,0),"")</f>
        <v/>
      </c>
      <c r="L20" s="84" t="str">
        <f>IFERROR(VLOOKUP($C20&amp;L$3,BUNDESLIGA!$S:$T,2,0),"")</f>
        <v/>
      </c>
      <c r="M20" s="84" t="str">
        <f>IFERROR(VLOOKUP($C20&amp;M$3,BUNDESLIGA!$S:$T,2,0),"")</f>
        <v/>
      </c>
      <c r="N20" s="84" t="str">
        <f>IFERROR(VLOOKUP($C20&amp;N$3,BUNDESLIGA!$S:$T,2,0),"")</f>
        <v/>
      </c>
      <c r="O20" s="84" t="str">
        <f>IFERROR(VLOOKUP($C20&amp;O$3,BUNDESLIGA!$S:$T,2,0),"")</f>
        <v/>
      </c>
      <c r="P20" s="84" t="str">
        <f>IFERROR(VLOOKUP($C20&amp;P$3,BUNDESLIGA!$S:$T,2,0),"")</f>
        <v/>
      </c>
      <c r="Q20" s="84" t="str">
        <f>IFERROR(VLOOKUP($C20&amp;Q$3,BUNDESLIGA!$S:$T,2,0),"")</f>
        <v/>
      </c>
      <c r="R20" s="84" t="str">
        <f>IFERROR(VLOOKUP($C20&amp;R$3,BUNDESLIGA!$S:$T,2,0),"")</f>
        <v/>
      </c>
      <c r="S20" s="84" t="str">
        <f>IFERROR(VLOOKUP($C20&amp;S$3,BUNDESLIGA!$S:$T,2,0),"")</f>
        <v>1-1</v>
      </c>
      <c r="T20" s="79" t="str">
        <f>IFERROR(VLOOKUP($C20&amp;T$3,BUNDESLIGA!$S:$T,2,0),"")</f>
        <v/>
      </c>
      <c r="U20" s="84" t="str">
        <f>IFERROR(VLOOKUP($C20&amp;U$3,BUNDESLIGA!$S:$T,2,0),"")</f>
        <v/>
      </c>
    </row>
    <row r="21" spans="3:21" x14ac:dyDescent="0.25">
      <c r="C21" s="84" t="s">
        <v>124</v>
      </c>
      <c r="D21" s="84" t="str">
        <f>IFERROR(VLOOKUP($C21&amp;D$3,BUNDESLIGA!$S:$T,2,0),"")</f>
        <v/>
      </c>
      <c r="E21" s="84" t="str">
        <f>IFERROR(VLOOKUP($C21&amp;E$3,BUNDESLIGA!$S:$T,2,0),"")</f>
        <v/>
      </c>
      <c r="F21" s="84" t="str">
        <f>IFERROR(VLOOKUP($C21&amp;F$3,BUNDESLIGA!$S:$T,2,0),"")</f>
        <v/>
      </c>
      <c r="G21" s="84" t="str">
        <f>IFERROR(VLOOKUP($C21&amp;G$3,BUNDESLIGA!$S:$T,2,0),"")</f>
        <v/>
      </c>
      <c r="H21" s="84" t="str">
        <f>IFERROR(VLOOKUP($C21&amp;H$3,BUNDESLIGA!$S:$T,2,0),"")</f>
        <v/>
      </c>
      <c r="I21" s="84" t="str">
        <f>IFERROR(VLOOKUP($C21&amp;I$3,BUNDESLIGA!$S:$T,2,0),"")</f>
        <v/>
      </c>
      <c r="J21" s="84" t="str">
        <f>IFERROR(VLOOKUP($C21&amp;J$3,BUNDESLIGA!$S:$T,2,0),"")</f>
        <v/>
      </c>
      <c r="K21" s="84" t="str">
        <f>IFERROR(VLOOKUP($C21&amp;K$3,BUNDESLIGA!$S:$T,2,0),"")</f>
        <v/>
      </c>
      <c r="L21" s="84" t="str">
        <f>IFERROR(VLOOKUP($C21&amp;L$3,BUNDESLIGA!$S:$T,2,0),"")</f>
        <v/>
      </c>
      <c r="M21" s="84" t="str">
        <f>IFERROR(VLOOKUP($C21&amp;M$3,BUNDESLIGA!$S:$T,2,0),"")</f>
        <v>3-2</v>
      </c>
      <c r="N21" s="84" t="str">
        <f>IFERROR(VLOOKUP($C21&amp;N$3,BUNDESLIGA!$S:$T,2,0),"")</f>
        <v/>
      </c>
      <c r="O21" s="84" t="str">
        <f>IFERROR(VLOOKUP($C21&amp;O$3,BUNDESLIGA!$S:$T,2,0),"")</f>
        <v>1-3</v>
      </c>
      <c r="P21" s="84" t="str">
        <f>IFERROR(VLOOKUP($C21&amp;P$3,BUNDESLIGA!$S:$T,2,0),"")</f>
        <v/>
      </c>
      <c r="Q21" s="84" t="str">
        <f>IFERROR(VLOOKUP($C21&amp;Q$3,BUNDESLIGA!$S:$T,2,0),"")</f>
        <v/>
      </c>
      <c r="R21" s="84" t="str">
        <f>IFERROR(VLOOKUP($C21&amp;R$3,BUNDESLIGA!$S:$T,2,0),"")</f>
        <v/>
      </c>
      <c r="S21" s="84" t="str">
        <f>IFERROR(VLOOKUP($C21&amp;S$3,BUNDESLIGA!$S:$T,2,0),"")</f>
        <v/>
      </c>
      <c r="T21" s="84" t="str">
        <f>IFERROR(VLOOKUP($C21&amp;T$3,BUNDESLIGA!$S:$T,2,0),"")</f>
        <v/>
      </c>
      <c r="U21" s="79" t="str">
        <f>IFERROR(VLOOKUP($C21&amp;U$3,BUNDESLIGA!$S:$T,2,0),"")</f>
        <v/>
      </c>
    </row>
  </sheetData>
  <sheetProtection sheet="1" objects="1" scenarios="1"/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tabColor theme="8" tint="-0.249977111117893"/>
  </sheetPr>
  <dimension ref="C8:AN26"/>
  <sheetViews>
    <sheetView zoomScale="105" zoomScaleNormal="105" workbookViewId="0">
      <selection activeCell="AL9" sqref="AL9"/>
    </sheetView>
  </sheetViews>
  <sheetFormatPr baseColWidth="10" defaultColWidth="11.42578125" defaultRowHeight="15.75" x14ac:dyDescent="0.25"/>
  <cols>
    <col min="1" max="1" width="3.140625" style="86" customWidth="1"/>
    <col min="2" max="2" width="4.140625" style="86" customWidth="1"/>
    <col min="3" max="3" width="25.7109375" style="86" customWidth="1"/>
    <col min="4" max="37" width="5.85546875" style="86" customWidth="1"/>
    <col min="38" max="40" width="5.7109375" style="86" customWidth="1"/>
    <col min="41" max="16384" width="11.42578125" style="86"/>
  </cols>
  <sheetData>
    <row r="8" spans="3:40" x14ac:dyDescent="0.25">
      <c r="C8" s="99"/>
      <c r="D8" s="51">
        <v>1</v>
      </c>
      <c r="E8" s="51">
        <v>2</v>
      </c>
      <c r="F8" s="51">
        <v>3</v>
      </c>
      <c r="G8" s="51">
        <v>4</v>
      </c>
      <c r="H8" s="51">
        <v>5</v>
      </c>
      <c r="I8" s="51">
        <v>6</v>
      </c>
      <c r="J8" s="51">
        <v>7</v>
      </c>
      <c r="K8" s="51">
        <v>8</v>
      </c>
      <c r="L8" s="51">
        <v>9</v>
      </c>
      <c r="M8" s="51">
        <v>10</v>
      </c>
      <c r="N8" s="51">
        <v>11</v>
      </c>
      <c r="O8" s="51">
        <v>12</v>
      </c>
      <c r="P8" s="51">
        <v>13</v>
      </c>
      <c r="Q8" s="51">
        <v>14</v>
      </c>
      <c r="R8" s="51">
        <v>15</v>
      </c>
      <c r="S8" s="51">
        <v>16</v>
      </c>
      <c r="T8" s="51">
        <v>17</v>
      </c>
      <c r="U8" s="51">
        <v>18</v>
      </c>
      <c r="V8" s="51">
        <v>19</v>
      </c>
      <c r="W8" s="51">
        <v>20</v>
      </c>
      <c r="X8" s="51">
        <v>21</v>
      </c>
      <c r="Y8" s="51">
        <v>22</v>
      </c>
      <c r="Z8" s="51">
        <v>23</v>
      </c>
      <c r="AA8" s="51">
        <v>24</v>
      </c>
      <c r="AB8" s="51">
        <v>25</v>
      </c>
      <c r="AC8" s="51">
        <v>26</v>
      </c>
      <c r="AD8" s="51">
        <v>27</v>
      </c>
      <c r="AE8" s="51">
        <v>28</v>
      </c>
      <c r="AF8" s="51">
        <v>29</v>
      </c>
      <c r="AG8" s="51">
        <v>30</v>
      </c>
      <c r="AH8" s="51">
        <v>31</v>
      </c>
      <c r="AI8" s="51">
        <v>32</v>
      </c>
      <c r="AJ8" s="51">
        <v>33</v>
      </c>
      <c r="AK8" s="51">
        <v>34</v>
      </c>
      <c r="AL8" s="94" t="s">
        <v>3</v>
      </c>
      <c r="AM8" s="95" t="s">
        <v>4</v>
      </c>
      <c r="AN8" s="96" t="s">
        <v>5</v>
      </c>
    </row>
    <row r="9" spans="3:40" x14ac:dyDescent="0.25">
      <c r="C9" s="93" t="str">
        <f>CONCATENATE(EQUIPES!F6)</f>
        <v>1. FC Köln</v>
      </c>
      <c r="D9" s="98" t="str">
        <f ca="1">IFERROR(VLOOKUP($C9,INDIRECT("domicile_"&amp;D8),10,0),IFERROR(VLOOKUP($C9,INDIRECT("exterieur_"&amp;D$8),8,0),""))</f>
        <v>P</v>
      </c>
      <c r="E9" s="97" t="str">
        <f ca="1">IFERROR(VLOOKUP($C9,INDIRECT("domicile_"&amp;E8),10,0),IFERROR(VLOOKUP($C9,INDIRECT("exterieur_"&amp;E$8),8,0),""))</f>
        <v>P</v>
      </c>
      <c r="F9" s="97" t="str">
        <f t="shared" ref="F9:AK9" ca="1" si="0">IFERROR(VLOOKUP($C9,INDIRECT("domicile_"&amp;F8),10,0),IFERROR(VLOOKUP($C9,INDIRECT("exterieur_"&amp;F$8),8,0),""))</f>
        <v>G</v>
      </c>
      <c r="G9" s="97" t="str">
        <f t="shared" ca="1" si="0"/>
        <v/>
      </c>
      <c r="H9" s="97" t="str">
        <f t="shared" ca="1" si="0"/>
        <v/>
      </c>
      <c r="I9" s="97" t="str">
        <f t="shared" ca="1" si="0"/>
        <v/>
      </c>
      <c r="J9" s="97" t="str">
        <f t="shared" ca="1" si="0"/>
        <v/>
      </c>
      <c r="K9" s="97" t="str">
        <f t="shared" ca="1" si="0"/>
        <v/>
      </c>
      <c r="L9" s="97" t="str">
        <f t="shared" ca="1" si="0"/>
        <v/>
      </c>
      <c r="M9" s="97" t="str">
        <f t="shared" ca="1" si="0"/>
        <v/>
      </c>
      <c r="N9" s="97" t="str">
        <f t="shared" ca="1" si="0"/>
        <v/>
      </c>
      <c r="O9" s="97" t="str">
        <f t="shared" ca="1" si="0"/>
        <v/>
      </c>
      <c r="P9" s="97" t="str">
        <f t="shared" ca="1" si="0"/>
        <v/>
      </c>
      <c r="Q9" s="97" t="str">
        <f t="shared" ca="1" si="0"/>
        <v/>
      </c>
      <c r="R9" s="97" t="str">
        <f t="shared" ca="1" si="0"/>
        <v/>
      </c>
      <c r="S9" s="97" t="str">
        <f t="shared" ca="1" si="0"/>
        <v/>
      </c>
      <c r="T9" s="97" t="str">
        <f t="shared" ca="1" si="0"/>
        <v/>
      </c>
      <c r="U9" s="97" t="str">
        <f t="shared" ca="1" si="0"/>
        <v/>
      </c>
      <c r="V9" s="97" t="str">
        <f t="shared" ca="1" si="0"/>
        <v/>
      </c>
      <c r="W9" s="97" t="str">
        <f t="shared" ca="1" si="0"/>
        <v/>
      </c>
      <c r="X9" s="97" t="str">
        <f t="shared" ca="1" si="0"/>
        <v/>
      </c>
      <c r="Y9" s="97" t="str">
        <f t="shared" ca="1" si="0"/>
        <v/>
      </c>
      <c r="Z9" s="97" t="str">
        <f t="shared" ca="1" si="0"/>
        <v/>
      </c>
      <c r="AA9" s="97" t="str">
        <f t="shared" ca="1" si="0"/>
        <v/>
      </c>
      <c r="AB9" s="97" t="str">
        <f t="shared" ca="1" si="0"/>
        <v/>
      </c>
      <c r="AC9" s="97" t="str">
        <f t="shared" ca="1" si="0"/>
        <v/>
      </c>
      <c r="AD9" s="97" t="str">
        <f t="shared" ca="1" si="0"/>
        <v/>
      </c>
      <c r="AE9" s="97" t="str">
        <f t="shared" ca="1" si="0"/>
        <v/>
      </c>
      <c r="AF9" s="97" t="str">
        <f t="shared" ca="1" si="0"/>
        <v/>
      </c>
      <c r="AG9" s="97" t="str">
        <f t="shared" ca="1" si="0"/>
        <v/>
      </c>
      <c r="AH9" s="97" t="str">
        <f t="shared" ca="1" si="0"/>
        <v/>
      </c>
      <c r="AI9" s="97" t="str">
        <f t="shared" ca="1" si="0"/>
        <v/>
      </c>
      <c r="AJ9" s="97" t="str">
        <f t="shared" ca="1" si="0"/>
        <v/>
      </c>
      <c r="AK9" s="97" t="str">
        <f t="shared" ca="1" si="0"/>
        <v/>
      </c>
      <c r="AL9" s="97">
        <f ca="1">COUNTIF($D9:$AK9,"G")</f>
        <v>1</v>
      </c>
      <c r="AM9" s="97">
        <f ca="1">COUNTIF($D9:$AK9,"N")</f>
        <v>0</v>
      </c>
      <c r="AN9" s="97">
        <f ca="1">COUNTIF($D9:$AK9,"P")</f>
        <v>2</v>
      </c>
    </row>
    <row r="10" spans="3:40" x14ac:dyDescent="0.25">
      <c r="C10" s="102" t="str">
        <f>CONCATENATE(EQUIPES!F7)</f>
        <v>1. FC Union Berlin</v>
      </c>
      <c r="D10" s="98" t="str">
        <f ca="1">IFERROR(VLOOKUP($C10,INDIRECT("domicile_"&amp;D8),10,0),IFERROR(VLOOKUP($C10,INDIRECT("exterieur_"&amp;D$8),8,0),""))</f>
        <v>P</v>
      </c>
      <c r="E10" s="97" t="str">
        <f ca="1">IFERROR(VLOOKUP($C10,INDIRECT("domicile_"&amp;E8),10,0),IFERROR(VLOOKUP($C10,INDIRECT("exterieur_"&amp;E$8),8,0),""))</f>
        <v>N</v>
      </c>
      <c r="F10" s="97" t="str">
        <f t="shared" ref="F10:AK10" ca="1" si="1">IFERROR(VLOOKUP($C10,INDIRECT("domicile_"&amp;F8),10,0),IFERROR(VLOOKUP($C10,INDIRECT("exterieur_"&amp;F$8),8,0),""))</f>
        <v>G</v>
      </c>
      <c r="G10" s="97" t="str">
        <f t="shared" ca="1" si="1"/>
        <v/>
      </c>
      <c r="H10" s="97" t="str">
        <f t="shared" ca="1" si="1"/>
        <v/>
      </c>
      <c r="I10" s="97" t="str">
        <f t="shared" ca="1" si="1"/>
        <v/>
      </c>
      <c r="J10" s="97" t="str">
        <f t="shared" ca="1" si="1"/>
        <v/>
      </c>
      <c r="K10" s="97" t="str">
        <f t="shared" ca="1" si="1"/>
        <v/>
      </c>
      <c r="L10" s="97" t="str">
        <f t="shared" ca="1" si="1"/>
        <v/>
      </c>
      <c r="M10" s="97" t="str">
        <f t="shared" ca="1" si="1"/>
        <v/>
      </c>
      <c r="N10" s="97" t="str">
        <f t="shared" ca="1" si="1"/>
        <v/>
      </c>
      <c r="O10" s="97" t="str">
        <f t="shared" ca="1" si="1"/>
        <v/>
      </c>
      <c r="P10" s="97" t="str">
        <f t="shared" ca="1" si="1"/>
        <v/>
      </c>
      <c r="Q10" s="97" t="str">
        <f t="shared" ca="1" si="1"/>
        <v/>
      </c>
      <c r="R10" s="97" t="str">
        <f t="shared" ca="1" si="1"/>
        <v/>
      </c>
      <c r="S10" s="97" t="str">
        <f t="shared" ca="1" si="1"/>
        <v/>
      </c>
      <c r="T10" s="97" t="str">
        <f t="shared" ca="1" si="1"/>
        <v/>
      </c>
      <c r="U10" s="97" t="str">
        <f t="shared" ca="1" si="1"/>
        <v/>
      </c>
      <c r="V10" s="97" t="str">
        <f t="shared" ca="1" si="1"/>
        <v/>
      </c>
      <c r="W10" s="97" t="str">
        <f t="shared" ca="1" si="1"/>
        <v/>
      </c>
      <c r="X10" s="97" t="str">
        <f t="shared" ca="1" si="1"/>
        <v/>
      </c>
      <c r="Y10" s="97" t="str">
        <f t="shared" ca="1" si="1"/>
        <v/>
      </c>
      <c r="Z10" s="97" t="str">
        <f t="shared" ca="1" si="1"/>
        <v/>
      </c>
      <c r="AA10" s="97" t="str">
        <f t="shared" ca="1" si="1"/>
        <v/>
      </c>
      <c r="AB10" s="97" t="str">
        <f t="shared" ca="1" si="1"/>
        <v/>
      </c>
      <c r="AC10" s="97" t="str">
        <f t="shared" ca="1" si="1"/>
        <v/>
      </c>
      <c r="AD10" s="97" t="str">
        <f t="shared" ca="1" si="1"/>
        <v/>
      </c>
      <c r="AE10" s="97" t="str">
        <f t="shared" ca="1" si="1"/>
        <v/>
      </c>
      <c r="AF10" s="97" t="str">
        <f t="shared" ca="1" si="1"/>
        <v/>
      </c>
      <c r="AG10" s="97" t="str">
        <f t="shared" ca="1" si="1"/>
        <v/>
      </c>
      <c r="AH10" s="97" t="str">
        <f t="shared" ca="1" si="1"/>
        <v/>
      </c>
      <c r="AI10" s="97" t="str">
        <f t="shared" ca="1" si="1"/>
        <v/>
      </c>
      <c r="AJ10" s="97" t="str">
        <f t="shared" ca="1" si="1"/>
        <v/>
      </c>
      <c r="AK10" s="97" t="str">
        <f t="shared" ca="1" si="1"/>
        <v/>
      </c>
      <c r="AL10" s="97">
        <f t="shared" ref="AL10:AL26" ca="1" si="2">COUNTIF($D10:$AK10,"G")</f>
        <v>1</v>
      </c>
      <c r="AM10" s="97">
        <f t="shared" ref="AM10:AM26" ca="1" si="3">COUNTIF($D10:$AK10,"N")</f>
        <v>1</v>
      </c>
      <c r="AN10" s="97">
        <f t="shared" ref="AN10:AN26" ca="1" si="4">COUNTIF($D10:$AK10,"P")</f>
        <v>1</v>
      </c>
    </row>
    <row r="11" spans="3:40" x14ac:dyDescent="0.25">
      <c r="C11" s="102" t="str">
        <f>CONCATENATE(EQUIPES!F8)</f>
        <v>1. FSV Mainz 05</v>
      </c>
      <c r="D11" s="98" t="str">
        <f ca="1">IFERROR(VLOOKUP($C11,INDIRECT("domicile_"&amp;D8),10,0),IFERROR(VLOOKUP($C11,INDIRECT("exterieur_"&amp;D$8),8,0),""))</f>
        <v>P</v>
      </c>
      <c r="E11" s="97" t="str">
        <f ca="1">IFERROR(VLOOKUP($C11,INDIRECT("domicile_"&amp;E8),10,0),IFERROR(VLOOKUP($C11,INDIRECT("exterieur_"&amp;E$8),8,0),""))</f>
        <v>P</v>
      </c>
      <c r="F11" s="97" t="str">
        <f t="shared" ref="F11:AK11" ca="1" si="5">IFERROR(VLOOKUP($C11,INDIRECT("domicile_"&amp;F8),10,0),IFERROR(VLOOKUP($C11,INDIRECT("exterieur_"&amp;F$8),8,0),""))</f>
        <v>P</v>
      </c>
      <c r="G11" s="97" t="str">
        <f t="shared" ca="1" si="5"/>
        <v/>
      </c>
      <c r="H11" s="97" t="str">
        <f t="shared" ca="1" si="5"/>
        <v/>
      </c>
      <c r="I11" s="97" t="str">
        <f t="shared" ca="1" si="5"/>
        <v/>
      </c>
      <c r="J11" s="97" t="str">
        <f t="shared" ca="1" si="5"/>
        <v/>
      </c>
      <c r="K11" s="97" t="str">
        <f t="shared" ca="1" si="5"/>
        <v/>
      </c>
      <c r="L11" s="97" t="str">
        <f t="shared" ca="1" si="5"/>
        <v/>
      </c>
      <c r="M11" s="97" t="str">
        <f t="shared" ca="1" si="5"/>
        <v/>
      </c>
      <c r="N11" s="97" t="str">
        <f t="shared" ca="1" si="5"/>
        <v/>
      </c>
      <c r="O11" s="97" t="str">
        <f t="shared" ca="1" si="5"/>
        <v/>
      </c>
      <c r="P11" s="97" t="str">
        <f t="shared" ca="1" si="5"/>
        <v/>
      </c>
      <c r="Q11" s="97" t="str">
        <f t="shared" ca="1" si="5"/>
        <v/>
      </c>
      <c r="R11" s="97" t="str">
        <f t="shared" ca="1" si="5"/>
        <v/>
      </c>
      <c r="S11" s="97" t="str">
        <f t="shared" ca="1" si="5"/>
        <v/>
      </c>
      <c r="T11" s="97" t="str">
        <f t="shared" ca="1" si="5"/>
        <v/>
      </c>
      <c r="U11" s="97" t="str">
        <f t="shared" ca="1" si="5"/>
        <v/>
      </c>
      <c r="V11" s="97" t="str">
        <f t="shared" ca="1" si="5"/>
        <v/>
      </c>
      <c r="W11" s="97" t="str">
        <f t="shared" ca="1" si="5"/>
        <v/>
      </c>
      <c r="X11" s="97" t="str">
        <f t="shared" ca="1" si="5"/>
        <v/>
      </c>
      <c r="Y11" s="97" t="str">
        <f t="shared" ca="1" si="5"/>
        <v/>
      </c>
      <c r="Z11" s="97" t="str">
        <f t="shared" ca="1" si="5"/>
        <v/>
      </c>
      <c r="AA11" s="97" t="str">
        <f t="shared" ca="1" si="5"/>
        <v/>
      </c>
      <c r="AB11" s="97" t="str">
        <f t="shared" ca="1" si="5"/>
        <v/>
      </c>
      <c r="AC11" s="97" t="str">
        <f t="shared" ca="1" si="5"/>
        <v/>
      </c>
      <c r="AD11" s="97" t="str">
        <f t="shared" ca="1" si="5"/>
        <v/>
      </c>
      <c r="AE11" s="97" t="str">
        <f t="shared" ca="1" si="5"/>
        <v/>
      </c>
      <c r="AF11" s="97" t="str">
        <f t="shared" ca="1" si="5"/>
        <v/>
      </c>
      <c r="AG11" s="97" t="str">
        <f t="shared" ca="1" si="5"/>
        <v/>
      </c>
      <c r="AH11" s="97" t="str">
        <f t="shared" ca="1" si="5"/>
        <v/>
      </c>
      <c r="AI11" s="97" t="str">
        <f t="shared" ca="1" si="5"/>
        <v/>
      </c>
      <c r="AJ11" s="97" t="str">
        <f t="shared" ca="1" si="5"/>
        <v/>
      </c>
      <c r="AK11" s="97" t="str">
        <f t="shared" ca="1" si="5"/>
        <v/>
      </c>
      <c r="AL11" s="97">
        <f t="shared" ca="1" si="2"/>
        <v>0</v>
      </c>
      <c r="AM11" s="97">
        <f t="shared" ca="1" si="3"/>
        <v>0</v>
      </c>
      <c r="AN11" s="97">
        <f t="shared" ca="1" si="4"/>
        <v>3</v>
      </c>
    </row>
    <row r="12" spans="3:40" x14ac:dyDescent="0.25">
      <c r="C12" s="102" t="str">
        <f>CONCATENATE(EQUIPES!F9)</f>
        <v>1899 Hoffenheim</v>
      </c>
      <c r="D12" s="98" t="str">
        <f ca="1">IFERROR(VLOOKUP($C12,INDIRECT("domicile_"&amp;D8),10,0),IFERROR(VLOOKUP($C12,INDIRECT("exterieur_"&amp;D$8),8,0),""))</f>
        <v>P</v>
      </c>
      <c r="E12" s="97" t="str">
        <f ca="1">IFERROR(VLOOKUP($C12,INDIRECT("domicile_"&amp;E8),10,0),IFERROR(VLOOKUP($C12,INDIRECT("exterieur_"&amp;E$8),8,0),""))</f>
        <v>G</v>
      </c>
      <c r="F12" s="97" t="str">
        <f t="shared" ref="F12:AK12" ca="1" si="6">IFERROR(VLOOKUP($C12,INDIRECT("domicile_"&amp;F8),10,0),IFERROR(VLOOKUP($C12,INDIRECT("exterieur_"&amp;F$8),8,0),""))</f>
        <v>N</v>
      </c>
      <c r="G12" s="97" t="str">
        <f t="shared" ca="1" si="6"/>
        <v/>
      </c>
      <c r="H12" s="97" t="str">
        <f t="shared" ca="1" si="6"/>
        <v/>
      </c>
      <c r="I12" s="97" t="str">
        <f t="shared" ca="1" si="6"/>
        <v/>
      </c>
      <c r="J12" s="97" t="str">
        <f t="shared" ca="1" si="6"/>
        <v/>
      </c>
      <c r="K12" s="97" t="str">
        <f t="shared" ca="1" si="6"/>
        <v/>
      </c>
      <c r="L12" s="97" t="str">
        <f t="shared" ca="1" si="6"/>
        <v/>
      </c>
      <c r="M12" s="97" t="str">
        <f t="shared" ca="1" si="6"/>
        <v/>
      </c>
      <c r="N12" s="97" t="str">
        <f t="shared" ca="1" si="6"/>
        <v/>
      </c>
      <c r="O12" s="97" t="str">
        <f t="shared" ca="1" si="6"/>
        <v/>
      </c>
      <c r="P12" s="97" t="str">
        <f t="shared" ca="1" si="6"/>
        <v/>
      </c>
      <c r="Q12" s="97" t="str">
        <f t="shared" ca="1" si="6"/>
        <v/>
      </c>
      <c r="R12" s="97" t="str">
        <f t="shared" ca="1" si="6"/>
        <v/>
      </c>
      <c r="S12" s="97" t="str">
        <f t="shared" ca="1" si="6"/>
        <v/>
      </c>
      <c r="T12" s="97" t="str">
        <f t="shared" ca="1" si="6"/>
        <v/>
      </c>
      <c r="U12" s="97" t="str">
        <f t="shared" ca="1" si="6"/>
        <v/>
      </c>
      <c r="V12" s="97" t="str">
        <f t="shared" ca="1" si="6"/>
        <v/>
      </c>
      <c r="W12" s="97" t="str">
        <f t="shared" ca="1" si="6"/>
        <v/>
      </c>
      <c r="X12" s="97" t="str">
        <f t="shared" ca="1" si="6"/>
        <v/>
      </c>
      <c r="Y12" s="97" t="str">
        <f t="shared" ca="1" si="6"/>
        <v/>
      </c>
      <c r="Z12" s="97" t="str">
        <f t="shared" ca="1" si="6"/>
        <v/>
      </c>
      <c r="AA12" s="97" t="str">
        <f t="shared" ca="1" si="6"/>
        <v/>
      </c>
      <c r="AB12" s="97" t="str">
        <f t="shared" ca="1" si="6"/>
        <v/>
      </c>
      <c r="AC12" s="97" t="str">
        <f t="shared" ca="1" si="6"/>
        <v/>
      </c>
      <c r="AD12" s="97" t="str">
        <f t="shared" ca="1" si="6"/>
        <v/>
      </c>
      <c r="AE12" s="97" t="str">
        <f t="shared" ca="1" si="6"/>
        <v/>
      </c>
      <c r="AF12" s="97" t="str">
        <f t="shared" ca="1" si="6"/>
        <v/>
      </c>
      <c r="AG12" s="97" t="str">
        <f t="shared" ca="1" si="6"/>
        <v/>
      </c>
      <c r="AH12" s="97" t="str">
        <f t="shared" ca="1" si="6"/>
        <v/>
      </c>
      <c r="AI12" s="97" t="str">
        <f t="shared" ca="1" si="6"/>
        <v/>
      </c>
      <c r="AJ12" s="97" t="str">
        <f t="shared" ca="1" si="6"/>
        <v/>
      </c>
      <c r="AK12" s="97" t="str">
        <f t="shared" ca="1" si="6"/>
        <v/>
      </c>
      <c r="AL12" s="97">
        <f t="shared" ca="1" si="2"/>
        <v>1</v>
      </c>
      <c r="AM12" s="97">
        <f t="shared" ca="1" si="3"/>
        <v>1</v>
      </c>
      <c r="AN12" s="97">
        <f t="shared" ca="1" si="4"/>
        <v>1</v>
      </c>
    </row>
    <row r="13" spans="3:40" x14ac:dyDescent="0.25">
      <c r="C13" s="102" t="str">
        <f>CONCATENATE(EQUIPES!F10)</f>
        <v>Bayer Leverkusen</v>
      </c>
      <c r="D13" s="98" t="str">
        <f ca="1">IFERROR(VLOOKUP($C13,INDIRECT("domicile_"&amp;D8),10,0),IFERROR(VLOOKUP($C13,INDIRECT("exterieur_"&amp;D$8),8,0),""))</f>
        <v>G</v>
      </c>
      <c r="E13" s="97" t="str">
        <f ca="1">IFERROR(VLOOKUP($C13,INDIRECT("domicile_"&amp;E8),10,0),IFERROR(VLOOKUP($C13,INDIRECT("exterieur_"&amp;E$8),8,0),""))</f>
        <v>G</v>
      </c>
      <c r="F13" s="97" t="str">
        <f t="shared" ref="F13:AK13" ca="1" si="7">IFERROR(VLOOKUP($C13,INDIRECT("domicile_"&amp;F8),10,0),IFERROR(VLOOKUP($C13,INDIRECT("exterieur_"&amp;F$8),8,0),""))</f>
        <v>N</v>
      </c>
      <c r="G13" s="97" t="str">
        <f t="shared" ca="1" si="7"/>
        <v/>
      </c>
      <c r="H13" s="97" t="str">
        <f t="shared" ca="1" si="7"/>
        <v/>
      </c>
      <c r="I13" s="97" t="str">
        <f t="shared" ca="1" si="7"/>
        <v/>
      </c>
      <c r="J13" s="97" t="str">
        <f t="shared" ca="1" si="7"/>
        <v/>
      </c>
      <c r="K13" s="97" t="str">
        <f t="shared" ca="1" si="7"/>
        <v/>
      </c>
      <c r="L13" s="97" t="str">
        <f t="shared" ca="1" si="7"/>
        <v/>
      </c>
      <c r="M13" s="97" t="str">
        <f t="shared" ca="1" si="7"/>
        <v/>
      </c>
      <c r="N13" s="97" t="str">
        <f t="shared" ca="1" si="7"/>
        <v/>
      </c>
      <c r="O13" s="97" t="str">
        <f t="shared" ca="1" si="7"/>
        <v/>
      </c>
      <c r="P13" s="97" t="str">
        <f t="shared" ca="1" si="7"/>
        <v/>
      </c>
      <c r="Q13" s="97" t="str">
        <f t="shared" ca="1" si="7"/>
        <v/>
      </c>
      <c r="R13" s="97" t="str">
        <f t="shared" ca="1" si="7"/>
        <v/>
      </c>
      <c r="S13" s="97" t="str">
        <f t="shared" ca="1" si="7"/>
        <v/>
      </c>
      <c r="T13" s="97" t="str">
        <f t="shared" ca="1" si="7"/>
        <v/>
      </c>
      <c r="U13" s="97" t="str">
        <f t="shared" ca="1" si="7"/>
        <v/>
      </c>
      <c r="V13" s="97" t="str">
        <f t="shared" ca="1" si="7"/>
        <v/>
      </c>
      <c r="W13" s="97" t="str">
        <f t="shared" ca="1" si="7"/>
        <v/>
      </c>
      <c r="X13" s="97" t="str">
        <f t="shared" ca="1" si="7"/>
        <v/>
      </c>
      <c r="Y13" s="97" t="str">
        <f t="shared" ca="1" si="7"/>
        <v/>
      </c>
      <c r="Z13" s="97" t="str">
        <f t="shared" ca="1" si="7"/>
        <v/>
      </c>
      <c r="AA13" s="97" t="str">
        <f t="shared" ca="1" si="7"/>
        <v/>
      </c>
      <c r="AB13" s="97" t="str">
        <f t="shared" ca="1" si="7"/>
        <v/>
      </c>
      <c r="AC13" s="97" t="str">
        <f t="shared" ca="1" si="7"/>
        <v/>
      </c>
      <c r="AD13" s="97" t="str">
        <f t="shared" ca="1" si="7"/>
        <v/>
      </c>
      <c r="AE13" s="97" t="str">
        <f t="shared" ca="1" si="7"/>
        <v/>
      </c>
      <c r="AF13" s="97" t="str">
        <f t="shared" ca="1" si="7"/>
        <v/>
      </c>
      <c r="AG13" s="97" t="str">
        <f t="shared" ca="1" si="7"/>
        <v/>
      </c>
      <c r="AH13" s="97" t="str">
        <f t="shared" ca="1" si="7"/>
        <v/>
      </c>
      <c r="AI13" s="97" t="str">
        <f t="shared" ca="1" si="7"/>
        <v/>
      </c>
      <c r="AJ13" s="97" t="str">
        <f t="shared" ca="1" si="7"/>
        <v/>
      </c>
      <c r="AK13" s="97" t="str">
        <f t="shared" ca="1" si="7"/>
        <v/>
      </c>
      <c r="AL13" s="97">
        <f t="shared" ca="1" si="2"/>
        <v>2</v>
      </c>
      <c r="AM13" s="97">
        <f t="shared" ca="1" si="3"/>
        <v>1</v>
      </c>
      <c r="AN13" s="97">
        <f t="shared" ca="1" si="4"/>
        <v>0</v>
      </c>
    </row>
    <row r="14" spans="3:40" x14ac:dyDescent="0.25">
      <c r="C14" s="102" t="str">
        <f>CONCATENATE(EQUIPES!F11)</f>
        <v>Bayern München</v>
      </c>
      <c r="D14" s="98" t="str">
        <f ca="1">IFERROR(VLOOKUP($C14,INDIRECT("domicile_"&amp;D8),10,0),IFERROR(VLOOKUP($C14,INDIRECT("exterieur_"&amp;D$8),8,0),""))</f>
        <v>N</v>
      </c>
      <c r="E14" s="97" t="str">
        <f ca="1">IFERROR(VLOOKUP($C14,INDIRECT("domicile_"&amp;E8),10,0),IFERROR(VLOOKUP($C14,INDIRECT("exterieur_"&amp;E$8),8,0),""))</f>
        <v>G</v>
      </c>
      <c r="F14" s="97" t="str">
        <f t="shared" ref="F14:AK14" ca="1" si="8">IFERROR(VLOOKUP($C14,INDIRECT("domicile_"&amp;F8),10,0),IFERROR(VLOOKUP($C14,INDIRECT("exterieur_"&amp;F$8),8,0),""))</f>
        <v>G</v>
      </c>
      <c r="G14" s="97" t="str">
        <f t="shared" ca="1" si="8"/>
        <v/>
      </c>
      <c r="H14" s="97" t="str">
        <f t="shared" ca="1" si="8"/>
        <v/>
      </c>
      <c r="I14" s="97" t="str">
        <f t="shared" ca="1" si="8"/>
        <v/>
      </c>
      <c r="J14" s="97" t="str">
        <f t="shared" ca="1" si="8"/>
        <v/>
      </c>
      <c r="K14" s="97" t="str">
        <f t="shared" ca="1" si="8"/>
        <v/>
      </c>
      <c r="L14" s="97" t="str">
        <f t="shared" ca="1" si="8"/>
        <v/>
      </c>
      <c r="M14" s="97" t="str">
        <f t="shared" ca="1" si="8"/>
        <v/>
      </c>
      <c r="N14" s="97" t="str">
        <f t="shared" ca="1" si="8"/>
        <v/>
      </c>
      <c r="O14" s="97" t="str">
        <f t="shared" ca="1" si="8"/>
        <v/>
      </c>
      <c r="P14" s="97" t="str">
        <f t="shared" ca="1" si="8"/>
        <v/>
      </c>
      <c r="Q14" s="97" t="str">
        <f t="shared" ca="1" si="8"/>
        <v/>
      </c>
      <c r="R14" s="97" t="str">
        <f t="shared" ca="1" si="8"/>
        <v/>
      </c>
      <c r="S14" s="97" t="str">
        <f t="shared" ca="1" si="8"/>
        <v/>
      </c>
      <c r="T14" s="97" t="str">
        <f t="shared" ca="1" si="8"/>
        <v/>
      </c>
      <c r="U14" s="97" t="str">
        <f t="shared" ca="1" si="8"/>
        <v/>
      </c>
      <c r="V14" s="97" t="str">
        <f t="shared" ca="1" si="8"/>
        <v/>
      </c>
      <c r="W14" s="97" t="str">
        <f t="shared" ca="1" si="8"/>
        <v/>
      </c>
      <c r="X14" s="97" t="str">
        <f t="shared" ca="1" si="8"/>
        <v/>
      </c>
      <c r="Y14" s="97" t="str">
        <f t="shared" ca="1" si="8"/>
        <v/>
      </c>
      <c r="Z14" s="97" t="str">
        <f t="shared" ca="1" si="8"/>
        <v/>
      </c>
      <c r="AA14" s="97" t="str">
        <f t="shared" ca="1" si="8"/>
        <v/>
      </c>
      <c r="AB14" s="97" t="str">
        <f t="shared" ca="1" si="8"/>
        <v/>
      </c>
      <c r="AC14" s="97" t="str">
        <f t="shared" ca="1" si="8"/>
        <v/>
      </c>
      <c r="AD14" s="97" t="str">
        <f t="shared" ca="1" si="8"/>
        <v/>
      </c>
      <c r="AE14" s="97" t="str">
        <f t="shared" ca="1" si="8"/>
        <v/>
      </c>
      <c r="AF14" s="97" t="str">
        <f t="shared" ca="1" si="8"/>
        <v/>
      </c>
      <c r="AG14" s="97" t="str">
        <f t="shared" ca="1" si="8"/>
        <v/>
      </c>
      <c r="AH14" s="97" t="str">
        <f t="shared" ca="1" si="8"/>
        <v/>
      </c>
      <c r="AI14" s="97" t="str">
        <f t="shared" ca="1" si="8"/>
        <v/>
      </c>
      <c r="AJ14" s="97" t="str">
        <f t="shared" ca="1" si="8"/>
        <v/>
      </c>
      <c r="AK14" s="97" t="str">
        <f t="shared" ca="1" si="8"/>
        <v/>
      </c>
      <c r="AL14" s="97">
        <f t="shared" ca="1" si="2"/>
        <v>2</v>
      </c>
      <c r="AM14" s="97">
        <f t="shared" ca="1" si="3"/>
        <v>1</v>
      </c>
      <c r="AN14" s="97">
        <f t="shared" ca="1" si="4"/>
        <v>0</v>
      </c>
    </row>
    <row r="15" spans="3:40" x14ac:dyDescent="0.25">
      <c r="C15" s="102" t="str">
        <f>CONCATENATE(EQUIPES!F12)</f>
        <v>Bor. Mönchengladbach</v>
      </c>
      <c r="D15" s="98" t="str">
        <f ca="1">IFERROR(VLOOKUP($C15,INDIRECT("domicile_"&amp;D8),10,0),IFERROR(VLOOKUP($C15,INDIRECT("exterieur_"&amp;D$8),8,0),""))</f>
        <v>N</v>
      </c>
      <c r="E15" s="97" t="str">
        <f ca="1">IFERROR(VLOOKUP($C15,INDIRECT("domicile_"&amp;E8),10,0),IFERROR(VLOOKUP($C15,INDIRECT("exterieur_"&amp;E$8),8,0),""))</f>
        <v>G</v>
      </c>
      <c r="F15" s="97" t="str">
        <f t="shared" ref="F15:AK15" ca="1" si="9">IFERROR(VLOOKUP($C15,INDIRECT("domicile_"&amp;F8),10,0),IFERROR(VLOOKUP($C15,INDIRECT("exterieur_"&amp;F$8),8,0),""))</f>
        <v>P</v>
      </c>
      <c r="G15" s="97" t="str">
        <f t="shared" ca="1" si="9"/>
        <v/>
      </c>
      <c r="H15" s="97" t="str">
        <f t="shared" ca="1" si="9"/>
        <v/>
      </c>
      <c r="I15" s="97" t="str">
        <f t="shared" ca="1" si="9"/>
        <v/>
      </c>
      <c r="J15" s="97" t="str">
        <f t="shared" ca="1" si="9"/>
        <v/>
      </c>
      <c r="K15" s="97" t="str">
        <f t="shared" ca="1" si="9"/>
        <v/>
      </c>
      <c r="L15" s="97" t="str">
        <f t="shared" ca="1" si="9"/>
        <v/>
      </c>
      <c r="M15" s="97" t="str">
        <f t="shared" ca="1" si="9"/>
        <v/>
      </c>
      <c r="N15" s="97" t="str">
        <f t="shared" ca="1" si="9"/>
        <v/>
      </c>
      <c r="O15" s="97" t="str">
        <f t="shared" ca="1" si="9"/>
        <v/>
      </c>
      <c r="P15" s="97" t="str">
        <f t="shared" ca="1" si="9"/>
        <v/>
      </c>
      <c r="Q15" s="97" t="str">
        <f t="shared" ca="1" si="9"/>
        <v/>
      </c>
      <c r="R15" s="97" t="str">
        <f t="shared" ca="1" si="9"/>
        <v/>
      </c>
      <c r="S15" s="97" t="str">
        <f t="shared" ca="1" si="9"/>
        <v/>
      </c>
      <c r="T15" s="97" t="str">
        <f t="shared" ca="1" si="9"/>
        <v/>
      </c>
      <c r="U15" s="97" t="str">
        <f t="shared" ca="1" si="9"/>
        <v/>
      </c>
      <c r="V15" s="97" t="str">
        <f t="shared" ca="1" si="9"/>
        <v/>
      </c>
      <c r="W15" s="97" t="str">
        <f t="shared" ca="1" si="9"/>
        <v/>
      </c>
      <c r="X15" s="97" t="str">
        <f t="shared" ca="1" si="9"/>
        <v/>
      </c>
      <c r="Y15" s="97" t="str">
        <f t="shared" ca="1" si="9"/>
        <v/>
      </c>
      <c r="Z15" s="97" t="str">
        <f t="shared" ca="1" si="9"/>
        <v/>
      </c>
      <c r="AA15" s="97" t="str">
        <f t="shared" ca="1" si="9"/>
        <v/>
      </c>
      <c r="AB15" s="97" t="str">
        <f t="shared" ca="1" si="9"/>
        <v/>
      </c>
      <c r="AC15" s="97" t="str">
        <f t="shared" ca="1" si="9"/>
        <v/>
      </c>
      <c r="AD15" s="97" t="str">
        <f t="shared" ca="1" si="9"/>
        <v/>
      </c>
      <c r="AE15" s="97" t="str">
        <f t="shared" ca="1" si="9"/>
        <v/>
      </c>
      <c r="AF15" s="97" t="str">
        <f t="shared" ca="1" si="9"/>
        <v/>
      </c>
      <c r="AG15" s="97" t="str">
        <f t="shared" ca="1" si="9"/>
        <v/>
      </c>
      <c r="AH15" s="97" t="str">
        <f t="shared" ca="1" si="9"/>
        <v/>
      </c>
      <c r="AI15" s="97" t="str">
        <f t="shared" ca="1" si="9"/>
        <v/>
      </c>
      <c r="AJ15" s="97" t="str">
        <f t="shared" ca="1" si="9"/>
        <v/>
      </c>
      <c r="AK15" s="97" t="str">
        <f t="shared" ca="1" si="9"/>
        <v/>
      </c>
      <c r="AL15" s="97">
        <f t="shared" ca="1" si="2"/>
        <v>1</v>
      </c>
      <c r="AM15" s="97">
        <f t="shared" ca="1" si="3"/>
        <v>1</v>
      </c>
      <c r="AN15" s="97">
        <f t="shared" ca="1" si="4"/>
        <v>1</v>
      </c>
    </row>
    <row r="16" spans="3:40" x14ac:dyDescent="0.25">
      <c r="C16" s="102" t="str">
        <f>CONCATENATE(EQUIPES!F13)</f>
        <v>Borussia Dortmund</v>
      </c>
      <c r="D16" s="98" t="str">
        <f ca="1">IFERROR(VLOOKUP($C16,INDIRECT("domicile_"&amp;D8),10,0),IFERROR(VLOOKUP($C16,INDIRECT("exterieur_"&amp;D$8),8,0),""))</f>
        <v>G</v>
      </c>
      <c r="E16" s="97" t="str">
        <f ca="1">IFERROR(VLOOKUP($C16,INDIRECT("domicile_"&amp;E8),10,0),IFERROR(VLOOKUP($C16,INDIRECT("exterieur_"&amp;E$8),8,0),""))</f>
        <v>G</v>
      </c>
      <c r="F16" s="97" t="str">
        <f t="shared" ref="F16:AK16" ca="1" si="10">IFERROR(VLOOKUP($C16,INDIRECT("domicile_"&amp;F8),10,0),IFERROR(VLOOKUP($C16,INDIRECT("exterieur_"&amp;F$8),8,0),""))</f>
        <v>P</v>
      </c>
      <c r="G16" s="97" t="str">
        <f t="shared" ca="1" si="10"/>
        <v/>
      </c>
      <c r="H16" s="97" t="str">
        <f t="shared" ca="1" si="10"/>
        <v/>
      </c>
      <c r="I16" s="97" t="str">
        <f t="shared" ca="1" si="10"/>
        <v/>
      </c>
      <c r="J16" s="97" t="str">
        <f t="shared" ca="1" si="10"/>
        <v/>
      </c>
      <c r="K16" s="97" t="str">
        <f t="shared" ca="1" si="10"/>
        <v/>
      </c>
      <c r="L16" s="97" t="str">
        <f t="shared" ca="1" si="10"/>
        <v/>
      </c>
      <c r="M16" s="97" t="str">
        <f t="shared" ca="1" si="10"/>
        <v/>
      </c>
      <c r="N16" s="97" t="str">
        <f t="shared" ca="1" si="10"/>
        <v/>
      </c>
      <c r="O16" s="97" t="str">
        <f t="shared" ca="1" si="10"/>
        <v/>
      </c>
      <c r="P16" s="97" t="str">
        <f t="shared" ca="1" si="10"/>
        <v/>
      </c>
      <c r="Q16" s="97" t="str">
        <f t="shared" ca="1" si="10"/>
        <v/>
      </c>
      <c r="R16" s="97" t="str">
        <f t="shared" ca="1" si="10"/>
        <v/>
      </c>
      <c r="S16" s="97" t="str">
        <f t="shared" ca="1" si="10"/>
        <v/>
      </c>
      <c r="T16" s="97" t="str">
        <f t="shared" ca="1" si="10"/>
        <v/>
      </c>
      <c r="U16" s="97" t="str">
        <f t="shared" ca="1" si="10"/>
        <v/>
      </c>
      <c r="V16" s="97" t="str">
        <f t="shared" ca="1" si="10"/>
        <v/>
      </c>
      <c r="W16" s="97" t="str">
        <f t="shared" ca="1" si="10"/>
        <v/>
      </c>
      <c r="X16" s="97" t="str">
        <f t="shared" ca="1" si="10"/>
        <v/>
      </c>
      <c r="Y16" s="97" t="str">
        <f t="shared" ca="1" si="10"/>
        <v/>
      </c>
      <c r="Z16" s="97" t="str">
        <f t="shared" ca="1" si="10"/>
        <v/>
      </c>
      <c r="AA16" s="97" t="str">
        <f t="shared" ca="1" si="10"/>
        <v/>
      </c>
      <c r="AB16" s="97" t="str">
        <f t="shared" ca="1" si="10"/>
        <v/>
      </c>
      <c r="AC16" s="97" t="str">
        <f t="shared" ca="1" si="10"/>
        <v/>
      </c>
      <c r="AD16" s="97" t="str">
        <f t="shared" ca="1" si="10"/>
        <v/>
      </c>
      <c r="AE16" s="97" t="str">
        <f t="shared" ca="1" si="10"/>
        <v/>
      </c>
      <c r="AF16" s="97" t="str">
        <f t="shared" ca="1" si="10"/>
        <v/>
      </c>
      <c r="AG16" s="97" t="str">
        <f t="shared" ca="1" si="10"/>
        <v/>
      </c>
      <c r="AH16" s="97" t="str">
        <f t="shared" ca="1" si="10"/>
        <v/>
      </c>
      <c r="AI16" s="97" t="str">
        <f t="shared" ca="1" si="10"/>
        <v/>
      </c>
      <c r="AJ16" s="97" t="str">
        <f t="shared" ca="1" si="10"/>
        <v/>
      </c>
      <c r="AK16" s="97" t="str">
        <f t="shared" ca="1" si="10"/>
        <v/>
      </c>
      <c r="AL16" s="97">
        <f t="shared" ca="1" si="2"/>
        <v>2</v>
      </c>
      <c r="AM16" s="97">
        <f t="shared" ca="1" si="3"/>
        <v>0</v>
      </c>
      <c r="AN16" s="97">
        <f t="shared" ca="1" si="4"/>
        <v>1</v>
      </c>
    </row>
    <row r="17" spans="3:40" x14ac:dyDescent="0.25">
      <c r="C17" s="102" t="str">
        <f>CONCATENATE(EQUIPES!F14)</f>
        <v>Eintracht Frankfurt</v>
      </c>
      <c r="D17" s="98" t="str">
        <f ca="1">IFERROR(VLOOKUP($C17,INDIRECT("domicile_"&amp;D8),10,0),IFERROR(VLOOKUP($C17,INDIRECT("exterieur_"&amp;D$8),8,0),""))</f>
        <v>G</v>
      </c>
      <c r="E17" s="97" t="str">
        <f ca="1">IFERROR(VLOOKUP($C17,INDIRECT("domicile_"&amp;E8),10,0),IFERROR(VLOOKUP($C17,INDIRECT("exterieur_"&amp;E$8),8,0),""))</f>
        <v>P</v>
      </c>
      <c r="F17" s="97" t="str">
        <f t="shared" ref="F17:AK17" ca="1" si="11">IFERROR(VLOOKUP($C17,INDIRECT("domicile_"&amp;F8),10,0),IFERROR(VLOOKUP($C17,INDIRECT("exterieur_"&amp;F$8),8,0),""))</f>
        <v>G</v>
      </c>
      <c r="G17" s="97" t="str">
        <f t="shared" ca="1" si="11"/>
        <v/>
      </c>
      <c r="H17" s="97" t="str">
        <f t="shared" ca="1" si="11"/>
        <v/>
      </c>
      <c r="I17" s="97" t="str">
        <f t="shared" ca="1" si="11"/>
        <v/>
      </c>
      <c r="J17" s="97" t="str">
        <f t="shared" ca="1" si="11"/>
        <v/>
      </c>
      <c r="K17" s="97" t="str">
        <f t="shared" ca="1" si="11"/>
        <v/>
      </c>
      <c r="L17" s="97" t="str">
        <f t="shared" ca="1" si="11"/>
        <v/>
      </c>
      <c r="M17" s="97" t="str">
        <f t="shared" ca="1" si="11"/>
        <v/>
      </c>
      <c r="N17" s="97" t="str">
        <f t="shared" ca="1" si="11"/>
        <v/>
      </c>
      <c r="O17" s="97" t="str">
        <f t="shared" ca="1" si="11"/>
        <v/>
      </c>
      <c r="P17" s="97" t="str">
        <f t="shared" ca="1" si="11"/>
        <v/>
      </c>
      <c r="Q17" s="97" t="str">
        <f t="shared" ca="1" si="11"/>
        <v/>
      </c>
      <c r="R17" s="97" t="str">
        <f t="shared" ca="1" si="11"/>
        <v/>
      </c>
      <c r="S17" s="97" t="str">
        <f t="shared" ca="1" si="11"/>
        <v/>
      </c>
      <c r="T17" s="97" t="str">
        <f t="shared" ca="1" si="11"/>
        <v/>
      </c>
      <c r="U17" s="97" t="str">
        <f t="shared" ca="1" si="11"/>
        <v/>
      </c>
      <c r="V17" s="97" t="str">
        <f t="shared" ca="1" si="11"/>
        <v/>
      </c>
      <c r="W17" s="97" t="str">
        <f t="shared" ca="1" si="11"/>
        <v/>
      </c>
      <c r="X17" s="97" t="str">
        <f t="shared" ca="1" si="11"/>
        <v/>
      </c>
      <c r="Y17" s="97" t="str">
        <f t="shared" ca="1" si="11"/>
        <v/>
      </c>
      <c r="Z17" s="97" t="str">
        <f t="shared" ca="1" si="11"/>
        <v/>
      </c>
      <c r="AA17" s="97" t="str">
        <f t="shared" ca="1" si="11"/>
        <v/>
      </c>
      <c r="AB17" s="97" t="str">
        <f t="shared" ca="1" si="11"/>
        <v/>
      </c>
      <c r="AC17" s="97" t="str">
        <f t="shared" ca="1" si="11"/>
        <v/>
      </c>
      <c r="AD17" s="97" t="str">
        <f t="shared" ca="1" si="11"/>
        <v/>
      </c>
      <c r="AE17" s="97" t="str">
        <f t="shared" ca="1" si="11"/>
        <v/>
      </c>
      <c r="AF17" s="97" t="str">
        <f t="shared" ca="1" si="11"/>
        <v/>
      </c>
      <c r="AG17" s="97" t="str">
        <f t="shared" ca="1" si="11"/>
        <v/>
      </c>
      <c r="AH17" s="97" t="str">
        <f t="shared" ca="1" si="11"/>
        <v/>
      </c>
      <c r="AI17" s="97" t="str">
        <f t="shared" ca="1" si="11"/>
        <v/>
      </c>
      <c r="AJ17" s="97" t="str">
        <f t="shared" ca="1" si="11"/>
        <v/>
      </c>
      <c r="AK17" s="97" t="str">
        <f t="shared" ca="1" si="11"/>
        <v/>
      </c>
      <c r="AL17" s="97">
        <f t="shared" ca="1" si="2"/>
        <v>2</v>
      </c>
      <c r="AM17" s="97">
        <f t="shared" ca="1" si="3"/>
        <v>0</v>
      </c>
      <c r="AN17" s="97">
        <f t="shared" ca="1" si="4"/>
        <v>1</v>
      </c>
    </row>
    <row r="18" spans="3:40" x14ac:dyDescent="0.25">
      <c r="C18" s="102" t="str">
        <f>CONCATENATE(EQUIPES!F15)</f>
        <v>FC Augsburg</v>
      </c>
      <c r="D18" s="98" t="str">
        <f ca="1">IFERROR(VLOOKUP($C18,INDIRECT("domicile_"&amp;D8),10,0),IFERROR(VLOOKUP($C18,INDIRECT("exterieur_"&amp;D$8),8,0),""))</f>
        <v>P</v>
      </c>
      <c r="E18" s="97" t="str">
        <f ca="1">IFERROR(VLOOKUP($C18,INDIRECT("domicile_"&amp;E8),10,0),IFERROR(VLOOKUP($C18,INDIRECT("exterieur_"&amp;E$8),8,0),""))</f>
        <v>N</v>
      </c>
      <c r="F18" s="97" t="str">
        <f t="shared" ref="F18:AK18" ca="1" si="12">IFERROR(VLOOKUP($C18,INDIRECT("domicile_"&amp;F8),10,0),IFERROR(VLOOKUP($C18,INDIRECT("exterieur_"&amp;F$8),8,0),""))</f>
        <v>P</v>
      </c>
      <c r="G18" s="97" t="str">
        <f t="shared" ca="1" si="12"/>
        <v/>
      </c>
      <c r="H18" s="97" t="str">
        <f t="shared" ca="1" si="12"/>
        <v/>
      </c>
      <c r="I18" s="97" t="str">
        <f t="shared" ca="1" si="12"/>
        <v/>
      </c>
      <c r="J18" s="97" t="str">
        <f t="shared" ca="1" si="12"/>
        <v/>
      </c>
      <c r="K18" s="97" t="str">
        <f t="shared" ca="1" si="12"/>
        <v/>
      </c>
      <c r="L18" s="97" t="str">
        <f t="shared" ca="1" si="12"/>
        <v/>
      </c>
      <c r="M18" s="97" t="str">
        <f t="shared" ca="1" si="12"/>
        <v/>
      </c>
      <c r="N18" s="97" t="str">
        <f t="shared" ca="1" si="12"/>
        <v/>
      </c>
      <c r="O18" s="97" t="str">
        <f t="shared" ca="1" si="12"/>
        <v/>
      </c>
      <c r="P18" s="97" t="str">
        <f t="shared" ca="1" si="12"/>
        <v/>
      </c>
      <c r="Q18" s="97" t="str">
        <f t="shared" ca="1" si="12"/>
        <v/>
      </c>
      <c r="R18" s="97" t="str">
        <f t="shared" ca="1" si="12"/>
        <v/>
      </c>
      <c r="S18" s="97" t="str">
        <f t="shared" ca="1" si="12"/>
        <v/>
      </c>
      <c r="T18" s="97" t="str">
        <f t="shared" ca="1" si="12"/>
        <v/>
      </c>
      <c r="U18" s="97" t="str">
        <f t="shared" ca="1" si="12"/>
        <v/>
      </c>
      <c r="V18" s="97" t="str">
        <f t="shared" ca="1" si="12"/>
        <v/>
      </c>
      <c r="W18" s="97" t="str">
        <f t="shared" ca="1" si="12"/>
        <v/>
      </c>
      <c r="X18" s="97" t="str">
        <f t="shared" ca="1" si="12"/>
        <v/>
      </c>
      <c r="Y18" s="97" t="str">
        <f t="shared" ca="1" si="12"/>
        <v/>
      </c>
      <c r="Z18" s="97" t="str">
        <f t="shared" ca="1" si="12"/>
        <v/>
      </c>
      <c r="AA18" s="97" t="str">
        <f t="shared" ca="1" si="12"/>
        <v/>
      </c>
      <c r="AB18" s="97" t="str">
        <f t="shared" ca="1" si="12"/>
        <v/>
      </c>
      <c r="AC18" s="97" t="str">
        <f t="shared" ca="1" si="12"/>
        <v/>
      </c>
      <c r="AD18" s="97" t="str">
        <f t="shared" ca="1" si="12"/>
        <v/>
      </c>
      <c r="AE18" s="97" t="str">
        <f t="shared" ca="1" si="12"/>
        <v/>
      </c>
      <c r="AF18" s="97" t="str">
        <f t="shared" ca="1" si="12"/>
        <v/>
      </c>
      <c r="AG18" s="97" t="str">
        <f t="shared" ca="1" si="12"/>
        <v/>
      </c>
      <c r="AH18" s="97" t="str">
        <f t="shared" ca="1" si="12"/>
        <v/>
      </c>
      <c r="AI18" s="97" t="str">
        <f t="shared" ca="1" si="12"/>
        <v/>
      </c>
      <c r="AJ18" s="97" t="str">
        <f t="shared" ca="1" si="12"/>
        <v/>
      </c>
      <c r="AK18" s="97" t="str">
        <f t="shared" ca="1" si="12"/>
        <v/>
      </c>
      <c r="AL18" s="97">
        <f t="shared" ca="1" si="2"/>
        <v>0</v>
      </c>
      <c r="AM18" s="97">
        <f t="shared" ca="1" si="3"/>
        <v>1</v>
      </c>
      <c r="AN18" s="97">
        <f t="shared" ca="1" si="4"/>
        <v>2</v>
      </c>
    </row>
    <row r="19" spans="3:40" x14ac:dyDescent="0.25">
      <c r="C19" s="102" t="str">
        <f>CONCATENATE(EQUIPES!F16)</f>
        <v>FC Schalke 04</v>
      </c>
      <c r="D19" s="98" t="str">
        <f ca="1">IFERROR(VLOOKUP($C19,INDIRECT("domicile_"&amp;D8),10,0),IFERROR(VLOOKUP($C19,INDIRECT("exterieur_"&amp;D$8),8,0),""))</f>
        <v>N</v>
      </c>
      <c r="E19" s="97" t="str">
        <f ca="1">IFERROR(VLOOKUP($C19,INDIRECT("domicile_"&amp;E8),10,0),IFERROR(VLOOKUP($C19,INDIRECT("exterieur_"&amp;E$8),8,0),""))</f>
        <v>P</v>
      </c>
      <c r="F19" s="97" t="str">
        <f t="shared" ref="F19:AK19" ca="1" si="13">IFERROR(VLOOKUP($C19,INDIRECT("domicile_"&amp;F8),10,0),IFERROR(VLOOKUP($C19,INDIRECT("exterieur_"&amp;F$8),8,0),""))</f>
        <v>G</v>
      </c>
      <c r="G19" s="97" t="str">
        <f t="shared" ca="1" si="13"/>
        <v/>
      </c>
      <c r="H19" s="97" t="str">
        <f t="shared" ca="1" si="13"/>
        <v/>
      </c>
      <c r="I19" s="97" t="str">
        <f t="shared" ca="1" si="13"/>
        <v/>
      </c>
      <c r="J19" s="97" t="str">
        <f t="shared" ca="1" si="13"/>
        <v/>
      </c>
      <c r="K19" s="97" t="str">
        <f t="shared" ca="1" si="13"/>
        <v/>
      </c>
      <c r="L19" s="97" t="str">
        <f t="shared" ca="1" si="13"/>
        <v/>
      </c>
      <c r="M19" s="97" t="str">
        <f t="shared" ca="1" si="13"/>
        <v/>
      </c>
      <c r="N19" s="97" t="str">
        <f t="shared" ca="1" si="13"/>
        <v/>
      </c>
      <c r="O19" s="97" t="str">
        <f t="shared" ca="1" si="13"/>
        <v/>
      </c>
      <c r="P19" s="97" t="str">
        <f t="shared" ca="1" si="13"/>
        <v/>
      </c>
      <c r="Q19" s="97" t="str">
        <f t="shared" ca="1" si="13"/>
        <v/>
      </c>
      <c r="R19" s="97" t="str">
        <f t="shared" ca="1" si="13"/>
        <v/>
      </c>
      <c r="S19" s="97" t="str">
        <f t="shared" ca="1" si="13"/>
        <v/>
      </c>
      <c r="T19" s="97" t="str">
        <f t="shared" ca="1" si="13"/>
        <v/>
      </c>
      <c r="U19" s="97" t="str">
        <f t="shared" ca="1" si="13"/>
        <v/>
      </c>
      <c r="V19" s="97" t="str">
        <f t="shared" ca="1" si="13"/>
        <v/>
      </c>
      <c r="W19" s="97" t="str">
        <f t="shared" ca="1" si="13"/>
        <v/>
      </c>
      <c r="X19" s="97" t="str">
        <f t="shared" ca="1" si="13"/>
        <v/>
      </c>
      <c r="Y19" s="97" t="str">
        <f t="shared" ca="1" si="13"/>
        <v/>
      </c>
      <c r="Z19" s="97" t="str">
        <f t="shared" ca="1" si="13"/>
        <v/>
      </c>
      <c r="AA19" s="97" t="str">
        <f t="shared" ca="1" si="13"/>
        <v/>
      </c>
      <c r="AB19" s="97" t="str">
        <f t="shared" ca="1" si="13"/>
        <v/>
      </c>
      <c r="AC19" s="97" t="str">
        <f t="shared" ca="1" si="13"/>
        <v/>
      </c>
      <c r="AD19" s="97" t="str">
        <f t="shared" ca="1" si="13"/>
        <v/>
      </c>
      <c r="AE19" s="97" t="str">
        <f t="shared" ca="1" si="13"/>
        <v/>
      </c>
      <c r="AF19" s="97" t="str">
        <f t="shared" ca="1" si="13"/>
        <v/>
      </c>
      <c r="AG19" s="97" t="str">
        <f t="shared" ca="1" si="13"/>
        <v/>
      </c>
      <c r="AH19" s="97" t="str">
        <f t="shared" ca="1" si="13"/>
        <v/>
      </c>
      <c r="AI19" s="97" t="str">
        <f t="shared" ca="1" si="13"/>
        <v/>
      </c>
      <c r="AJ19" s="97" t="str">
        <f t="shared" ca="1" si="13"/>
        <v/>
      </c>
      <c r="AK19" s="97" t="str">
        <f t="shared" ca="1" si="13"/>
        <v/>
      </c>
      <c r="AL19" s="97">
        <f t="shared" ca="1" si="2"/>
        <v>1</v>
      </c>
      <c r="AM19" s="97">
        <f t="shared" ca="1" si="3"/>
        <v>1</v>
      </c>
      <c r="AN19" s="97">
        <f t="shared" ca="1" si="4"/>
        <v>1</v>
      </c>
    </row>
    <row r="20" spans="3:40" x14ac:dyDescent="0.25">
      <c r="C20" s="102" t="str">
        <f>CONCATENATE(EQUIPES!F17)</f>
        <v>Fortuna Düsseldorf</v>
      </c>
      <c r="D20" s="98" t="str">
        <f ca="1">IFERROR(VLOOKUP($C20,INDIRECT("domicile_"&amp;D8),10,0),IFERROR(VLOOKUP($C20,INDIRECT("exterieur_"&amp;D$8),8,0),""))</f>
        <v>G</v>
      </c>
      <c r="E20" s="97" t="str">
        <f ca="1">IFERROR(VLOOKUP($C20,INDIRECT("domicile_"&amp;E8),10,0),IFERROR(VLOOKUP($C20,INDIRECT("exterieur_"&amp;E$8),8,0),""))</f>
        <v>P</v>
      </c>
      <c r="F20" s="97" t="str">
        <f t="shared" ref="F20:AK20" ca="1" si="14">IFERROR(VLOOKUP($C20,INDIRECT("domicile_"&amp;F8),10,0),IFERROR(VLOOKUP($C20,INDIRECT("exterieur_"&amp;F$8),8,0),""))</f>
        <v>P</v>
      </c>
      <c r="G20" s="97" t="str">
        <f t="shared" ca="1" si="14"/>
        <v/>
      </c>
      <c r="H20" s="97" t="str">
        <f t="shared" ca="1" si="14"/>
        <v/>
      </c>
      <c r="I20" s="97" t="str">
        <f t="shared" ca="1" si="14"/>
        <v/>
      </c>
      <c r="J20" s="97" t="str">
        <f t="shared" ca="1" si="14"/>
        <v/>
      </c>
      <c r="K20" s="97" t="str">
        <f t="shared" ca="1" si="14"/>
        <v/>
      </c>
      <c r="L20" s="97" t="str">
        <f t="shared" ca="1" si="14"/>
        <v/>
      </c>
      <c r="M20" s="97" t="str">
        <f t="shared" ca="1" si="14"/>
        <v/>
      </c>
      <c r="N20" s="97" t="str">
        <f t="shared" ca="1" si="14"/>
        <v/>
      </c>
      <c r="O20" s="97" t="str">
        <f t="shared" ca="1" si="14"/>
        <v/>
      </c>
      <c r="P20" s="97" t="str">
        <f t="shared" ca="1" si="14"/>
        <v/>
      </c>
      <c r="Q20" s="97" t="str">
        <f t="shared" ca="1" si="14"/>
        <v/>
      </c>
      <c r="R20" s="97" t="str">
        <f t="shared" ca="1" si="14"/>
        <v/>
      </c>
      <c r="S20" s="97" t="str">
        <f t="shared" ca="1" si="14"/>
        <v/>
      </c>
      <c r="T20" s="97" t="str">
        <f t="shared" ca="1" si="14"/>
        <v/>
      </c>
      <c r="U20" s="97" t="str">
        <f t="shared" ca="1" si="14"/>
        <v/>
      </c>
      <c r="V20" s="97" t="str">
        <f t="shared" ca="1" si="14"/>
        <v/>
      </c>
      <c r="W20" s="97" t="str">
        <f t="shared" ca="1" si="14"/>
        <v/>
      </c>
      <c r="X20" s="97" t="str">
        <f t="shared" ca="1" si="14"/>
        <v/>
      </c>
      <c r="Y20" s="97" t="str">
        <f t="shared" ca="1" si="14"/>
        <v/>
      </c>
      <c r="Z20" s="97" t="str">
        <f t="shared" ca="1" si="14"/>
        <v/>
      </c>
      <c r="AA20" s="97" t="str">
        <f t="shared" ca="1" si="14"/>
        <v/>
      </c>
      <c r="AB20" s="97" t="str">
        <f t="shared" ca="1" si="14"/>
        <v/>
      </c>
      <c r="AC20" s="97" t="str">
        <f t="shared" ca="1" si="14"/>
        <v/>
      </c>
      <c r="AD20" s="97" t="str">
        <f t="shared" ca="1" si="14"/>
        <v/>
      </c>
      <c r="AE20" s="97" t="str">
        <f t="shared" ca="1" si="14"/>
        <v/>
      </c>
      <c r="AF20" s="97" t="str">
        <f t="shared" ca="1" si="14"/>
        <v/>
      </c>
      <c r="AG20" s="97" t="str">
        <f t="shared" ca="1" si="14"/>
        <v/>
      </c>
      <c r="AH20" s="97" t="str">
        <f t="shared" ca="1" si="14"/>
        <v/>
      </c>
      <c r="AI20" s="97" t="str">
        <f t="shared" ca="1" si="14"/>
        <v/>
      </c>
      <c r="AJ20" s="97" t="str">
        <f t="shared" ca="1" si="14"/>
        <v/>
      </c>
      <c r="AK20" s="97" t="str">
        <f t="shared" ca="1" si="14"/>
        <v/>
      </c>
      <c r="AL20" s="97">
        <f t="shared" ca="1" si="2"/>
        <v>1</v>
      </c>
      <c r="AM20" s="97">
        <f t="shared" ca="1" si="3"/>
        <v>0</v>
      </c>
      <c r="AN20" s="97">
        <f t="shared" ca="1" si="4"/>
        <v>2</v>
      </c>
    </row>
    <row r="21" spans="3:40" x14ac:dyDescent="0.25">
      <c r="C21" s="102" t="str">
        <f>CONCATENATE(EQUIPES!F18)</f>
        <v>Hertha BSC</v>
      </c>
      <c r="D21" s="98" t="str">
        <f ca="1">IFERROR(VLOOKUP($C21,INDIRECT("domicile_"&amp;D8),10,0),IFERROR(VLOOKUP($C21,INDIRECT("exterieur_"&amp;D$8),8,0),""))</f>
        <v>N</v>
      </c>
      <c r="E21" s="97" t="str">
        <f ca="1">IFERROR(VLOOKUP($C21,INDIRECT("domicile_"&amp;E8),10,0),IFERROR(VLOOKUP($C21,INDIRECT("exterieur_"&amp;E$8),8,0),""))</f>
        <v>P</v>
      </c>
      <c r="F21" s="97" t="str">
        <f t="shared" ref="F21:AK21" ca="1" si="15">IFERROR(VLOOKUP($C21,INDIRECT("domicile_"&amp;F8),10,0),IFERROR(VLOOKUP($C21,INDIRECT("exterieur_"&amp;F$8),8,0),""))</f>
        <v>P</v>
      </c>
      <c r="G21" s="97" t="str">
        <f t="shared" ca="1" si="15"/>
        <v/>
      </c>
      <c r="H21" s="97" t="str">
        <f t="shared" ca="1" si="15"/>
        <v/>
      </c>
      <c r="I21" s="97" t="str">
        <f t="shared" ca="1" si="15"/>
        <v/>
      </c>
      <c r="J21" s="97" t="str">
        <f t="shared" ca="1" si="15"/>
        <v/>
      </c>
      <c r="K21" s="97" t="str">
        <f t="shared" ca="1" si="15"/>
        <v/>
      </c>
      <c r="L21" s="97" t="str">
        <f t="shared" ca="1" si="15"/>
        <v/>
      </c>
      <c r="M21" s="97" t="str">
        <f t="shared" ca="1" si="15"/>
        <v/>
      </c>
      <c r="N21" s="97" t="str">
        <f t="shared" ca="1" si="15"/>
        <v/>
      </c>
      <c r="O21" s="97" t="str">
        <f t="shared" ca="1" si="15"/>
        <v/>
      </c>
      <c r="P21" s="97" t="str">
        <f t="shared" ca="1" si="15"/>
        <v/>
      </c>
      <c r="Q21" s="97" t="str">
        <f t="shared" ca="1" si="15"/>
        <v/>
      </c>
      <c r="R21" s="97" t="str">
        <f t="shared" ca="1" si="15"/>
        <v/>
      </c>
      <c r="S21" s="97" t="str">
        <f t="shared" ca="1" si="15"/>
        <v/>
      </c>
      <c r="T21" s="97" t="str">
        <f t="shared" ca="1" si="15"/>
        <v/>
      </c>
      <c r="U21" s="97" t="str">
        <f t="shared" ca="1" si="15"/>
        <v/>
      </c>
      <c r="V21" s="97" t="str">
        <f t="shared" ca="1" si="15"/>
        <v/>
      </c>
      <c r="W21" s="97" t="str">
        <f t="shared" ca="1" si="15"/>
        <v/>
      </c>
      <c r="X21" s="97" t="str">
        <f t="shared" ca="1" si="15"/>
        <v/>
      </c>
      <c r="Y21" s="97" t="str">
        <f t="shared" ca="1" si="15"/>
        <v/>
      </c>
      <c r="Z21" s="97" t="str">
        <f t="shared" ca="1" si="15"/>
        <v/>
      </c>
      <c r="AA21" s="97" t="str">
        <f t="shared" ca="1" si="15"/>
        <v/>
      </c>
      <c r="AB21" s="97" t="str">
        <f t="shared" ca="1" si="15"/>
        <v/>
      </c>
      <c r="AC21" s="97" t="str">
        <f t="shared" ca="1" si="15"/>
        <v/>
      </c>
      <c r="AD21" s="97" t="str">
        <f t="shared" ca="1" si="15"/>
        <v/>
      </c>
      <c r="AE21" s="97" t="str">
        <f t="shared" ca="1" si="15"/>
        <v/>
      </c>
      <c r="AF21" s="97" t="str">
        <f t="shared" ca="1" si="15"/>
        <v/>
      </c>
      <c r="AG21" s="97" t="str">
        <f t="shared" ca="1" si="15"/>
        <v/>
      </c>
      <c r="AH21" s="97" t="str">
        <f t="shared" ca="1" si="15"/>
        <v/>
      </c>
      <c r="AI21" s="97" t="str">
        <f t="shared" ca="1" si="15"/>
        <v/>
      </c>
      <c r="AJ21" s="97" t="str">
        <f t="shared" ca="1" si="15"/>
        <v/>
      </c>
      <c r="AK21" s="97" t="str">
        <f t="shared" ca="1" si="15"/>
        <v/>
      </c>
      <c r="AL21" s="97">
        <f t="shared" ca="1" si="2"/>
        <v>0</v>
      </c>
      <c r="AM21" s="97">
        <f t="shared" ca="1" si="3"/>
        <v>1</v>
      </c>
      <c r="AN21" s="97">
        <f t="shared" ca="1" si="4"/>
        <v>2</v>
      </c>
    </row>
    <row r="22" spans="3:40" x14ac:dyDescent="0.25">
      <c r="C22" s="102" t="str">
        <f>CONCATENATE(EQUIPES!F19)</f>
        <v>RB Leipzig</v>
      </c>
      <c r="D22" s="98" t="str">
        <f ca="1">IFERROR(VLOOKUP($C22,INDIRECT("domicile_"&amp;D8),10,0),IFERROR(VLOOKUP($C22,INDIRECT("exterieur_"&amp;D$8),8,0),""))</f>
        <v>G</v>
      </c>
      <c r="E22" s="97" t="str">
        <f ca="1">IFERROR(VLOOKUP($C22,INDIRECT("domicile_"&amp;E8),10,0),IFERROR(VLOOKUP($C22,INDIRECT("exterieur_"&amp;E$8),8,0),""))</f>
        <v>G</v>
      </c>
      <c r="F22" s="97" t="str">
        <f t="shared" ref="F22:AK22" ca="1" si="16">IFERROR(VLOOKUP($C22,INDIRECT("domicile_"&amp;F8),10,0),IFERROR(VLOOKUP($C22,INDIRECT("exterieur_"&amp;F$8),8,0),""))</f>
        <v>G</v>
      </c>
      <c r="G22" s="97" t="str">
        <f t="shared" ca="1" si="16"/>
        <v/>
      </c>
      <c r="H22" s="97" t="str">
        <f t="shared" ca="1" si="16"/>
        <v/>
      </c>
      <c r="I22" s="97" t="str">
        <f t="shared" ca="1" si="16"/>
        <v/>
      </c>
      <c r="J22" s="97" t="str">
        <f t="shared" ca="1" si="16"/>
        <v/>
      </c>
      <c r="K22" s="97" t="str">
        <f t="shared" ca="1" si="16"/>
        <v/>
      </c>
      <c r="L22" s="97" t="str">
        <f t="shared" ca="1" si="16"/>
        <v/>
      </c>
      <c r="M22" s="97" t="str">
        <f t="shared" ca="1" si="16"/>
        <v/>
      </c>
      <c r="N22" s="97" t="str">
        <f t="shared" ca="1" si="16"/>
        <v/>
      </c>
      <c r="O22" s="97" t="str">
        <f t="shared" ca="1" si="16"/>
        <v/>
      </c>
      <c r="P22" s="97" t="str">
        <f t="shared" ca="1" si="16"/>
        <v/>
      </c>
      <c r="Q22" s="97" t="str">
        <f t="shared" ca="1" si="16"/>
        <v/>
      </c>
      <c r="R22" s="97" t="str">
        <f t="shared" ca="1" si="16"/>
        <v/>
      </c>
      <c r="S22" s="97" t="str">
        <f t="shared" ca="1" si="16"/>
        <v/>
      </c>
      <c r="T22" s="97" t="str">
        <f t="shared" ca="1" si="16"/>
        <v/>
      </c>
      <c r="U22" s="97" t="str">
        <f t="shared" ca="1" si="16"/>
        <v/>
      </c>
      <c r="V22" s="97" t="str">
        <f t="shared" ca="1" si="16"/>
        <v/>
      </c>
      <c r="W22" s="97" t="str">
        <f t="shared" ca="1" si="16"/>
        <v/>
      </c>
      <c r="X22" s="97" t="str">
        <f t="shared" ca="1" si="16"/>
        <v/>
      </c>
      <c r="Y22" s="97" t="str">
        <f t="shared" ca="1" si="16"/>
        <v/>
      </c>
      <c r="Z22" s="97" t="str">
        <f t="shared" ca="1" si="16"/>
        <v/>
      </c>
      <c r="AA22" s="97" t="str">
        <f t="shared" ca="1" si="16"/>
        <v/>
      </c>
      <c r="AB22" s="97" t="str">
        <f t="shared" ca="1" si="16"/>
        <v/>
      </c>
      <c r="AC22" s="97" t="str">
        <f t="shared" ca="1" si="16"/>
        <v/>
      </c>
      <c r="AD22" s="97" t="str">
        <f t="shared" ca="1" si="16"/>
        <v/>
      </c>
      <c r="AE22" s="97" t="str">
        <f t="shared" ca="1" si="16"/>
        <v/>
      </c>
      <c r="AF22" s="97" t="str">
        <f t="shared" ca="1" si="16"/>
        <v/>
      </c>
      <c r="AG22" s="97" t="str">
        <f t="shared" ca="1" si="16"/>
        <v/>
      </c>
      <c r="AH22" s="97" t="str">
        <f t="shared" ca="1" si="16"/>
        <v/>
      </c>
      <c r="AI22" s="97" t="str">
        <f t="shared" ca="1" si="16"/>
        <v/>
      </c>
      <c r="AJ22" s="97" t="str">
        <f t="shared" ca="1" si="16"/>
        <v/>
      </c>
      <c r="AK22" s="97" t="str">
        <f t="shared" ca="1" si="16"/>
        <v/>
      </c>
      <c r="AL22" s="97">
        <f t="shared" ca="1" si="2"/>
        <v>3</v>
      </c>
      <c r="AM22" s="97">
        <f t="shared" ca="1" si="3"/>
        <v>0</v>
      </c>
      <c r="AN22" s="97">
        <f t="shared" ca="1" si="4"/>
        <v>0</v>
      </c>
    </row>
    <row r="23" spans="3:40" x14ac:dyDescent="0.25">
      <c r="C23" s="102" t="str">
        <f>CONCATENATE(EQUIPES!F20)</f>
        <v>SC Freiburg</v>
      </c>
      <c r="D23" s="98" t="str">
        <f ca="1">IFERROR(VLOOKUP($C23,INDIRECT("domicile_"&amp;D8),10,0),IFERROR(VLOOKUP($C23,INDIRECT("exterieur_"&amp;D$8),8,0),""))</f>
        <v>G</v>
      </c>
      <c r="E23" s="97" t="str">
        <f ca="1">IFERROR(VLOOKUP($C23,INDIRECT("domicile_"&amp;E8),10,0),IFERROR(VLOOKUP($C23,INDIRECT("exterieur_"&amp;E$8),8,0),""))</f>
        <v>G</v>
      </c>
      <c r="F23" s="97" t="str">
        <f t="shared" ref="F23:AK23" ca="1" si="17">IFERROR(VLOOKUP($C23,INDIRECT("domicile_"&amp;F8),10,0),IFERROR(VLOOKUP($C23,INDIRECT("exterieur_"&amp;F$8),8,0),""))</f>
        <v>P</v>
      </c>
      <c r="G23" s="97" t="str">
        <f t="shared" ca="1" si="17"/>
        <v/>
      </c>
      <c r="H23" s="97" t="str">
        <f t="shared" ca="1" si="17"/>
        <v/>
      </c>
      <c r="I23" s="97" t="str">
        <f t="shared" ca="1" si="17"/>
        <v/>
      </c>
      <c r="J23" s="97" t="str">
        <f t="shared" ca="1" si="17"/>
        <v/>
      </c>
      <c r="K23" s="97" t="str">
        <f t="shared" ca="1" si="17"/>
        <v/>
      </c>
      <c r="L23" s="97" t="str">
        <f t="shared" ca="1" si="17"/>
        <v/>
      </c>
      <c r="M23" s="97" t="str">
        <f t="shared" ca="1" si="17"/>
        <v/>
      </c>
      <c r="N23" s="97" t="str">
        <f t="shared" ca="1" si="17"/>
        <v/>
      </c>
      <c r="O23" s="97" t="str">
        <f t="shared" ca="1" si="17"/>
        <v/>
      </c>
      <c r="P23" s="97" t="str">
        <f t="shared" ca="1" si="17"/>
        <v/>
      </c>
      <c r="Q23" s="97" t="str">
        <f t="shared" ca="1" si="17"/>
        <v/>
      </c>
      <c r="R23" s="97" t="str">
        <f t="shared" ca="1" si="17"/>
        <v/>
      </c>
      <c r="S23" s="97" t="str">
        <f t="shared" ca="1" si="17"/>
        <v/>
      </c>
      <c r="T23" s="97" t="str">
        <f t="shared" ca="1" si="17"/>
        <v/>
      </c>
      <c r="U23" s="97" t="str">
        <f t="shared" ca="1" si="17"/>
        <v/>
      </c>
      <c r="V23" s="97" t="str">
        <f t="shared" ca="1" si="17"/>
        <v/>
      </c>
      <c r="W23" s="97" t="str">
        <f t="shared" ca="1" si="17"/>
        <v/>
      </c>
      <c r="X23" s="97" t="str">
        <f t="shared" ca="1" si="17"/>
        <v/>
      </c>
      <c r="Y23" s="97" t="str">
        <f t="shared" ca="1" si="17"/>
        <v/>
      </c>
      <c r="Z23" s="97" t="str">
        <f t="shared" ca="1" si="17"/>
        <v/>
      </c>
      <c r="AA23" s="97" t="str">
        <f t="shared" ca="1" si="17"/>
        <v/>
      </c>
      <c r="AB23" s="97" t="str">
        <f t="shared" ca="1" si="17"/>
        <v/>
      </c>
      <c r="AC23" s="97" t="str">
        <f t="shared" ca="1" si="17"/>
        <v/>
      </c>
      <c r="AD23" s="97" t="str">
        <f t="shared" ca="1" si="17"/>
        <v/>
      </c>
      <c r="AE23" s="97" t="str">
        <f t="shared" ca="1" si="17"/>
        <v/>
      </c>
      <c r="AF23" s="97" t="str">
        <f t="shared" ca="1" si="17"/>
        <v/>
      </c>
      <c r="AG23" s="97" t="str">
        <f t="shared" ca="1" si="17"/>
        <v/>
      </c>
      <c r="AH23" s="97" t="str">
        <f t="shared" ca="1" si="17"/>
        <v/>
      </c>
      <c r="AI23" s="97" t="str">
        <f t="shared" ca="1" si="17"/>
        <v/>
      </c>
      <c r="AJ23" s="97" t="str">
        <f t="shared" ca="1" si="17"/>
        <v/>
      </c>
      <c r="AK23" s="97" t="str">
        <f t="shared" ca="1" si="17"/>
        <v/>
      </c>
      <c r="AL23" s="97">
        <f t="shared" ca="1" si="2"/>
        <v>2</v>
      </c>
      <c r="AM23" s="97">
        <f t="shared" ca="1" si="3"/>
        <v>0</v>
      </c>
      <c r="AN23" s="97">
        <f t="shared" ca="1" si="4"/>
        <v>1</v>
      </c>
    </row>
    <row r="24" spans="3:40" x14ac:dyDescent="0.25">
      <c r="C24" s="102" t="str">
        <f>CONCATENATE(EQUIPES!F21)</f>
        <v>SC Paderborn 07</v>
      </c>
      <c r="D24" s="98" t="str">
        <f ca="1">IFERROR(VLOOKUP($C24,INDIRECT("domicile_"&amp;D8),10,0),IFERROR(VLOOKUP($C24,INDIRECT("exterieur_"&amp;D$8),8,0),""))</f>
        <v>P</v>
      </c>
      <c r="E24" s="97" t="str">
        <f ca="1">IFERROR(VLOOKUP($C24,INDIRECT("domicile_"&amp;E8),10,0),IFERROR(VLOOKUP($C24,INDIRECT("exterieur_"&amp;E$8),8,0),""))</f>
        <v>P</v>
      </c>
      <c r="F24" s="97" t="str">
        <f t="shared" ref="F24:AK24" ca="1" si="18">IFERROR(VLOOKUP($C24,INDIRECT("domicile_"&amp;F8),10,0),IFERROR(VLOOKUP($C24,INDIRECT("exterieur_"&amp;F$8),8,0),""))</f>
        <v>N</v>
      </c>
      <c r="G24" s="97" t="str">
        <f t="shared" ca="1" si="18"/>
        <v/>
      </c>
      <c r="H24" s="97" t="str">
        <f t="shared" ca="1" si="18"/>
        <v/>
      </c>
      <c r="I24" s="97" t="str">
        <f t="shared" ca="1" si="18"/>
        <v/>
      </c>
      <c r="J24" s="97" t="str">
        <f t="shared" ca="1" si="18"/>
        <v/>
      </c>
      <c r="K24" s="97" t="str">
        <f t="shared" ca="1" si="18"/>
        <v/>
      </c>
      <c r="L24" s="97" t="str">
        <f t="shared" ca="1" si="18"/>
        <v/>
      </c>
      <c r="M24" s="97" t="str">
        <f t="shared" ca="1" si="18"/>
        <v/>
      </c>
      <c r="N24" s="97" t="str">
        <f t="shared" ca="1" si="18"/>
        <v/>
      </c>
      <c r="O24" s="97" t="str">
        <f t="shared" ca="1" si="18"/>
        <v/>
      </c>
      <c r="P24" s="97" t="str">
        <f t="shared" ca="1" si="18"/>
        <v/>
      </c>
      <c r="Q24" s="97" t="str">
        <f t="shared" ca="1" si="18"/>
        <v/>
      </c>
      <c r="R24" s="97" t="str">
        <f t="shared" ca="1" si="18"/>
        <v/>
      </c>
      <c r="S24" s="97" t="str">
        <f t="shared" ca="1" si="18"/>
        <v/>
      </c>
      <c r="T24" s="97" t="str">
        <f t="shared" ca="1" si="18"/>
        <v/>
      </c>
      <c r="U24" s="97" t="str">
        <f t="shared" ca="1" si="18"/>
        <v/>
      </c>
      <c r="V24" s="97" t="str">
        <f t="shared" ca="1" si="18"/>
        <v/>
      </c>
      <c r="W24" s="97" t="str">
        <f t="shared" ca="1" si="18"/>
        <v/>
      </c>
      <c r="X24" s="97" t="str">
        <f t="shared" ca="1" si="18"/>
        <v/>
      </c>
      <c r="Y24" s="97" t="str">
        <f t="shared" ca="1" si="18"/>
        <v/>
      </c>
      <c r="Z24" s="97" t="str">
        <f t="shared" ca="1" si="18"/>
        <v/>
      </c>
      <c r="AA24" s="97" t="str">
        <f t="shared" ca="1" si="18"/>
        <v/>
      </c>
      <c r="AB24" s="97" t="str">
        <f t="shared" ca="1" si="18"/>
        <v/>
      </c>
      <c r="AC24" s="97" t="str">
        <f t="shared" ca="1" si="18"/>
        <v/>
      </c>
      <c r="AD24" s="97" t="str">
        <f t="shared" ca="1" si="18"/>
        <v/>
      </c>
      <c r="AE24" s="97" t="str">
        <f t="shared" ca="1" si="18"/>
        <v/>
      </c>
      <c r="AF24" s="97" t="str">
        <f t="shared" ca="1" si="18"/>
        <v/>
      </c>
      <c r="AG24" s="97" t="str">
        <f t="shared" ca="1" si="18"/>
        <v/>
      </c>
      <c r="AH24" s="97" t="str">
        <f t="shared" ca="1" si="18"/>
        <v/>
      </c>
      <c r="AI24" s="97" t="str">
        <f t="shared" ca="1" si="18"/>
        <v/>
      </c>
      <c r="AJ24" s="97" t="str">
        <f t="shared" ca="1" si="18"/>
        <v/>
      </c>
      <c r="AK24" s="97" t="str">
        <f t="shared" ca="1" si="18"/>
        <v/>
      </c>
      <c r="AL24" s="97">
        <f t="shared" ca="1" si="2"/>
        <v>0</v>
      </c>
      <c r="AM24" s="97">
        <f t="shared" ca="1" si="3"/>
        <v>1</v>
      </c>
      <c r="AN24" s="97">
        <f t="shared" ca="1" si="4"/>
        <v>2</v>
      </c>
    </row>
    <row r="25" spans="3:40" x14ac:dyDescent="0.25">
      <c r="C25" s="102" t="str">
        <f>CONCATENATE(EQUIPES!F22)</f>
        <v>VfL Wolfsburg</v>
      </c>
      <c r="D25" s="98" t="str">
        <f ca="1">IFERROR(VLOOKUP($C25,INDIRECT("domicile_"&amp;D8),10,0),IFERROR(VLOOKUP($C25,INDIRECT("exterieur_"&amp;D$8),8,0),""))</f>
        <v>G</v>
      </c>
      <c r="E25" s="97" t="str">
        <f ca="1">IFERROR(VLOOKUP($C25,INDIRECT("domicile_"&amp;E8),10,0),IFERROR(VLOOKUP($C25,INDIRECT("exterieur_"&amp;E$8),8,0),""))</f>
        <v>G</v>
      </c>
      <c r="F25" s="97" t="str">
        <f t="shared" ref="F25:AK25" ca="1" si="19">IFERROR(VLOOKUP($C25,INDIRECT("domicile_"&amp;F8),10,0),IFERROR(VLOOKUP($C25,INDIRECT("exterieur_"&amp;F$8),8,0),""))</f>
        <v>N</v>
      </c>
      <c r="G25" s="97" t="str">
        <f t="shared" ca="1" si="19"/>
        <v/>
      </c>
      <c r="H25" s="97" t="str">
        <f t="shared" ca="1" si="19"/>
        <v/>
      </c>
      <c r="I25" s="97" t="str">
        <f t="shared" ca="1" si="19"/>
        <v/>
      </c>
      <c r="J25" s="97" t="str">
        <f t="shared" ca="1" si="19"/>
        <v/>
      </c>
      <c r="K25" s="97" t="str">
        <f t="shared" ca="1" si="19"/>
        <v/>
      </c>
      <c r="L25" s="97" t="str">
        <f t="shared" ca="1" si="19"/>
        <v/>
      </c>
      <c r="M25" s="97" t="str">
        <f t="shared" ca="1" si="19"/>
        <v/>
      </c>
      <c r="N25" s="97" t="str">
        <f t="shared" ca="1" si="19"/>
        <v/>
      </c>
      <c r="O25" s="97" t="str">
        <f t="shared" ca="1" si="19"/>
        <v/>
      </c>
      <c r="P25" s="97" t="str">
        <f t="shared" ca="1" si="19"/>
        <v/>
      </c>
      <c r="Q25" s="97" t="str">
        <f t="shared" ca="1" si="19"/>
        <v/>
      </c>
      <c r="R25" s="97" t="str">
        <f t="shared" ca="1" si="19"/>
        <v/>
      </c>
      <c r="S25" s="97" t="str">
        <f t="shared" ca="1" si="19"/>
        <v/>
      </c>
      <c r="T25" s="97" t="str">
        <f t="shared" ca="1" si="19"/>
        <v/>
      </c>
      <c r="U25" s="97" t="str">
        <f t="shared" ca="1" si="19"/>
        <v/>
      </c>
      <c r="V25" s="97" t="str">
        <f t="shared" ca="1" si="19"/>
        <v/>
      </c>
      <c r="W25" s="97" t="str">
        <f t="shared" ca="1" si="19"/>
        <v/>
      </c>
      <c r="X25" s="97" t="str">
        <f t="shared" ca="1" si="19"/>
        <v/>
      </c>
      <c r="Y25" s="97" t="str">
        <f t="shared" ca="1" si="19"/>
        <v/>
      </c>
      <c r="Z25" s="97" t="str">
        <f t="shared" ca="1" si="19"/>
        <v/>
      </c>
      <c r="AA25" s="97" t="str">
        <f t="shared" ca="1" si="19"/>
        <v/>
      </c>
      <c r="AB25" s="97" t="str">
        <f t="shared" ca="1" si="19"/>
        <v/>
      </c>
      <c r="AC25" s="97" t="str">
        <f t="shared" ca="1" si="19"/>
        <v/>
      </c>
      <c r="AD25" s="97" t="str">
        <f t="shared" ca="1" si="19"/>
        <v/>
      </c>
      <c r="AE25" s="97" t="str">
        <f t="shared" ca="1" si="19"/>
        <v/>
      </c>
      <c r="AF25" s="97" t="str">
        <f t="shared" ca="1" si="19"/>
        <v/>
      </c>
      <c r="AG25" s="97" t="str">
        <f t="shared" ca="1" si="19"/>
        <v/>
      </c>
      <c r="AH25" s="97" t="str">
        <f t="shared" ca="1" si="19"/>
        <v/>
      </c>
      <c r="AI25" s="97" t="str">
        <f t="shared" ca="1" si="19"/>
        <v/>
      </c>
      <c r="AJ25" s="97" t="str">
        <f t="shared" ca="1" si="19"/>
        <v/>
      </c>
      <c r="AK25" s="97" t="str">
        <f t="shared" ca="1" si="19"/>
        <v/>
      </c>
      <c r="AL25" s="97">
        <f t="shared" ca="1" si="2"/>
        <v>2</v>
      </c>
      <c r="AM25" s="97">
        <f t="shared" ca="1" si="3"/>
        <v>1</v>
      </c>
      <c r="AN25" s="97">
        <f t="shared" ca="1" si="4"/>
        <v>0</v>
      </c>
    </row>
    <row r="26" spans="3:40" x14ac:dyDescent="0.25">
      <c r="C26" s="102" t="str">
        <f>CONCATENATE(EQUIPES!F23)</f>
        <v>Werder Bremen</v>
      </c>
      <c r="D26" s="98" t="str">
        <f ca="1">IFERROR(VLOOKUP($C26,INDIRECT("domicile_"&amp;D8),10,0),IFERROR(VLOOKUP($C26,INDIRECT("exterieur_"&amp;D$8),8,0),""))</f>
        <v>P</v>
      </c>
      <c r="E26" s="97" t="str">
        <f ca="1">IFERROR(VLOOKUP($C26,INDIRECT("domicile_"&amp;E8),10,0),IFERROR(VLOOKUP($C26,INDIRECT("exterieur_"&amp;E$8),8,0),""))</f>
        <v>P</v>
      </c>
      <c r="F26" s="97" t="str">
        <f t="shared" ref="F26:AK26" ca="1" si="20">IFERROR(VLOOKUP($C26,INDIRECT("domicile_"&amp;F8),10,0),IFERROR(VLOOKUP($C26,INDIRECT("exterieur_"&amp;F$8),8,0),""))</f>
        <v>G</v>
      </c>
      <c r="G26" s="97" t="str">
        <f t="shared" ca="1" si="20"/>
        <v/>
      </c>
      <c r="H26" s="97" t="str">
        <f t="shared" ca="1" si="20"/>
        <v/>
      </c>
      <c r="I26" s="97" t="str">
        <f t="shared" ca="1" si="20"/>
        <v/>
      </c>
      <c r="J26" s="97" t="str">
        <f t="shared" ca="1" si="20"/>
        <v/>
      </c>
      <c r="K26" s="97" t="str">
        <f t="shared" ca="1" si="20"/>
        <v/>
      </c>
      <c r="L26" s="97" t="str">
        <f t="shared" ca="1" si="20"/>
        <v/>
      </c>
      <c r="M26" s="97" t="str">
        <f t="shared" ca="1" si="20"/>
        <v/>
      </c>
      <c r="N26" s="97" t="str">
        <f t="shared" ca="1" si="20"/>
        <v/>
      </c>
      <c r="O26" s="97" t="str">
        <f t="shared" ca="1" si="20"/>
        <v/>
      </c>
      <c r="P26" s="97" t="str">
        <f t="shared" ca="1" si="20"/>
        <v/>
      </c>
      <c r="Q26" s="97" t="str">
        <f t="shared" ca="1" si="20"/>
        <v/>
      </c>
      <c r="R26" s="97" t="str">
        <f t="shared" ca="1" si="20"/>
        <v/>
      </c>
      <c r="S26" s="97" t="str">
        <f t="shared" ca="1" si="20"/>
        <v/>
      </c>
      <c r="T26" s="97" t="str">
        <f t="shared" ca="1" si="20"/>
        <v/>
      </c>
      <c r="U26" s="97" t="str">
        <f t="shared" ca="1" si="20"/>
        <v/>
      </c>
      <c r="V26" s="97" t="str">
        <f t="shared" ca="1" si="20"/>
        <v/>
      </c>
      <c r="W26" s="97" t="str">
        <f t="shared" ca="1" si="20"/>
        <v/>
      </c>
      <c r="X26" s="97" t="str">
        <f t="shared" ca="1" si="20"/>
        <v/>
      </c>
      <c r="Y26" s="97" t="str">
        <f t="shared" ca="1" si="20"/>
        <v/>
      </c>
      <c r="Z26" s="97" t="str">
        <f t="shared" ca="1" si="20"/>
        <v/>
      </c>
      <c r="AA26" s="97" t="str">
        <f t="shared" ca="1" si="20"/>
        <v/>
      </c>
      <c r="AB26" s="97" t="str">
        <f t="shared" ca="1" si="20"/>
        <v/>
      </c>
      <c r="AC26" s="97" t="str">
        <f t="shared" ca="1" si="20"/>
        <v/>
      </c>
      <c r="AD26" s="97" t="str">
        <f t="shared" ca="1" si="20"/>
        <v/>
      </c>
      <c r="AE26" s="97" t="str">
        <f t="shared" ca="1" si="20"/>
        <v/>
      </c>
      <c r="AF26" s="97" t="str">
        <f t="shared" ca="1" si="20"/>
        <v/>
      </c>
      <c r="AG26" s="97" t="str">
        <f t="shared" ca="1" si="20"/>
        <v/>
      </c>
      <c r="AH26" s="97" t="str">
        <f t="shared" ca="1" si="20"/>
        <v/>
      </c>
      <c r="AI26" s="97" t="str">
        <f t="shared" ca="1" si="20"/>
        <v/>
      </c>
      <c r="AJ26" s="97" t="str">
        <f t="shared" ca="1" si="20"/>
        <v/>
      </c>
      <c r="AK26" s="97" t="str">
        <f t="shared" ca="1" si="20"/>
        <v/>
      </c>
      <c r="AL26" s="97">
        <f t="shared" ca="1" si="2"/>
        <v>1</v>
      </c>
      <c r="AM26" s="97">
        <f t="shared" ca="1" si="3"/>
        <v>0</v>
      </c>
      <c r="AN26" s="97">
        <f t="shared" ca="1" si="4"/>
        <v>2</v>
      </c>
    </row>
  </sheetData>
  <sheetProtection sheet="1" objects="1" scenarios="1"/>
  <conditionalFormatting sqref="D9:AK26">
    <cfRule type="cellIs" dxfId="12" priority="1" operator="between">
      <formula>"P"</formula>
      <formula>"P"</formula>
    </cfRule>
    <cfRule type="cellIs" dxfId="11" priority="2" operator="between">
      <formula>"N"</formula>
      <formula>"N"</formula>
    </cfRule>
    <cfRule type="cellIs" dxfId="10" priority="3" operator="between">
      <formula>"G"</formula>
      <formula>"G"</formula>
    </cfRule>
  </conditionalFormatting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>
    <tabColor theme="5"/>
  </sheetPr>
  <dimension ref="C2:AO40"/>
  <sheetViews>
    <sheetView zoomScale="90" zoomScaleNormal="90" workbookViewId="0">
      <selection activeCell="E23" sqref="E23"/>
    </sheetView>
  </sheetViews>
  <sheetFormatPr baseColWidth="10" defaultColWidth="11.42578125" defaultRowHeight="15.75" x14ac:dyDescent="0.25"/>
  <cols>
    <col min="1" max="1" width="11.42578125" style="86"/>
    <col min="2" max="2" width="4.28515625" style="86" customWidth="1"/>
    <col min="3" max="3" width="11.42578125" style="86"/>
    <col min="4" max="4" width="30" style="86" customWidth="1"/>
    <col min="5" max="38" width="5.7109375" style="86" customWidth="1"/>
    <col min="39" max="41" width="7.140625" style="86" customWidth="1"/>
    <col min="42" max="16384" width="11.42578125" style="86"/>
  </cols>
  <sheetData>
    <row r="2" spans="3:41" x14ac:dyDescent="0.25">
      <c r="D2" s="117"/>
      <c r="E2" s="119">
        <v>1</v>
      </c>
      <c r="F2" s="119">
        <v>2</v>
      </c>
      <c r="G2" s="119">
        <v>3</v>
      </c>
      <c r="H2" s="119">
        <v>4</v>
      </c>
      <c r="I2" s="119">
        <v>5</v>
      </c>
      <c r="J2" s="119">
        <v>6</v>
      </c>
      <c r="K2" s="119">
        <v>7</v>
      </c>
      <c r="L2" s="119">
        <v>8</v>
      </c>
      <c r="M2" s="119">
        <v>9</v>
      </c>
      <c r="N2" s="119">
        <v>10</v>
      </c>
      <c r="O2" s="119">
        <v>11</v>
      </c>
      <c r="P2" s="119">
        <v>12</v>
      </c>
      <c r="Q2" s="119">
        <v>13</v>
      </c>
      <c r="R2" s="119">
        <v>14</v>
      </c>
      <c r="S2" s="119">
        <v>15</v>
      </c>
      <c r="T2" s="119">
        <v>16</v>
      </c>
      <c r="U2" s="119">
        <v>17</v>
      </c>
      <c r="V2" s="119">
        <v>18</v>
      </c>
      <c r="W2" s="119">
        <v>19</v>
      </c>
      <c r="X2" s="119">
        <v>20</v>
      </c>
      <c r="Y2" s="119">
        <v>21</v>
      </c>
      <c r="Z2" s="119">
        <v>22</v>
      </c>
      <c r="AA2" s="119">
        <v>23</v>
      </c>
      <c r="AB2" s="119">
        <v>24</v>
      </c>
      <c r="AC2" s="119">
        <v>25</v>
      </c>
      <c r="AD2" s="119">
        <v>26</v>
      </c>
      <c r="AE2" s="119">
        <v>27</v>
      </c>
      <c r="AF2" s="119">
        <v>28</v>
      </c>
      <c r="AG2" s="119">
        <v>29</v>
      </c>
      <c r="AH2" s="119">
        <v>30</v>
      </c>
      <c r="AI2" s="119">
        <v>31</v>
      </c>
      <c r="AJ2" s="119">
        <v>32</v>
      </c>
      <c r="AK2" s="119">
        <v>33</v>
      </c>
      <c r="AL2" s="120">
        <v>34</v>
      </c>
      <c r="AM2" s="34" t="s">
        <v>3</v>
      </c>
      <c r="AN2" s="35" t="s">
        <v>4</v>
      </c>
      <c r="AO2" s="33" t="s">
        <v>5</v>
      </c>
    </row>
    <row r="3" spans="3:41" x14ac:dyDescent="0.25">
      <c r="C3" s="162" t="s">
        <v>264</v>
      </c>
      <c r="D3" s="118" t="s">
        <v>261</v>
      </c>
      <c r="E3" s="122" t="str">
        <f ca="1">IFERROR(VLOOKUP($D3,INDIRECT("domicile_"&amp;E$2),10,0),"")</f>
        <v/>
      </c>
      <c r="F3" s="122" t="str">
        <f t="shared" ref="F3:AL10" ca="1" si="0">IFERROR(VLOOKUP($D3,INDIRECT("domicile_"&amp;F$2),10,0),"")</f>
        <v>P</v>
      </c>
      <c r="G3" s="122" t="str">
        <f t="shared" ca="1" si="0"/>
        <v/>
      </c>
      <c r="H3" s="122" t="str">
        <f t="shared" ca="1" si="0"/>
        <v/>
      </c>
      <c r="I3" s="122" t="str">
        <f t="shared" ca="1" si="0"/>
        <v/>
      </c>
      <c r="J3" s="122" t="str">
        <f t="shared" ca="1" si="0"/>
        <v/>
      </c>
      <c r="K3" s="122" t="str">
        <f t="shared" ca="1" si="0"/>
        <v/>
      </c>
      <c r="L3" s="122" t="str">
        <f t="shared" ca="1" si="0"/>
        <v/>
      </c>
      <c r="M3" s="122" t="str">
        <f t="shared" ca="1" si="0"/>
        <v/>
      </c>
      <c r="N3" s="122" t="str">
        <f t="shared" ca="1" si="0"/>
        <v/>
      </c>
      <c r="O3" s="122" t="str">
        <f t="shared" ca="1" si="0"/>
        <v/>
      </c>
      <c r="P3" s="122" t="str">
        <f t="shared" ca="1" si="0"/>
        <v/>
      </c>
      <c r="Q3" s="122" t="str">
        <f t="shared" ca="1" si="0"/>
        <v/>
      </c>
      <c r="R3" s="122" t="str">
        <f t="shared" ca="1" si="0"/>
        <v/>
      </c>
      <c r="S3" s="122" t="str">
        <f t="shared" ca="1" si="0"/>
        <v/>
      </c>
      <c r="T3" s="122" t="str">
        <f t="shared" ca="1" si="0"/>
        <v/>
      </c>
      <c r="U3" s="122" t="str">
        <f t="shared" ca="1" si="0"/>
        <v/>
      </c>
      <c r="V3" s="122" t="str">
        <f t="shared" ca="1" si="0"/>
        <v/>
      </c>
      <c r="W3" s="122" t="str">
        <f t="shared" ca="1" si="0"/>
        <v/>
      </c>
      <c r="X3" s="122" t="str">
        <f t="shared" ca="1" si="0"/>
        <v/>
      </c>
      <c r="Y3" s="122" t="str">
        <f t="shared" ca="1" si="0"/>
        <v/>
      </c>
      <c r="Z3" s="122" t="str">
        <f t="shared" ca="1" si="0"/>
        <v/>
      </c>
      <c r="AA3" s="122" t="str">
        <f t="shared" ca="1" si="0"/>
        <v/>
      </c>
      <c r="AB3" s="122" t="str">
        <f t="shared" ca="1" si="0"/>
        <v/>
      </c>
      <c r="AC3" s="122" t="str">
        <f t="shared" ca="1" si="0"/>
        <v/>
      </c>
      <c r="AD3" s="122" t="str">
        <f t="shared" ca="1" si="0"/>
        <v/>
      </c>
      <c r="AE3" s="122" t="str">
        <f t="shared" ca="1" si="0"/>
        <v/>
      </c>
      <c r="AF3" s="122" t="str">
        <f t="shared" ca="1" si="0"/>
        <v/>
      </c>
      <c r="AG3" s="122" t="str">
        <f t="shared" ca="1" si="0"/>
        <v/>
      </c>
      <c r="AH3" s="122" t="str">
        <f t="shared" ca="1" si="0"/>
        <v/>
      </c>
      <c r="AI3" s="122" t="str">
        <f t="shared" ca="1" si="0"/>
        <v/>
      </c>
      <c r="AJ3" s="122" t="str">
        <f t="shared" ca="1" si="0"/>
        <v/>
      </c>
      <c r="AK3" s="122" t="str">
        <f t="shared" ca="1" si="0"/>
        <v/>
      </c>
      <c r="AL3" s="123" t="str">
        <f t="shared" ca="1" si="0"/>
        <v/>
      </c>
      <c r="AM3" s="121">
        <f ca="1">COUNTIF($E3:$AL3,"G")</f>
        <v>0</v>
      </c>
      <c r="AN3" s="121">
        <f ca="1">COUNTIF($E3:$AL3,"N")</f>
        <v>0</v>
      </c>
      <c r="AO3" s="121">
        <f ca="1">COUNTIF($E3:$AL3,"P")</f>
        <v>1</v>
      </c>
    </row>
    <row r="4" spans="3:41" x14ac:dyDescent="0.25">
      <c r="C4" s="162"/>
      <c r="D4" s="118" t="s">
        <v>262</v>
      </c>
      <c r="E4" s="122" t="str">
        <f t="shared" ref="E4:T20" ca="1" si="1">IFERROR(VLOOKUP($D4,INDIRECT("domicile_"&amp;E$2),10,0),"")</f>
        <v>P</v>
      </c>
      <c r="F4" s="122" t="str">
        <f t="shared" ca="1" si="0"/>
        <v/>
      </c>
      <c r="G4" s="122" t="str">
        <f t="shared" ca="1" si="0"/>
        <v>G</v>
      </c>
      <c r="H4" s="122" t="str">
        <f t="shared" ca="1" si="0"/>
        <v/>
      </c>
      <c r="I4" s="122" t="str">
        <f t="shared" ca="1" si="0"/>
        <v/>
      </c>
      <c r="J4" s="122" t="str">
        <f t="shared" ca="1" si="0"/>
        <v/>
      </c>
      <c r="K4" s="122" t="str">
        <f t="shared" ca="1" si="0"/>
        <v/>
      </c>
      <c r="L4" s="122" t="str">
        <f t="shared" ca="1" si="0"/>
        <v/>
      </c>
      <c r="M4" s="122" t="str">
        <f t="shared" ca="1" si="0"/>
        <v/>
      </c>
      <c r="N4" s="122" t="str">
        <f t="shared" ca="1" si="0"/>
        <v/>
      </c>
      <c r="O4" s="122" t="str">
        <f t="shared" ca="1" si="0"/>
        <v/>
      </c>
      <c r="P4" s="122" t="str">
        <f t="shared" ca="1" si="0"/>
        <v/>
      </c>
      <c r="Q4" s="122" t="str">
        <f t="shared" ca="1" si="0"/>
        <v/>
      </c>
      <c r="R4" s="122" t="str">
        <f t="shared" ca="1" si="0"/>
        <v/>
      </c>
      <c r="S4" s="122" t="str">
        <f t="shared" ca="1" si="0"/>
        <v/>
      </c>
      <c r="T4" s="122" t="str">
        <f t="shared" ca="1" si="0"/>
        <v/>
      </c>
      <c r="U4" s="122" t="str">
        <f t="shared" ca="1" si="0"/>
        <v/>
      </c>
      <c r="V4" s="122" t="str">
        <f t="shared" ca="1" si="0"/>
        <v/>
      </c>
      <c r="W4" s="122" t="str">
        <f t="shared" ca="1" si="0"/>
        <v/>
      </c>
      <c r="X4" s="122" t="str">
        <f t="shared" ca="1" si="0"/>
        <v/>
      </c>
      <c r="Y4" s="122" t="str">
        <f t="shared" ca="1" si="0"/>
        <v/>
      </c>
      <c r="Z4" s="122" t="str">
        <f t="shared" ca="1" si="0"/>
        <v/>
      </c>
      <c r="AA4" s="122" t="str">
        <f t="shared" ca="1" si="0"/>
        <v/>
      </c>
      <c r="AB4" s="122" t="str">
        <f t="shared" ca="1" si="0"/>
        <v/>
      </c>
      <c r="AC4" s="122" t="str">
        <f t="shared" ca="1" si="0"/>
        <v/>
      </c>
      <c r="AD4" s="122" t="str">
        <f t="shared" ca="1" si="0"/>
        <v/>
      </c>
      <c r="AE4" s="122" t="str">
        <f t="shared" ca="1" si="0"/>
        <v/>
      </c>
      <c r="AF4" s="122" t="str">
        <f t="shared" ca="1" si="0"/>
        <v/>
      </c>
      <c r="AG4" s="122" t="str">
        <f t="shared" ca="1" si="0"/>
        <v/>
      </c>
      <c r="AH4" s="122" t="str">
        <f t="shared" ca="1" si="0"/>
        <v/>
      </c>
      <c r="AI4" s="122" t="str">
        <f t="shared" ca="1" si="0"/>
        <v/>
      </c>
      <c r="AJ4" s="122" t="str">
        <f t="shared" ca="1" si="0"/>
        <v/>
      </c>
      <c r="AK4" s="122" t="str">
        <f t="shared" ca="1" si="0"/>
        <v/>
      </c>
      <c r="AL4" s="123" t="str">
        <f t="shared" ca="1" si="0"/>
        <v/>
      </c>
      <c r="AM4" s="121">
        <f t="shared" ref="AM4:AM20" ca="1" si="2">COUNTIF($E4:$AL4,"G")</f>
        <v>1</v>
      </c>
      <c r="AN4" s="121">
        <f t="shared" ref="AN4:AN20" ca="1" si="3">COUNTIF($E4:$AL4,"N")</f>
        <v>0</v>
      </c>
      <c r="AO4" s="121">
        <f t="shared" ref="AO4:AO20" ca="1" si="4">COUNTIF($E4:$AL4,"P")</f>
        <v>1</v>
      </c>
    </row>
    <row r="5" spans="3:41" x14ac:dyDescent="0.25">
      <c r="C5" s="162"/>
      <c r="D5" s="118" t="s">
        <v>127</v>
      </c>
      <c r="E5" s="122" t="str">
        <f t="shared" ca="1" si="1"/>
        <v/>
      </c>
      <c r="F5" s="122" t="str">
        <f t="shared" ca="1" si="0"/>
        <v>P</v>
      </c>
      <c r="G5" s="122" t="str">
        <f t="shared" ca="1" si="0"/>
        <v/>
      </c>
      <c r="H5" s="122" t="str">
        <f t="shared" ca="1" si="0"/>
        <v/>
      </c>
      <c r="I5" s="122" t="str">
        <f t="shared" ca="1" si="0"/>
        <v/>
      </c>
      <c r="J5" s="122" t="str">
        <f t="shared" ca="1" si="0"/>
        <v/>
      </c>
      <c r="K5" s="122" t="str">
        <f t="shared" ca="1" si="0"/>
        <v/>
      </c>
      <c r="L5" s="122" t="str">
        <f t="shared" ca="1" si="0"/>
        <v/>
      </c>
      <c r="M5" s="122" t="str">
        <f t="shared" ca="1" si="0"/>
        <v/>
      </c>
      <c r="N5" s="122" t="str">
        <f t="shared" ca="1" si="0"/>
        <v/>
      </c>
      <c r="O5" s="122" t="str">
        <f t="shared" ca="1" si="0"/>
        <v/>
      </c>
      <c r="P5" s="122" t="str">
        <f t="shared" ca="1" si="0"/>
        <v/>
      </c>
      <c r="Q5" s="122" t="str">
        <f t="shared" ca="1" si="0"/>
        <v/>
      </c>
      <c r="R5" s="122" t="str">
        <f t="shared" ca="1" si="0"/>
        <v/>
      </c>
      <c r="S5" s="122" t="str">
        <f t="shared" ca="1" si="0"/>
        <v/>
      </c>
      <c r="T5" s="122" t="str">
        <f t="shared" ca="1" si="0"/>
        <v/>
      </c>
      <c r="U5" s="122" t="str">
        <f t="shared" ca="1" si="0"/>
        <v/>
      </c>
      <c r="V5" s="122" t="str">
        <f t="shared" ca="1" si="0"/>
        <v/>
      </c>
      <c r="W5" s="122" t="str">
        <f t="shared" ca="1" si="0"/>
        <v/>
      </c>
      <c r="X5" s="122" t="str">
        <f t="shared" ca="1" si="0"/>
        <v/>
      </c>
      <c r="Y5" s="122" t="str">
        <f t="shared" ca="1" si="0"/>
        <v/>
      </c>
      <c r="Z5" s="122" t="str">
        <f t="shared" ca="1" si="0"/>
        <v/>
      </c>
      <c r="AA5" s="122" t="str">
        <f t="shared" ca="1" si="0"/>
        <v/>
      </c>
      <c r="AB5" s="122" t="str">
        <f t="shared" ca="1" si="0"/>
        <v/>
      </c>
      <c r="AC5" s="122" t="str">
        <f t="shared" ca="1" si="0"/>
        <v/>
      </c>
      <c r="AD5" s="122" t="str">
        <f t="shared" ca="1" si="0"/>
        <v/>
      </c>
      <c r="AE5" s="122" t="str">
        <f t="shared" ca="1" si="0"/>
        <v/>
      </c>
      <c r="AF5" s="122" t="str">
        <f t="shared" ca="1" si="0"/>
        <v/>
      </c>
      <c r="AG5" s="122" t="str">
        <f t="shared" ca="1" si="0"/>
        <v/>
      </c>
      <c r="AH5" s="122" t="str">
        <f t="shared" ca="1" si="0"/>
        <v/>
      </c>
      <c r="AI5" s="122" t="str">
        <f t="shared" ca="1" si="0"/>
        <v/>
      </c>
      <c r="AJ5" s="122" t="str">
        <f t="shared" ca="1" si="0"/>
        <v/>
      </c>
      <c r="AK5" s="122" t="str">
        <f t="shared" ca="1" si="0"/>
        <v/>
      </c>
      <c r="AL5" s="123" t="str">
        <f t="shared" ca="1" si="0"/>
        <v/>
      </c>
      <c r="AM5" s="121">
        <f t="shared" ca="1" si="2"/>
        <v>0</v>
      </c>
      <c r="AN5" s="121">
        <f t="shared" ca="1" si="3"/>
        <v>0</v>
      </c>
      <c r="AO5" s="121">
        <f t="shared" ca="1" si="4"/>
        <v>1</v>
      </c>
    </row>
    <row r="6" spans="3:41" x14ac:dyDescent="0.25">
      <c r="C6" s="162"/>
      <c r="D6" s="118" t="s">
        <v>123</v>
      </c>
      <c r="E6" s="122" t="str">
        <f t="shared" ca="1" si="1"/>
        <v/>
      </c>
      <c r="F6" s="122" t="str">
        <f t="shared" ca="1" si="0"/>
        <v>G</v>
      </c>
      <c r="G6" s="122" t="str">
        <f t="shared" ca="1" si="0"/>
        <v/>
      </c>
      <c r="H6" s="122" t="str">
        <f t="shared" ca="1" si="0"/>
        <v/>
      </c>
      <c r="I6" s="122" t="str">
        <f t="shared" ca="1" si="0"/>
        <v/>
      </c>
      <c r="J6" s="122" t="str">
        <f t="shared" ca="1" si="0"/>
        <v/>
      </c>
      <c r="K6" s="122" t="str">
        <f t="shared" ca="1" si="0"/>
        <v/>
      </c>
      <c r="L6" s="122" t="str">
        <f t="shared" ca="1" si="0"/>
        <v/>
      </c>
      <c r="M6" s="122" t="str">
        <f t="shared" ca="1" si="0"/>
        <v/>
      </c>
      <c r="N6" s="122" t="str">
        <f t="shared" ca="1" si="0"/>
        <v/>
      </c>
      <c r="O6" s="122" t="str">
        <f t="shared" ca="1" si="0"/>
        <v/>
      </c>
      <c r="P6" s="122" t="str">
        <f t="shared" ca="1" si="0"/>
        <v/>
      </c>
      <c r="Q6" s="122" t="str">
        <f t="shared" ca="1" si="0"/>
        <v/>
      </c>
      <c r="R6" s="122" t="str">
        <f t="shared" ca="1" si="0"/>
        <v/>
      </c>
      <c r="S6" s="122" t="str">
        <f t="shared" ca="1" si="0"/>
        <v/>
      </c>
      <c r="T6" s="122" t="str">
        <f t="shared" ca="1" si="0"/>
        <v/>
      </c>
      <c r="U6" s="122" t="str">
        <f t="shared" ca="1" si="0"/>
        <v/>
      </c>
      <c r="V6" s="122" t="str">
        <f t="shared" ca="1" si="0"/>
        <v/>
      </c>
      <c r="W6" s="122" t="str">
        <f t="shared" ca="1" si="0"/>
        <v/>
      </c>
      <c r="X6" s="122" t="str">
        <f t="shared" ca="1" si="0"/>
        <v/>
      </c>
      <c r="Y6" s="122" t="str">
        <f t="shared" ca="1" si="0"/>
        <v/>
      </c>
      <c r="Z6" s="122" t="str">
        <f t="shared" ca="1" si="0"/>
        <v/>
      </c>
      <c r="AA6" s="122" t="str">
        <f t="shared" ca="1" si="0"/>
        <v/>
      </c>
      <c r="AB6" s="122" t="str">
        <f t="shared" ca="1" si="0"/>
        <v/>
      </c>
      <c r="AC6" s="122" t="str">
        <f t="shared" ca="1" si="0"/>
        <v/>
      </c>
      <c r="AD6" s="122" t="str">
        <f t="shared" ca="1" si="0"/>
        <v/>
      </c>
      <c r="AE6" s="122" t="str">
        <f t="shared" ca="1" si="0"/>
        <v/>
      </c>
      <c r="AF6" s="122" t="str">
        <f t="shared" ca="1" si="0"/>
        <v/>
      </c>
      <c r="AG6" s="122" t="str">
        <f t="shared" ca="1" si="0"/>
        <v/>
      </c>
      <c r="AH6" s="122" t="str">
        <f t="shared" ca="1" si="0"/>
        <v/>
      </c>
      <c r="AI6" s="122" t="str">
        <f t="shared" ca="1" si="0"/>
        <v/>
      </c>
      <c r="AJ6" s="122" t="str">
        <f t="shared" ca="1" si="0"/>
        <v/>
      </c>
      <c r="AK6" s="122" t="str">
        <f t="shared" ca="1" si="0"/>
        <v/>
      </c>
      <c r="AL6" s="123" t="str">
        <f t="shared" ca="1" si="0"/>
        <v/>
      </c>
      <c r="AM6" s="121">
        <f t="shared" ca="1" si="2"/>
        <v>1</v>
      </c>
      <c r="AN6" s="121">
        <f t="shared" ca="1" si="3"/>
        <v>0</v>
      </c>
      <c r="AO6" s="121">
        <f t="shared" ca="1" si="4"/>
        <v>0</v>
      </c>
    </row>
    <row r="7" spans="3:41" x14ac:dyDescent="0.25">
      <c r="C7" s="162"/>
      <c r="D7" s="118" t="s">
        <v>120</v>
      </c>
      <c r="E7" s="122" t="str">
        <f t="shared" ca="1" si="1"/>
        <v>G</v>
      </c>
      <c r="F7" s="122" t="str">
        <f t="shared" ca="1" si="0"/>
        <v/>
      </c>
      <c r="G7" s="122" t="str">
        <f t="shared" ca="1" si="0"/>
        <v>N</v>
      </c>
      <c r="H7" s="122" t="str">
        <f t="shared" ca="1" si="0"/>
        <v/>
      </c>
      <c r="I7" s="122" t="str">
        <f t="shared" ca="1" si="0"/>
        <v/>
      </c>
      <c r="J7" s="122" t="str">
        <f t="shared" ca="1" si="0"/>
        <v/>
      </c>
      <c r="K7" s="122" t="str">
        <f t="shared" ca="1" si="0"/>
        <v/>
      </c>
      <c r="L7" s="122" t="str">
        <f t="shared" ca="1" si="0"/>
        <v/>
      </c>
      <c r="M7" s="122" t="str">
        <f t="shared" ca="1" si="0"/>
        <v/>
      </c>
      <c r="N7" s="122" t="str">
        <f t="shared" ca="1" si="0"/>
        <v/>
      </c>
      <c r="O7" s="122" t="str">
        <f t="shared" ca="1" si="0"/>
        <v/>
      </c>
      <c r="P7" s="122" t="str">
        <f t="shared" ca="1" si="0"/>
        <v/>
      </c>
      <c r="Q7" s="122" t="str">
        <f t="shared" ca="1" si="0"/>
        <v/>
      </c>
      <c r="R7" s="122" t="str">
        <f t="shared" ca="1" si="0"/>
        <v/>
      </c>
      <c r="S7" s="122" t="str">
        <f t="shared" ca="1" si="0"/>
        <v/>
      </c>
      <c r="T7" s="122" t="str">
        <f t="shared" ca="1" si="0"/>
        <v/>
      </c>
      <c r="U7" s="122" t="str">
        <f t="shared" ca="1" si="0"/>
        <v/>
      </c>
      <c r="V7" s="122" t="str">
        <f t="shared" ca="1" si="0"/>
        <v/>
      </c>
      <c r="W7" s="122" t="str">
        <f t="shared" ca="1" si="0"/>
        <v/>
      </c>
      <c r="X7" s="122" t="str">
        <f t="shared" ca="1" si="0"/>
        <v/>
      </c>
      <c r="Y7" s="122" t="str">
        <f t="shared" ca="1" si="0"/>
        <v/>
      </c>
      <c r="Z7" s="122" t="str">
        <f t="shared" ca="1" si="0"/>
        <v/>
      </c>
      <c r="AA7" s="122" t="str">
        <f t="shared" ca="1" si="0"/>
        <v/>
      </c>
      <c r="AB7" s="122" t="str">
        <f t="shared" ca="1" si="0"/>
        <v/>
      </c>
      <c r="AC7" s="122" t="str">
        <f t="shared" ca="1" si="0"/>
        <v/>
      </c>
      <c r="AD7" s="122" t="str">
        <f t="shared" ca="1" si="0"/>
        <v/>
      </c>
      <c r="AE7" s="122" t="str">
        <f t="shared" ca="1" si="0"/>
        <v/>
      </c>
      <c r="AF7" s="122" t="str">
        <f t="shared" ca="1" si="0"/>
        <v/>
      </c>
      <c r="AG7" s="122" t="str">
        <f t="shared" ca="1" si="0"/>
        <v/>
      </c>
      <c r="AH7" s="122" t="str">
        <f t="shared" ca="1" si="0"/>
        <v/>
      </c>
      <c r="AI7" s="122" t="str">
        <f t="shared" ca="1" si="0"/>
        <v/>
      </c>
      <c r="AJ7" s="122" t="str">
        <f t="shared" ca="1" si="0"/>
        <v/>
      </c>
      <c r="AK7" s="122" t="str">
        <f t="shared" ca="1" si="0"/>
        <v/>
      </c>
      <c r="AL7" s="123" t="str">
        <f t="shared" ca="1" si="0"/>
        <v/>
      </c>
      <c r="AM7" s="121">
        <f t="shared" ca="1" si="2"/>
        <v>1</v>
      </c>
      <c r="AN7" s="121">
        <f t="shared" ca="1" si="3"/>
        <v>1</v>
      </c>
      <c r="AO7" s="121">
        <f t="shared" ca="1" si="4"/>
        <v>0</v>
      </c>
    </row>
    <row r="8" spans="3:41" x14ac:dyDescent="0.25">
      <c r="C8" s="162"/>
      <c r="D8" s="118" t="s">
        <v>116</v>
      </c>
      <c r="E8" s="122" t="str">
        <f t="shared" ca="1" si="1"/>
        <v>N</v>
      </c>
      <c r="F8" s="122" t="str">
        <f t="shared" ca="1" si="0"/>
        <v/>
      </c>
      <c r="G8" s="122" t="str">
        <f t="shared" ca="1" si="0"/>
        <v>G</v>
      </c>
      <c r="H8" s="122" t="str">
        <f t="shared" ca="1" si="0"/>
        <v/>
      </c>
      <c r="I8" s="122" t="str">
        <f t="shared" ca="1" si="0"/>
        <v/>
      </c>
      <c r="J8" s="122" t="str">
        <f t="shared" ca="1" si="0"/>
        <v/>
      </c>
      <c r="K8" s="122" t="str">
        <f t="shared" ca="1" si="0"/>
        <v/>
      </c>
      <c r="L8" s="122" t="str">
        <f t="shared" ca="1" si="0"/>
        <v/>
      </c>
      <c r="M8" s="122" t="str">
        <f t="shared" ca="1" si="0"/>
        <v/>
      </c>
      <c r="N8" s="122" t="str">
        <f t="shared" ca="1" si="0"/>
        <v/>
      </c>
      <c r="O8" s="122" t="str">
        <f t="shared" ca="1" si="0"/>
        <v/>
      </c>
      <c r="P8" s="122" t="str">
        <f t="shared" ca="1" si="0"/>
        <v/>
      </c>
      <c r="Q8" s="122" t="str">
        <f t="shared" ca="1" si="0"/>
        <v/>
      </c>
      <c r="R8" s="122" t="str">
        <f t="shared" ca="1" si="0"/>
        <v/>
      </c>
      <c r="S8" s="122" t="str">
        <f t="shared" ca="1" si="0"/>
        <v/>
      </c>
      <c r="T8" s="122" t="str">
        <f t="shared" ca="1" si="0"/>
        <v/>
      </c>
      <c r="U8" s="122" t="str">
        <f t="shared" ca="1" si="0"/>
        <v/>
      </c>
      <c r="V8" s="122" t="str">
        <f t="shared" ca="1" si="0"/>
        <v/>
      </c>
      <c r="W8" s="122" t="str">
        <f t="shared" ca="1" si="0"/>
        <v/>
      </c>
      <c r="X8" s="122" t="str">
        <f t="shared" ca="1" si="0"/>
        <v/>
      </c>
      <c r="Y8" s="122" t="str">
        <f t="shared" ca="1" si="0"/>
        <v/>
      </c>
      <c r="Z8" s="122" t="str">
        <f t="shared" ca="1" si="0"/>
        <v/>
      </c>
      <c r="AA8" s="122" t="str">
        <f t="shared" ca="1" si="0"/>
        <v/>
      </c>
      <c r="AB8" s="122" t="str">
        <f t="shared" ca="1" si="0"/>
        <v/>
      </c>
      <c r="AC8" s="122" t="str">
        <f t="shared" ca="1" si="0"/>
        <v/>
      </c>
      <c r="AD8" s="122" t="str">
        <f t="shared" ca="1" si="0"/>
        <v/>
      </c>
      <c r="AE8" s="122" t="str">
        <f t="shared" ca="1" si="0"/>
        <v/>
      </c>
      <c r="AF8" s="122" t="str">
        <f t="shared" ca="1" si="0"/>
        <v/>
      </c>
      <c r="AG8" s="122" t="str">
        <f t="shared" ca="1" si="0"/>
        <v/>
      </c>
      <c r="AH8" s="122" t="str">
        <f t="shared" ca="1" si="0"/>
        <v/>
      </c>
      <c r="AI8" s="122" t="str">
        <f t="shared" ca="1" si="0"/>
        <v/>
      </c>
      <c r="AJ8" s="122" t="str">
        <f t="shared" ca="1" si="0"/>
        <v/>
      </c>
      <c r="AK8" s="122" t="str">
        <f t="shared" ca="1" si="0"/>
        <v/>
      </c>
      <c r="AL8" s="123" t="str">
        <f t="shared" ca="1" si="0"/>
        <v/>
      </c>
      <c r="AM8" s="121">
        <f t="shared" ca="1" si="2"/>
        <v>1</v>
      </c>
      <c r="AN8" s="121">
        <f t="shared" ca="1" si="3"/>
        <v>1</v>
      </c>
      <c r="AO8" s="121">
        <f t="shared" ca="1" si="4"/>
        <v>0</v>
      </c>
    </row>
    <row r="9" spans="3:41" x14ac:dyDescent="0.25">
      <c r="C9" s="162"/>
      <c r="D9" s="118" t="s">
        <v>119</v>
      </c>
      <c r="E9" s="122" t="str">
        <f t="shared" ca="1" si="1"/>
        <v>N</v>
      </c>
      <c r="F9" s="122" t="str">
        <f t="shared" ca="1" si="0"/>
        <v/>
      </c>
      <c r="G9" s="122" t="str">
        <f t="shared" ca="1" si="0"/>
        <v>P</v>
      </c>
      <c r="H9" s="122" t="str">
        <f t="shared" ca="1" si="0"/>
        <v/>
      </c>
      <c r="I9" s="122" t="str">
        <f t="shared" ca="1" si="0"/>
        <v/>
      </c>
      <c r="J9" s="122" t="str">
        <f t="shared" ca="1" si="0"/>
        <v/>
      </c>
      <c r="K9" s="122" t="str">
        <f t="shared" ca="1" si="0"/>
        <v/>
      </c>
      <c r="L9" s="122" t="str">
        <f t="shared" ca="1" si="0"/>
        <v/>
      </c>
      <c r="M9" s="122" t="str">
        <f t="shared" ca="1" si="0"/>
        <v/>
      </c>
      <c r="N9" s="122" t="str">
        <f t="shared" ca="1" si="0"/>
        <v/>
      </c>
      <c r="O9" s="122" t="str">
        <f t="shared" ca="1" si="0"/>
        <v/>
      </c>
      <c r="P9" s="122" t="str">
        <f t="shared" ca="1" si="0"/>
        <v/>
      </c>
      <c r="Q9" s="122" t="str">
        <f t="shared" ca="1" si="0"/>
        <v/>
      </c>
      <c r="R9" s="122" t="str">
        <f t="shared" ca="1" si="0"/>
        <v/>
      </c>
      <c r="S9" s="122" t="str">
        <f t="shared" ca="1" si="0"/>
        <v/>
      </c>
      <c r="T9" s="122" t="str">
        <f t="shared" ca="1" si="0"/>
        <v/>
      </c>
      <c r="U9" s="122" t="str">
        <f t="shared" ca="1" si="0"/>
        <v/>
      </c>
      <c r="V9" s="122" t="str">
        <f t="shared" ca="1" si="0"/>
        <v/>
      </c>
      <c r="W9" s="122" t="str">
        <f t="shared" ca="1" si="0"/>
        <v/>
      </c>
      <c r="X9" s="122" t="str">
        <f t="shared" ca="1" si="0"/>
        <v/>
      </c>
      <c r="Y9" s="122" t="str">
        <f t="shared" ca="1" si="0"/>
        <v/>
      </c>
      <c r="Z9" s="122" t="str">
        <f t="shared" ca="1" si="0"/>
        <v/>
      </c>
      <c r="AA9" s="122" t="str">
        <f t="shared" ca="1" si="0"/>
        <v/>
      </c>
      <c r="AB9" s="122" t="str">
        <f t="shared" ca="1" si="0"/>
        <v/>
      </c>
      <c r="AC9" s="122" t="str">
        <f t="shared" ca="1" si="0"/>
        <v/>
      </c>
      <c r="AD9" s="122" t="str">
        <f t="shared" ca="1" si="0"/>
        <v/>
      </c>
      <c r="AE9" s="122" t="str">
        <f t="shared" ca="1" si="0"/>
        <v/>
      </c>
      <c r="AF9" s="122" t="str">
        <f t="shared" ca="1" si="0"/>
        <v/>
      </c>
      <c r="AG9" s="122" t="str">
        <f t="shared" ca="1" si="0"/>
        <v/>
      </c>
      <c r="AH9" s="122" t="str">
        <f t="shared" ca="1" si="0"/>
        <v/>
      </c>
      <c r="AI9" s="122" t="str">
        <f t="shared" ca="1" si="0"/>
        <v/>
      </c>
      <c r="AJ9" s="122" t="str">
        <f t="shared" ca="1" si="0"/>
        <v/>
      </c>
      <c r="AK9" s="122" t="str">
        <f t="shared" ca="1" si="0"/>
        <v/>
      </c>
      <c r="AL9" s="123" t="str">
        <f t="shared" ca="1" si="0"/>
        <v/>
      </c>
      <c r="AM9" s="121">
        <f t="shared" ca="1" si="2"/>
        <v>0</v>
      </c>
      <c r="AN9" s="121">
        <f t="shared" ca="1" si="3"/>
        <v>1</v>
      </c>
      <c r="AO9" s="121">
        <f t="shared" ca="1" si="4"/>
        <v>1</v>
      </c>
    </row>
    <row r="10" spans="3:41" x14ac:dyDescent="0.25">
      <c r="C10" s="162"/>
      <c r="D10" s="118" t="s">
        <v>117</v>
      </c>
      <c r="E10" s="122" t="str">
        <f t="shared" ca="1" si="1"/>
        <v>G</v>
      </c>
      <c r="F10" s="122" t="str">
        <f t="shared" ca="1" si="0"/>
        <v/>
      </c>
      <c r="G10" s="122" t="str">
        <f t="shared" ca="1" si="0"/>
        <v/>
      </c>
      <c r="H10" s="122" t="str">
        <f t="shared" ca="1" si="0"/>
        <v/>
      </c>
      <c r="I10" s="122" t="str">
        <f t="shared" ca="1" si="0"/>
        <v/>
      </c>
      <c r="J10" s="122" t="str">
        <f t="shared" ca="1" si="0"/>
        <v/>
      </c>
      <c r="K10" s="122" t="str">
        <f t="shared" ca="1" si="0"/>
        <v/>
      </c>
      <c r="L10" s="122" t="str">
        <f t="shared" ca="1" si="0"/>
        <v/>
      </c>
      <c r="M10" s="122" t="str">
        <f t="shared" ca="1" si="0"/>
        <v/>
      </c>
      <c r="N10" s="122" t="str">
        <f t="shared" ca="1" si="0"/>
        <v/>
      </c>
      <c r="O10" s="122" t="str">
        <f t="shared" ca="1" si="0"/>
        <v/>
      </c>
      <c r="P10" s="122" t="str">
        <f t="shared" ca="1" si="0"/>
        <v/>
      </c>
      <c r="Q10" s="122" t="str">
        <f t="shared" ca="1" si="0"/>
        <v/>
      </c>
      <c r="R10" s="122" t="str">
        <f t="shared" ca="1" si="0"/>
        <v/>
      </c>
      <c r="S10" s="122" t="str">
        <f t="shared" ca="1" si="0"/>
        <v/>
      </c>
      <c r="T10" s="122" t="str">
        <f t="shared" ca="1" si="0"/>
        <v/>
      </c>
      <c r="U10" s="122" t="str">
        <f t="shared" ca="1" si="0"/>
        <v/>
      </c>
      <c r="V10" s="122" t="str">
        <f t="shared" ca="1" si="0"/>
        <v/>
      </c>
      <c r="W10" s="122" t="str">
        <f t="shared" ca="1" si="0"/>
        <v/>
      </c>
      <c r="X10" s="122" t="str">
        <f t="shared" ca="1" si="0"/>
        <v/>
      </c>
      <c r="Y10" s="122" t="str">
        <f t="shared" ca="1" si="0"/>
        <v/>
      </c>
      <c r="Z10" s="122" t="str">
        <f t="shared" ca="1" si="0"/>
        <v/>
      </c>
      <c r="AA10" s="122" t="str">
        <f t="shared" ca="1" si="0"/>
        <v/>
      </c>
      <c r="AB10" s="122" t="str">
        <f t="shared" ca="1" si="0"/>
        <v/>
      </c>
      <c r="AC10" s="122" t="str">
        <f t="shared" ca="1" si="0"/>
        <v/>
      </c>
      <c r="AD10" s="122" t="str">
        <f t="shared" ref="AD10:AL20" ca="1" si="5">IFERROR(VLOOKUP($D10,INDIRECT("domicile_"&amp;AD$2),10,0),"")</f>
        <v/>
      </c>
      <c r="AE10" s="122" t="str">
        <f t="shared" ca="1" si="5"/>
        <v/>
      </c>
      <c r="AF10" s="122" t="str">
        <f t="shared" ca="1" si="5"/>
        <v/>
      </c>
      <c r="AG10" s="122" t="str">
        <f t="shared" ca="1" si="5"/>
        <v/>
      </c>
      <c r="AH10" s="122" t="str">
        <f t="shared" ca="1" si="5"/>
        <v/>
      </c>
      <c r="AI10" s="122" t="str">
        <f t="shared" ca="1" si="5"/>
        <v/>
      </c>
      <c r="AJ10" s="122" t="str">
        <f t="shared" ca="1" si="5"/>
        <v/>
      </c>
      <c r="AK10" s="122" t="str">
        <f t="shared" ca="1" si="5"/>
        <v/>
      </c>
      <c r="AL10" s="123" t="str">
        <f t="shared" ca="1" si="5"/>
        <v/>
      </c>
      <c r="AM10" s="121">
        <f t="shared" ca="1" si="2"/>
        <v>1</v>
      </c>
      <c r="AN10" s="121">
        <f t="shared" ca="1" si="3"/>
        <v>0</v>
      </c>
      <c r="AO10" s="121">
        <f t="shared" ca="1" si="4"/>
        <v>0</v>
      </c>
    </row>
    <row r="11" spans="3:41" x14ac:dyDescent="0.25">
      <c r="C11" s="162"/>
      <c r="D11" s="118" t="s">
        <v>121</v>
      </c>
      <c r="E11" s="122" t="str">
        <f t="shared" ca="1" si="1"/>
        <v>G</v>
      </c>
      <c r="F11" s="122" t="str">
        <f t="shared" ca="1" si="1"/>
        <v/>
      </c>
      <c r="G11" s="122" t="str">
        <f t="shared" ca="1" si="1"/>
        <v>G</v>
      </c>
      <c r="H11" s="122" t="str">
        <f t="shared" ca="1" si="1"/>
        <v/>
      </c>
      <c r="I11" s="122" t="str">
        <f t="shared" ca="1" si="1"/>
        <v/>
      </c>
      <c r="J11" s="122" t="str">
        <f t="shared" ca="1" si="1"/>
        <v/>
      </c>
      <c r="K11" s="122" t="str">
        <f t="shared" ca="1" si="1"/>
        <v/>
      </c>
      <c r="L11" s="122" t="str">
        <f t="shared" ca="1" si="1"/>
        <v/>
      </c>
      <c r="M11" s="122" t="str">
        <f t="shared" ca="1" si="1"/>
        <v/>
      </c>
      <c r="N11" s="122" t="str">
        <f t="shared" ca="1" si="1"/>
        <v/>
      </c>
      <c r="O11" s="122" t="str">
        <f t="shared" ca="1" si="1"/>
        <v/>
      </c>
      <c r="P11" s="122" t="str">
        <f t="shared" ca="1" si="1"/>
        <v/>
      </c>
      <c r="Q11" s="122" t="str">
        <f t="shared" ca="1" si="1"/>
        <v/>
      </c>
      <c r="R11" s="122" t="str">
        <f t="shared" ca="1" si="1"/>
        <v/>
      </c>
      <c r="S11" s="122" t="str">
        <f t="shared" ca="1" si="1"/>
        <v/>
      </c>
      <c r="T11" s="122" t="str">
        <f t="shared" ca="1" si="1"/>
        <v/>
      </c>
      <c r="U11" s="122" t="str">
        <f t="shared" ref="U11:AJ20" ca="1" si="6">IFERROR(VLOOKUP($D11,INDIRECT("domicile_"&amp;U$2),10,0),"")</f>
        <v/>
      </c>
      <c r="V11" s="122" t="str">
        <f t="shared" ca="1" si="6"/>
        <v/>
      </c>
      <c r="W11" s="122" t="str">
        <f t="shared" ca="1" si="6"/>
        <v/>
      </c>
      <c r="X11" s="122" t="str">
        <f t="shared" ca="1" si="6"/>
        <v/>
      </c>
      <c r="Y11" s="122" t="str">
        <f t="shared" ca="1" si="6"/>
        <v/>
      </c>
      <c r="Z11" s="122" t="str">
        <f t="shared" ca="1" si="6"/>
        <v/>
      </c>
      <c r="AA11" s="122" t="str">
        <f t="shared" ca="1" si="6"/>
        <v/>
      </c>
      <c r="AB11" s="122" t="str">
        <f t="shared" ca="1" si="6"/>
        <v/>
      </c>
      <c r="AC11" s="122" t="str">
        <f t="shared" ca="1" si="6"/>
        <v/>
      </c>
      <c r="AD11" s="122" t="str">
        <f t="shared" ca="1" si="6"/>
        <v/>
      </c>
      <c r="AE11" s="122" t="str">
        <f t="shared" ca="1" si="6"/>
        <v/>
      </c>
      <c r="AF11" s="122" t="str">
        <f t="shared" ca="1" si="6"/>
        <v/>
      </c>
      <c r="AG11" s="122" t="str">
        <f t="shared" ca="1" si="6"/>
        <v/>
      </c>
      <c r="AH11" s="122" t="str">
        <f t="shared" ca="1" si="6"/>
        <v/>
      </c>
      <c r="AI11" s="122" t="str">
        <f t="shared" ca="1" si="6"/>
        <v/>
      </c>
      <c r="AJ11" s="122" t="str">
        <f t="shared" ca="1" si="6"/>
        <v/>
      </c>
      <c r="AK11" s="122" t="str">
        <f t="shared" ca="1" si="5"/>
        <v/>
      </c>
      <c r="AL11" s="123" t="str">
        <f t="shared" ca="1" si="5"/>
        <v/>
      </c>
      <c r="AM11" s="121">
        <f t="shared" ca="1" si="2"/>
        <v>2</v>
      </c>
      <c r="AN11" s="121">
        <f t="shared" ca="1" si="3"/>
        <v>0</v>
      </c>
      <c r="AO11" s="121">
        <f t="shared" ca="1" si="4"/>
        <v>0</v>
      </c>
    </row>
    <row r="12" spans="3:41" x14ac:dyDescent="0.25">
      <c r="C12" s="162"/>
      <c r="D12" s="118" t="s">
        <v>129</v>
      </c>
      <c r="E12" s="122" t="str">
        <f t="shared" ca="1" si="1"/>
        <v/>
      </c>
      <c r="F12" s="122" t="str">
        <f t="shared" ca="1" si="1"/>
        <v>N</v>
      </c>
      <c r="G12" s="122" t="str">
        <f t="shared" ca="1" si="1"/>
        <v/>
      </c>
      <c r="H12" s="122" t="str">
        <f t="shared" ca="1" si="1"/>
        <v/>
      </c>
      <c r="I12" s="122" t="str">
        <f t="shared" ca="1" si="1"/>
        <v/>
      </c>
      <c r="J12" s="122" t="str">
        <f t="shared" ca="1" si="1"/>
        <v/>
      </c>
      <c r="K12" s="122" t="str">
        <f t="shared" ca="1" si="1"/>
        <v/>
      </c>
      <c r="L12" s="122" t="str">
        <f t="shared" ca="1" si="1"/>
        <v/>
      </c>
      <c r="M12" s="122" t="str">
        <f t="shared" ca="1" si="1"/>
        <v/>
      </c>
      <c r="N12" s="122" t="str">
        <f t="shared" ca="1" si="1"/>
        <v/>
      </c>
      <c r="O12" s="122" t="str">
        <f t="shared" ca="1" si="1"/>
        <v/>
      </c>
      <c r="P12" s="122" t="str">
        <f t="shared" ca="1" si="1"/>
        <v/>
      </c>
      <c r="Q12" s="122" t="str">
        <f t="shared" ca="1" si="1"/>
        <v/>
      </c>
      <c r="R12" s="122" t="str">
        <f t="shared" ca="1" si="1"/>
        <v/>
      </c>
      <c r="S12" s="122" t="str">
        <f t="shared" ca="1" si="1"/>
        <v/>
      </c>
      <c r="T12" s="122" t="str">
        <f t="shared" ca="1" si="1"/>
        <v/>
      </c>
      <c r="U12" s="122" t="str">
        <f t="shared" ca="1" si="6"/>
        <v/>
      </c>
      <c r="V12" s="122" t="str">
        <f t="shared" ca="1" si="6"/>
        <v/>
      </c>
      <c r="W12" s="122" t="str">
        <f t="shared" ca="1" si="6"/>
        <v/>
      </c>
      <c r="X12" s="122" t="str">
        <f t="shared" ca="1" si="6"/>
        <v/>
      </c>
      <c r="Y12" s="122" t="str">
        <f t="shared" ca="1" si="6"/>
        <v/>
      </c>
      <c r="Z12" s="122" t="str">
        <f t="shared" ca="1" si="6"/>
        <v/>
      </c>
      <c r="AA12" s="122" t="str">
        <f t="shared" ca="1" si="6"/>
        <v/>
      </c>
      <c r="AB12" s="122" t="str">
        <f t="shared" ca="1" si="6"/>
        <v/>
      </c>
      <c r="AC12" s="122" t="str">
        <f t="shared" ca="1" si="6"/>
        <v/>
      </c>
      <c r="AD12" s="122" t="str">
        <f t="shared" ca="1" si="6"/>
        <v/>
      </c>
      <c r="AE12" s="122" t="str">
        <f t="shared" ca="1" si="6"/>
        <v/>
      </c>
      <c r="AF12" s="122" t="str">
        <f t="shared" ca="1" si="6"/>
        <v/>
      </c>
      <c r="AG12" s="122" t="str">
        <f t="shared" ca="1" si="6"/>
        <v/>
      </c>
      <c r="AH12" s="122" t="str">
        <f t="shared" ca="1" si="6"/>
        <v/>
      </c>
      <c r="AI12" s="122" t="str">
        <f t="shared" ca="1" si="6"/>
        <v/>
      </c>
      <c r="AJ12" s="122" t="str">
        <f t="shared" ca="1" si="6"/>
        <v/>
      </c>
      <c r="AK12" s="122" t="str">
        <f t="shared" ca="1" si="5"/>
        <v/>
      </c>
      <c r="AL12" s="123" t="str">
        <f t="shared" ca="1" si="5"/>
        <v/>
      </c>
      <c r="AM12" s="121">
        <f t="shared" ca="1" si="2"/>
        <v>0</v>
      </c>
      <c r="AN12" s="121">
        <f t="shared" ca="1" si="3"/>
        <v>1</v>
      </c>
      <c r="AO12" s="121">
        <f t="shared" ca="1" si="4"/>
        <v>0</v>
      </c>
    </row>
    <row r="13" spans="3:41" x14ac:dyDescent="0.25">
      <c r="C13" s="162"/>
      <c r="D13" s="118" t="s">
        <v>130</v>
      </c>
      <c r="E13" s="122" t="str">
        <f t="shared" ca="1" si="1"/>
        <v/>
      </c>
      <c r="F13" s="122" t="str">
        <f t="shared" ca="1" si="1"/>
        <v>P</v>
      </c>
      <c r="G13" s="122" t="str">
        <f t="shared" ca="1" si="1"/>
        <v>G</v>
      </c>
      <c r="H13" s="122" t="str">
        <f t="shared" ca="1" si="1"/>
        <v/>
      </c>
      <c r="I13" s="122" t="str">
        <f t="shared" ca="1" si="1"/>
        <v/>
      </c>
      <c r="J13" s="122" t="str">
        <f t="shared" ca="1" si="1"/>
        <v/>
      </c>
      <c r="K13" s="122" t="str">
        <f t="shared" ca="1" si="1"/>
        <v/>
      </c>
      <c r="L13" s="122" t="str">
        <f t="shared" ca="1" si="1"/>
        <v/>
      </c>
      <c r="M13" s="122" t="str">
        <f t="shared" ca="1" si="1"/>
        <v/>
      </c>
      <c r="N13" s="122" t="str">
        <f t="shared" ca="1" si="1"/>
        <v/>
      </c>
      <c r="O13" s="122" t="str">
        <f t="shared" ca="1" si="1"/>
        <v/>
      </c>
      <c r="P13" s="122" t="str">
        <f t="shared" ca="1" si="1"/>
        <v/>
      </c>
      <c r="Q13" s="122" t="str">
        <f t="shared" ca="1" si="1"/>
        <v/>
      </c>
      <c r="R13" s="122" t="str">
        <f t="shared" ca="1" si="1"/>
        <v/>
      </c>
      <c r="S13" s="122" t="str">
        <f t="shared" ca="1" si="1"/>
        <v/>
      </c>
      <c r="T13" s="122" t="str">
        <f t="shared" ca="1" si="1"/>
        <v/>
      </c>
      <c r="U13" s="122" t="str">
        <f t="shared" ca="1" si="6"/>
        <v/>
      </c>
      <c r="V13" s="122" t="str">
        <f t="shared" ca="1" si="6"/>
        <v/>
      </c>
      <c r="W13" s="122" t="str">
        <f t="shared" ca="1" si="6"/>
        <v/>
      </c>
      <c r="X13" s="122" t="str">
        <f t="shared" ca="1" si="6"/>
        <v/>
      </c>
      <c r="Y13" s="122" t="str">
        <f t="shared" ca="1" si="6"/>
        <v/>
      </c>
      <c r="Z13" s="122" t="str">
        <f t="shared" ca="1" si="6"/>
        <v/>
      </c>
      <c r="AA13" s="122" t="str">
        <f t="shared" ca="1" si="6"/>
        <v/>
      </c>
      <c r="AB13" s="122" t="str">
        <f t="shared" ca="1" si="6"/>
        <v/>
      </c>
      <c r="AC13" s="122" t="str">
        <f t="shared" ca="1" si="6"/>
        <v/>
      </c>
      <c r="AD13" s="122" t="str">
        <f t="shared" ca="1" si="6"/>
        <v/>
      </c>
      <c r="AE13" s="122" t="str">
        <f t="shared" ca="1" si="6"/>
        <v/>
      </c>
      <c r="AF13" s="122" t="str">
        <f t="shared" ca="1" si="6"/>
        <v/>
      </c>
      <c r="AG13" s="122" t="str">
        <f t="shared" ca="1" si="6"/>
        <v/>
      </c>
      <c r="AH13" s="122" t="str">
        <f t="shared" ca="1" si="6"/>
        <v/>
      </c>
      <c r="AI13" s="122" t="str">
        <f t="shared" ca="1" si="6"/>
        <v/>
      </c>
      <c r="AJ13" s="122" t="str">
        <f t="shared" ca="1" si="6"/>
        <v/>
      </c>
      <c r="AK13" s="122" t="str">
        <f t="shared" ca="1" si="5"/>
        <v/>
      </c>
      <c r="AL13" s="123" t="str">
        <f t="shared" ca="1" si="5"/>
        <v/>
      </c>
      <c r="AM13" s="121">
        <f t="shared" ca="1" si="2"/>
        <v>1</v>
      </c>
      <c r="AN13" s="121">
        <f t="shared" ca="1" si="3"/>
        <v>0</v>
      </c>
      <c r="AO13" s="121">
        <f t="shared" ca="1" si="4"/>
        <v>1</v>
      </c>
    </row>
    <row r="14" spans="3:41" x14ac:dyDescent="0.25">
      <c r="C14" s="162"/>
      <c r="D14" s="118" t="s">
        <v>126</v>
      </c>
      <c r="E14" s="122" t="str">
        <f t="shared" ca="1" si="1"/>
        <v/>
      </c>
      <c r="F14" s="122" t="str">
        <f t="shared" ca="1" si="1"/>
        <v>P</v>
      </c>
      <c r="G14" s="122" t="str">
        <f t="shared" ca="1" si="1"/>
        <v/>
      </c>
      <c r="H14" s="122" t="str">
        <f t="shared" ca="1" si="1"/>
        <v/>
      </c>
      <c r="I14" s="122" t="str">
        <f t="shared" ca="1" si="1"/>
        <v/>
      </c>
      <c r="J14" s="122" t="str">
        <f t="shared" ca="1" si="1"/>
        <v/>
      </c>
      <c r="K14" s="122" t="str">
        <f t="shared" ca="1" si="1"/>
        <v/>
      </c>
      <c r="L14" s="122" t="str">
        <f t="shared" ca="1" si="1"/>
        <v/>
      </c>
      <c r="M14" s="122" t="str">
        <f t="shared" ca="1" si="1"/>
        <v/>
      </c>
      <c r="N14" s="122" t="str">
        <f t="shared" ca="1" si="1"/>
        <v/>
      </c>
      <c r="O14" s="122" t="str">
        <f t="shared" ca="1" si="1"/>
        <v/>
      </c>
      <c r="P14" s="122" t="str">
        <f t="shared" ca="1" si="1"/>
        <v/>
      </c>
      <c r="Q14" s="122" t="str">
        <f t="shared" ca="1" si="1"/>
        <v/>
      </c>
      <c r="R14" s="122" t="str">
        <f t="shared" ca="1" si="1"/>
        <v/>
      </c>
      <c r="S14" s="122" t="str">
        <f t="shared" ca="1" si="1"/>
        <v/>
      </c>
      <c r="T14" s="122" t="str">
        <f t="shared" ca="1" si="1"/>
        <v/>
      </c>
      <c r="U14" s="122" t="str">
        <f t="shared" ca="1" si="6"/>
        <v/>
      </c>
      <c r="V14" s="122" t="str">
        <f t="shared" ca="1" si="6"/>
        <v/>
      </c>
      <c r="W14" s="122" t="str">
        <f t="shared" ca="1" si="6"/>
        <v/>
      </c>
      <c r="X14" s="122" t="str">
        <f t="shared" ca="1" si="6"/>
        <v/>
      </c>
      <c r="Y14" s="122" t="str">
        <f t="shared" ca="1" si="6"/>
        <v/>
      </c>
      <c r="Z14" s="122" t="str">
        <f t="shared" ca="1" si="6"/>
        <v/>
      </c>
      <c r="AA14" s="122" t="str">
        <f t="shared" ca="1" si="6"/>
        <v/>
      </c>
      <c r="AB14" s="122" t="str">
        <f t="shared" ca="1" si="6"/>
        <v/>
      </c>
      <c r="AC14" s="122" t="str">
        <f t="shared" ca="1" si="6"/>
        <v/>
      </c>
      <c r="AD14" s="122" t="str">
        <f t="shared" ca="1" si="6"/>
        <v/>
      </c>
      <c r="AE14" s="122" t="str">
        <f t="shared" ca="1" si="6"/>
        <v/>
      </c>
      <c r="AF14" s="122" t="str">
        <f t="shared" ca="1" si="6"/>
        <v/>
      </c>
      <c r="AG14" s="122" t="str">
        <f t="shared" ca="1" si="6"/>
        <v/>
      </c>
      <c r="AH14" s="122" t="str">
        <f t="shared" ca="1" si="6"/>
        <v/>
      </c>
      <c r="AI14" s="122" t="str">
        <f t="shared" ca="1" si="6"/>
        <v/>
      </c>
      <c r="AJ14" s="122" t="str">
        <f t="shared" ca="1" si="6"/>
        <v/>
      </c>
      <c r="AK14" s="122" t="str">
        <f t="shared" ca="1" si="5"/>
        <v/>
      </c>
      <c r="AL14" s="123" t="str">
        <f t="shared" ca="1" si="5"/>
        <v/>
      </c>
      <c r="AM14" s="121">
        <f t="shared" ca="1" si="2"/>
        <v>0</v>
      </c>
      <c r="AN14" s="121">
        <f t="shared" ca="1" si="3"/>
        <v>0</v>
      </c>
      <c r="AO14" s="121">
        <f t="shared" ca="1" si="4"/>
        <v>1</v>
      </c>
    </row>
    <row r="15" spans="3:41" x14ac:dyDescent="0.25">
      <c r="C15" s="162"/>
      <c r="D15" s="118" t="s">
        <v>125</v>
      </c>
      <c r="E15" s="122" t="str">
        <f t="shared" ca="1" si="1"/>
        <v/>
      </c>
      <c r="F15" s="122" t="str">
        <f t="shared" ca="1" si="1"/>
        <v>P</v>
      </c>
      <c r="G15" s="122" t="str">
        <f t="shared" ca="1" si="1"/>
        <v/>
      </c>
      <c r="H15" s="122" t="str">
        <f t="shared" ca="1" si="1"/>
        <v/>
      </c>
      <c r="I15" s="122" t="str">
        <f t="shared" ca="1" si="1"/>
        <v/>
      </c>
      <c r="J15" s="122" t="str">
        <f t="shared" ca="1" si="1"/>
        <v/>
      </c>
      <c r="K15" s="122" t="str">
        <f t="shared" ca="1" si="1"/>
        <v/>
      </c>
      <c r="L15" s="122" t="str">
        <f t="shared" ca="1" si="1"/>
        <v/>
      </c>
      <c r="M15" s="122" t="str">
        <f t="shared" ca="1" si="1"/>
        <v/>
      </c>
      <c r="N15" s="122" t="str">
        <f t="shared" ca="1" si="1"/>
        <v/>
      </c>
      <c r="O15" s="122" t="str">
        <f t="shared" ca="1" si="1"/>
        <v/>
      </c>
      <c r="P15" s="122" t="str">
        <f t="shared" ca="1" si="1"/>
        <v/>
      </c>
      <c r="Q15" s="122" t="str">
        <f t="shared" ca="1" si="1"/>
        <v/>
      </c>
      <c r="R15" s="122" t="str">
        <f t="shared" ca="1" si="1"/>
        <v/>
      </c>
      <c r="S15" s="122" t="str">
        <f t="shared" ca="1" si="1"/>
        <v/>
      </c>
      <c r="T15" s="122" t="str">
        <f t="shared" ca="1" si="1"/>
        <v/>
      </c>
      <c r="U15" s="122" t="str">
        <f t="shared" ca="1" si="6"/>
        <v/>
      </c>
      <c r="V15" s="122" t="str">
        <f t="shared" ca="1" si="6"/>
        <v/>
      </c>
      <c r="W15" s="122" t="str">
        <f t="shared" ca="1" si="6"/>
        <v/>
      </c>
      <c r="X15" s="122" t="str">
        <f t="shared" ca="1" si="6"/>
        <v/>
      </c>
      <c r="Y15" s="122" t="str">
        <f t="shared" ca="1" si="6"/>
        <v/>
      </c>
      <c r="Z15" s="122" t="str">
        <f t="shared" ca="1" si="6"/>
        <v/>
      </c>
      <c r="AA15" s="122" t="str">
        <f t="shared" ca="1" si="6"/>
        <v/>
      </c>
      <c r="AB15" s="122" t="str">
        <f t="shared" ca="1" si="6"/>
        <v/>
      </c>
      <c r="AC15" s="122" t="str">
        <f t="shared" ca="1" si="6"/>
        <v/>
      </c>
      <c r="AD15" s="122" t="str">
        <f t="shared" ca="1" si="6"/>
        <v/>
      </c>
      <c r="AE15" s="122" t="str">
        <f t="shared" ca="1" si="6"/>
        <v/>
      </c>
      <c r="AF15" s="122" t="str">
        <f t="shared" ca="1" si="6"/>
        <v/>
      </c>
      <c r="AG15" s="122" t="str">
        <f t="shared" ca="1" si="6"/>
        <v/>
      </c>
      <c r="AH15" s="122" t="str">
        <f t="shared" ca="1" si="6"/>
        <v/>
      </c>
      <c r="AI15" s="122" t="str">
        <f t="shared" ca="1" si="6"/>
        <v/>
      </c>
      <c r="AJ15" s="122" t="str">
        <f t="shared" ca="1" si="6"/>
        <v/>
      </c>
      <c r="AK15" s="122" t="str">
        <f t="shared" ca="1" si="5"/>
        <v/>
      </c>
      <c r="AL15" s="123" t="str">
        <f t="shared" ca="1" si="5"/>
        <v/>
      </c>
      <c r="AM15" s="121">
        <f t="shared" ca="1" si="2"/>
        <v>0</v>
      </c>
      <c r="AN15" s="121">
        <f t="shared" ca="1" si="3"/>
        <v>0</v>
      </c>
      <c r="AO15" s="121">
        <f t="shared" ca="1" si="4"/>
        <v>1</v>
      </c>
    </row>
    <row r="16" spans="3:41" x14ac:dyDescent="0.25">
      <c r="C16" s="162"/>
      <c r="D16" s="118" t="s">
        <v>118</v>
      </c>
      <c r="E16" s="122" t="str">
        <f t="shared" ca="1" si="1"/>
        <v/>
      </c>
      <c r="F16" s="122" t="str">
        <f t="shared" ca="1" si="1"/>
        <v>G</v>
      </c>
      <c r="G16" s="122" t="str">
        <f t="shared" ca="1" si="1"/>
        <v/>
      </c>
      <c r="H16" s="122" t="str">
        <f t="shared" ca="1" si="1"/>
        <v/>
      </c>
      <c r="I16" s="122" t="str">
        <f t="shared" ca="1" si="1"/>
        <v/>
      </c>
      <c r="J16" s="122" t="str">
        <f t="shared" ca="1" si="1"/>
        <v/>
      </c>
      <c r="K16" s="122" t="str">
        <f t="shared" ca="1" si="1"/>
        <v/>
      </c>
      <c r="L16" s="122" t="str">
        <f t="shared" ca="1" si="1"/>
        <v/>
      </c>
      <c r="M16" s="122" t="str">
        <f t="shared" ca="1" si="1"/>
        <v/>
      </c>
      <c r="N16" s="122" t="str">
        <f t="shared" ca="1" si="1"/>
        <v/>
      </c>
      <c r="O16" s="122" t="str">
        <f t="shared" ca="1" si="1"/>
        <v/>
      </c>
      <c r="P16" s="122" t="str">
        <f t="shared" ca="1" si="1"/>
        <v/>
      </c>
      <c r="Q16" s="122" t="str">
        <f t="shared" ca="1" si="1"/>
        <v/>
      </c>
      <c r="R16" s="122" t="str">
        <f t="shared" ca="1" si="1"/>
        <v/>
      </c>
      <c r="S16" s="122" t="str">
        <f t="shared" ca="1" si="1"/>
        <v/>
      </c>
      <c r="T16" s="122" t="str">
        <f t="shared" ca="1" si="1"/>
        <v/>
      </c>
      <c r="U16" s="122" t="str">
        <f t="shared" ca="1" si="6"/>
        <v/>
      </c>
      <c r="V16" s="122" t="str">
        <f t="shared" ca="1" si="6"/>
        <v/>
      </c>
      <c r="W16" s="122" t="str">
        <f t="shared" ca="1" si="6"/>
        <v/>
      </c>
      <c r="X16" s="122" t="str">
        <f t="shared" ca="1" si="6"/>
        <v/>
      </c>
      <c r="Y16" s="122" t="str">
        <f t="shared" ca="1" si="6"/>
        <v/>
      </c>
      <c r="Z16" s="122" t="str">
        <f t="shared" ca="1" si="6"/>
        <v/>
      </c>
      <c r="AA16" s="122" t="str">
        <f t="shared" ca="1" si="6"/>
        <v/>
      </c>
      <c r="AB16" s="122" t="str">
        <f t="shared" ca="1" si="6"/>
        <v/>
      </c>
      <c r="AC16" s="122" t="str">
        <f t="shared" ca="1" si="6"/>
        <v/>
      </c>
      <c r="AD16" s="122" t="str">
        <f t="shared" ca="1" si="6"/>
        <v/>
      </c>
      <c r="AE16" s="122" t="str">
        <f t="shared" ca="1" si="6"/>
        <v/>
      </c>
      <c r="AF16" s="122" t="str">
        <f t="shared" ca="1" si="6"/>
        <v/>
      </c>
      <c r="AG16" s="122" t="str">
        <f t="shared" ca="1" si="6"/>
        <v/>
      </c>
      <c r="AH16" s="122" t="str">
        <f t="shared" ca="1" si="6"/>
        <v/>
      </c>
      <c r="AI16" s="122" t="str">
        <f t="shared" ca="1" si="6"/>
        <v/>
      </c>
      <c r="AJ16" s="122" t="str">
        <f t="shared" ca="1" si="6"/>
        <v/>
      </c>
      <c r="AK16" s="122" t="str">
        <f t="shared" ca="1" si="5"/>
        <v/>
      </c>
      <c r="AL16" s="123" t="str">
        <f t="shared" ca="1" si="5"/>
        <v/>
      </c>
      <c r="AM16" s="121">
        <f t="shared" ca="1" si="2"/>
        <v>1</v>
      </c>
      <c r="AN16" s="121">
        <f t="shared" ca="1" si="3"/>
        <v>0</v>
      </c>
      <c r="AO16" s="121">
        <f t="shared" ca="1" si="4"/>
        <v>0</v>
      </c>
    </row>
    <row r="17" spans="3:41" x14ac:dyDescent="0.25">
      <c r="C17" s="162"/>
      <c r="D17" s="118" t="s">
        <v>128</v>
      </c>
      <c r="E17" s="122" t="str">
        <f t="shared" ca="1" si="1"/>
        <v>G</v>
      </c>
      <c r="F17" s="122" t="str">
        <f t="shared" ca="1" si="1"/>
        <v/>
      </c>
      <c r="G17" s="122" t="str">
        <f t="shared" ca="1" si="1"/>
        <v>P</v>
      </c>
      <c r="H17" s="122" t="str">
        <f t="shared" ca="1" si="1"/>
        <v/>
      </c>
      <c r="I17" s="122" t="str">
        <f t="shared" ca="1" si="1"/>
        <v/>
      </c>
      <c r="J17" s="122" t="str">
        <f t="shared" ca="1" si="1"/>
        <v/>
      </c>
      <c r="K17" s="122" t="str">
        <f t="shared" ca="1" si="1"/>
        <v/>
      </c>
      <c r="L17" s="122" t="str">
        <f t="shared" ca="1" si="1"/>
        <v/>
      </c>
      <c r="M17" s="122" t="str">
        <f t="shared" ca="1" si="1"/>
        <v/>
      </c>
      <c r="N17" s="122" t="str">
        <f t="shared" ca="1" si="1"/>
        <v/>
      </c>
      <c r="O17" s="122" t="str">
        <f t="shared" ca="1" si="1"/>
        <v/>
      </c>
      <c r="P17" s="122" t="str">
        <f t="shared" ca="1" si="1"/>
        <v/>
      </c>
      <c r="Q17" s="122" t="str">
        <f t="shared" ca="1" si="1"/>
        <v/>
      </c>
      <c r="R17" s="122" t="str">
        <f t="shared" ca="1" si="1"/>
        <v/>
      </c>
      <c r="S17" s="122" t="str">
        <f t="shared" ca="1" si="1"/>
        <v/>
      </c>
      <c r="T17" s="122" t="str">
        <f t="shared" ca="1" si="1"/>
        <v/>
      </c>
      <c r="U17" s="122" t="str">
        <f t="shared" ca="1" si="6"/>
        <v/>
      </c>
      <c r="V17" s="122" t="str">
        <f t="shared" ca="1" si="6"/>
        <v/>
      </c>
      <c r="W17" s="122" t="str">
        <f t="shared" ca="1" si="6"/>
        <v/>
      </c>
      <c r="X17" s="122" t="str">
        <f t="shared" ca="1" si="6"/>
        <v/>
      </c>
      <c r="Y17" s="122" t="str">
        <f t="shared" ca="1" si="6"/>
        <v/>
      </c>
      <c r="Z17" s="122" t="str">
        <f t="shared" ca="1" si="6"/>
        <v/>
      </c>
      <c r="AA17" s="122" t="str">
        <f t="shared" ca="1" si="6"/>
        <v/>
      </c>
      <c r="AB17" s="122" t="str">
        <f t="shared" ca="1" si="6"/>
        <v/>
      </c>
      <c r="AC17" s="122" t="str">
        <f t="shared" ca="1" si="6"/>
        <v/>
      </c>
      <c r="AD17" s="122" t="str">
        <f t="shared" ca="1" si="6"/>
        <v/>
      </c>
      <c r="AE17" s="122" t="str">
        <f t="shared" ca="1" si="6"/>
        <v/>
      </c>
      <c r="AF17" s="122" t="str">
        <f t="shared" ca="1" si="6"/>
        <v/>
      </c>
      <c r="AG17" s="122" t="str">
        <f t="shared" ca="1" si="6"/>
        <v/>
      </c>
      <c r="AH17" s="122" t="str">
        <f t="shared" ca="1" si="6"/>
        <v/>
      </c>
      <c r="AI17" s="122" t="str">
        <f t="shared" ca="1" si="6"/>
        <v/>
      </c>
      <c r="AJ17" s="122" t="str">
        <f t="shared" ca="1" si="6"/>
        <v/>
      </c>
      <c r="AK17" s="122" t="str">
        <f t="shared" ca="1" si="5"/>
        <v/>
      </c>
      <c r="AL17" s="123" t="str">
        <f t="shared" ca="1" si="5"/>
        <v/>
      </c>
      <c r="AM17" s="121">
        <f t="shared" ca="1" si="2"/>
        <v>1</v>
      </c>
      <c r="AN17" s="121">
        <f t="shared" ca="1" si="3"/>
        <v>0</v>
      </c>
      <c r="AO17" s="121">
        <f t="shared" ca="1" si="4"/>
        <v>1</v>
      </c>
    </row>
    <row r="18" spans="3:41" x14ac:dyDescent="0.25">
      <c r="C18" s="162"/>
      <c r="D18" s="118" t="s">
        <v>225</v>
      </c>
      <c r="E18" s="122" t="str">
        <f t="shared" ca="1" si="1"/>
        <v/>
      </c>
      <c r="F18" s="122" t="str">
        <f t="shared" ca="1" si="1"/>
        <v>P</v>
      </c>
      <c r="G18" s="122" t="str">
        <f t="shared" ca="1" si="1"/>
        <v/>
      </c>
      <c r="H18" s="122" t="str">
        <f t="shared" ca="1" si="1"/>
        <v/>
      </c>
      <c r="I18" s="122" t="str">
        <f t="shared" ca="1" si="1"/>
        <v/>
      </c>
      <c r="J18" s="122" t="str">
        <f t="shared" ca="1" si="1"/>
        <v/>
      </c>
      <c r="K18" s="122" t="str">
        <f t="shared" ca="1" si="1"/>
        <v/>
      </c>
      <c r="L18" s="122" t="str">
        <f t="shared" ca="1" si="1"/>
        <v/>
      </c>
      <c r="M18" s="122" t="str">
        <f t="shared" ca="1" si="1"/>
        <v/>
      </c>
      <c r="N18" s="122" t="str">
        <f t="shared" ca="1" si="1"/>
        <v/>
      </c>
      <c r="O18" s="122" t="str">
        <f t="shared" ca="1" si="1"/>
        <v/>
      </c>
      <c r="P18" s="122" t="str">
        <f t="shared" ca="1" si="1"/>
        <v/>
      </c>
      <c r="Q18" s="122" t="str">
        <f t="shared" ca="1" si="1"/>
        <v/>
      </c>
      <c r="R18" s="122" t="str">
        <f t="shared" ca="1" si="1"/>
        <v/>
      </c>
      <c r="S18" s="122" t="str">
        <f t="shared" ca="1" si="1"/>
        <v/>
      </c>
      <c r="T18" s="122" t="str">
        <f t="shared" ca="1" si="1"/>
        <v/>
      </c>
      <c r="U18" s="122" t="str">
        <f t="shared" ca="1" si="6"/>
        <v/>
      </c>
      <c r="V18" s="122" t="str">
        <f t="shared" ca="1" si="6"/>
        <v/>
      </c>
      <c r="W18" s="122" t="str">
        <f t="shared" ca="1" si="6"/>
        <v/>
      </c>
      <c r="X18" s="122" t="str">
        <f t="shared" ca="1" si="6"/>
        <v/>
      </c>
      <c r="Y18" s="122" t="str">
        <f t="shared" ca="1" si="6"/>
        <v/>
      </c>
      <c r="Z18" s="122" t="str">
        <f t="shared" ca="1" si="6"/>
        <v/>
      </c>
      <c r="AA18" s="122" t="str">
        <f t="shared" ca="1" si="6"/>
        <v/>
      </c>
      <c r="AB18" s="122" t="str">
        <f t="shared" ca="1" si="6"/>
        <v/>
      </c>
      <c r="AC18" s="122" t="str">
        <f t="shared" ca="1" si="6"/>
        <v/>
      </c>
      <c r="AD18" s="122" t="str">
        <f t="shared" ca="1" si="6"/>
        <v/>
      </c>
      <c r="AE18" s="122" t="str">
        <f t="shared" ca="1" si="6"/>
        <v/>
      </c>
      <c r="AF18" s="122" t="str">
        <f t="shared" ca="1" si="6"/>
        <v/>
      </c>
      <c r="AG18" s="122" t="str">
        <f t="shared" ca="1" si="6"/>
        <v/>
      </c>
      <c r="AH18" s="122" t="str">
        <f t="shared" ca="1" si="6"/>
        <v/>
      </c>
      <c r="AI18" s="122" t="str">
        <f t="shared" ca="1" si="6"/>
        <v/>
      </c>
      <c r="AJ18" s="122" t="str">
        <f t="shared" ca="1" si="6"/>
        <v/>
      </c>
      <c r="AK18" s="122" t="str">
        <f t="shared" ca="1" si="5"/>
        <v/>
      </c>
      <c r="AL18" s="123" t="str">
        <f t="shared" ca="1" si="5"/>
        <v/>
      </c>
      <c r="AM18" s="121">
        <f t="shared" ca="1" si="2"/>
        <v>0</v>
      </c>
      <c r="AN18" s="121">
        <f t="shared" ca="1" si="3"/>
        <v>0</v>
      </c>
      <c r="AO18" s="121">
        <f t="shared" ca="1" si="4"/>
        <v>1</v>
      </c>
    </row>
    <row r="19" spans="3:41" x14ac:dyDescent="0.25">
      <c r="C19" s="162"/>
      <c r="D19" s="118" t="s">
        <v>122</v>
      </c>
      <c r="E19" s="122" t="str">
        <f t="shared" ca="1" si="1"/>
        <v>G</v>
      </c>
      <c r="F19" s="122" t="str">
        <f t="shared" ca="1" si="1"/>
        <v/>
      </c>
      <c r="G19" s="122" t="str">
        <f t="shared" ca="1" si="1"/>
        <v>N</v>
      </c>
      <c r="H19" s="122" t="str">
        <f t="shared" ca="1" si="1"/>
        <v/>
      </c>
      <c r="I19" s="122" t="str">
        <f t="shared" ca="1" si="1"/>
        <v/>
      </c>
      <c r="J19" s="122" t="str">
        <f t="shared" ca="1" si="1"/>
        <v/>
      </c>
      <c r="K19" s="122" t="str">
        <f t="shared" ca="1" si="1"/>
        <v/>
      </c>
      <c r="L19" s="122" t="str">
        <f t="shared" ca="1" si="1"/>
        <v/>
      </c>
      <c r="M19" s="122" t="str">
        <f t="shared" ca="1" si="1"/>
        <v/>
      </c>
      <c r="N19" s="122" t="str">
        <f t="shared" ca="1" si="1"/>
        <v/>
      </c>
      <c r="O19" s="122" t="str">
        <f t="shared" ca="1" si="1"/>
        <v/>
      </c>
      <c r="P19" s="122" t="str">
        <f t="shared" ca="1" si="1"/>
        <v/>
      </c>
      <c r="Q19" s="122" t="str">
        <f t="shared" ca="1" si="1"/>
        <v/>
      </c>
      <c r="R19" s="122" t="str">
        <f t="shared" ca="1" si="1"/>
        <v/>
      </c>
      <c r="S19" s="122" t="str">
        <f t="shared" ca="1" si="1"/>
        <v/>
      </c>
      <c r="T19" s="122" t="str">
        <f t="shared" ca="1" si="1"/>
        <v/>
      </c>
      <c r="U19" s="122" t="str">
        <f t="shared" ca="1" si="6"/>
        <v/>
      </c>
      <c r="V19" s="122" t="str">
        <f t="shared" ca="1" si="6"/>
        <v/>
      </c>
      <c r="W19" s="122" t="str">
        <f t="shared" ca="1" si="6"/>
        <v/>
      </c>
      <c r="X19" s="122" t="str">
        <f t="shared" ca="1" si="6"/>
        <v/>
      </c>
      <c r="Y19" s="122" t="str">
        <f t="shared" ca="1" si="6"/>
        <v/>
      </c>
      <c r="Z19" s="122" t="str">
        <f t="shared" ca="1" si="6"/>
        <v/>
      </c>
      <c r="AA19" s="122" t="str">
        <f t="shared" ca="1" si="6"/>
        <v/>
      </c>
      <c r="AB19" s="122" t="str">
        <f t="shared" ca="1" si="6"/>
        <v/>
      </c>
      <c r="AC19" s="122" t="str">
        <f t="shared" ca="1" si="6"/>
        <v/>
      </c>
      <c r="AD19" s="122" t="str">
        <f t="shared" ca="1" si="6"/>
        <v/>
      </c>
      <c r="AE19" s="122" t="str">
        <f t="shared" ca="1" si="6"/>
        <v/>
      </c>
      <c r="AF19" s="122" t="str">
        <f t="shared" ca="1" si="6"/>
        <v/>
      </c>
      <c r="AG19" s="122" t="str">
        <f t="shared" ca="1" si="6"/>
        <v/>
      </c>
      <c r="AH19" s="122" t="str">
        <f t="shared" ca="1" si="6"/>
        <v/>
      </c>
      <c r="AI19" s="122" t="str">
        <f t="shared" ca="1" si="6"/>
        <v/>
      </c>
      <c r="AJ19" s="122" t="str">
        <f t="shared" ca="1" si="6"/>
        <v/>
      </c>
      <c r="AK19" s="122" t="str">
        <f t="shared" ca="1" si="5"/>
        <v/>
      </c>
      <c r="AL19" s="123" t="str">
        <f t="shared" ca="1" si="5"/>
        <v/>
      </c>
      <c r="AM19" s="121">
        <f t="shared" ca="1" si="2"/>
        <v>1</v>
      </c>
      <c r="AN19" s="121">
        <f t="shared" ca="1" si="3"/>
        <v>1</v>
      </c>
      <c r="AO19" s="121">
        <f t="shared" ca="1" si="4"/>
        <v>0</v>
      </c>
    </row>
    <row r="20" spans="3:41" x14ac:dyDescent="0.25">
      <c r="C20" s="162"/>
      <c r="D20" s="118" t="s">
        <v>124</v>
      </c>
      <c r="E20" s="122" t="str">
        <f t="shared" ca="1" si="1"/>
        <v>P</v>
      </c>
      <c r="F20" s="122" t="str">
        <f t="shared" ca="1" si="1"/>
        <v/>
      </c>
      <c r="G20" s="122" t="str">
        <f t="shared" ca="1" si="1"/>
        <v>G</v>
      </c>
      <c r="H20" s="122" t="str">
        <f t="shared" ca="1" si="1"/>
        <v/>
      </c>
      <c r="I20" s="122" t="str">
        <f t="shared" ca="1" si="1"/>
        <v/>
      </c>
      <c r="J20" s="122" t="str">
        <f t="shared" ca="1" si="1"/>
        <v/>
      </c>
      <c r="K20" s="122" t="str">
        <f t="shared" ca="1" si="1"/>
        <v/>
      </c>
      <c r="L20" s="122" t="str">
        <f t="shared" ca="1" si="1"/>
        <v/>
      </c>
      <c r="M20" s="122" t="str">
        <f t="shared" ca="1" si="1"/>
        <v/>
      </c>
      <c r="N20" s="122" t="str">
        <f t="shared" ca="1" si="1"/>
        <v/>
      </c>
      <c r="O20" s="122" t="str">
        <f t="shared" ca="1" si="1"/>
        <v/>
      </c>
      <c r="P20" s="122" t="str">
        <f t="shared" ca="1" si="1"/>
        <v/>
      </c>
      <c r="Q20" s="122" t="str">
        <f t="shared" ca="1" si="1"/>
        <v/>
      </c>
      <c r="R20" s="122" t="str">
        <f t="shared" ca="1" si="1"/>
        <v/>
      </c>
      <c r="S20" s="122" t="str">
        <f t="shared" ca="1" si="1"/>
        <v/>
      </c>
      <c r="T20" s="122" t="str">
        <f t="shared" ca="1" si="1"/>
        <v/>
      </c>
      <c r="U20" s="122" t="str">
        <f t="shared" ca="1" si="6"/>
        <v/>
      </c>
      <c r="V20" s="122" t="str">
        <f t="shared" ca="1" si="6"/>
        <v/>
      </c>
      <c r="W20" s="122" t="str">
        <f t="shared" ca="1" si="6"/>
        <v/>
      </c>
      <c r="X20" s="122" t="str">
        <f t="shared" ca="1" si="6"/>
        <v/>
      </c>
      <c r="Y20" s="122" t="str">
        <f t="shared" ca="1" si="6"/>
        <v/>
      </c>
      <c r="Z20" s="122" t="str">
        <f t="shared" ca="1" si="6"/>
        <v/>
      </c>
      <c r="AA20" s="122" t="str">
        <f t="shared" ca="1" si="6"/>
        <v/>
      </c>
      <c r="AB20" s="122" t="str">
        <f t="shared" ca="1" si="6"/>
        <v/>
      </c>
      <c r="AC20" s="122" t="str">
        <f t="shared" ca="1" si="6"/>
        <v/>
      </c>
      <c r="AD20" s="122" t="str">
        <f t="shared" ca="1" si="6"/>
        <v/>
      </c>
      <c r="AE20" s="122" t="str">
        <f t="shared" ca="1" si="6"/>
        <v/>
      </c>
      <c r="AF20" s="122" t="str">
        <f t="shared" ca="1" si="6"/>
        <v/>
      </c>
      <c r="AG20" s="122" t="str">
        <f t="shared" ca="1" si="6"/>
        <v/>
      </c>
      <c r="AH20" s="122" t="str">
        <f t="shared" ca="1" si="6"/>
        <v/>
      </c>
      <c r="AI20" s="122" t="str">
        <f t="shared" ca="1" si="6"/>
        <v/>
      </c>
      <c r="AJ20" s="122" t="str">
        <f t="shared" ca="1" si="6"/>
        <v/>
      </c>
      <c r="AK20" s="122" t="str">
        <f t="shared" ca="1" si="5"/>
        <v/>
      </c>
      <c r="AL20" s="123" t="str">
        <f t="shared" ca="1" si="5"/>
        <v/>
      </c>
      <c r="AM20" s="121">
        <f t="shared" ca="1" si="2"/>
        <v>1</v>
      </c>
      <c r="AN20" s="121">
        <f t="shared" ca="1" si="3"/>
        <v>0</v>
      </c>
      <c r="AO20" s="121">
        <f t="shared" ca="1" si="4"/>
        <v>1</v>
      </c>
    </row>
    <row r="22" spans="3:41" x14ac:dyDescent="0.25">
      <c r="D22" s="117"/>
      <c r="E22" s="116">
        <v>1</v>
      </c>
      <c r="F22" s="116">
        <v>2</v>
      </c>
      <c r="G22" s="116">
        <v>3</v>
      </c>
      <c r="H22" s="116">
        <v>4</v>
      </c>
      <c r="I22" s="116">
        <v>5</v>
      </c>
      <c r="J22" s="116">
        <v>6</v>
      </c>
      <c r="K22" s="116">
        <v>7</v>
      </c>
      <c r="L22" s="116">
        <v>8</v>
      </c>
      <c r="M22" s="116">
        <v>9</v>
      </c>
      <c r="N22" s="116">
        <v>10</v>
      </c>
      <c r="O22" s="116">
        <v>11</v>
      </c>
      <c r="P22" s="116">
        <v>12</v>
      </c>
      <c r="Q22" s="116">
        <v>13</v>
      </c>
      <c r="R22" s="116">
        <v>14</v>
      </c>
      <c r="S22" s="116">
        <v>15</v>
      </c>
      <c r="T22" s="116">
        <v>16</v>
      </c>
      <c r="U22" s="116">
        <v>17</v>
      </c>
      <c r="V22" s="116">
        <v>18</v>
      </c>
      <c r="W22" s="116">
        <v>19</v>
      </c>
      <c r="X22" s="116">
        <v>20</v>
      </c>
      <c r="Y22" s="116">
        <v>21</v>
      </c>
      <c r="Z22" s="116">
        <v>22</v>
      </c>
      <c r="AA22" s="116">
        <v>23</v>
      </c>
      <c r="AB22" s="116">
        <v>24</v>
      </c>
      <c r="AC22" s="116">
        <v>25</v>
      </c>
      <c r="AD22" s="116">
        <v>26</v>
      </c>
      <c r="AE22" s="116">
        <v>27</v>
      </c>
      <c r="AF22" s="116">
        <v>28</v>
      </c>
      <c r="AG22" s="116">
        <v>29</v>
      </c>
      <c r="AH22" s="116">
        <v>30</v>
      </c>
      <c r="AI22" s="116">
        <v>31</v>
      </c>
      <c r="AJ22" s="116">
        <v>32</v>
      </c>
      <c r="AK22" s="116">
        <v>33</v>
      </c>
      <c r="AL22" s="116">
        <v>34</v>
      </c>
      <c r="AM22" s="34" t="s">
        <v>3</v>
      </c>
      <c r="AN22" s="35" t="s">
        <v>4</v>
      </c>
      <c r="AO22" s="33" t="s">
        <v>5</v>
      </c>
    </row>
    <row r="23" spans="3:41" x14ac:dyDescent="0.25">
      <c r="C23" s="163" t="s">
        <v>209</v>
      </c>
      <c r="D23" s="26" t="s">
        <v>261</v>
      </c>
      <c r="E23" s="124" t="str">
        <f ca="1">IFERROR(VLOOKUP($D23,INDIRECT("exterieur_"&amp;E$22),8,0),"")</f>
        <v>P</v>
      </c>
      <c r="F23" s="124" t="str">
        <f t="shared" ref="F23:AL30" ca="1" si="7">IFERROR(VLOOKUP($D23,INDIRECT("exterieur_"&amp;F$22),8,0),"")</f>
        <v/>
      </c>
      <c r="G23" s="124" t="str">
        <f t="shared" ca="1" si="7"/>
        <v>G</v>
      </c>
      <c r="H23" s="124" t="str">
        <f t="shared" ca="1" si="7"/>
        <v/>
      </c>
      <c r="I23" s="124" t="str">
        <f t="shared" ca="1" si="7"/>
        <v/>
      </c>
      <c r="J23" s="124" t="str">
        <f t="shared" ca="1" si="7"/>
        <v/>
      </c>
      <c r="K23" s="124" t="str">
        <f t="shared" ca="1" si="7"/>
        <v/>
      </c>
      <c r="L23" s="124" t="str">
        <f t="shared" ca="1" si="7"/>
        <v/>
      </c>
      <c r="M23" s="124" t="str">
        <f t="shared" ca="1" si="7"/>
        <v/>
      </c>
      <c r="N23" s="124" t="str">
        <f t="shared" ca="1" si="7"/>
        <v/>
      </c>
      <c r="O23" s="124" t="str">
        <f t="shared" ca="1" si="7"/>
        <v/>
      </c>
      <c r="P23" s="124" t="str">
        <f t="shared" ca="1" si="7"/>
        <v/>
      </c>
      <c r="Q23" s="124" t="str">
        <f t="shared" ca="1" si="7"/>
        <v/>
      </c>
      <c r="R23" s="124" t="str">
        <f t="shared" ca="1" si="7"/>
        <v/>
      </c>
      <c r="S23" s="124" t="str">
        <f t="shared" ca="1" si="7"/>
        <v/>
      </c>
      <c r="T23" s="124" t="str">
        <f t="shared" ca="1" si="7"/>
        <v/>
      </c>
      <c r="U23" s="124" t="str">
        <f t="shared" ca="1" si="7"/>
        <v/>
      </c>
      <c r="V23" s="124" t="str">
        <f t="shared" ca="1" si="7"/>
        <v/>
      </c>
      <c r="W23" s="124" t="str">
        <f t="shared" ca="1" si="7"/>
        <v/>
      </c>
      <c r="X23" s="124" t="str">
        <f t="shared" ca="1" si="7"/>
        <v/>
      </c>
      <c r="Y23" s="124" t="str">
        <f t="shared" ca="1" si="7"/>
        <v/>
      </c>
      <c r="Z23" s="124" t="str">
        <f t="shared" ca="1" si="7"/>
        <v/>
      </c>
      <c r="AA23" s="124" t="str">
        <f t="shared" ca="1" si="7"/>
        <v/>
      </c>
      <c r="AB23" s="124" t="str">
        <f t="shared" ca="1" si="7"/>
        <v/>
      </c>
      <c r="AC23" s="124" t="str">
        <f t="shared" ca="1" si="7"/>
        <v/>
      </c>
      <c r="AD23" s="124" t="str">
        <f t="shared" ca="1" si="7"/>
        <v/>
      </c>
      <c r="AE23" s="124" t="str">
        <f t="shared" ca="1" si="7"/>
        <v/>
      </c>
      <c r="AF23" s="124" t="str">
        <f t="shared" ca="1" si="7"/>
        <v/>
      </c>
      <c r="AG23" s="124" t="str">
        <f t="shared" ca="1" si="7"/>
        <v/>
      </c>
      <c r="AH23" s="124" t="str">
        <f t="shared" ca="1" si="7"/>
        <v/>
      </c>
      <c r="AI23" s="124" t="str">
        <f t="shared" ca="1" si="7"/>
        <v/>
      </c>
      <c r="AJ23" s="124" t="str">
        <f t="shared" ca="1" si="7"/>
        <v/>
      </c>
      <c r="AK23" s="124" t="str">
        <f t="shared" ca="1" si="7"/>
        <v/>
      </c>
      <c r="AL23" s="125" t="str">
        <f t="shared" ca="1" si="7"/>
        <v/>
      </c>
      <c r="AM23" s="121">
        <f ca="1">COUNTIF($E23:$AL23,"G")</f>
        <v>1</v>
      </c>
      <c r="AN23" s="121">
        <f ca="1">COUNTIF($E23:$AL23,"N")</f>
        <v>0</v>
      </c>
      <c r="AO23" s="121">
        <f ca="1">COUNTIF($E23:$AL23,"P")</f>
        <v>1</v>
      </c>
    </row>
    <row r="24" spans="3:41" x14ac:dyDescent="0.25">
      <c r="C24" s="163"/>
      <c r="D24" s="26" t="s">
        <v>262</v>
      </c>
      <c r="E24" s="124" t="str">
        <f t="shared" ref="E24:T40" ca="1" si="8">IFERROR(VLOOKUP($D24,INDIRECT("exterieur_"&amp;E$22),8,0),"")</f>
        <v/>
      </c>
      <c r="F24" s="124" t="str">
        <f t="shared" ca="1" si="7"/>
        <v>N</v>
      </c>
      <c r="G24" s="124" t="str">
        <f t="shared" ca="1" si="7"/>
        <v/>
      </c>
      <c r="H24" s="124" t="str">
        <f t="shared" ca="1" si="7"/>
        <v/>
      </c>
      <c r="I24" s="124" t="str">
        <f t="shared" ca="1" si="7"/>
        <v/>
      </c>
      <c r="J24" s="124" t="str">
        <f t="shared" ca="1" si="7"/>
        <v/>
      </c>
      <c r="K24" s="124" t="str">
        <f t="shared" ca="1" si="7"/>
        <v/>
      </c>
      <c r="L24" s="124" t="str">
        <f t="shared" ca="1" si="7"/>
        <v/>
      </c>
      <c r="M24" s="124" t="str">
        <f t="shared" ca="1" si="7"/>
        <v/>
      </c>
      <c r="N24" s="124" t="str">
        <f t="shared" ca="1" si="7"/>
        <v/>
      </c>
      <c r="O24" s="124" t="str">
        <f t="shared" ca="1" si="7"/>
        <v/>
      </c>
      <c r="P24" s="124" t="str">
        <f t="shared" ca="1" si="7"/>
        <v/>
      </c>
      <c r="Q24" s="124" t="str">
        <f t="shared" ca="1" si="7"/>
        <v/>
      </c>
      <c r="R24" s="124" t="str">
        <f t="shared" ca="1" si="7"/>
        <v/>
      </c>
      <c r="S24" s="124" t="str">
        <f t="shared" ca="1" si="7"/>
        <v/>
      </c>
      <c r="T24" s="124" t="str">
        <f t="shared" ca="1" si="7"/>
        <v/>
      </c>
      <c r="U24" s="124" t="str">
        <f t="shared" ca="1" si="7"/>
        <v/>
      </c>
      <c r="V24" s="124" t="str">
        <f t="shared" ca="1" si="7"/>
        <v/>
      </c>
      <c r="W24" s="124" t="str">
        <f t="shared" ca="1" si="7"/>
        <v/>
      </c>
      <c r="X24" s="124" t="str">
        <f t="shared" ca="1" si="7"/>
        <v/>
      </c>
      <c r="Y24" s="124" t="str">
        <f t="shared" ca="1" si="7"/>
        <v/>
      </c>
      <c r="Z24" s="124" t="str">
        <f t="shared" ca="1" si="7"/>
        <v/>
      </c>
      <c r="AA24" s="124" t="str">
        <f t="shared" ca="1" si="7"/>
        <v/>
      </c>
      <c r="AB24" s="124" t="str">
        <f t="shared" ca="1" si="7"/>
        <v/>
      </c>
      <c r="AC24" s="124" t="str">
        <f t="shared" ca="1" si="7"/>
        <v/>
      </c>
      <c r="AD24" s="124" t="str">
        <f t="shared" ca="1" si="7"/>
        <v/>
      </c>
      <c r="AE24" s="124" t="str">
        <f t="shared" ca="1" si="7"/>
        <v/>
      </c>
      <c r="AF24" s="124" t="str">
        <f t="shared" ca="1" si="7"/>
        <v/>
      </c>
      <c r="AG24" s="124" t="str">
        <f t="shared" ca="1" si="7"/>
        <v/>
      </c>
      <c r="AH24" s="124" t="str">
        <f t="shared" ca="1" si="7"/>
        <v/>
      </c>
      <c r="AI24" s="124" t="str">
        <f t="shared" ca="1" si="7"/>
        <v/>
      </c>
      <c r="AJ24" s="124" t="str">
        <f t="shared" ca="1" si="7"/>
        <v/>
      </c>
      <c r="AK24" s="124" t="str">
        <f t="shared" ca="1" si="7"/>
        <v/>
      </c>
      <c r="AL24" s="125" t="str">
        <f t="shared" ca="1" si="7"/>
        <v/>
      </c>
      <c r="AM24" s="121">
        <f t="shared" ref="AM24:AM40" ca="1" si="9">COUNTIF($E24:$AL24,"G")</f>
        <v>0</v>
      </c>
      <c r="AN24" s="121">
        <f t="shared" ref="AN24:AN40" ca="1" si="10">COUNTIF($E24:$AL24,"N")</f>
        <v>1</v>
      </c>
      <c r="AO24" s="121">
        <f t="shared" ref="AO24:AO40" ca="1" si="11">COUNTIF($E24:$AL24,"P")</f>
        <v>0</v>
      </c>
    </row>
    <row r="25" spans="3:41" x14ac:dyDescent="0.25">
      <c r="C25" s="163"/>
      <c r="D25" s="26" t="s">
        <v>127</v>
      </c>
      <c r="E25" s="124" t="str">
        <f t="shared" ca="1" si="8"/>
        <v>P</v>
      </c>
      <c r="F25" s="124" t="str">
        <f t="shared" ca="1" si="7"/>
        <v/>
      </c>
      <c r="G25" s="124" t="str">
        <f t="shared" ca="1" si="7"/>
        <v>P</v>
      </c>
      <c r="H25" s="124" t="str">
        <f t="shared" ca="1" si="7"/>
        <v/>
      </c>
      <c r="I25" s="124" t="str">
        <f t="shared" ca="1" si="7"/>
        <v/>
      </c>
      <c r="J25" s="124" t="str">
        <f t="shared" ca="1" si="7"/>
        <v/>
      </c>
      <c r="K25" s="124" t="str">
        <f t="shared" ca="1" si="7"/>
        <v/>
      </c>
      <c r="L25" s="124" t="str">
        <f t="shared" ca="1" si="7"/>
        <v/>
      </c>
      <c r="M25" s="124" t="str">
        <f t="shared" ca="1" si="7"/>
        <v/>
      </c>
      <c r="N25" s="124" t="str">
        <f t="shared" ca="1" si="7"/>
        <v/>
      </c>
      <c r="O25" s="124" t="str">
        <f t="shared" ca="1" si="7"/>
        <v/>
      </c>
      <c r="P25" s="124" t="str">
        <f t="shared" ca="1" si="7"/>
        <v/>
      </c>
      <c r="Q25" s="124" t="str">
        <f t="shared" ca="1" si="7"/>
        <v/>
      </c>
      <c r="R25" s="124" t="str">
        <f t="shared" ca="1" si="7"/>
        <v/>
      </c>
      <c r="S25" s="124" t="str">
        <f t="shared" ca="1" si="7"/>
        <v/>
      </c>
      <c r="T25" s="124" t="str">
        <f t="shared" ca="1" si="7"/>
        <v/>
      </c>
      <c r="U25" s="124" t="str">
        <f t="shared" ca="1" si="7"/>
        <v/>
      </c>
      <c r="V25" s="124" t="str">
        <f t="shared" ca="1" si="7"/>
        <v/>
      </c>
      <c r="W25" s="124" t="str">
        <f t="shared" ca="1" si="7"/>
        <v/>
      </c>
      <c r="X25" s="124" t="str">
        <f t="shared" ca="1" si="7"/>
        <v/>
      </c>
      <c r="Y25" s="124" t="str">
        <f t="shared" ca="1" si="7"/>
        <v/>
      </c>
      <c r="Z25" s="124" t="str">
        <f t="shared" ca="1" si="7"/>
        <v/>
      </c>
      <c r="AA25" s="124" t="str">
        <f t="shared" ca="1" si="7"/>
        <v/>
      </c>
      <c r="AB25" s="124" t="str">
        <f t="shared" ca="1" si="7"/>
        <v/>
      </c>
      <c r="AC25" s="124" t="str">
        <f t="shared" ca="1" si="7"/>
        <v/>
      </c>
      <c r="AD25" s="124" t="str">
        <f t="shared" ca="1" si="7"/>
        <v/>
      </c>
      <c r="AE25" s="124" t="str">
        <f t="shared" ca="1" si="7"/>
        <v/>
      </c>
      <c r="AF25" s="124" t="str">
        <f t="shared" ca="1" si="7"/>
        <v/>
      </c>
      <c r="AG25" s="124" t="str">
        <f t="shared" ca="1" si="7"/>
        <v/>
      </c>
      <c r="AH25" s="124" t="str">
        <f t="shared" ca="1" si="7"/>
        <v/>
      </c>
      <c r="AI25" s="124" t="str">
        <f t="shared" ca="1" si="7"/>
        <v/>
      </c>
      <c r="AJ25" s="124" t="str">
        <f t="shared" ca="1" si="7"/>
        <v/>
      </c>
      <c r="AK25" s="124" t="str">
        <f t="shared" ca="1" si="7"/>
        <v/>
      </c>
      <c r="AL25" s="125" t="str">
        <f t="shared" ca="1" si="7"/>
        <v/>
      </c>
      <c r="AM25" s="121">
        <f t="shared" ca="1" si="9"/>
        <v>0</v>
      </c>
      <c r="AN25" s="121">
        <f t="shared" ca="1" si="10"/>
        <v>0</v>
      </c>
      <c r="AO25" s="121">
        <f t="shared" ca="1" si="11"/>
        <v>2</v>
      </c>
    </row>
    <row r="26" spans="3:41" x14ac:dyDescent="0.25">
      <c r="C26" s="163"/>
      <c r="D26" s="26" t="s">
        <v>123</v>
      </c>
      <c r="E26" s="124" t="str">
        <f t="shared" ca="1" si="8"/>
        <v>P</v>
      </c>
      <c r="F26" s="124" t="str">
        <f t="shared" ca="1" si="7"/>
        <v/>
      </c>
      <c r="G26" s="124" t="str">
        <f t="shared" ca="1" si="7"/>
        <v>N</v>
      </c>
      <c r="H26" s="124" t="str">
        <f t="shared" ca="1" si="7"/>
        <v/>
      </c>
      <c r="I26" s="124" t="str">
        <f t="shared" ca="1" si="7"/>
        <v/>
      </c>
      <c r="J26" s="124" t="str">
        <f t="shared" ca="1" si="7"/>
        <v/>
      </c>
      <c r="K26" s="124" t="str">
        <f t="shared" ca="1" si="7"/>
        <v/>
      </c>
      <c r="L26" s="124" t="str">
        <f t="shared" ca="1" si="7"/>
        <v/>
      </c>
      <c r="M26" s="124" t="str">
        <f t="shared" ca="1" si="7"/>
        <v/>
      </c>
      <c r="N26" s="124" t="str">
        <f t="shared" ca="1" si="7"/>
        <v/>
      </c>
      <c r="O26" s="124" t="str">
        <f t="shared" ca="1" si="7"/>
        <v/>
      </c>
      <c r="P26" s="124" t="str">
        <f t="shared" ca="1" si="7"/>
        <v/>
      </c>
      <c r="Q26" s="124" t="str">
        <f t="shared" ca="1" si="7"/>
        <v/>
      </c>
      <c r="R26" s="124" t="str">
        <f t="shared" ca="1" si="7"/>
        <v/>
      </c>
      <c r="S26" s="124" t="str">
        <f t="shared" ca="1" si="7"/>
        <v/>
      </c>
      <c r="T26" s="124" t="str">
        <f t="shared" ca="1" si="7"/>
        <v/>
      </c>
      <c r="U26" s="124" t="str">
        <f t="shared" ca="1" si="7"/>
        <v/>
      </c>
      <c r="V26" s="124" t="str">
        <f t="shared" ca="1" si="7"/>
        <v/>
      </c>
      <c r="W26" s="124" t="str">
        <f t="shared" ca="1" si="7"/>
        <v/>
      </c>
      <c r="X26" s="124" t="str">
        <f t="shared" ca="1" si="7"/>
        <v/>
      </c>
      <c r="Y26" s="124" t="str">
        <f t="shared" ca="1" si="7"/>
        <v/>
      </c>
      <c r="Z26" s="124" t="str">
        <f t="shared" ca="1" si="7"/>
        <v/>
      </c>
      <c r="AA26" s="124" t="str">
        <f t="shared" ca="1" si="7"/>
        <v/>
      </c>
      <c r="AB26" s="124" t="str">
        <f t="shared" ca="1" si="7"/>
        <v/>
      </c>
      <c r="AC26" s="124" t="str">
        <f t="shared" ca="1" si="7"/>
        <v/>
      </c>
      <c r="AD26" s="124" t="str">
        <f t="shared" ca="1" si="7"/>
        <v/>
      </c>
      <c r="AE26" s="124" t="str">
        <f t="shared" ca="1" si="7"/>
        <v/>
      </c>
      <c r="AF26" s="124" t="str">
        <f t="shared" ca="1" si="7"/>
        <v/>
      </c>
      <c r="AG26" s="124" t="str">
        <f t="shared" ca="1" si="7"/>
        <v/>
      </c>
      <c r="AH26" s="124" t="str">
        <f t="shared" ca="1" si="7"/>
        <v/>
      </c>
      <c r="AI26" s="124" t="str">
        <f t="shared" ca="1" si="7"/>
        <v/>
      </c>
      <c r="AJ26" s="124" t="str">
        <f t="shared" ca="1" si="7"/>
        <v/>
      </c>
      <c r="AK26" s="124" t="str">
        <f t="shared" ca="1" si="7"/>
        <v/>
      </c>
      <c r="AL26" s="125" t="str">
        <f t="shared" ca="1" si="7"/>
        <v/>
      </c>
      <c r="AM26" s="121">
        <f t="shared" ca="1" si="9"/>
        <v>0</v>
      </c>
      <c r="AN26" s="121">
        <f t="shared" ca="1" si="10"/>
        <v>1</v>
      </c>
      <c r="AO26" s="121">
        <f t="shared" ca="1" si="11"/>
        <v>1</v>
      </c>
    </row>
    <row r="27" spans="3:41" x14ac:dyDescent="0.25">
      <c r="C27" s="163"/>
      <c r="D27" s="26" t="s">
        <v>120</v>
      </c>
      <c r="E27" s="124" t="str">
        <f t="shared" ca="1" si="8"/>
        <v/>
      </c>
      <c r="F27" s="124" t="str">
        <f t="shared" ca="1" si="7"/>
        <v>G</v>
      </c>
      <c r="G27" s="124" t="str">
        <f t="shared" ca="1" si="7"/>
        <v/>
      </c>
      <c r="H27" s="124" t="str">
        <f t="shared" ca="1" si="7"/>
        <v/>
      </c>
      <c r="I27" s="124" t="str">
        <f t="shared" ca="1" si="7"/>
        <v/>
      </c>
      <c r="J27" s="124" t="str">
        <f t="shared" ca="1" si="7"/>
        <v/>
      </c>
      <c r="K27" s="124" t="str">
        <f t="shared" ca="1" si="7"/>
        <v/>
      </c>
      <c r="L27" s="124" t="str">
        <f t="shared" ca="1" si="7"/>
        <v/>
      </c>
      <c r="M27" s="124" t="str">
        <f t="shared" ca="1" si="7"/>
        <v/>
      </c>
      <c r="N27" s="124" t="str">
        <f t="shared" ca="1" si="7"/>
        <v/>
      </c>
      <c r="O27" s="124" t="str">
        <f t="shared" ca="1" si="7"/>
        <v/>
      </c>
      <c r="P27" s="124" t="str">
        <f t="shared" ca="1" si="7"/>
        <v/>
      </c>
      <c r="Q27" s="124" t="str">
        <f t="shared" ca="1" si="7"/>
        <v/>
      </c>
      <c r="R27" s="124" t="str">
        <f t="shared" ca="1" si="7"/>
        <v/>
      </c>
      <c r="S27" s="124" t="str">
        <f t="shared" ca="1" si="7"/>
        <v/>
      </c>
      <c r="T27" s="124" t="str">
        <f t="shared" ca="1" si="7"/>
        <v/>
      </c>
      <c r="U27" s="124" t="str">
        <f t="shared" ca="1" si="7"/>
        <v/>
      </c>
      <c r="V27" s="124" t="str">
        <f t="shared" ca="1" si="7"/>
        <v/>
      </c>
      <c r="W27" s="124" t="str">
        <f t="shared" ca="1" si="7"/>
        <v/>
      </c>
      <c r="X27" s="124" t="str">
        <f t="shared" ca="1" si="7"/>
        <v/>
      </c>
      <c r="Y27" s="124" t="str">
        <f t="shared" ca="1" si="7"/>
        <v/>
      </c>
      <c r="Z27" s="124" t="str">
        <f t="shared" ca="1" si="7"/>
        <v/>
      </c>
      <c r="AA27" s="124" t="str">
        <f t="shared" ca="1" si="7"/>
        <v/>
      </c>
      <c r="AB27" s="124" t="str">
        <f t="shared" ca="1" si="7"/>
        <v/>
      </c>
      <c r="AC27" s="124" t="str">
        <f t="shared" ca="1" si="7"/>
        <v/>
      </c>
      <c r="AD27" s="124" t="str">
        <f t="shared" ca="1" si="7"/>
        <v/>
      </c>
      <c r="AE27" s="124" t="str">
        <f t="shared" ca="1" si="7"/>
        <v/>
      </c>
      <c r="AF27" s="124" t="str">
        <f t="shared" ca="1" si="7"/>
        <v/>
      </c>
      <c r="AG27" s="124" t="str">
        <f t="shared" ca="1" si="7"/>
        <v/>
      </c>
      <c r="AH27" s="124" t="str">
        <f t="shared" ca="1" si="7"/>
        <v/>
      </c>
      <c r="AI27" s="124" t="str">
        <f t="shared" ca="1" si="7"/>
        <v/>
      </c>
      <c r="AJ27" s="124" t="str">
        <f t="shared" ca="1" si="7"/>
        <v/>
      </c>
      <c r="AK27" s="124" t="str">
        <f t="shared" ca="1" si="7"/>
        <v/>
      </c>
      <c r="AL27" s="125" t="str">
        <f t="shared" ca="1" si="7"/>
        <v/>
      </c>
      <c r="AM27" s="121">
        <f t="shared" ca="1" si="9"/>
        <v>1</v>
      </c>
      <c r="AN27" s="121">
        <f t="shared" ca="1" si="10"/>
        <v>0</v>
      </c>
      <c r="AO27" s="121">
        <f t="shared" ca="1" si="11"/>
        <v>0</v>
      </c>
    </row>
    <row r="28" spans="3:41" x14ac:dyDescent="0.25">
      <c r="C28" s="163"/>
      <c r="D28" s="26" t="s">
        <v>116</v>
      </c>
      <c r="E28" s="124" t="str">
        <f t="shared" ca="1" si="8"/>
        <v/>
      </c>
      <c r="F28" s="124" t="str">
        <f t="shared" ca="1" si="7"/>
        <v>G</v>
      </c>
      <c r="G28" s="124" t="str">
        <f t="shared" ca="1" si="7"/>
        <v/>
      </c>
      <c r="H28" s="124" t="str">
        <f t="shared" ca="1" si="7"/>
        <v/>
      </c>
      <c r="I28" s="124" t="str">
        <f t="shared" ca="1" si="7"/>
        <v/>
      </c>
      <c r="J28" s="124" t="str">
        <f t="shared" ca="1" si="7"/>
        <v/>
      </c>
      <c r="K28" s="124" t="str">
        <f t="shared" ca="1" si="7"/>
        <v/>
      </c>
      <c r="L28" s="124" t="str">
        <f t="shared" ca="1" si="7"/>
        <v/>
      </c>
      <c r="M28" s="124" t="str">
        <f t="shared" ca="1" si="7"/>
        <v/>
      </c>
      <c r="N28" s="124" t="str">
        <f t="shared" ca="1" si="7"/>
        <v/>
      </c>
      <c r="O28" s="124" t="str">
        <f t="shared" ca="1" si="7"/>
        <v/>
      </c>
      <c r="P28" s="124" t="str">
        <f t="shared" ca="1" si="7"/>
        <v/>
      </c>
      <c r="Q28" s="124" t="str">
        <f t="shared" ca="1" si="7"/>
        <v/>
      </c>
      <c r="R28" s="124" t="str">
        <f t="shared" ca="1" si="7"/>
        <v/>
      </c>
      <c r="S28" s="124" t="str">
        <f t="shared" ca="1" si="7"/>
        <v/>
      </c>
      <c r="T28" s="124" t="str">
        <f t="shared" ca="1" si="7"/>
        <v/>
      </c>
      <c r="U28" s="124" t="str">
        <f t="shared" ca="1" si="7"/>
        <v/>
      </c>
      <c r="V28" s="124" t="str">
        <f t="shared" ca="1" si="7"/>
        <v/>
      </c>
      <c r="W28" s="124" t="str">
        <f t="shared" ca="1" si="7"/>
        <v/>
      </c>
      <c r="X28" s="124" t="str">
        <f t="shared" ca="1" si="7"/>
        <v/>
      </c>
      <c r="Y28" s="124" t="str">
        <f t="shared" ca="1" si="7"/>
        <v/>
      </c>
      <c r="Z28" s="124" t="str">
        <f t="shared" ca="1" si="7"/>
        <v/>
      </c>
      <c r="AA28" s="124" t="str">
        <f t="shared" ca="1" si="7"/>
        <v/>
      </c>
      <c r="AB28" s="124" t="str">
        <f t="shared" ca="1" si="7"/>
        <v/>
      </c>
      <c r="AC28" s="124" t="str">
        <f t="shared" ca="1" si="7"/>
        <v/>
      </c>
      <c r="AD28" s="124" t="str">
        <f t="shared" ca="1" si="7"/>
        <v/>
      </c>
      <c r="AE28" s="124" t="str">
        <f t="shared" ca="1" si="7"/>
        <v/>
      </c>
      <c r="AF28" s="124" t="str">
        <f t="shared" ca="1" si="7"/>
        <v/>
      </c>
      <c r="AG28" s="124" t="str">
        <f t="shared" ca="1" si="7"/>
        <v/>
      </c>
      <c r="AH28" s="124" t="str">
        <f t="shared" ca="1" si="7"/>
        <v/>
      </c>
      <c r="AI28" s="124" t="str">
        <f t="shared" ca="1" si="7"/>
        <v/>
      </c>
      <c r="AJ28" s="124" t="str">
        <f t="shared" ca="1" si="7"/>
        <v/>
      </c>
      <c r="AK28" s="124" t="str">
        <f t="shared" ca="1" si="7"/>
        <v/>
      </c>
      <c r="AL28" s="125" t="str">
        <f t="shared" ca="1" si="7"/>
        <v/>
      </c>
      <c r="AM28" s="121">
        <f t="shared" ca="1" si="9"/>
        <v>1</v>
      </c>
      <c r="AN28" s="121">
        <f t="shared" ca="1" si="10"/>
        <v>0</v>
      </c>
      <c r="AO28" s="121">
        <f t="shared" ca="1" si="11"/>
        <v>0</v>
      </c>
    </row>
    <row r="29" spans="3:41" x14ac:dyDescent="0.25">
      <c r="C29" s="163"/>
      <c r="D29" s="26" t="s">
        <v>119</v>
      </c>
      <c r="E29" s="124" t="str">
        <f t="shared" ca="1" si="8"/>
        <v/>
      </c>
      <c r="F29" s="124" t="str">
        <f t="shared" ca="1" si="7"/>
        <v>G</v>
      </c>
      <c r="G29" s="124" t="str">
        <f t="shared" ca="1" si="7"/>
        <v/>
      </c>
      <c r="H29" s="124" t="str">
        <f t="shared" ca="1" si="7"/>
        <v/>
      </c>
      <c r="I29" s="124" t="str">
        <f t="shared" ca="1" si="7"/>
        <v/>
      </c>
      <c r="J29" s="124" t="str">
        <f t="shared" ca="1" si="7"/>
        <v/>
      </c>
      <c r="K29" s="124" t="str">
        <f t="shared" ca="1" si="7"/>
        <v/>
      </c>
      <c r="L29" s="124" t="str">
        <f t="shared" ca="1" si="7"/>
        <v/>
      </c>
      <c r="M29" s="124" t="str">
        <f t="shared" ca="1" si="7"/>
        <v/>
      </c>
      <c r="N29" s="124" t="str">
        <f t="shared" ca="1" si="7"/>
        <v/>
      </c>
      <c r="O29" s="124" t="str">
        <f t="shared" ca="1" si="7"/>
        <v/>
      </c>
      <c r="P29" s="124" t="str">
        <f t="shared" ca="1" si="7"/>
        <v/>
      </c>
      <c r="Q29" s="124" t="str">
        <f t="shared" ca="1" si="7"/>
        <v/>
      </c>
      <c r="R29" s="124" t="str">
        <f t="shared" ca="1" si="7"/>
        <v/>
      </c>
      <c r="S29" s="124" t="str">
        <f t="shared" ca="1" si="7"/>
        <v/>
      </c>
      <c r="T29" s="124" t="str">
        <f t="shared" ca="1" si="7"/>
        <v/>
      </c>
      <c r="U29" s="124" t="str">
        <f t="shared" ca="1" si="7"/>
        <v/>
      </c>
      <c r="V29" s="124" t="str">
        <f t="shared" ca="1" si="7"/>
        <v/>
      </c>
      <c r="W29" s="124" t="str">
        <f t="shared" ca="1" si="7"/>
        <v/>
      </c>
      <c r="X29" s="124" t="str">
        <f t="shared" ca="1" si="7"/>
        <v/>
      </c>
      <c r="Y29" s="124" t="str">
        <f t="shared" ca="1" si="7"/>
        <v/>
      </c>
      <c r="Z29" s="124" t="str">
        <f t="shared" ca="1" si="7"/>
        <v/>
      </c>
      <c r="AA29" s="124" t="str">
        <f t="shared" ca="1" si="7"/>
        <v/>
      </c>
      <c r="AB29" s="124" t="str">
        <f t="shared" ca="1" si="7"/>
        <v/>
      </c>
      <c r="AC29" s="124" t="str">
        <f t="shared" ca="1" si="7"/>
        <v/>
      </c>
      <c r="AD29" s="124" t="str">
        <f t="shared" ca="1" si="7"/>
        <v/>
      </c>
      <c r="AE29" s="124" t="str">
        <f t="shared" ca="1" si="7"/>
        <v/>
      </c>
      <c r="AF29" s="124" t="str">
        <f t="shared" ca="1" si="7"/>
        <v/>
      </c>
      <c r="AG29" s="124" t="str">
        <f t="shared" ca="1" si="7"/>
        <v/>
      </c>
      <c r="AH29" s="124" t="str">
        <f t="shared" ca="1" si="7"/>
        <v/>
      </c>
      <c r="AI29" s="124" t="str">
        <f t="shared" ca="1" si="7"/>
        <v/>
      </c>
      <c r="AJ29" s="124" t="str">
        <f t="shared" ca="1" si="7"/>
        <v/>
      </c>
      <c r="AK29" s="124" t="str">
        <f t="shared" ca="1" si="7"/>
        <v/>
      </c>
      <c r="AL29" s="125" t="str">
        <f t="shared" ca="1" si="7"/>
        <v/>
      </c>
      <c r="AM29" s="121">
        <f t="shared" ca="1" si="9"/>
        <v>1</v>
      </c>
      <c r="AN29" s="121">
        <f t="shared" ca="1" si="10"/>
        <v>0</v>
      </c>
      <c r="AO29" s="121">
        <f t="shared" ca="1" si="11"/>
        <v>0</v>
      </c>
    </row>
    <row r="30" spans="3:41" x14ac:dyDescent="0.25">
      <c r="C30" s="163"/>
      <c r="D30" s="26" t="s">
        <v>117</v>
      </c>
      <c r="E30" s="124" t="str">
        <f t="shared" ca="1" si="8"/>
        <v/>
      </c>
      <c r="F30" s="124" t="str">
        <f t="shared" ca="1" si="7"/>
        <v>G</v>
      </c>
      <c r="G30" s="124" t="str">
        <f t="shared" ca="1" si="7"/>
        <v>P</v>
      </c>
      <c r="H30" s="124" t="str">
        <f t="shared" ca="1" si="7"/>
        <v/>
      </c>
      <c r="I30" s="124" t="str">
        <f t="shared" ca="1" si="7"/>
        <v/>
      </c>
      <c r="J30" s="124" t="str">
        <f t="shared" ca="1" si="7"/>
        <v/>
      </c>
      <c r="K30" s="124" t="str">
        <f t="shared" ca="1" si="7"/>
        <v/>
      </c>
      <c r="L30" s="124" t="str">
        <f t="shared" ca="1" si="7"/>
        <v/>
      </c>
      <c r="M30" s="124" t="str">
        <f t="shared" ca="1" si="7"/>
        <v/>
      </c>
      <c r="N30" s="124" t="str">
        <f t="shared" ca="1" si="7"/>
        <v/>
      </c>
      <c r="O30" s="124" t="str">
        <f t="shared" ca="1" si="7"/>
        <v/>
      </c>
      <c r="P30" s="124" t="str">
        <f t="shared" ca="1" si="7"/>
        <v/>
      </c>
      <c r="Q30" s="124" t="str">
        <f t="shared" ca="1" si="7"/>
        <v/>
      </c>
      <c r="R30" s="124" t="str">
        <f t="shared" ca="1" si="7"/>
        <v/>
      </c>
      <c r="S30" s="124" t="str">
        <f t="shared" ca="1" si="7"/>
        <v/>
      </c>
      <c r="T30" s="124" t="str">
        <f t="shared" ca="1" si="7"/>
        <v/>
      </c>
      <c r="U30" s="124" t="str">
        <f t="shared" ca="1" si="7"/>
        <v/>
      </c>
      <c r="V30" s="124" t="str">
        <f t="shared" ca="1" si="7"/>
        <v/>
      </c>
      <c r="W30" s="124" t="str">
        <f t="shared" ca="1" si="7"/>
        <v/>
      </c>
      <c r="X30" s="124" t="str">
        <f t="shared" ca="1" si="7"/>
        <v/>
      </c>
      <c r="Y30" s="124" t="str">
        <f t="shared" ca="1" si="7"/>
        <v/>
      </c>
      <c r="Z30" s="124" t="str">
        <f t="shared" ca="1" si="7"/>
        <v/>
      </c>
      <c r="AA30" s="124" t="str">
        <f t="shared" ca="1" si="7"/>
        <v/>
      </c>
      <c r="AB30" s="124" t="str">
        <f t="shared" ca="1" si="7"/>
        <v/>
      </c>
      <c r="AC30" s="124" t="str">
        <f t="shared" ca="1" si="7"/>
        <v/>
      </c>
      <c r="AD30" s="124" t="str">
        <f t="shared" ref="AD30:AL40" ca="1" si="12">IFERROR(VLOOKUP($D30,INDIRECT("exterieur_"&amp;AD$22),8,0),"")</f>
        <v/>
      </c>
      <c r="AE30" s="124" t="str">
        <f t="shared" ca="1" si="12"/>
        <v/>
      </c>
      <c r="AF30" s="124" t="str">
        <f t="shared" ca="1" si="12"/>
        <v/>
      </c>
      <c r="AG30" s="124" t="str">
        <f t="shared" ca="1" si="12"/>
        <v/>
      </c>
      <c r="AH30" s="124" t="str">
        <f t="shared" ca="1" si="12"/>
        <v/>
      </c>
      <c r="AI30" s="124" t="str">
        <f t="shared" ca="1" si="12"/>
        <v/>
      </c>
      <c r="AJ30" s="124" t="str">
        <f t="shared" ca="1" si="12"/>
        <v/>
      </c>
      <c r="AK30" s="124" t="str">
        <f t="shared" ca="1" si="12"/>
        <v/>
      </c>
      <c r="AL30" s="125" t="str">
        <f t="shared" ca="1" si="12"/>
        <v/>
      </c>
      <c r="AM30" s="121">
        <f t="shared" ca="1" si="9"/>
        <v>1</v>
      </c>
      <c r="AN30" s="121">
        <f t="shared" ca="1" si="10"/>
        <v>0</v>
      </c>
      <c r="AO30" s="121">
        <f t="shared" ca="1" si="11"/>
        <v>1</v>
      </c>
    </row>
    <row r="31" spans="3:41" x14ac:dyDescent="0.25">
      <c r="C31" s="163"/>
      <c r="D31" s="26" t="s">
        <v>121</v>
      </c>
      <c r="E31" s="124" t="str">
        <f t="shared" ca="1" si="8"/>
        <v/>
      </c>
      <c r="F31" s="124" t="str">
        <f t="shared" ca="1" si="8"/>
        <v>P</v>
      </c>
      <c r="G31" s="124" t="str">
        <f t="shared" ca="1" si="8"/>
        <v/>
      </c>
      <c r="H31" s="124" t="str">
        <f t="shared" ca="1" si="8"/>
        <v/>
      </c>
      <c r="I31" s="124" t="str">
        <f t="shared" ca="1" si="8"/>
        <v/>
      </c>
      <c r="J31" s="124" t="str">
        <f t="shared" ca="1" si="8"/>
        <v/>
      </c>
      <c r="K31" s="124" t="str">
        <f t="shared" ca="1" si="8"/>
        <v/>
      </c>
      <c r="L31" s="124" t="str">
        <f t="shared" ca="1" si="8"/>
        <v/>
      </c>
      <c r="M31" s="124" t="str">
        <f t="shared" ca="1" si="8"/>
        <v/>
      </c>
      <c r="N31" s="124" t="str">
        <f t="shared" ca="1" si="8"/>
        <v/>
      </c>
      <c r="O31" s="124" t="str">
        <f t="shared" ca="1" si="8"/>
        <v/>
      </c>
      <c r="P31" s="124" t="str">
        <f t="shared" ca="1" si="8"/>
        <v/>
      </c>
      <c r="Q31" s="124" t="str">
        <f t="shared" ca="1" si="8"/>
        <v/>
      </c>
      <c r="R31" s="124" t="str">
        <f t="shared" ca="1" si="8"/>
        <v/>
      </c>
      <c r="S31" s="124" t="str">
        <f t="shared" ca="1" si="8"/>
        <v/>
      </c>
      <c r="T31" s="124" t="str">
        <f t="shared" ca="1" si="8"/>
        <v/>
      </c>
      <c r="U31" s="124" t="str">
        <f t="shared" ref="U31:AJ40" ca="1" si="13">IFERROR(VLOOKUP($D31,INDIRECT("exterieur_"&amp;U$22),8,0),"")</f>
        <v/>
      </c>
      <c r="V31" s="124" t="str">
        <f t="shared" ca="1" si="13"/>
        <v/>
      </c>
      <c r="W31" s="124" t="str">
        <f t="shared" ca="1" si="13"/>
        <v/>
      </c>
      <c r="X31" s="124" t="str">
        <f t="shared" ca="1" si="13"/>
        <v/>
      </c>
      <c r="Y31" s="124" t="str">
        <f t="shared" ca="1" si="13"/>
        <v/>
      </c>
      <c r="Z31" s="124" t="str">
        <f t="shared" ca="1" si="13"/>
        <v/>
      </c>
      <c r="AA31" s="124" t="str">
        <f t="shared" ca="1" si="13"/>
        <v/>
      </c>
      <c r="AB31" s="124" t="str">
        <f t="shared" ca="1" si="13"/>
        <v/>
      </c>
      <c r="AC31" s="124" t="str">
        <f t="shared" ca="1" si="13"/>
        <v/>
      </c>
      <c r="AD31" s="124" t="str">
        <f t="shared" ca="1" si="13"/>
        <v/>
      </c>
      <c r="AE31" s="124" t="str">
        <f t="shared" ca="1" si="13"/>
        <v/>
      </c>
      <c r="AF31" s="124" t="str">
        <f t="shared" ca="1" si="13"/>
        <v/>
      </c>
      <c r="AG31" s="124" t="str">
        <f t="shared" ca="1" si="13"/>
        <v/>
      </c>
      <c r="AH31" s="124" t="str">
        <f t="shared" ca="1" si="13"/>
        <v/>
      </c>
      <c r="AI31" s="124" t="str">
        <f t="shared" ca="1" si="13"/>
        <v/>
      </c>
      <c r="AJ31" s="124" t="str">
        <f t="shared" ca="1" si="13"/>
        <v/>
      </c>
      <c r="AK31" s="124" t="str">
        <f t="shared" ca="1" si="12"/>
        <v/>
      </c>
      <c r="AL31" s="125" t="str">
        <f t="shared" ca="1" si="12"/>
        <v/>
      </c>
      <c r="AM31" s="121">
        <f t="shared" ca="1" si="9"/>
        <v>0</v>
      </c>
      <c r="AN31" s="121">
        <f t="shared" ca="1" si="10"/>
        <v>0</v>
      </c>
      <c r="AO31" s="121">
        <f t="shared" ca="1" si="11"/>
        <v>1</v>
      </c>
    </row>
    <row r="32" spans="3:41" x14ac:dyDescent="0.25">
      <c r="C32" s="163"/>
      <c r="D32" s="26" t="s">
        <v>129</v>
      </c>
      <c r="E32" s="124" t="str">
        <f t="shared" ca="1" si="8"/>
        <v>P</v>
      </c>
      <c r="F32" s="124" t="str">
        <f t="shared" ca="1" si="8"/>
        <v/>
      </c>
      <c r="G32" s="124" t="str">
        <f t="shared" ca="1" si="8"/>
        <v>P</v>
      </c>
      <c r="H32" s="124" t="str">
        <f t="shared" ca="1" si="8"/>
        <v/>
      </c>
      <c r="I32" s="124" t="str">
        <f t="shared" ca="1" si="8"/>
        <v/>
      </c>
      <c r="J32" s="124" t="str">
        <f t="shared" ca="1" si="8"/>
        <v/>
      </c>
      <c r="K32" s="124" t="str">
        <f t="shared" ca="1" si="8"/>
        <v/>
      </c>
      <c r="L32" s="124" t="str">
        <f t="shared" ca="1" si="8"/>
        <v/>
      </c>
      <c r="M32" s="124" t="str">
        <f t="shared" ca="1" si="8"/>
        <v/>
      </c>
      <c r="N32" s="124" t="str">
        <f t="shared" ca="1" si="8"/>
        <v/>
      </c>
      <c r="O32" s="124" t="str">
        <f t="shared" ca="1" si="8"/>
        <v/>
      </c>
      <c r="P32" s="124" t="str">
        <f t="shared" ca="1" si="8"/>
        <v/>
      </c>
      <c r="Q32" s="124" t="str">
        <f t="shared" ca="1" si="8"/>
        <v/>
      </c>
      <c r="R32" s="124" t="str">
        <f t="shared" ca="1" si="8"/>
        <v/>
      </c>
      <c r="S32" s="124" t="str">
        <f t="shared" ca="1" si="8"/>
        <v/>
      </c>
      <c r="T32" s="124" t="str">
        <f t="shared" ca="1" si="8"/>
        <v/>
      </c>
      <c r="U32" s="124" t="str">
        <f t="shared" ca="1" si="13"/>
        <v/>
      </c>
      <c r="V32" s="124" t="str">
        <f t="shared" ca="1" si="13"/>
        <v/>
      </c>
      <c r="W32" s="124" t="str">
        <f t="shared" ca="1" si="13"/>
        <v/>
      </c>
      <c r="X32" s="124" t="str">
        <f t="shared" ca="1" si="13"/>
        <v/>
      </c>
      <c r="Y32" s="124" t="str">
        <f t="shared" ca="1" si="13"/>
        <v/>
      </c>
      <c r="Z32" s="124" t="str">
        <f t="shared" ca="1" si="13"/>
        <v/>
      </c>
      <c r="AA32" s="124" t="str">
        <f t="shared" ca="1" si="13"/>
        <v/>
      </c>
      <c r="AB32" s="124" t="str">
        <f t="shared" ca="1" si="13"/>
        <v/>
      </c>
      <c r="AC32" s="124" t="str">
        <f t="shared" ca="1" si="13"/>
        <v/>
      </c>
      <c r="AD32" s="124" t="str">
        <f t="shared" ca="1" si="13"/>
        <v/>
      </c>
      <c r="AE32" s="124" t="str">
        <f t="shared" ca="1" si="13"/>
        <v/>
      </c>
      <c r="AF32" s="124" t="str">
        <f t="shared" ca="1" si="13"/>
        <v/>
      </c>
      <c r="AG32" s="124" t="str">
        <f t="shared" ca="1" si="13"/>
        <v/>
      </c>
      <c r="AH32" s="124" t="str">
        <f t="shared" ca="1" si="13"/>
        <v/>
      </c>
      <c r="AI32" s="124" t="str">
        <f t="shared" ca="1" si="13"/>
        <v/>
      </c>
      <c r="AJ32" s="124" t="str">
        <f t="shared" ca="1" si="13"/>
        <v/>
      </c>
      <c r="AK32" s="124" t="str">
        <f t="shared" ca="1" si="12"/>
        <v/>
      </c>
      <c r="AL32" s="125" t="str">
        <f t="shared" ca="1" si="12"/>
        <v/>
      </c>
      <c r="AM32" s="121">
        <f t="shared" ca="1" si="9"/>
        <v>0</v>
      </c>
      <c r="AN32" s="121">
        <f t="shared" ca="1" si="10"/>
        <v>0</v>
      </c>
      <c r="AO32" s="121">
        <f t="shared" ca="1" si="11"/>
        <v>2</v>
      </c>
    </row>
    <row r="33" spans="3:41" x14ac:dyDescent="0.25">
      <c r="C33" s="163"/>
      <c r="D33" s="26" t="s">
        <v>130</v>
      </c>
      <c r="E33" s="124" t="str">
        <f t="shared" ca="1" si="8"/>
        <v>N</v>
      </c>
      <c r="F33" s="124" t="str">
        <f t="shared" ca="1" si="8"/>
        <v/>
      </c>
      <c r="G33" s="124" t="str">
        <f t="shared" ca="1" si="8"/>
        <v/>
      </c>
      <c r="H33" s="124" t="str">
        <f t="shared" ca="1" si="8"/>
        <v/>
      </c>
      <c r="I33" s="124" t="str">
        <f t="shared" ca="1" si="8"/>
        <v/>
      </c>
      <c r="J33" s="124" t="str">
        <f t="shared" ca="1" si="8"/>
        <v/>
      </c>
      <c r="K33" s="124" t="str">
        <f t="shared" ca="1" si="8"/>
        <v/>
      </c>
      <c r="L33" s="124" t="str">
        <f t="shared" ca="1" si="8"/>
        <v/>
      </c>
      <c r="M33" s="124" t="str">
        <f t="shared" ca="1" si="8"/>
        <v/>
      </c>
      <c r="N33" s="124" t="str">
        <f t="shared" ca="1" si="8"/>
        <v/>
      </c>
      <c r="O33" s="124" t="str">
        <f t="shared" ca="1" si="8"/>
        <v/>
      </c>
      <c r="P33" s="124" t="str">
        <f t="shared" ca="1" si="8"/>
        <v/>
      </c>
      <c r="Q33" s="124" t="str">
        <f t="shared" ca="1" si="8"/>
        <v/>
      </c>
      <c r="R33" s="124" t="str">
        <f t="shared" ca="1" si="8"/>
        <v/>
      </c>
      <c r="S33" s="124" t="str">
        <f t="shared" ca="1" si="8"/>
        <v/>
      </c>
      <c r="T33" s="124" t="str">
        <f t="shared" ca="1" si="8"/>
        <v/>
      </c>
      <c r="U33" s="124" t="str">
        <f t="shared" ca="1" si="13"/>
        <v/>
      </c>
      <c r="V33" s="124" t="str">
        <f t="shared" ca="1" si="13"/>
        <v/>
      </c>
      <c r="W33" s="124" t="str">
        <f t="shared" ca="1" si="13"/>
        <v/>
      </c>
      <c r="X33" s="124" t="str">
        <f t="shared" ca="1" si="13"/>
        <v/>
      </c>
      <c r="Y33" s="124" t="str">
        <f t="shared" ca="1" si="13"/>
        <v/>
      </c>
      <c r="Z33" s="124" t="str">
        <f t="shared" ca="1" si="13"/>
        <v/>
      </c>
      <c r="AA33" s="124" t="str">
        <f t="shared" ca="1" si="13"/>
        <v/>
      </c>
      <c r="AB33" s="124" t="str">
        <f t="shared" ca="1" si="13"/>
        <v/>
      </c>
      <c r="AC33" s="124" t="str">
        <f t="shared" ca="1" si="13"/>
        <v/>
      </c>
      <c r="AD33" s="124" t="str">
        <f t="shared" ca="1" si="13"/>
        <v/>
      </c>
      <c r="AE33" s="124" t="str">
        <f t="shared" ca="1" si="13"/>
        <v/>
      </c>
      <c r="AF33" s="124" t="str">
        <f t="shared" ca="1" si="13"/>
        <v/>
      </c>
      <c r="AG33" s="124" t="str">
        <f t="shared" ca="1" si="13"/>
        <v/>
      </c>
      <c r="AH33" s="124" t="str">
        <f t="shared" ca="1" si="13"/>
        <v/>
      </c>
      <c r="AI33" s="124" t="str">
        <f t="shared" ca="1" si="13"/>
        <v/>
      </c>
      <c r="AJ33" s="124" t="str">
        <f t="shared" ca="1" si="13"/>
        <v/>
      </c>
      <c r="AK33" s="124" t="str">
        <f t="shared" ca="1" si="12"/>
        <v/>
      </c>
      <c r="AL33" s="125" t="str">
        <f t="shared" ca="1" si="12"/>
        <v/>
      </c>
      <c r="AM33" s="121">
        <f t="shared" ca="1" si="9"/>
        <v>0</v>
      </c>
      <c r="AN33" s="121">
        <f t="shared" ca="1" si="10"/>
        <v>1</v>
      </c>
      <c r="AO33" s="121">
        <f t="shared" ca="1" si="11"/>
        <v>0</v>
      </c>
    </row>
    <row r="34" spans="3:41" x14ac:dyDescent="0.25">
      <c r="C34" s="163"/>
      <c r="D34" s="26" t="s">
        <v>126</v>
      </c>
      <c r="E34" s="124" t="str">
        <f t="shared" ca="1" si="8"/>
        <v>G</v>
      </c>
      <c r="F34" s="124" t="str">
        <f t="shared" ca="1" si="8"/>
        <v/>
      </c>
      <c r="G34" s="124" t="str">
        <f t="shared" ca="1" si="8"/>
        <v>P</v>
      </c>
      <c r="H34" s="124" t="str">
        <f t="shared" ca="1" si="8"/>
        <v/>
      </c>
      <c r="I34" s="124" t="str">
        <f t="shared" ca="1" si="8"/>
        <v/>
      </c>
      <c r="J34" s="124" t="str">
        <f t="shared" ca="1" si="8"/>
        <v/>
      </c>
      <c r="K34" s="124" t="str">
        <f t="shared" ca="1" si="8"/>
        <v/>
      </c>
      <c r="L34" s="124" t="str">
        <f t="shared" ca="1" si="8"/>
        <v/>
      </c>
      <c r="M34" s="124" t="str">
        <f t="shared" ca="1" si="8"/>
        <v/>
      </c>
      <c r="N34" s="124" t="str">
        <f t="shared" ca="1" si="8"/>
        <v/>
      </c>
      <c r="O34" s="124" t="str">
        <f t="shared" ca="1" si="8"/>
        <v/>
      </c>
      <c r="P34" s="124" t="str">
        <f t="shared" ca="1" si="8"/>
        <v/>
      </c>
      <c r="Q34" s="124" t="str">
        <f t="shared" ca="1" si="8"/>
        <v/>
      </c>
      <c r="R34" s="124" t="str">
        <f t="shared" ca="1" si="8"/>
        <v/>
      </c>
      <c r="S34" s="124" t="str">
        <f t="shared" ca="1" si="8"/>
        <v/>
      </c>
      <c r="T34" s="124" t="str">
        <f t="shared" ca="1" si="8"/>
        <v/>
      </c>
      <c r="U34" s="124" t="str">
        <f t="shared" ca="1" si="13"/>
        <v/>
      </c>
      <c r="V34" s="124" t="str">
        <f t="shared" ca="1" si="13"/>
        <v/>
      </c>
      <c r="W34" s="124" t="str">
        <f t="shared" ca="1" si="13"/>
        <v/>
      </c>
      <c r="X34" s="124" t="str">
        <f t="shared" ca="1" si="13"/>
        <v/>
      </c>
      <c r="Y34" s="124" t="str">
        <f t="shared" ca="1" si="13"/>
        <v/>
      </c>
      <c r="Z34" s="124" t="str">
        <f t="shared" ca="1" si="13"/>
        <v/>
      </c>
      <c r="AA34" s="124" t="str">
        <f t="shared" ca="1" si="13"/>
        <v/>
      </c>
      <c r="AB34" s="124" t="str">
        <f t="shared" ca="1" si="13"/>
        <v/>
      </c>
      <c r="AC34" s="124" t="str">
        <f t="shared" ca="1" si="13"/>
        <v/>
      </c>
      <c r="AD34" s="124" t="str">
        <f t="shared" ca="1" si="13"/>
        <v/>
      </c>
      <c r="AE34" s="124" t="str">
        <f t="shared" ca="1" si="13"/>
        <v/>
      </c>
      <c r="AF34" s="124" t="str">
        <f t="shared" ca="1" si="13"/>
        <v/>
      </c>
      <c r="AG34" s="124" t="str">
        <f t="shared" ca="1" si="13"/>
        <v/>
      </c>
      <c r="AH34" s="124" t="str">
        <f t="shared" ca="1" si="13"/>
        <v/>
      </c>
      <c r="AI34" s="124" t="str">
        <f t="shared" ca="1" si="13"/>
        <v/>
      </c>
      <c r="AJ34" s="124" t="str">
        <f t="shared" ca="1" si="13"/>
        <v/>
      </c>
      <c r="AK34" s="124" t="str">
        <f t="shared" ca="1" si="12"/>
        <v/>
      </c>
      <c r="AL34" s="125" t="str">
        <f t="shared" ca="1" si="12"/>
        <v/>
      </c>
      <c r="AM34" s="121">
        <f t="shared" ca="1" si="9"/>
        <v>1</v>
      </c>
      <c r="AN34" s="121">
        <f t="shared" ca="1" si="10"/>
        <v>0</v>
      </c>
      <c r="AO34" s="121">
        <f t="shared" ca="1" si="11"/>
        <v>1</v>
      </c>
    </row>
    <row r="35" spans="3:41" x14ac:dyDescent="0.25">
      <c r="C35" s="163"/>
      <c r="D35" s="26" t="s">
        <v>125</v>
      </c>
      <c r="E35" s="124" t="str">
        <f t="shared" ca="1" si="8"/>
        <v>N</v>
      </c>
      <c r="F35" s="124" t="str">
        <f t="shared" ca="1" si="8"/>
        <v/>
      </c>
      <c r="G35" s="124" t="str">
        <f t="shared" ca="1" si="8"/>
        <v>P</v>
      </c>
      <c r="H35" s="124" t="str">
        <f t="shared" ca="1" si="8"/>
        <v/>
      </c>
      <c r="I35" s="124" t="str">
        <f t="shared" ca="1" si="8"/>
        <v/>
      </c>
      <c r="J35" s="124" t="str">
        <f t="shared" ca="1" si="8"/>
        <v/>
      </c>
      <c r="K35" s="124" t="str">
        <f t="shared" ca="1" si="8"/>
        <v/>
      </c>
      <c r="L35" s="124" t="str">
        <f t="shared" ca="1" si="8"/>
        <v/>
      </c>
      <c r="M35" s="124" t="str">
        <f t="shared" ca="1" si="8"/>
        <v/>
      </c>
      <c r="N35" s="124" t="str">
        <f t="shared" ca="1" si="8"/>
        <v/>
      </c>
      <c r="O35" s="124" t="str">
        <f t="shared" ca="1" si="8"/>
        <v/>
      </c>
      <c r="P35" s="124" t="str">
        <f t="shared" ca="1" si="8"/>
        <v/>
      </c>
      <c r="Q35" s="124" t="str">
        <f t="shared" ca="1" si="8"/>
        <v/>
      </c>
      <c r="R35" s="124" t="str">
        <f t="shared" ca="1" si="8"/>
        <v/>
      </c>
      <c r="S35" s="124" t="str">
        <f t="shared" ca="1" si="8"/>
        <v/>
      </c>
      <c r="T35" s="124" t="str">
        <f t="shared" ca="1" si="8"/>
        <v/>
      </c>
      <c r="U35" s="124" t="str">
        <f t="shared" ca="1" si="13"/>
        <v/>
      </c>
      <c r="V35" s="124" t="str">
        <f t="shared" ca="1" si="13"/>
        <v/>
      </c>
      <c r="W35" s="124" t="str">
        <f t="shared" ca="1" si="13"/>
        <v/>
      </c>
      <c r="X35" s="124" t="str">
        <f t="shared" ca="1" si="13"/>
        <v/>
      </c>
      <c r="Y35" s="124" t="str">
        <f t="shared" ca="1" si="13"/>
        <v/>
      </c>
      <c r="Z35" s="124" t="str">
        <f t="shared" ca="1" si="13"/>
        <v/>
      </c>
      <c r="AA35" s="124" t="str">
        <f t="shared" ca="1" si="13"/>
        <v/>
      </c>
      <c r="AB35" s="124" t="str">
        <f t="shared" ca="1" si="13"/>
        <v/>
      </c>
      <c r="AC35" s="124" t="str">
        <f t="shared" ca="1" si="13"/>
        <v/>
      </c>
      <c r="AD35" s="124" t="str">
        <f t="shared" ca="1" si="13"/>
        <v/>
      </c>
      <c r="AE35" s="124" t="str">
        <f t="shared" ca="1" si="13"/>
        <v/>
      </c>
      <c r="AF35" s="124" t="str">
        <f t="shared" ca="1" si="13"/>
        <v/>
      </c>
      <c r="AG35" s="124" t="str">
        <f t="shared" ca="1" si="13"/>
        <v/>
      </c>
      <c r="AH35" s="124" t="str">
        <f t="shared" ca="1" si="13"/>
        <v/>
      </c>
      <c r="AI35" s="124" t="str">
        <f t="shared" ca="1" si="13"/>
        <v/>
      </c>
      <c r="AJ35" s="124" t="str">
        <f t="shared" ca="1" si="13"/>
        <v/>
      </c>
      <c r="AK35" s="124" t="str">
        <f t="shared" ca="1" si="12"/>
        <v/>
      </c>
      <c r="AL35" s="125" t="str">
        <f t="shared" ca="1" si="12"/>
        <v/>
      </c>
      <c r="AM35" s="121">
        <f t="shared" ca="1" si="9"/>
        <v>0</v>
      </c>
      <c r="AN35" s="121">
        <f t="shared" ca="1" si="10"/>
        <v>1</v>
      </c>
      <c r="AO35" s="121">
        <f t="shared" ca="1" si="11"/>
        <v>1</v>
      </c>
    </row>
    <row r="36" spans="3:41" x14ac:dyDescent="0.25">
      <c r="C36" s="163"/>
      <c r="D36" s="26" t="s">
        <v>118</v>
      </c>
      <c r="E36" s="124" t="str">
        <f t="shared" ca="1" si="8"/>
        <v>G</v>
      </c>
      <c r="F36" s="124" t="str">
        <f t="shared" ca="1" si="8"/>
        <v/>
      </c>
      <c r="G36" s="124" t="str">
        <f t="shared" ca="1" si="8"/>
        <v>G</v>
      </c>
      <c r="H36" s="124" t="str">
        <f t="shared" ca="1" si="8"/>
        <v/>
      </c>
      <c r="I36" s="124" t="str">
        <f t="shared" ca="1" si="8"/>
        <v/>
      </c>
      <c r="J36" s="124" t="str">
        <f t="shared" ca="1" si="8"/>
        <v/>
      </c>
      <c r="K36" s="124" t="str">
        <f t="shared" ca="1" si="8"/>
        <v/>
      </c>
      <c r="L36" s="124" t="str">
        <f t="shared" ca="1" si="8"/>
        <v/>
      </c>
      <c r="M36" s="124" t="str">
        <f t="shared" ca="1" si="8"/>
        <v/>
      </c>
      <c r="N36" s="124" t="str">
        <f t="shared" ca="1" si="8"/>
        <v/>
      </c>
      <c r="O36" s="124" t="str">
        <f t="shared" ca="1" si="8"/>
        <v/>
      </c>
      <c r="P36" s="124" t="str">
        <f t="shared" ca="1" si="8"/>
        <v/>
      </c>
      <c r="Q36" s="124" t="str">
        <f t="shared" ca="1" si="8"/>
        <v/>
      </c>
      <c r="R36" s="124" t="str">
        <f t="shared" ca="1" si="8"/>
        <v/>
      </c>
      <c r="S36" s="124" t="str">
        <f t="shared" ca="1" si="8"/>
        <v/>
      </c>
      <c r="T36" s="124" t="str">
        <f t="shared" ca="1" si="8"/>
        <v/>
      </c>
      <c r="U36" s="124" t="str">
        <f t="shared" ca="1" si="13"/>
        <v/>
      </c>
      <c r="V36" s="124" t="str">
        <f t="shared" ca="1" si="13"/>
        <v/>
      </c>
      <c r="W36" s="124" t="str">
        <f t="shared" ca="1" si="13"/>
        <v/>
      </c>
      <c r="X36" s="124" t="str">
        <f t="shared" ca="1" si="13"/>
        <v/>
      </c>
      <c r="Y36" s="124" t="str">
        <f t="shared" ca="1" si="13"/>
        <v/>
      </c>
      <c r="Z36" s="124" t="str">
        <f t="shared" ca="1" si="13"/>
        <v/>
      </c>
      <c r="AA36" s="124" t="str">
        <f t="shared" ca="1" si="13"/>
        <v/>
      </c>
      <c r="AB36" s="124" t="str">
        <f t="shared" ca="1" si="13"/>
        <v/>
      </c>
      <c r="AC36" s="124" t="str">
        <f t="shared" ca="1" si="13"/>
        <v/>
      </c>
      <c r="AD36" s="124" t="str">
        <f t="shared" ca="1" si="13"/>
        <v/>
      </c>
      <c r="AE36" s="124" t="str">
        <f t="shared" ca="1" si="13"/>
        <v/>
      </c>
      <c r="AF36" s="124" t="str">
        <f t="shared" ca="1" si="13"/>
        <v/>
      </c>
      <c r="AG36" s="124" t="str">
        <f t="shared" ca="1" si="13"/>
        <v/>
      </c>
      <c r="AH36" s="124" t="str">
        <f t="shared" ca="1" si="13"/>
        <v/>
      </c>
      <c r="AI36" s="124" t="str">
        <f t="shared" ca="1" si="13"/>
        <v/>
      </c>
      <c r="AJ36" s="124" t="str">
        <f t="shared" ca="1" si="13"/>
        <v/>
      </c>
      <c r="AK36" s="124" t="str">
        <f t="shared" ca="1" si="12"/>
        <v/>
      </c>
      <c r="AL36" s="125" t="str">
        <f t="shared" ca="1" si="12"/>
        <v/>
      </c>
      <c r="AM36" s="121">
        <f t="shared" ca="1" si="9"/>
        <v>2</v>
      </c>
      <c r="AN36" s="121">
        <f t="shared" ca="1" si="10"/>
        <v>0</v>
      </c>
      <c r="AO36" s="121">
        <f t="shared" ca="1" si="11"/>
        <v>0</v>
      </c>
    </row>
    <row r="37" spans="3:41" x14ac:dyDescent="0.25">
      <c r="C37" s="163"/>
      <c r="D37" s="26" t="s">
        <v>128</v>
      </c>
      <c r="E37" s="124" t="str">
        <f t="shared" ca="1" si="8"/>
        <v/>
      </c>
      <c r="F37" s="124" t="str">
        <f t="shared" ca="1" si="8"/>
        <v>G</v>
      </c>
      <c r="G37" s="124" t="str">
        <f t="shared" ca="1" si="8"/>
        <v/>
      </c>
      <c r="H37" s="124" t="str">
        <f t="shared" ca="1" si="8"/>
        <v/>
      </c>
      <c r="I37" s="124" t="str">
        <f t="shared" ca="1" si="8"/>
        <v/>
      </c>
      <c r="J37" s="124" t="str">
        <f t="shared" ca="1" si="8"/>
        <v/>
      </c>
      <c r="K37" s="124" t="str">
        <f t="shared" ca="1" si="8"/>
        <v/>
      </c>
      <c r="L37" s="124" t="str">
        <f t="shared" ca="1" si="8"/>
        <v/>
      </c>
      <c r="M37" s="124" t="str">
        <f t="shared" ca="1" si="8"/>
        <v/>
      </c>
      <c r="N37" s="124" t="str">
        <f t="shared" ca="1" si="8"/>
        <v/>
      </c>
      <c r="O37" s="124" t="str">
        <f t="shared" ca="1" si="8"/>
        <v/>
      </c>
      <c r="P37" s="124" t="str">
        <f t="shared" ca="1" si="8"/>
        <v/>
      </c>
      <c r="Q37" s="124" t="str">
        <f t="shared" ca="1" si="8"/>
        <v/>
      </c>
      <c r="R37" s="124" t="str">
        <f t="shared" ca="1" si="8"/>
        <v/>
      </c>
      <c r="S37" s="124" t="str">
        <f t="shared" ca="1" si="8"/>
        <v/>
      </c>
      <c r="T37" s="124" t="str">
        <f t="shared" ca="1" si="8"/>
        <v/>
      </c>
      <c r="U37" s="124" t="str">
        <f t="shared" ca="1" si="13"/>
        <v/>
      </c>
      <c r="V37" s="124" t="str">
        <f t="shared" ca="1" si="13"/>
        <v/>
      </c>
      <c r="W37" s="124" t="str">
        <f t="shared" ca="1" si="13"/>
        <v/>
      </c>
      <c r="X37" s="124" t="str">
        <f t="shared" ca="1" si="13"/>
        <v/>
      </c>
      <c r="Y37" s="124" t="str">
        <f t="shared" ca="1" si="13"/>
        <v/>
      </c>
      <c r="Z37" s="124" t="str">
        <f t="shared" ca="1" si="13"/>
        <v/>
      </c>
      <c r="AA37" s="124" t="str">
        <f t="shared" ca="1" si="13"/>
        <v/>
      </c>
      <c r="AB37" s="124" t="str">
        <f t="shared" ca="1" si="13"/>
        <v/>
      </c>
      <c r="AC37" s="124" t="str">
        <f t="shared" ca="1" si="13"/>
        <v/>
      </c>
      <c r="AD37" s="124" t="str">
        <f t="shared" ca="1" si="13"/>
        <v/>
      </c>
      <c r="AE37" s="124" t="str">
        <f t="shared" ca="1" si="13"/>
        <v/>
      </c>
      <c r="AF37" s="124" t="str">
        <f t="shared" ca="1" si="13"/>
        <v/>
      </c>
      <c r="AG37" s="124" t="str">
        <f t="shared" ca="1" si="13"/>
        <v/>
      </c>
      <c r="AH37" s="124" t="str">
        <f t="shared" ca="1" si="13"/>
        <v/>
      </c>
      <c r="AI37" s="124" t="str">
        <f t="shared" ca="1" si="13"/>
        <v/>
      </c>
      <c r="AJ37" s="124" t="str">
        <f t="shared" ca="1" si="13"/>
        <v/>
      </c>
      <c r="AK37" s="124" t="str">
        <f t="shared" ca="1" si="12"/>
        <v/>
      </c>
      <c r="AL37" s="125" t="str">
        <f t="shared" ca="1" si="12"/>
        <v/>
      </c>
      <c r="AM37" s="121">
        <f t="shared" ca="1" si="9"/>
        <v>1</v>
      </c>
      <c r="AN37" s="121">
        <f t="shared" ca="1" si="10"/>
        <v>0</v>
      </c>
      <c r="AO37" s="121">
        <f t="shared" ca="1" si="11"/>
        <v>0</v>
      </c>
    </row>
    <row r="38" spans="3:41" x14ac:dyDescent="0.25">
      <c r="C38" s="163"/>
      <c r="D38" s="26" t="s">
        <v>225</v>
      </c>
      <c r="E38" s="124" t="str">
        <f t="shared" ca="1" si="8"/>
        <v>P</v>
      </c>
      <c r="F38" s="124" t="str">
        <f t="shared" ca="1" si="8"/>
        <v/>
      </c>
      <c r="G38" s="124" t="str">
        <f t="shared" ca="1" si="8"/>
        <v>N</v>
      </c>
      <c r="H38" s="124" t="str">
        <f t="shared" ca="1" si="8"/>
        <v/>
      </c>
      <c r="I38" s="124" t="str">
        <f t="shared" ca="1" si="8"/>
        <v/>
      </c>
      <c r="J38" s="124" t="str">
        <f t="shared" ca="1" si="8"/>
        <v/>
      </c>
      <c r="K38" s="124" t="str">
        <f t="shared" ca="1" si="8"/>
        <v/>
      </c>
      <c r="L38" s="124" t="str">
        <f t="shared" ca="1" si="8"/>
        <v/>
      </c>
      <c r="M38" s="124" t="str">
        <f t="shared" ca="1" si="8"/>
        <v/>
      </c>
      <c r="N38" s="124" t="str">
        <f t="shared" ca="1" si="8"/>
        <v/>
      </c>
      <c r="O38" s="124" t="str">
        <f t="shared" ca="1" si="8"/>
        <v/>
      </c>
      <c r="P38" s="124" t="str">
        <f t="shared" ca="1" si="8"/>
        <v/>
      </c>
      <c r="Q38" s="124" t="str">
        <f t="shared" ca="1" si="8"/>
        <v/>
      </c>
      <c r="R38" s="124" t="str">
        <f t="shared" ca="1" si="8"/>
        <v/>
      </c>
      <c r="S38" s="124" t="str">
        <f t="shared" ca="1" si="8"/>
        <v/>
      </c>
      <c r="T38" s="124" t="str">
        <f t="shared" ca="1" si="8"/>
        <v/>
      </c>
      <c r="U38" s="124" t="str">
        <f t="shared" ca="1" si="13"/>
        <v/>
      </c>
      <c r="V38" s="124" t="str">
        <f t="shared" ca="1" si="13"/>
        <v/>
      </c>
      <c r="W38" s="124" t="str">
        <f t="shared" ca="1" si="13"/>
        <v/>
      </c>
      <c r="X38" s="124" t="str">
        <f t="shared" ca="1" si="13"/>
        <v/>
      </c>
      <c r="Y38" s="124" t="str">
        <f t="shared" ca="1" si="13"/>
        <v/>
      </c>
      <c r="Z38" s="124" t="str">
        <f t="shared" ca="1" si="13"/>
        <v/>
      </c>
      <c r="AA38" s="124" t="str">
        <f t="shared" ca="1" si="13"/>
        <v/>
      </c>
      <c r="AB38" s="124" t="str">
        <f t="shared" ca="1" si="13"/>
        <v/>
      </c>
      <c r="AC38" s="124" t="str">
        <f t="shared" ca="1" si="13"/>
        <v/>
      </c>
      <c r="AD38" s="124" t="str">
        <f t="shared" ca="1" si="13"/>
        <v/>
      </c>
      <c r="AE38" s="124" t="str">
        <f t="shared" ca="1" si="13"/>
        <v/>
      </c>
      <c r="AF38" s="124" t="str">
        <f t="shared" ca="1" si="13"/>
        <v/>
      </c>
      <c r="AG38" s="124" t="str">
        <f t="shared" ca="1" si="13"/>
        <v/>
      </c>
      <c r="AH38" s="124" t="str">
        <f t="shared" ca="1" si="13"/>
        <v/>
      </c>
      <c r="AI38" s="124" t="str">
        <f t="shared" ca="1" si="13"/>
        <v/>
      </c>
      <c r="AJ38" s="124" t="str">
        <f t="shared" ca="1" si="13"/>
        <v/>
      </c>
      <c r="AK38" s="124" t="str">
        <f t="shared" ca="1" si="12"/>
        <v/>
      </c>
      <c r="AL38" s="125" t="str">
        <f t="shared" ca="1" si="12"/>
        <v/>
      </c>
      <c r="AM38" s="121">
        <f t="shared" ca="1" si="9"/>
        <v>0</v>
      </c>
      <c r="AN38" s="121">
        <f t="shared" ca="1" si="10"/>
        <v>1</v>
      </c>
      <c r="AO38" s="121">
        <f t="shared" ca="1" si="11"/>
        <v>1</v>
      </c>
    </row>
    <row r="39" spans="3:41" x14ac:dyDescent="0.25">
      <c r="C39" s="163"/>
      <c r="D39" s="26" t="s">
        <v>122</v>
      </c>
      <c r="E39" s="124" t="str">
        <f t="shared" ca="1" si="8"/>
        <v/>
      </c>
      <c r="F39" s="124" t="str">
        <f t="shared" ca="1" si="8"/>
        <v>G</v>
      </c>
      <c r="G39" s="124" t="str">
        <f t="shared" ca="1" si="8"/>
        <v/>
      </c>
      <c r="H39" s="124" t="str">
        <f t="shared" ca="1" si="8"/>
        <v/>
      </c>
      <c r="I39" s="124" t="str">
        <f t="shared" ca="1" si="8"/>
        <v/>
      </c>
      <c r="J39" s="124" t="str">
        <f t="shared" ca="1" si="8"/>
        <v/>
      </c>
      <c r="K39" s="124" t="str">
        <f t="shared" ca="1" si="8"/>
        <v/>
      </c>
      <c r="L39" s="124" t="str">
        <f t="shared" ca="1" si="8"/>
        <v/>
      </c>
      <c r="M39" s="124" t="str">
        <f t="shared" ca="1" si="8"/>
        <v/>
      </c>
      <c r="N39" s="124" t="str">
        <f t="shared" ca="1" si="8"/>
        <v/>
      </c>
      <c r="O39" s="124" t="str">
        <f t="shared" ca="1" si="8"/>
        <v/>
      </c>
      <c r="P39" s="124" t="str">
        <f t="shared" ca="1" si="8"/>
        <v/>
      </c>
      <c r="Q39" s="124" t="str">
        <f t="shared" ca="1" si="8"/>
        <v/>
      </c>
      <c r="R39" s="124" t="str">
        <f t="shared" ca="1" si="8"/>
        <v/>
      </c>
      <c r="S39" s="124" t="str">
        <f t="shared" ca="1" si="8"/>
        <v/>
      </c>
      <c r="T39" s="124" t="str">
        <f t="shared" ca="1" si="8"/>
        <v/>
      </c>
      <c r="U39" s="124" t="str">
        <f t="shared" ca="1" si="13"/>
        <v/>
      </c>
      <c r="V39" s="124" t="str">
        <f t="shared" ca="1" si="13"/>
        <v/>
      </c>
      <c r="W39" s="124" t="str">
        <f t="shared" ca="1" si="13"/>
        <v/>
      </c>
      <c r="X39" s="124" t="str">
        <f t="shared" ca="1" si="13"/>
        <v/>
      </c>
      <c r="Y39" s="124" t="str">
        <f t="shared" ca="1" si="13"/>
        <v/>
      </c>
      <c r="Z39" s="124" t="str">
        <f t="shared" ca="1" si="13"/>
        <v/>
      </c>
      <c r="AA39" s="124" t="str">
        <f t="shared" ca="1" si="13"/>
        <v/>
      </c>
      <c r="AB39" s="124" t="str">
        <f t="shared" ca="1" si="13"/>
        <v/>
      </c>
      <c r="AC39" s="124" t="str">
        <f t="shared" ca="1" si="13"/>
        <v/>
      </c>
      <c r="AD39" s="124" t="str">
        <f t="shared" ca="1" si="13"/>
        <v/>
      </c>
      <c r="AE39" s="124" t="str">
        <f t="shared" ca="1" si="13"/>
        <v/>
      </c>
      <c r="AF39" s="124" t="str">
        <f t="shared" ca="1" si="13"/>
        <v/>
      </c>
      <c r="AG39" s="124" t="str">
        <f t="shared" ca="1" si="13"/>
        <v/>
      </c>
      <c r="AH39" s="124" t="str">
        <f t="shared" ca="1" si="13"/>
        <v/>
      </c>
      <c r="AI39" s="124" t="str">
        <f t="shared" ca="1" si="13"/>
        <v/>
      </c>
      <c r="AJ39" s="124" t="str">
        <f t="shared" ca="1" si="13"/>
        <v/>
      </c>
      <c r="AK39" s="124" t="str">
        <f t="shared" ca="1" si="12"/>
        <v/>
      </c>
      <c r="AL39" s="125" t="str">
        <f t="shared" ca="1" si="12"/>
        <v/>
      </c>
      <c r="AM39" s="121">
        <f t="shared" ca="1" si="9"/>
        <v>1</v>
      </c>
      <c r="AN39" s="121">
        <f t="shared" ca="1" si="10"/>
        <v>0</v>
      </c>
      <c r="AO39" s="121">
        <f t="shared" ca="1" si="11"/>
        <v>0</v>
      </c>
    </row>
    <row r="40" spans="3:41" x14ac:dyDescent="0.25">
      <c r="C40" s="163"/>
      <c r="D40" s="26" t="s">
        <v>124</v>
      </c>
      <c r="E40" s="124" t="str">
        <f t="shared" ca="1" si="8"/>
        <v/>
      </c>
      <c r="F40" s="124" t="str">
        <f t="shared" ca="1" si="8"/>
        <v>P</v>
      </c>
      <c r="G40" s="124" t="str">
        <f t="shared" ca="1" si="8"/>
        <v/>
      </c>
      <c r="H40" s="124" t="str">
        <f t="shared" ca="1" si="8"/>
        <v/>
      </c>
      <c r="I40" s="124" t="str">
        <f t="shared" ca="1" si="8"/>
        <v/>
      </c>
      <c r="J40" s="124" t="str">
        <f t="shared" ca="1" si="8"/>
        <v/>
      </c>
      <c r="K40" s="124" t="str">
        <f t="shared" ca="1" si="8"/>
        <v/>
      </c>
      <c r="L40" s="124" t="str">
        <f t="shared" ca="1" si="8"/>
        <v/>
      </c>
      <c r="M40" s="124" t="str">
        <f t="shared" ca="1" si="8"/>
        <v/>
      </c>
      <c r="N40" s="124" t="str">
        <f t="shared" ca="1" si="8"/>
        <v/>
      </c>
      <c r="O40" s="124" t="str">
        <f t="shared" ca="1" si="8"/>
        <v/>
      </c>
      <c r="P40" s="124" t="str">
        <f t="shared" ca="1" si="8"/>
        <v/>
      </c>
      <c r="Q40" s="124" t="str">
        <f t="shared" ca="1" si="8"/>
        <v/>
      </c>
      <c r="R40" s="124" t="str">
        <f t="shared" ca="1" si="8"/>
        <v/>
      </c>
      <c r="S40" s="124" t="str">
        <f t="shared" ca="1" si="8"/>
        <v/>
      </c>
      <c r="T40" s="124" t="str">
        <f t="shared" ca="1" si="8"/>
        <v/>
      </c>
      <c r="U40" s="124" t="str">
        <f t="shared" ca="1" si="13"/>
        <v/>
      </c>
      <c r="V40" s="124" t="str">
        <f t="shared" ca="1" si="13"/>
        <v/>
      </c>
      <c r="W40" s="124" t="str">
        <f t="shared" ca="1" si="13"/>
        <v/>
      </c>
      <c r="X40" s="124" t="str">
        <f t="shared" ca="1" si="13"/>
        <v/>
      </c>
      <c r="Y40" s="124" t="str">
        <f t="shared" ca="1" si="13"/>
        <v/>
      </c>
      <c r="Z40" s="124" t="str">
        <f t="shared" ca="1" si="13"/>
        <v/>
      </c>
      <c r="AA40" s="124" t="str">
        <f t="shared" ca="1" si="13"/>
        <v/>
      </c>
      <c r="AB40" s="124" t="str">
        <f t="shared" ca="1" si="13"/>
        <v/>
      </c>
      <c r="AC40" s="124" t="str">
        <f t="shared" ca="1" si="13"/>
        <v/>
      </c>
      <c r="AD40" s="124" t="str">
        <f t="shared" ca="1" si="13"/>
        <v/>
      </c>
      <c r="AE40" s="124" t="str">
        <f t="shared" ca="1" si="13"/>
        <v/>
      </c>
      <c r="AF40" s="124" t="str">
        <f t="shared" ca="1" si="13"/>
        <v/>
      </c>
      <c r="AG40" s="124" t="str">
        <f t="shared" ca="1" si="13"/>
        <v/>
      </c>
      <c r="AH40" s="124" t="str">
        <f t="shared" ca="1" si="13"/>
        <v/>
      </c>
      <c r="AI40" s="124" t="str">
        <f t="shared" ca="1" si="13"/>
        <v/>
      </c>
      <c r="AJ40" s="124" t="str">
        <f t="shared" ca="1" si="13"/>
        <v/>
      </c>
      <c r="AK40" s="124" t="str">
        <f t="shared" ca="1" si="12"/>
        <v/>
      </c>
      <c r="AL40" s="125" t="str">
        <f t="shared" ca="1" si="12"/>
        <v/>
      </c>
      <c r="AM40" s="121">
        <f t="shared" ca="1" si="9"/>
        <v>0</v>
      </c>
      <c r="AN40" s="121">
        <f t="shared" ca="1" si="10"/>
        <v>0</v>
      </c>
      <c r="AO40" s="121">
        <f t="shared" ca="1" si="11"/>
        <v>1</v>
      </c>
    </row>
  </sheetData>
  <sheetProtection sheet="1" objects="1" scenarios="1"/>
  <mergeCells count="2">
    <mergeCell ref="C3:C20"/>
    <mergeCell ref="C23:C40"/>
  </mergeCells>
  <conditionalFormatting sqref="E3:AL20">
    <cfRule type="cellIs" dxfId="9" priority="4" operator="between">
      <formula>"P"</formula>
      <formula>"P"</formula>
    </cfRule>
    <cfRule type="cellIs" dxfId="8" priority="5" operator="between">
      <formula>"N"</formula>
      <formula>"N"</formula>
    </cfRule>
    <cfRule type="cellIs" dxfId="7" priority="6" operator="between">
      <formula>"G"</formula>
      <formula>"G"</formula>
    </cfRule>
  </conditionalFormatting>
  <conditionalFormatting sqref="E23:AL40">
    <cfRule type="cellIs" dxfId="6" priority="1" operator="between">
      <formula>"P"</formula>
      <formula>"P"</formula>
    </cfRule>
    <cfRule type="cellIs" dxfId="5" priority="2" operator="between">
      <formula>"N"</formula>
      <formula>"N"</formula>
    </cfRule>
    <cfRule type="cellIs" dxfId="4" priority="3" operator="between">
      <formula>"G"</formula>
      <formula>"G"</formula>
    </cfRule>
  </conditionalFormatting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3F0D2A-32A6-4F2C-9B05-B817A950FE3B}">
  <sheetPr codeName="Feuil9"/>
  <dimension ref="B1:AI876"/>
  <sheetViews>
    <sheetView tabSelected="1" topLeftCell="I1" zoomScaleNormal="100" workbookViewId="0">
      <selection activeCell="AA29" sqref="AA29"/>
    </sheetView>
  </sheetViews>
  <sheetFormatPr baseColWidth="10" defaultRowHeight="15.75" x14ac:dyDescent="0.25"/>
  <cols>
    <col min="1" max="1" width="2.140625" style="86" customWidth="1"/>
    <col min="2" max="2" width="5.7109375" style="117" customWidth="1"/>
    <col min="3" max="4" width="25.7109375" style="117" customWidth="1"/>
    <col min="5" max="5" width="11.140625" style="117" customWidth="1"/>
    <col min="6" max="6" width="41.140625" style="117" customWidth="1"/>
    <col min="7" max="8" width="7.140625" style="117" customWidth="1"/>
    <col min="9" max="9" width="1.42578125" style="117" customWidth="1"/>
    <col min="10" max="11" width="7.140625" style="117" customWidth="1"/>
    <col min="12" max="12" width="2.140625" style="117" customWidth="1"/>
    <col min="13" max="13" width="5.7109375" style="86" customWidth="1"/>
    <col min="14" max="14" width="2.28515625" style="86" customWidth="1"/>
    <col min="15" max="15" width="5.7109375" style="117" customWidth="1"/>
    <col min="16" max="16" width="2.140625" style="117" customWidth="1"/>
    <col min="17" max="17" width="39.5703125" style="86" customWidth="1"/>
    <col min="18" max="18" width="2.140625" style="86" customWidth="1"/>
    <col min="19" max="20" width="5.7109375" style="117" customWidth="1"/>
    <col min="21" max="21" width="2.85546875" style="117" customWidth="1"/>
    <col min="22" max="22" width="7.140625" style="117" customWidth="1"/>
    <col min="23" max="24" width="7.140625" style="86" customWidth="1"/>
    <col min="25" max="25" width="2.85546875" style="117" customWidth="1"/>
    <col min="26" max="26" width="5.7109375" style="86" customWidth="1"/>
    <col min="27" max="27" width="38.7109375" style="86" customWidth="1"/>
    <col min="28" max="29" width="5.7109375" style="86" customWidth="1"/>
    <col min="30" max="30" width="2.140625" style="86" customWidth="1"/>
    <col min="31" max="31" width="5.7109375" style="117" customWidth="1"/>
    <col min="32" max="32" width="38.7109375" style="117" customWidth="1"/>
    <col min="33" max="34" width="5.7109375" style="117" customWidth="1"/>
    <col min="35" max="35" width="11.42578125" style="117"/>
    <col min="36" max="16384" width="11.42578125" style="86"/>
  </cols>
  <sheetData>
    <row r="1" spans="2:34" ht="12.75" customHeight="1" x14ac:dyDescent="0.25"/>
    <row r="2" spans="2:34" x14ac:dyDescent="0.25">
      <c r="B2" s="134" t="s">
        <v>4</v>
      </c>
      <c r="C2" s="134" t="s">
        <v>264</v>
      </c>
      <c r="D2" s="134" t="s">
        <v>209</v>
      </c>
      <c r="G2" s="164" t="s">
        <v>265</v>
      </c>
      <c r="H2" s="164"/>
      <c r="O2" s="165" t="s">
        <v>120</v>
      </c>
      <c r="P2" s="166"/>
      <c r="Q2" s="166"/>
      <c r="R2" s="166"/>
      <c r="S2" s="166"/>
      <c r="T2" s="167"/>
      <c r="U2" s="137"/>
      <c r="V2" s="139" t="s">
        <v>268</v>
      </c>
      <c r="W2" s="136" t="s">
        <v>266</v>
      </c>
      <c r="X2" s="136" t="s">
        <v>267</v>
      </c>
      <c r="AA2" s="117" t="s">
        <v>264</v>
      </c>
      <c r="AF2" s="117" t="s">
        <v>209</v>
      </c>
    </row>
    <row r="3" spans="2:34" ht="12" customHeight="1" x14ac:dyDescent="0.25">
      <c r="D3" s="129"/>
      <c r="E3" s="129"/>
      <c r="F3" s="129"/>
      <c r="G3" s="130"/>
      <c r="H3" s="130"/>
      <c r="J3" s="130"/>
      <c r="K3" s="130"/>
      <c r="AA3" s="117"/>
    </row>
    <row r="4" spans="2:34" x14ac:dyDescent="0.25">
      <c r="B4" s="135">
        <v>1</v>
      </c>
      <c r="C4" s="131" t="str">
        <f>BUNDESLIGA!F3&amp;IF(OR(BUNDESLIGA!G3="",BUNDESLIGA!H3=""),"",IF(BUNDESLIGA!G3&gt;BUNDESLIGA!H3,"",IF(BUNDESLIGA!G3&lt;BUNDESLIGA!H3,"","")))</f>
        <v>Bayern München</v>
      </c>
      <c r="D4" s="131" t="str">
        <f>BUNDESLIGA!I3&amp;IF(OR(BUNDESLIGA!G3="",BUNDESLIGA!H3=""),"",IF(BUNDESLIGA!G3&lt;BUNDESLIGA!H3,"",IF(BUNDESLIGA!G3&gt;BUNDESLIGA!H3,"","")))</f>
        <v>Hertha BSC</v>
      </c>
      <c r="E4" s="131" t="str">
        <f>IF(BUNDESLIGA!G3&lt;&gt;"",BUNDESLIGA!G3&amp;" - "&amp;BUNDESLIGA!H3,"")</f>
        <v>2 - 2</v>
      </c>
      <c r="F4" s="131" t="str">
        <f>(C4&amp;"-"&amp;D4)</f>
        <v>Bayern München-Hertha BSC</v>
      </c>
      <c r="G4" s="131" t="str">
        <f t="shared" ref="G4:G67" si="0">LEFT(E4,1)</f>
        <v>2</v>
      </c>
      <c r="H4" s="132" t="str">
        <f t="shared" ref="H4:H67" si="1">RIGHT(E4,1)</f>
        <v>2</v>
      </c>
      <c r="J4" s="117">
        <f t="shared" ref="J4:J67" si="2">IF(G4="","",IF(G4&gt;H4,3,IF(G4=H4,1,0)))</f>
        <v>1</v>
      </c>
      <c r="K4" s="117">
        <f t="shared" ref="K4:K67" si="3">IF(H4="","",IF(H4&gt;G4,3,IF(H4=G4,1,0)))</f>
        <v>1</v>
      </c>
      <c r="M4" s="117" t="str">
        <f t="shared" ref="M4:M67" si="4">IF(AND($G4&lt;&gt;"",ISNUMBER(SEARCH("-"&amp;$O$2,$F4))+ISNUMBER(SEARCH($O$2&amp;"-",$F4))),ROW(),"")</f>
        <v/>
      </c>
      <c r="O4" s="133">
        <v>1</v>
      </c>
      <c r="P4" s="131"/>
      <c r="Q4" s="131" t="str">
        <f t="shared" ref="Q4:Q37" si="5">IF(COUNT($M$1:$M$380)&lt;$O4,"",INDEX(F$1:F$380,SMALL($M$1:$M$380,$O4)))</f>
        <v>Bayer Leverkusen-SC Paderborn 07</v>
      </c>
      <c r="R4" s="131"/>
      <c r="S4" s="131" t="str">
        <f t="shared" ref="S4:S37" si="6">IF(COUNT($M$1:$M$380)&lt;$O4,"",INDEX(G$1:G$380,SMALL($M$1:$M$380,$O4)))</f>
        <v>3</v>
      </c>
      <c r="T4" s="132" t="str">
        <f t="shared" ref="T4:T37" si="7">IF(COUNT($M$1:$M$380)&lt;$O4,"",INDEX(H$1:H$380,SMALL($M$1:$M$380,$O4)))</f>
        <v>2</v>
      </c>
      <c r="U4" s="138"/>
      <c r="V4" s="140" t="str">
        <f ca="1">IF(X4="",W4,X4)</f>
        <v>G</v>
      </c>
      <c r="W4" s="140" t="str">
        <f ca="1">IFERROR(VLOOKUP($O2,INDIRECT("domicile_"&amp;O$4),10,0),"")</f>
        <v>G</v>
      </c>
      <c r="X4" s="140" t="str">
        <f ca="1">IFERROR(VLOOKUP($O2,INDIRECT("exterieur_"&amp;O$4),8,0),"")</f>
        <v/>
      </c>
      <c r="Z4" s="135">
        <v>1</v>
      </c>
      <c r="AA4" s="131"/>
      <c r="AB4" s="147"/>
      <c r="AC4" s="148"/>
      <c r="AE4" s="135">
        <v>18</v>
      </c>
      <c r="AF4" s="131"/>
      <c r="AG4" s="131"/>
      <c r="AH4" s="132"/>
    </row>
    <row r="5" spans="2:34" x14ac:dyDescent="0.25">
      <c r="B5" s="135">
        <v>1</v>
      </c>
      <c r="C5" s="131" t="str">
        <f>BUNDESLIGA!F4&amp;IF(OR(BUNDESLIGA!G4="",BUNDESLIGA!H4=""),"",IF(BUNDESLIGA!G4&gt;BUNDESLIGA!H4,"",IF(BUNDESLIGA!G4&lt;BUNDESLIGA!H4,"","")))</f>
        <v>Borussia Dortmund</v>
      </c>
      <c r="D5" s="131" t="str">
        <f>BUNDESLIGA!I4&amp;IF(OR(BUNDESLIGA!G4="",BUNDESLIGA!H4=""),"",IF(BUNDESLIGA!G4&lt;BUNDESLIGA!H4,"",IF(BUNDESLIGA!G4&gt;BUNDESLIGA!H4,"","")))</f>
        <v>FC Augsburg</v>
      </c>
      <c r="E5" s="131" t="str">
        <f>IF(BUNDESLIGA!G4&lt;&gt;"",BUNDESLIGA!G4&amp;" - "&amp;BUNDESLIGA!H4,"")</f>
        <v>5 - 1</v>
      </c>
      <c r="F5" s="131" t="str">
        <f>(C5&amp;"-"&amp;D5)</f>
        <v>Borussia Dortmund-FC Augsburg</v>
      </c>
      <c r="G5" s="131" t="str">
        <f t="shared" si="0"/>
        <v>5</v>
      </c>
      <c r="H5" s="132" t="str">
        <f t="shared" si="1"/>
        <v>1</v>
      </c>
      <c r="J5" s="117">
        <f t="shared" si="2"/>
        <v>3</v>
      </c>
      <c r="K5" s="117">
        <f t="shared" si="3"/>
        <v>0</v>
      </c>
      <c r="M5" s="117" t="str">
        <f t="shared" si="4"/>
        <v/>
      </c>
      <c r="O5" s="133">
        <v>2</v>
      </c>
      <c r="P5" s="131"/>
      <c r="Q5" s="131" t="str">
        <f t="shared" si="5"/>
        <v>Fortuna Düsseldorf-Bayer Leverkusen</v>
      </c>
      <c r="R5" s="131"/>
      <c r="S5" s="131" t="str">
        <f t="shared" si="6"/>
        <v>1</v>
      </c>
      <c r="T5" s="132" t="str">
        <f t="shared" si="7"/>
        <v>3</v>
      </c>
      <c r="U5" s="138"/>
      <c r="V5" s="140" t="str">
        <f ca="1">IF(X5="",W5,X5)</f>
        <v>G</v>
      </c>
      <c r="W5" s="140" t="str">
        <f ca="1">IFERROR(VLOOKUP($O2,INDIRECT("domicile_"&amp;O$5),10,0),"")</f>
        <v/>
      </c>
      <c r="X5" s="140" t="str">
        <f ca="1">IFERROR(VLOOKUP($O2,INDIRECT("exterieur_"&amp;O$5),8,0),"")</f>
        <v>G</v>
      </c>
      <c r="Z5" s="135">
        <v>2</v>
      </c>
      <c r="AA5" s="131"/>
      <c r="AB5" s="147"/>
      <c r="AC5" s="148"/>
      <c r="AE5" s="135">
        <v>19</v>
      </c>
      <c r="AF5" s="131"/>
      <c r="AG5" s="131"/>
      <c r="AH5" s="132"/>
    </row>
    <row r="6" spans="2:34" x14ac:dyDescent="0.25">
      <c r="B6" s="135">
        <v>1</v>
      </c>
      <c r="C6" s="131" t="str">
        <f>BUNDESLIGA!F5&amp;IF(OR(BUNDESLIGA!G5="",BUNDESLIGA!H5=""),"",IF(BUNDESLIGA!G5&gt;BUNDESLIGA!H5,"",IF(BUNDESLIGA!G5&lt;BUNDESLIGA!H5,"","")))</f>
        <v>Bayer Leverkusen</v>
      </c>
      <c r="D6" s="131" t="str">
        <f>BUNDESLIGA!I5&amp;IF(OR(BUNDESLIGA!G5="",BUNDESLIGA!H5=""),"",IF(BUNDESLIGA!G5&lt;BUNDESLIGA!H5,"",IF(BUNDESLIGA!G5&gt;BUNDESLIGA!H5,"","")))</f>
        <v>SC Paderborn 07</v>
      </c>
      <c r="E6" s="131" t="str">
        <f>IF(BUNDESLIGA!G5&lt;&gt;"",BUNDESLIGA!G5&amp;" - "&amp;BUNDESLIGA!H5,"")</f>
        <v>3 - 2</v>
      </c>
      <c r="F6" s="131" t="str">
        <f t="shared" ref="F6:F69" si="8">(C6&amp;"-"&amp;D6)</f>
        <v>Bayer Leverkusen-SC Paderborn 07</v>
      </c>
      <c r="G6" s="131" t="str">
        <f t="shared" si="0"/>
        <v>3</v>
      </c>
      <c r="H6" s="132" t="str">
        <f t="shared" si="1"/>
        <v>2</v>
      </c>
      <c r="J6" s="117">
        <f t="shared" si="2"/>
        <v>3</v>
      </c>
      <c r="K6" s="117">
        <f t="shared" si="3"/>
        <v>0</v>
      </c>
      <c r="M6" s="117">
        <f t="shared" si="4"/>
        <v>6</v>
      </c>
      <c r="O6" s="133">
        <v>3</v>
      </c>
      <c r="P6" s="131"/>
      <c r="Q6" s="131" t="str">
        <f t="shared" si="5"/>
        <v>Bayer Leverkusen-1899 Hoffenheim</v>
      </c>
      <c r="R6" s="131"/>
      <c r="S6" s="131" t="str">
        <f t="shared" si="6"/>
        <v>0</v>
      </c>
      <c r="T6" s="132" t="str">
        <f t="shared" si="7"/>
        <v>0</v>
      </c>
      <c r="U6" s="138"/>
      <c r="V6" s="140" t="str">
        <f t="shared" ref="V6:V37" ca="1" si="9">IF(X6="",W6,X6)</f>
        <v>N</v>
      </c>
      <c r="W6" s="140" t="str">
        <f ca="1">IFERROR(VLOOKUP($O2,INDIRECT("domicile_"&amp;O$6),10,0),"")</f>
        <v>N</v>
      </c>
      <c r="X6" s="140" t="str">
        <f ca="1">IFERROR(VLOOKUP($O2,INDIRECT("exterieur_"&amp;O$6),8,0),"")</f>
        <v/>
      </c>
      <c r="Z6" s="135">
        <v>3</v>
      </c>
      <c r="AA6" s="131"/>
      <c r="AB6" s="147"/>
      <c r="AC6" s="148"/>
      <c r="AE6" s="135">
        <v>20</v>
      </c>
      <c r="AF6" s="131"/>
      <c r="AG6" s="131"/>
      <c r="AH6" s="132"/>
    </row>
    <row r="7" spans="2:34" x14ac:dyDescent="0.25">
      <c r="B7" s="135">
        <v>1</v>
      </c>
      <c r="C7" s="131" t="str">
        <f>BUNDESLIGA!F6&amp;IF(OR(BUNDESLIGA!G6="",BUNDESLIGA!H6=""),"",IF(BUNDESLIGA!G6&gt;BUNDESLIGA!H6,"",IF(BUNDESLIGA!G6&lt;BUNDESLIGA!H6,"","")))</f>
        <v>VfL Wolfsburg</v>
      </c>
      <c r="D7" s="131" t="str">
        <f>BUNDESLIGA!I6&amp;IF(OR(BUNDESLIGA!G6="",BUNDESLIGA!H6=""),"",IF(BUNDESLIGA!G6&lt;BUNDESLIGA!H6,"",IF(BUNDESLIGA!G6&gt;BUNDESLIGA!H6,"","")))</f>
        <v>1. FC Köln</v>
      </c>
      <c r="E7" s="131" t="str">
        <f>IF(BUNDESLIGA!G6&lt;&gt;"",BUNDESLIGA!G6&amp;" - "&amp;BUNDESLIGA!H6,"")</f>
        <v>2 - 1</v>
      </c>
      <c r="F7" s="131" t="str">
        <f t="shared" si="8"/>
        <v>VfL Wolfsburg-1. FC Köln</v>
      </c>
      <c r="G7" s="131" t="str">
        <f t="shared" si="0"/>
        <v>2</v>
      </c>
      <c r="H7" s="132" t="str">
        <f t="shared" si="1"/>
        <v>1</v>
      </c>
      <c r="J7" s="117">
        <f t="shared" si="2"/>
        <v>3</v>
      </c>
      <c r="K7" s="117">
        <f t="shared" si="3"/>
        <v>0</v>
      </c>
      <c r="M7" s="117" t="str">
        <f t="shared" si="4"/>
        <v/>
      </c>
      <c r="O7" s="133">
        <v>4</v>
      </c>
      <c r="P7" s="131"/>
      <c r="Q7" s="131" t="str">
        <f t="shared" si="5"/>
        <v/>
      </c>
      <c r="R7" s="131"/>
      <c r="S7" s="131" t="str">
        <f t="shared" si="6"/>
        <v/>
      </c>
      <c r="T7" s="132" t="str">
        <f t="shared" si="7"/>
        <v/>
      </c>
      <c r="U7" s="138"/>
      <c r="V7" s="140" t="str">
        <f t="shared" ca="1" si="9"/>
        <v/>
      </c>
      <c r="W7" s="140" t="str">
        <f ca="1">IFERROR(VLOOKUP($O2,INDIRECT("domicile_"&amp;O$7),10,0),"")</f>
        <v/>
      </c>
      <c r="X7" s="140" t="str">
        <f ca="1">IFERROR(VLOOKUP($O2,INDIRECT("exterieur_"&amp;O$7),8,0),"")</f>
        <v/>
      </c>
      <c r="Z7" s="135">
        <v>4</v>
      </c>
      <c r="AA7" s="131"/>
      <c r="AB7" s="147"/>
      <c r="AC7" s="148"/>
      <c r="AE7" s="135">
        <v>21</v>
      </c>
      <c r="AF7" s="131"/>
      <c r="AG7" s="131"/>
      <c r="AH7" s="132"/>
    </row>
    <row r="8" spans="2:34" x14ac:dyDescent="0.25">
      <c r="B8" s="135">
        <v>1</v>
      </c>
      <c r="C8" s="131" t="str">
        <f>BUNDESLIGA!F7&amp;IF(OR(BUNDESLIGA!G7="",BUNDESLIGA!H7=""),"",IF(BUNDESLIGA!G7&gt;BUNDESLIGA!H7,"",IF(BUNDESLIGA!G7&lt;BUNDESLIGA!H7,"","")))</f>
        <v>Werder Bremen</v>
      </c>
      <c r="D8" s="131" t="str">
        <f>BUNDESLIGA!I7&amp;IF(OR(BUNDESLIGA!G7="",BUNDESLIGA!H7=""),"",IF(BUNDESLIGA!G7&lt;BUNDESLIGA!H7,"",IF(BUNDESLIGA!G7&gt;BUNDESLIGA!H7,"","")))</f>
        <v>Fortuna Düsseldorf</v>
      </c>
      <c r="E8" s="131" t="str">
        <f>IF(BUNDESLIGA!G7&lt;&gt;"",BUNDESLIGA!G7&amp;" - "&amp;BUNDESLIGA!H7,"")</f>
        <v>1 - 3</v>
      </c>
      <c r="F8" s="131" t="str">
        <f t="shared" si="8"/>
        <v>Werder Bremen-Fortuna Düsseldorf</v>
      </c>
      <c r="G8" s="131" t="str">
        <f t="shared" si="0"/>
        <v>1</v>
      </c>
      <c r="H8" s="132" t="str">
        <f t="shared" si="1"/>
        <v>3</v>
      </c>
      <c r="J8" s="117">
        <f t="shared" si="2"/>
        <v>0</v>
      </c>
      <c r="K8" s="117">
        <f t="shared" si="3"/>
        <v>3</v>
      </c>
      <c r="M8" s="117" t="str">
        <f t="shared" si="4"/>
        <v/>
      </c>
      <c r="O8" s="133">
        <v>5</v>
      </c>
      <c r="P8" s="131"/>
      <c r="Q8" s="131" t="str">
        <f t="shared" si="5"/>
        <v/>
      </c>
      <c r="R8" s="131"/>
      <c r="S8" s="131" t="str">
        <f t="shared" si="6"/>
        <v/>
      </c>
      <c r="T8" s="132" t="str">
        <f t="shared" si="7"/>
        <v/>
      </c>
      <c r="U8" s="138"/>
      <c r="V8" s="140" t="str">
        <f t="shared" ca="1" si="9"/>
        <v/>
      </c>
      <c r="W8" s="140" t="str">
        <f ca="1">IFERROR(VLOOKUP($O2,INDIRECT("domicile_"&amp;O$8),10,0),"")</f>
        <v/>
      </c>
      <c r="X8" s="140" t="str">
        <f ca="1">IFERROR(VLOOKUP($O2,INDIRECT("exterieur_"&amp;O$8),8,0),"")</f>
        <v/>
      </c>
      <c r="Z8" s="135">
        <v>5</v>
      </c>
      <c r="AA8" s="131"/>
      <c r="AB8" s="147"/>
      <c r="AC8" s="148"/>
      <c r="AE8" s="135">
        <v>22</v>
      </c>
      <c r="AF8" s="131"/>
      <c r="AG8" s="131"/>
      <c r="AH8" s="132"/>
    </row>
    <row r="9" spans="2:34" x14ac:dyDescent="0.25">
      <c r="B9" s="135">
        <v>1</v>
      </c>
      <c r="C9" s="131" t="str">
        <f>BUNDESLIGA!F8&amp;IF(OR(BUNDESLIGA!G8="",BUNDESLIGA!H8=""),"",IF(BUNDESLIGA!G8&gt;BUNDESLIGA!H8,"",IF(BUNDESLIGA!G8&lt;BUNDESLIGA!H8,"","")))</f>
        <v>SC Freiburg</v>
      </c>
      <c r="D9" s="131" t="str">
        <f>BUNDESLIGA!I8&amp;IF(OR(BUNDESLIGA!G8="",BUNDESLIGA!H8=""),"",IF(BUNDESLIGA!G8&lt;BUNDESLIGA!H8,"",IF(BUNDESLIGA!G8&gt;BUNDESLIGA!H8,"","")))</f>
        <v>1. FSV Mainz 05</v>
      </c>
      <c r="E9" s="131" t="str">
        <f>IF(BUNDESLIGA!G8&lt;&gt;"",BUNDESLIGA!G8&amp;" - "&amp;BUNDESLIGA!H8,"")</f>
        <v>3 - 0</v>
      </c>
      <c r="F9" s="131" t="str">
        <f t="shared" si="8"/>
        <v>SC Freiburg-1. FSV Mainz 05</v>
      </c>
      <c r="G9" s="131" t="str">
        <f t="shared" si="0"/>
        <v>3</v>
      </c>
      <c r="H9" s="132" t="str">
        <f t="shared" si="1"/>
        <v>0</v>
      </c>
      <c r="J9" s="117">
        <f t="shared" si="2"/>
        <v>3</v>
      </c>
      <c r="K9" s="117">
        <f t="shared" si="3"/>
        <v>0</v>
      </c>
      <c r="M9" s="117" t="str">
        <f t="shared" si="4"/>
        <v/>
      </c>
      <c r="O9" s="133">
        <v>6</v>
      </c>
      <c r="P9" s="131"/>
      <c r="Q9" s="131" t="str">
        <f t="shared" si="5"/>
        <v/>
      </c>
      <c r="R9" s="131"/>
      <c r="S9" s="131" t="str">
        <f t="shared" si="6"/>
        <v/>
      </c>
      <c r="T9" s="132" t="str">
        <f t="shared" si="7"/>
        <v/>
      </c>
      <c r="U9" s="138"/>
      <c r="V9" s="140" t="str">
        <f t="shared" ca="1" si="9"/>
        <v/>
      </c>
      <c r="W9" s="140" t="str">
        <f ca="1">IFERROR(VLOOKUP($O2,INDIRECT("domicile_"&amp;O$9),10,0),"")</f>
        <v/>
      </c>
      <c r="X9" s="140" t="str">
        <f ca="1">IFERROR(VLOOKUP($O2,INDIRECT("exterieur_"&amp;O$9),8,0),"")</f>
        <v/>
      </c>
      <c r="Z9" s="135">
        <v>6</v>
      </c>
      <c r="AA9" s="131"/>
      <c r="AB9" s="147"/>
      <c r="AC9" s="148"/>
      <c r="AE9" s="135">
        <v>23</v>
      </c>
      <c r="AF9" s="131"/>
      <c r="AG9" s="131"/>
      <c r="AH9" s="132"/>
    </row>
    <row r="10" spans="2:34" x14ac:dyDescent="0.25">
      <c r="B10" s="135">
        <v>1</v>
      </c>
      <c r="C10" s="131" t="str">
        <f>BUNDESLIGA!F9&amp;IF(OR(BUNDESLIGA!G9="",BUNDESLIGA!H9=""),"",IF(BUNDESLIGA!G9&gt;BUNDESLIGA!H9,"",IF(BUNDESLIGA!G9&lt;BUNDESLIGA!H9,"","")))</f>
        <v>Bor. Mönchengladbach</v>
      </c>
      <c r="D10" s="131" t="str">
        <f>BUNDESLIGA!I9&amp;IF(OR(BUNDESLIGA!G9="",BUNDESLIGA!H9=""),"",IF(BUNDESLIGA!G9&lt;BUNDESLIGA!H9,"",IF(BUNDESLIGA!G9&gt;BUNDESLIGA!H9,"","")))</f>
        <v>FC Schalke 04</v>
      </c>
      <c r="E10" s="131" t="str">
        <f>IF(BUNDESLIGA!G9&lt;&gt;"",BUNDESLIGA!G9&amp;" - "&amp;BUNDESLIGA!H9,"")</f>
        <v>0 - 0</v>
      </c>
      <c r="F10" s="131" t="str">
        <f t="shared" si="8"/>
        <v>Bor. Mönchengladbach-FC Schalke 04</v>
      </c>
      <c r="G10" s="131" t="str">
        <f t="shared" si="0"/>
        <v>0</v>
      </c>
      <c r="H10" s="132" t="str">
        <f t="shared" si="1"/>
        <v>0</v>
      </c>
      <c r="J10" s="117">
        <f t="shared" si="2"/>
        <v>1</v>
      </c>
      <c r="K10" s="117">
        <f t="shared" si="3"/>
        <v>1</v>
      </c>
      <c r="M10" s="117" t="str">
        <f t="shared" si="4"/>
        <v/>
      </c>
      <c r="O10" s="133">
        <v>7</v>
      </c>
      <c r="P10" s="131"/>
      <c r="Q10" s="131" t="str">
        <f t="shared" si="5"/>
        <v/>
      </c>
      <c r="R10" s="131"/>
      <c r="S10" s="131" t="str">
        <f t="shared" si="6"/>
        <v/>
      </c>
      <c r="T10" s="132" t="str">
        <f t="shared" si="7"/>
        <v/>
      </c>
      <c r="U10" s="138"/>
      <c r="V10" s="140" t="str">
        <f t="shared" ca="1" si="9"/>
        <v/>
      </c>
      <c r="W10" s="140" t="str">
        <f ca="1">IFERROR(VLOOKUP($O2,INDIRECT("domicile_"&amp;O$10),10,0),"")</f>
        <v/>
      </c>
      <c r="X10" s="140" t="str">
        <f ca="1">IFERROR(VLOOKUP($O2,INDIRECT("exterieur_"&amp;O$10),8,0),"")</f>
        <v/>
      </c>
      <c r="Z10" s="135">
        <v>7</v>
      </c>
      <c r="AA10" s="131"/>
      <c r="AB10" s="147"/>
      <c r="AC10" s="148"/>
      <c r="AE10" s="135">
        <v>24</v>
      </c>
      <c r="AF10" s="131"/>
      <c r="AG10" s="131"/>
      <c r="AH10" s="132"/>
    </row>
    <row r="11" spans="2:34" x14ac:dyDescent="0.25">
      <c r="B11" s="135">
        <v>1</v>
      </c>
      <c r="C11" s="131" t="str">
        <f>BUNDESLIGA!F10&amp;IF(OR(BUNDESLIGA!G10="",BUNDESLIGA!H10=""),"",IF(BUNDESLIGA!G10&gt;BUNDESLIGA!H10,"",IF(BUNDESLIGA!G10&lt;BUNDESLIGA!H10,"","")))</f>
        <v>Eintracht Frankfurt</v>
      </c>
      <c r="D11" s="131" t="str">
        <f>BUNDESLIGA!I10&amp;IF(OR(BUNDESLIGA!G10="",BUNDESLIGA!H10=""),"",IF(BUNDESLIGA!G10&lt;BUNDESLIGA!H10,"",IF(BUNDESLIGA!G10&gt;BUNDESLIGA!H10,"","")))</f>
        <v>1899 Hoffenheim</v>
      </c>
      <c r="E11" s="131" t="str">
        <f>IF(BUNDESLIGA!G10&lt;&gt;"",BUNDESLIGA!G10&amp;" - "&amp;BUNDESLIGA!H10,"")</f>
        <v>1 - 0</v>
      </c>
      <c r="F11" s="131" t="str">
        <f t="shared" si="8"/>
        <v>Eintracht Frankfurt-1899 Hoffenheim</v>
      </c>
      <c r="G11" s="131" t="str">
        <f t="shared" si="0"/>
        <v>1</v>
      </c>
      <c r="H11" s="132" t="str">
        <f t="shared" si="1"/>
        <v>0</v>
      </c>
      <c r="J11" s="117">
        <f t="shared" si="2"/>
        <v>3</v>
      </c>
      <c r="K11" s="117">
        <f t="shared" si="3"/>
        <v>0</v>
      </c>
      <c r="M11" s="117" t="str">
        <f t="shared" si="4"/>
        <v/>
      </c>
      <c r="O11" s="133">
        <v>8</v>
      </c>
      <c r="P11" s="131"/>
      <c r="Q11" s="131" t="str">
        <f t="shared" si="5"/>
        <v/>
      </c>
      <c r="R11" s="131"/>
      <c r="S11" s="131" t="str">
        <f t="shared" si="6"/>
        <v/>
      </c>
      <c r="T11" s="132" t="str">
        <f t="shared" si="7"/>
        <v/>
      </c>
      <c r="U11" s="138"/>
      <c r="V11" s="140" t="str">
        <f t="shared" ca="1" si="9"/>
        <v/>
      </c>
      <c r="W11" s="140" t="str">
        <f ca="1">IFERROR(VLOOKUP($O2,INDIRECT("domicile_"&amp;O$11),10,0),"")</f>
        <v/>
      </c>
      <c r="X11" s="140" t="str">
        <f ca="1">IFERROR(VLOOKUP($O2,INDIRECT("exterieur_"&amp;O$11),8,0),"")</f>
        <v/>
      </c>
      <c r="Z11" s="135">
        <v>8</v>
      </c>
      <c r="AA11" s="131"/>
      <c r="AB11" s="147"/>
      <c r="AC11" s="148"/>
      <c r="AE11" s="135">
        <v>25</v>
      </c>
      <c r="AF11" s="131"/>
      <c r="AG11" s="131"/>
      <c r="AH11" s="132"/>
    </row>
    <row r="12" spans="2:34" x14ac:dyDescent="0.25">
      <c r="B12" s="135">
        <v>1</v>
      </c>
      <c r="C12" s="131" t="str">
        <f>BUNDESLIGA!F11&amp;IF(OR(BUNDESLIGA!G11="",BUNDESLIGA!H11=""),"",IF(BUNDESLIGA!G11&gt;BUNDESLIGA!H11,"",IF(BUNDESLIGA!G11&lt;BUNDESLIGA!H11,"","")))</f>
        <v>1. FC Union Berlin</v>
      </c>
      <c r="D12" s="131" t="str">
        <f>BUNDESLIGA!I11&amp;IF(OR(BUNDESLIGA!G11="",BUNDESLIGA!H11=""),"",IF(BUNDESLIGA!G11&lt;BUNDESLIGA!H11,"",IF(BUNDESLIGA!G11&gt;BUNDESLIGA!H11,"","")))</f>
        <v>RB Leipzig</v>
      </c>
      <c r="E12" s="131" t="str">
        <f>IF(BUNDESLIGA!G11&lt;&gt;"",BUNDESLIGA!G11&amp;" - "&amp;BUNDESLIGA!H11,"")</f>
        <v>0 - 4</v>
      </c>
      <c r="F12" s="131" t="str">
        <f t="shared" si="8"/>
        <v>1. FC Union Berlin-RB Leipzig</v>
      </c>
      <c r="G12" s="131" t="str">
        <f t="shared" si="0"/>
        <v>0</v>
      </c>
      <c r="H12" s="132" t="str">
        <f t="shared" si="1"/>
        <v>4</v>
      </c>
      <c r="J12" s="117">
        <f t="shared" si="2"/>
        <v>0</v>
      </c>
      <c r="K12" s="117">
        <f t="shared" si="3"/>
        <v>3</v>
      </c>
      <c r="M12" s="117" t="str">
        <f t="shared" si="4"/>
        <v/>
      </c>
      <c r="O12" s="133">
        <v>9</v>
      </c>
      <c r="P12" s="131"/>
      <c r="Q12" s="131" t="str">
        <f t="shared" si="5"/>
        <v/>
      </c>
      <c r="R12" s="131"/>
      <c r="S12" s="131" t="str">
        <f t="shared" si="6"/>
        <v/>
      </c>
      <c r="T12" s="132" t="str">
        <f t="shared" si="7"/>
        <v/>
      </c>
      <c r="U12" s="138"/>
      <c r="V12" s="140" t="str">
        <f t="shared" ca="1" si="9"/>
        <v/>
      </c>
      <c r="W12" s="140" t="str">
        <f ca="1">IFERROR(VLOOKUP($O2,INDIRECT("domicile_"&amp;O$12),10,0),"")</f>
        <v/>
      </c>
      <c r="X12" s="140" t="str">
        <f ca="1">IFERROR(VLOOKUP($O2,INDIRECT("exterieur_"&amp;O$12),8,0),"")</f>
        <v/>
      </c>
      <c r="Z12" s="135">
        <v>9</v>
      </c>
      <c r="AA12" s="131"/>
      <c r="AB12" s="147"/>
      <c r="AC12" s="148"/>
      <c r="AE12" s="135">
        <v>26</v>
      </c>
      <c r="AF12" s="131"/>
      <c r="AG12" s="131"/>
      <c r="AH12" s="132"/>
    </row>
    <row r="13" spans="2:34" x14ac:dyDescent="0.25">
      <c r="B13" s="135">
        <v>2</v>
      </c>
      <c r="C13" s="131" t="str">
        <f>BUNDESLIGA!F14&amp;IF(OR(BUNDESLIGA!G14="",BUNDESLIGA!H14=""),"",IF(BUNDESLIGA!G14&gt;BUNDESLIGA!H14,"",IF(BUNDESLIGA!G14&lt;BUNDESLIGA!H14,"","")))</f>
        <v>1. FC Köln</v>
      </c>
      <c r="D13" s="131" t="str">
        <f>BUNDESLIGA!I14&amp;IF(OR(BUNDESLIGA!G14="",BUNDESLIGA!H14=""),"",IF(BUNDESLIGA!G14&lt;BUNDESLIGA!H14,"",IF(BUNDESLIGA!G14&gt;BUNDESLIGA!H14,"","")))</f>
        <v>Borussia Dortmund</v>
      </c>
      <c r="E13" s="131" t="str">
        <f>IF(BUNDESLIGA!G14&lt;&gt;"",BUNDESLIGA!G14&amp;" - "&amp;BUNDESLIGA!H14,"")</f>
        <v>1 - 3</v>
      </c>
      <c r="F13" s="131" t="str">
        <f t="shared" si="8"/>
        <v>1. FC Köln-Borussia Dortmund</v>
      </c>
      <c r="G13" s="131" t="str">
        <f t="shared" si="0"/>
        <v>1</v>
      </c>
      <c r="H13" s="132" t="str">
        <f t="shared" si="1"/>
        <v>3</v>
      </c>
      <c r="J13" s="117">
        <f t="shared" si="2"/>
        <v>0</v>
      </c>
      <c r="K13" s="117">
        <f t="shared" si="3"/>
        <v>3</v>
      </c>
      <c r="M13" s="117" t="str">
        <f t="shared" si="4"/>
        <v/>
      </c>
      <c r="O13" s="133">
        <v>10</v>
      </c>
      <c r="P13" s="131"/>
      <c r="Q13" s="131" t="str">
        <f t="shared" si="5"/>
        <v/>
      </c>
      <c r="R13" s="131"/>
      <c r="S13" s="131" t="str">
        <f t="shared" si="6"/>
        <v/>
      </c>
      <c r="T13" s="132" t="str">
        <f t="shared" si="7"/>
        <v/>
      </c>
      <c r="U13" s="138"/>
      <c r="V13" s="140" t="str">
        <f t="shared" ca="1" si="9"/>
        <v/>
      </c>
      <c r="W13" s="140" t="str">
        <f ca="1">IFERROR(VLOOKUP($O2,INDIRECT("domicile_"&amp;O$13),10,0),"")</f>
        <v/>
      </c>
      <c r="X13" s="140" t="str">
        <f ca="1">IFERROR(VLOOKUP($O2,INDIRECT("exterieur_"&amp;O$13),8,0),"")</f>
        <v/>
      </c>
      <c r="Z13" s="135">
        <v>10</v>
      </c>
      <c r="AA13" s="131"/>
      <c r="AB13" s="147"/>
      <c r="AC13" s="148"/>
      <c r="AE13" s="135">
        <v>27</v>
      </c>
      <c r="AF13" s="131"/>
      <c r="AG13" s="131"/>
      <c r="AH13" s="132"/>
    </row>
    <row r="14" spans="2:34" x14ac:dyDescent="0.25">
      <c r="B14" s="135">
        <v>2</v>
      </c>
      <c r="C14" s="131" t="str">
        <f>BUNDESLIGA!F15&amp;IF(OR(BUNDESLIGA!G15="",BUNDESLIGA!H15=""),"",IF(BUNDESLIGA!G15&gt;BUNDESLIGA!H15,"",IF(BUNDESLIGA!G15&lt;BUNDESLIGA!H15,"","")))</f>
        <v>1899 Hoffenheim</v>
      </c>
      <c r="D14" s="131" t="str">
        <f>BUNDESLIGA!I15&amp;IF(OR(BUNDESLIGA!G15="",BUNDESLIGA!H15=""),"",IF(BUNDESLIGA!G15&lt;BUNDESLIGA!H15,"",IF(BUNDESLIGA!G15&gt;BUNDESLIGA!H15,"","")))</f>
        <v>Werder Bremen</v>
      </c>
      <c r="E14" s="131" t="str">
        <f>IF(BUNDESLIGA!G15&lt;&gt;"",BUNDESLIGA!G15&amp;" - "&amp;BUNDESLIGA!H15,"")</f>
        <v>3 - 2</v>
      </c>
      <c r="F14" s="131" t="str">
        <f t="shared" si="8"/>
        <v>1899 Hoffenheim-Werder Bremen</v>
      </c>
      <c r="G14" s="131" t="str">
        <f t="shared" si="0"/>
        <v>3</v>
      </c>
      <c r="H14" s="132" t="str">
        <f t="shared" si="1"/>
        <v>2</v>
      </c>
      <c r="J14" s="117">
        <f t="shared" si="2"/>
        <v>3</v>
      </c>
      <c r="K14" s="117">
        <f t="shared" si="3"/>
        <v>0</v>
      </c>
      <c r="M14" s="117" t="str">
        <f t="shared" si="4"/>
        <v/>
      </c>
      <c r="O14" s="133">
        <v>11</v>
      </c>
      <c r="P14" s="131"/>
      <c r="Q14" s="131" t="str">
        <f t="shared" si="5"/>
        <v/>
      </c>
      <c r="R14" s="131"/>
      <c r="S14" s="131" t="str">
        <f t="shared" si="6"/>
        <v/>
      </c>
      <c r="T14" s="132" t="str">
        <f t="shared" si="7"/>
        <v/>
      </c>
      <c r="U14" s="138"/>
      <c r="V14" s="140" t="str">
        <f t="shared" ca="1" si="9"/>
        <v/>
      </c>
      <c r="W14" s="140" t="str">
        <f ca="1">IFERROR(VLOOKUP($O2,INDIRECT("domicile_"&amp;O$14),10,0),"")</f>
        <v/>
      </c>
      <c r="X14" s="140" t="str">
        <f ca="1">IFERROR(VLOOKUP($O2,INDIRECT("exterieur_"&amp;O$14),8,0),"")</f>
        <v/>
      </c>
      <c r="Z14" s="135">
        <v>11</v>
      </c>
      <c r="AA14" s="131"/>
      <c r="AB14" s="147"/>
      <c r="AC14" s="148"/>
      <c r="AE14" s="135">
        <v>28</v>
      </c>
      <c r="AF14" s="131"/>
      <c r="AG14" s="131"/>
      <c r="AH14" s="132"/>
    </row>
    <row r="15" spans="2:34" x14ac:dyDescent="0.25">
      <c r="B15" s="135">
        <v>2</v>
      </c>
      <c r="C15" s="131" t="str">
        <f>BUNDESLIGA!F16&amp;IF(OR(BUNDESLIGA!G16="",BUNDESLIGA!H16=""),"",IF(BUNDESLIGA!G16&gt;BUNDESLIGA!H16,"",IF(BUNDESLIGA!G16&lt;BUNDESLIGA!H16,"","")))</f>
        <v>Fortuna Düsseldorf</v>
      </c>
      <c r="D15" s="131" t="str">
        <f>BUNDESLIGA!I16&amp;IF(OR(BUNDESLIGA!G16="",BUNDESLIGA!H16=""),"",IF(BUNDESLIGA!G16&lt;BUNDESLIGA!H16,"",IF(BUNDESLIGA!G16&gt;BUNDESLIGA!H16,"","")))</f>
        <v>Bayer Leverkusen</v>
      </c>
      <c r="E15" s="131" t="str">
        <f>IF(BUNDESLIGA!G16&lt;&gt;"",BUNDESLIGA!G16&amp;" - "&amp;BUNDESLIGA!H16,"")</f>
        <v>1 - 3</v>
      </c>
      <c r="F15" s="131" t="str">
        <f t="shared" si="8"/>
        <v>Fortuna Düsseldorf-Bayer Leverkusen</v>
      </c>
      <c r="G15" s="131" t="str">
        <f t="shared" si="0"/>
        <v>1</v>
      </c>
      <c r="H15" s="132" t="str">
        <f t="shared" si="1"/>
        <v>3</v>
      </c>
      <c r="J15" s="117">
        <f t="shared" si="2"/>
        <v>0</v>
      </c>
      <c r="K15" s="117">
        <f t="shared" si="3"/>
        <v>3</v>
      </c>
      <c r="M15" s="117">
        <f t="shared" si="4"/>
        <v>15</v>
      </c>
      <c r="O15" s="133">
        <v>12</v>
      </c>
      <c r="P15" s="131"/>
      <c r="Q15" s="131" t="str">
        <f t="shared" si="5"/>
        <v/>
      </c>
      <c r="R15" s="131"/>
      <c r="S15" s="131" t="str">
        <f t="shared" si="6"/>
        <v/>
      </c>
      <c r="T15" s="132" t="str">
        <f t="shared" si="7"/>
        <v/>
      </c>
      <c r="U15" s="138"/>
      <c r="V15" s="140" t="str">
        <f t="shared" ca="1" si="9"/>
        <v/>
      </c>
      <c r="W15" s="140" t="str">
        <f ca="1">IFERROR(VLOOKUP($O2,INDIRECT("domicile_"&amp;O$15),10,0),"")</f>
        <v/>
      </c>
      <c r="X15" s="140" t="str">
        <f ca="1">IFERROR(VLOOKUP($O2,INDIRECT("exterieur_"&amp;O$15),8,0),"")</f>
        <v/>
      </c>
      <c r="Z15" s="135">
        <v>12</v>
      </c>
      <c r="AA15" s="131"/>
      <c r="AB15" s="147"/>
      <c r="AC15" s="148"/>
      <c r="AE15" s="135">
        <v>29</v>
      </c>
      <c r="AF15" s="131"/>
      <c r="AG15" s="131"/>
      <c r="AH15" s="132"/>
    </row>
    <row r="16" spans="2:34" x14ac:dyDescent="0.25">
      <c r="B16" s="135">
        <v>2</v>
      </c>
      <c r="C16" s="131" t="str">
        <f>BUNDESLIGA!F17&amp;IF(OR(BUNDESLIGA!G17="",BUNDESLIGA!H17=""),"",IF(BUNDESLIGA!G17&gt;BUNDESLIGA!H17,"",IF(BUNDESLIGA!G17&lt;BUNDESLIGA!H17,"","")))</f>
        <v>1. FSV Mainz 05</v>
      </c>
      <c r="D16" s="131" t="str">
        <f>BUNDESLIGA!I17&amp;IF(OR(BUNDESLIGA!G17="",BUNDESLIGA!H17=""),"",IF(BUNDESLIGA!G17&lt;BUNDESLIGA!H17,"",IF(BUNDESLIGA!G17&gt;BUNDESLIGA!H17,"","")))</f>
        <v>Bor. Mönchengladbach</v>
      </c>
      <c r="E16" s="131" t="str">
        <f>IF(BUNDESLIGA!G17&lt;&gt;"",BUNDESLIGA!G17&amp;" - "&amp;BUNDESLIGA!H17,"")</f>
        <v>1 - 3</v>
      </c>
      <c r="F16" s="131" t="str">
        <f t="shared" si="8"/>
        <v>1. FSV Mainz 05-Bor. Mönchengladbach</v>
      </c>
      <c r="G16" s="131" t="str">
        <f t="shared" si="0"/>
        <v>1</v>
      </c>
      <c r="H16" s="132" t="str">
        <f t="shared" si="1"/>
        <v>3</v>
      </c>
      <c r="J16" s="117">
        <f t="shared" si="2"/>
        <v>0</v>
      </c>
      <c r="K16" s="117">
        <f t="shared" si="3"/>
        <v>3</v>
      </c>
      <c r="M16" s="117" t="str">
        <f t="shared" si="4"/>
        <v/>
      </c>
      <c r="O16" s="133">
        <v>13</v>
      </c>
      <c r="P16" s="131"/>
      <c r="Q16" s="131" t="str">
        <f t="shared" si="5"/>
        <v/>
      </c>
      <c r="R16" s="131"/>
      <c r="S16" s="131" t="str">
        <f t="shared" si="6"/>
        <v/>
      </c>
      <c r="T16" s="132" t="str">
        <f t="shared" si="7"/>
        <v/>
      </c>
      <c r="U16" s="138"/>
      <c r="V16" s="140" t="str">
        <f t="shared" ca="1" si="9"/>
        <v/>
      </c>
      <c r="W16" s="140" t="str">
        <f ca="1">IFERROR(VLOOKUP($O2,INDIRECT("domicile_"&amp;O$16),10,0),"")</f>
        <v/>
      </c>
      <c r="X16" s="140" t="str">
        <f ca="1">IFERROR(VLOOKUP($O2,INDIRECT("exterieur_"&amp;O$16),8,0),"")</f>
        <v/>
      </c>
      <c r="Z16" s="135">
        <v>13</v>
      </c>
      <c r="AA16" s="131"/>
      <c r="AB16" s="147"/>
      <c r="AC16" s="148"/>
      <c r="AE16" s="135">
        <v>30</v>
      </c>
      <c r="AF16" s="131"/>
      <c r="AG16" s="131"/>
      <c r="AH16" s="132"/>
    </row>
    <row r="17" spans="2:34" x14ac:dyDescent="0.25">
      <c r="B17" s="135">
        <v>2</v>
      </c>
      <c r="C17" s="131" t="str">
        <f>BUNDESLIGA!F18&amp;IF(OR(BUNDESLIGA!G18="",BUNDESLIGA!H18=""),"",IF(BUNDESLIGA!G18&gt;BUNDESLIGA!H18,"",IF(BUNDESLIGA!G18&lt;BUNDESLIGA!H18,"","")))</f>
        <v>FC Augsburg</v>
      </c>
      <c r="D17" s="131" t="str">
        <f>BUNDESLIGA!I18&amp;IF(OR(BUNDESLIGA!G18="",BUNDESLIGA!H18=""),"",IF(BUNDESLIGA!G18&lt;BUNDESLIGA!H18,"",IF(BUNDESLIGA!G18&gt;BUNDESLIGA!H18,"","")))</f>
        <v>1. FC Union Berlin</v>
      </c>
      <c r="E17" s="131" t="str">
        <f>IF(BUNDESLIGA!G18&lt;&gt;"",BUNDESLIGA!G18&amp;" - "&amp;BUNDESLIGA!H18,"")</f>
        <v>1 - 1</v>
      </c>
      <c r="F17" s="131" t="str">
        <f t="shared" si="8"/>
        <v>FC Augsburg-1. FC Union Berlin</v>
      </c>
      <c r="G17" s="131" t="str">
        <f t="shared" si="0"/>
        <v>1</v>
      </c>
      <c r="H17" s="132" t="str">
        <f t="shared" si="1"/>
        <v>1</v>
      </c>
      <c r="J17" s="117">
        <f t="shared" si="2"/>
        <v>1</v>
      </c>
      <c r="K17" s="117">
        <f t="shared" si="3"/>
        <v>1</v>
      </c>
      <c r="M17" s="117" t="str">
        <f t="shared" si="4"/>
        <v/>
      </c>
      <c r="O17" s="133">
        <v>14</v>
      </c>
      <c r="P17" s="131"/>
      <c r="Q17" s="131" t="str">
        <f t="shared" si="5"/>
        <v/>
      </c>
      <c r="R17" s="131"/>
      <c r="S17" s="131" t="str">
        <f t="shared" si="6"/>
        <v/>
      </c>
      <c r="T17" s="132" t="str">
        <f t="shared" si="7"/>
        <v/>
      </c>
      <c r="U17" s="138"/>
      <c r="V17" s="140" t="str">
        <f t="shared" ca="1" si="9"/>
        <v/>
      </c>
      <c r="W17" s="140" t="str">
        <f ca="1">IFERROR(VLOOKUP($O2,INDIRECT("domicile_"&amp;O$17),10,0),"")</f>
        <v/>
      </c>
      <c r="X17" s="140" t="str">
        <f ca="1">IFERROR(VLOOKUP($O2,INDIRECT("exterieur_"&amp;O$17),8,0),"")</f>
        <v/>
      </c>
      <c r="Z17" s="135">
        <v>14</v>
      </c>
      <c r="AA17" s="131"/>
      <c r="AB17" s="147"/>
      <c r="AC17" s="148"/>
      <c r="AE17" s="135">
        <v>31</v>
      </c>
      <c r="AF17" s="131"/>
      <c r="AG17" s="131"/>
      <c r="AH17" s="132"/>
    </row>
    <row r="18" spans="2:34" x14ac:dyDescent="0.25">
      <c r="B18" s="135">
        <v>2</v>
      </c>
      <c r="C18" s="131" t="str">
        <f>BUNDESLIGA!F19&amp;IF(OR(BUNDESLIGA!G19="",BUNDESLIGA!H19=""),"",IF(BUNDESLIGA!G19&gt;BUNDESLIGA!H19,"",IF(BUNDESLIGA!G19&lt;BUNDESLIGA!H19,"","")))</f>
        <v>SC Paderborn 07</v>
      </c>
      <c r="D18" s="131" t="str">
        <f>BUNDESLIGA!I19&amp;IF(OR(BUNDESLIGA!G19="",BUNDESLIGA!H19=""),"",IF(BUNDESLIGA!G19&lt;BUNDESLIGA!H19,"",IF(BUNDESLIGA!G19&gt;BUNDESLIGA!H19,"","")))</f>
        <v>SC Freiburg</v>
      </c>
      <c r="E18" s="131" t="str">
        <f>IF(BUNDESLIGA!G19&lt;&gt;"",BUNDESLIGA!G19&amp;" - "&amp;BUNDESLIGA!H19,"")</f>
        <v>1 - 3</v>
      </c>
      <c r="F18" s="131" t="str">
        <f t="shared" si="8"/>
        <v>SC Paderborn 07-SC Freiburg</v>
      </c>
      <c r="G18" s="131" t="str">
        <f t="shared" si="0"/>
        <v>1</v>
      </c>
      <c r="H18" s="132" t="str">
        <f t="shared" si="1"/>
        <v>3</v>
      </c>
      <c r="J18" s="117">
        <f t="shared" si="2"/>
        <v>0</v>
      </c>
      <c r="K18" s="117">
        <f t="shared" si="3"/>
        <v>3</v>
      </c>
      <c r="M18" s="117" t="str">
        <f t="shared" si="4"/>
        <v/>
      </c>
      <c r="O18" s="133">
        <v>15</v>
      </c>
      <c r="P18" s="131"/>
      <c r="Q18" s="131" t="str">
        <f t="shared" si="5"/>
        <v/>
      </c>
      <c r="R18" s="131"/>
      <c r="S18" s="131" t="str">
        <f t="shared" si="6"/>
        <v/>
      </c>
      <c r="T18" s="132" t="str">
        <f t="shared" si="7"/>
        <v/>
      </c>
      <c r="U18" s="138"/>
      <c r="V18" s="140" t="str">
        <f t="shared" ca="1" si="9"/>
        <v/>
      </c>
      <c r="W18" s="140" t="str">
        <f ca="1">IFERROR(VLOOKUP($O2,INDIRECT("domicile_"&amp;O$18),10,0),"")</f>
        <v/>
      </c>
      <c r="X18" s="140" t="str">
        <f ca="1">IFERROR(VLOOKUP($O2,INDIRECT("exterieur_"&amp;O$18),8,0),"")</f>
        <v/>
      </c>
      <c r="Z18" s="135">
        <v>15</v>
      </c>
      <c r="AA18" s="131"/>
      <c r="AB18" s="147"/>
      <c r="AC18" s="148"/>
      <c r="AE18" s="135">
        <v>32</v>
      </c>
      <c r="AF18" s="131"/>
      <c r="AG18" s="131"/>
      <c r="AH18" s="132"/>
    </row>
    <row r="19" spans="2:34" x14ac:dyDescent="0.25">
      <c r="B19" s="135">
        <v>2</v>
      </c>
      <c r="C19" s="131" t="str">
        <f>BUNDESLIGA!F20&amp;IF(OR(BUNDESLIGA!G20="",BUNDESLIGA!H20=""),"",IF(BUNDESLIGA!G20&gt;BUNDESLIGA!H20,"",IF(BUNDESLIGA!G20&lt;BUNDESLIGA!H20,"","")))</f>
        <v>FC Schalke 04</v>
      </c>
      <c r="D19" s="131" t="str">
        <f>BUNDESLIGA!I20&amp;IF(OR(BUNDESLIGA!G20="",BUNDESLIGA!H20=""),"",IF(BUNDESLIGA!G20&lt;BUNDESLIGA!H20,"",IF(BUNDESLIGA!G20&gt;BUNDESLIGA!H20,"","")))</f>
        <v>Bayern München</v>
      </c>
      <c r="E19" s="131" t="str">
        <f>IF(BUNDESLIGA!G20&lt;&gt;"",BUNDESLIGA!G20&amp;" - "&amp;BUNDESLIGA!H20,"")</f>
        <v>0 - 3</v>
      </c>
      <c r="F19" s="131" t="str">
        <f t="shared" si="8"/>
        <v>FC Schalke 04-Bayern München</v>
      </c>
      <c r="G19" s="131" t="str">
        <f t="shared" si="0"/>
        <v>0</v>
      </c>
      <c r="H19" s="132" t="str">
        <f t="shared" si="1"/>
        <v>3</v>
      </c>
      <c r="J19" s="117">
        <f t="shared" si="2"/>
        <v>0</v>
      </c>
      <c r="K19" s="117">
        <f t="shared" si="3"/>
        <v>3</v>
      </c>
      <c r="M19" s="117" t="str">
        <f t="shared" si="4"/>
        <v/>
      </c>
      <c r="O19" s="133">
        <v>16</v>
      </c>
      <c r="P19" s="131"/>
      <c r="Q19" s="131" t="str">
        <f t="shared" si="5"/>
        <v/>
      </c>
      <c r="R19" s="131"/>
      <c r="S19" s="131" t="str">
        <f t="shared" si="6"/>
        <v/>
      </c>
      <c r="T19" s="132" t="str">
        <f t="shared" si="7"/>
        <v/>
      </c>
      <c r="U19" s="138"/>
      <c r="V19" s="140" t="str">
        <f t="shared" ca="1" si="9"/>
        <v/>
      </c>
      <c r="W19" s="140" t="str">
        <f ca="1">IFERROR(VLOOKUP($O2,INDIRECT("domicile_"&amp;O$19),10,0),"")</f>
        <v/>
      </c>
      <c r="X19" s="140" t="str">
        <f ca="1">IFERROR(VLOOKUP($O2,INDIRECT("exterieur_"&amp;O$19),8,0),"")</f>
        <v/>
      </c>
      <c r="Z19" s="135">
        <v>16</v>
      </c>
      <c r="AA19" s="131"/>
      <c r="AB19" s="147"/>
      <c r="AC19" s="148"/>
      <c r="AE19" s="135">
        <v>33</v>
      </c>
      <c r="AF19" s="131"/>
      <c r="AG19" s="131"/>
      <c r="AH19" s="132"/>
    </row>
    <row r="20" spans="2:34" x14ac:dyDescent="0.25">
      <c r="B20" s="135">
        <v>2</v>
      </c>
      <c r="C20" s="131" t="str">
        <f>BUNDESLIGA!F21&amp;IF(OR(BUNDESLIGA!G21="",BUNDESLIGA!H21=""),"",IF(BUNDESLIGA!G21&gt;BUNDESLIGA!H21,"",IF(BUNDESLIGA!G21&lt;BUNDESLIGA!H21,"","")))</f>
        <v>RB Leipzig</v>
      </c>
      <c r="D20" s="131" t="str">
        <f>BUNDESLIGA!I21&amp;IF(OR(BUNDESLIGA!G21="",BUNDESLIGA!H21=""),"",IF(BUNDESLIGA!G21&lt;BUNDESLIGA!H21,"",IF(BUNDESLIGA!G21&gt;BUNDESLIGA!H21,"","")))</f>
        <v>Eintracht Frankfurt</v>
      </c>
      <c r="E20" s="131" t="str">
        <f>IF(BUNDESLIGA!G21&lt;&gt;"",BUNDESLIGA!G21&amp;" - "&amp;BUNDESLIGA!H21,"")</f>
        <v>2 - 1</v>
      </c>
      <c r="F20" s="131" t="str">
        <f t="shared" si="8"/>
        <v>RB Leipzig-Eintracht Frankfurt</v>
      </c>
      <c r="G20" s="131" t="str">
        <f t="shared" si="0"/>
        <v>2</v>
      </c>
      <c r="H20" s="132" t="str">
        <f t="shared" si="1"/>
        <v>1</v>
      </c>
      <c r="J20" s="117">
        <f t="shared" si="2"/>
        <v>3</v>
      </c>
      <c r="K20" s="117">
        <f t="shared" si="3"/>
        <v>0</v>
      </c>
      <c r="M20" s="117" t="str">
        <f t="shared" si="4"/>
        <v/>
      </c>
      <c r="O20" s="133">
        <v>17</v>
      </c>
      <c r="P20" s="131"/>
      <c r="Q20" s="131" t="str">
        <f t="shared" si="5"/>
        <v/>
      </c>
      <c r="R20" s="131"/>
      <c r="S20" s="131" t="str">
        <f t="shared" si="6"/>
        <v/>
      </c>
      <c r="T20" s="132" t="str">
        <f t="shared" si="7"/>
        <v/>
      </c>
      <c r="U20" s="138"/>
      <c r="V20" s="140" t="str">
        <f t="shared" ca="1" si="9"/>
        <v/>
      </c>
      <c r="W20" s="140" t="str">
        <f ca="1">IFERROR(VLOOKUP($O2,INDIRECT("domicile_"&amp;O$20),10,0),"")</f>
        <v/>
      </c>
      <c r="X20" s="140" t="str">
        <f ca="1">IFERROR(VLOOKUP($O2,INDIRECT("exterieur_"&amp;O$20),8,0),"")</f>
        <v/>
      </c>
      <c r="Z20" s="135">
        <v>17</v>
      </c>
      <c r="AA20" s="131"/>
      <c r="AB20" s="147"/>
      <c r="AC20" s="148"/>
      <c r="AE20" s="135">
        <v>34</v>
      </c>
      <c r="AF20" s="131"/>
      <c r="AG20" s="131"/>
      <c r="AH20" s="132"/>
    </row>
    <row r="21" spans="2:34" x14ac:dyDescent="0.25">
      <c r="B21" s="135">
        <v>2</v>
      </c>
      <c r="C21" s="131" t="str">
        <f>BUNDESLIGA!F22&amp;IF(OR(BUNDESLIGA!G22="",BUNDESLIGA!H22=""),"",IF(BUNDESLIGA!G22&gt;BUNDESLIGA!H22,"",IF(BUNDESLIGA!G22&lt;BUNDESLIGA!H22,"","")))</f>
        <v>Hertha BSC</v>
      </c>
      <c r="D21" s="131" t="str">
        <f>BUNDESLIGA!I22&amp;IF(OR(BUNDESLIGA!G22="",BUNDESLIGA!H22=""),"",IF(BUNDESLIGA!G22&lt;BUNDESLIGA!H22,"",IF(BUNDESLIGA!G22&gt;BUNDESLIGA!H22,"","")))</f>
        <v>VfL Wolfsburg</v>
      </c>
      <c r="E21" s="131" t="str">
        <f>IF(BUNDESLIGA!G22&lt;&gt;"",BUNDESLIGA!G22&amp;" - "&amp;BUNDESLIGA!H22,"")</f>
        <v>0 - 3</v>
      </c>
      <c r="F21" s="131" t="str">
        <f t="shared" si="8"/>
        <v>Hertha BSC-VfL Wolfsburg</v>
      </c>
      <c r="G21" s="131" t="str">
        <f t="shared" si="0"/>
        <v>0</v>
      </c>
      <c r="H21" s="132" t="str">
        <f t="shared" si="1"/>
        <v>3</v>
      </c>
      <c r="J21" s="117">
        <f t="shared" si="2"/>
        <v>0</v>
      </c>
      <c r="K21" s="117">
        <f t="shared" si="3"/>
        <v>3</v>
      </c>
      <c r="M21" s="117" t="str">
        <f t="shared" si="4"/>
        <v/>
      </c>
      <c r="O21" s="133">
        <v>18</v>
      </c>
      <c r="P21" s="131"/>
      <c r="Q21" s="131" t="str">
        <f t="shared" si="5"/>
        <v/>
      </c>
      <c r="R21" s="131"/>
      <c r="S21" s="131" t="str">
        <f t="shared" si="6"/>
        <v/>
      </c>
      <c r="T21" s="132" t="str">
        <f t="shared" si="7"/>
        <v/>
      </c>
      <c r="U21" s="138"/>
      <c r="V21" s="140" t="str">
        <f t="shared" ca="1" si="9"/>
        <v/>
      </c>
      <c r="W21" s="140" t="str">
        <f ca="1">IFERROR(VLOOKUP($O2,INDIRECT("domicile_"&amp;O$21),10,0),"")</f>
        <v/>
      </c>
      <c r="X21" s="140" t="str">
        <f ca="1">IFERROR(VLOOKUP($O2,INDIRECT("exterieur_"&amp;O$21),8,0),"")</f>
        <v/>
      </c>
      <c r="AB21" s="117"/>
    </row>
    <row r="22" spans="2:34" x14ac:dyDescent="0.25">
      <c r="B22" s="135">
        <v>3</v>
      </c>
      <c r="C22" s="131" t="str">
        <f>BUNDESLIGA!F25&amp;IF(OR(BUNDESLIGA!G25="",BUNDESLIGA!H25=""),"",IF(BUNDESLIGA!G25&gt;BUNDESLIGA!H25,"",IF(BUNDESLIGA!G25&lt;BUNDESLIGA!H25,"","")))</f>
        <v>Bor. Mönchengladbach</v>
      </c>
      <c r="D22" s="131" t="str">
        <f>BUNDESLIGA!I25&amp;IF(OR(BUNDESLIGA!G25="",BUNDESLIGA!H25=""),"",IF(BUNDESLIGA!G25&lt;BUNDESLIGA!H25,"",IF(BUNDESLIGA!G25&gt;BUNDESLIGA!H25,"","")))</f>
        <v>RB Leipzig</v>
      </c>
      <c r="E22" s="131" t="str">
        <f>IF(BUNDESLIGA!G25&lt;&gt;"",BUNDESLIGA!G25&amp;" - "&amp;BUNDESLIGA!H25,"")</f>
        <v>1 - 3</v>
      </c>
      <c r="F22" s="131" t="str">
        <f t="shared" si="8"/>
        <v>Bor. Mönchengladbach-RB Leipzig</v>
      </c>
      <c r="G22" s="131" t="str">
        <f t="shared" si="0"/>
        <v>1</v>
      </c>
      <c r="H22" s="132" t="str">
        <f t="shared" si="1"/>
        <v>3</v>
      </c>
      <c r="J22" s="117">
        <f t="shared" si="2"/>
        <v>0</v>
      </c>
      <c r="K22" s="117">
        <f t="shared" si="3"/>
        <v>3</v>
      </c>
      <c r="M22" s="117" t="str">
        <f t="shared" si="4"/>
        <v/>
      </c>
      <c r="O22" s="133">
        <v>19</v>
      </c>
      <c r="P22" s="131"/>
      <c r="Q22" s="131" t="str">
        <f t="shared" si="5"/>
        <v/>
      </c>
      <c r="R22" s="131"/>
      <c r="S22" s="131" t="str">
        <f t="shared" si="6"/>
        <v/>
      </c>
      <c r="T22" s="132" t="str">
        <f t="shared" si="7"/>
        <v/>
      </c>
      <c r="U22" s="138"/>
      <c r="V22" s="140" t="str">
        <f t="shared" ca="1" si="9"/>
        <v/>
      </c>
      <c r="W22" s="140" t="str">
        <f ca="1">IFERROR(VLOOKUP($O2,INDIRECT("domicile_"&amp;O$22),10,0),"")</f>
        <v/>
      </c>
      <c r="X22" s="140" t="str">
        <f ca="1">IFERROR(VLOOKUP($O2,INDIRECT("exterieur_"&amp;O$22),8,0),"")</f>
        <v/>
      </c>
    </row>
    <row r="23" spans="2:34" x14ac:dyDescent="0.25">
      <c r="B23" s="135">
        <v>3</v>
      </c>
      <c r="C23" s="131" t="str">
        <f>BUNDESLIGA!F26&amp;IF(OR(BUNDESLIGA!G26="",BUNDESLIGA!H26=""),"",IF(BUNDESLIGA!G26&gt;BUNDESLIGA!H26,"",IF(BUNDESLIGA!G26&lt;BUNDESLIGA!H26,"","")))</f>
        <v>Bayern München</v>
      </c>
      <c r="D23" s="131" t="str">
        <f>BUNDESLIGA!I26&amp;IF(OR(BUNDESLIGA!G26="",BUNDESLIGA!H26=""),"",IF(BUNDESLIGA!G26&lt;BUNDESLIGA!H26,"",IF(BUNDESLIGA!G26&gt;BUNDESLIGA!H26,"","")))</f>
        <v>1. FSV Mainz 05</v>
      </c>
      <c r="E23" s="131" t="str">
        <f>IF(BUNDESLIGA!G26&lt;&gt;"",BUNDESLIGA!G26&amp;" - "&amp;BUNDESLIGA!H26,"")</f>
        <v>6 - 1</v>
      </c>
      <c r="F23" s="131" t="str">
        <f t="shared" si="8"/>
        <v>Bayern München-1. FSV Mainz 05</v>
      </c>
      <c r="G23" s="131" t="str">
        <f t="shared" si="0"/>
        <v>6</v>
      </c>
      <c r="H23" s="132" t="str">
        <f t="shared" si="1"/>
        <v>1</v>
      </c>
      <c r="J23" s="117">
        <f t="shared" si="2"/>
        <v>3</v>
      </c>
      <c r="K23" s="117">
        <f t="shared" si="3"/>
        <v>0</v>
      </c>
      <c r="M23" s="117" t="str">
        <f t="shared" si="4"/>
        <v/>
      </c>
      <c r="O23" s="133">
        <v>20</v>
      </c>
      <c r="P23" s="131"/>
      <c r="Q23" s="131" t="str">
        <f t="shared" si="5"/>
        <v/>
      </c>
      <c r="R23" s="131"/>
      <c r="S23" s="131" t="str">
        <f t="shared" si="6"/>
        <v/>
      </c>
      <c r="T23" s="132" t="str">
        <f t="shared" si="7"/>
        <v/>
      </c>
      <c r="U23" s="138"/>
      <c r="V23" s="140" t="str">
        <f t="shared" ca="1" si="9"/>
        <v/>
      </c>
      <c r="W23" s="140" t="str">
        <f ca="1">IFERROR(VLOOKUP($O2,INDIRECT("domicile_"&amp;O$23),10,0),"")</f>
        <v/>
      </c>
      <c r="X23" s="140" t="str">
        <f ca="1">IFERROR(VLOOKUP($O2,INDIRECT("exterieur_"&amp;O$23),8,0),"")</f>
        <v/>
      </c>
    </row>
    <row r="24" spans="2:34" x14ac:dyDescent="0.25">
      <c r="B24" s="135">
        <v>3</v>
      </c>
      <c r="C24" s="131" t="str">
        <f>BUNDESLIGA!F27&amp;IF(OR(BUNDESLIGA!G27="",BUNDESLIGA!H27=""),"",IF(BUNDESLIGA!G27&gt;BUNDESLIGA!H27,"",IF(BUNDESLIGA!G27&lt;BUNDESLIGA!H27,"","")))</f>
        <v>Bayer Leverkusen</v>
      </c>
      <c r="D24" s="131" t="str">
        <f>BUNDESLIGA!I27&amp;IF(OR(BUNDESLIGA!G27="",BUNDESLIGA!H27=""),"",IF(BUNDESLIGA!G27&lt;BUNDESLIGA!H27,"",IF(BUNDESLIGA!G27&gt;BUNDESLIGA!H27,"","")))</f>
        <v>1899 Hoffenheim</v>
      </c>
      <c r="E24" s="131" t="str">
        <f>IF(BUNDESLIGA!G27&lt;&gt;"",BUNDESLIGA!G27&amp;" - "&amp;BUNDESLIGA!H27,"")</f>
        <v>0 - 0</v>
      </c>
      <c r="F24" s="131" t="str">
        <f t="shared" si="8"/>
        <v>Bayer Leverkusen-1899 Hoffenheim</v>
      </c>
      <c r="G24" s="131" t="str">
        <f t="shared" si="0"/>
        <v>0</v>
      </c>
      <c r="H24" s="132" t="str">
        <f t="shared" si="1"/>
        <v>0</v>
      </c>
      <c r="J24" s="117">
        <f t="shared" si="2"/>
        <v>1</v>
      </c>
      <c r="K24" s="117">
        <f t="shared" si="3"/>
        <v>1</v>
      </c>
      <c r="M24" s="117">
        <f t="shared" si="4"/>
        <v>24</v>
      </c>
      <c r="O24" s="133">
        <v>21</v>
      </c>
      <c r="P24" s="131"/>
      <c r="Q24" s="131" t="str">
        <f t="shared" si="5"/>
        <v/>
      </c>
      <c r="R24" s="131"/>
      <c r="S24" s="131" t="str">
        <f t="shared" si="6"/>
        <v/>
      </c>
      <c r="T24" s="132" t="str">
        <f t="shared" si="7"/>
        <v/>
      </c>
      <c r="U24" s="138"/>
      <c r="V24" s="140" t="str">
        <f t="shared" ca="1" si="9"/>
        <v/>
      </c>
      <c r="W24" s="140" t="str">
        <f ca="1">IFERROR(VLOOKUP($O2,INDIRECT("domicile_"&amp;O$24),10,0),"")</f>
        <v/>
      </c>
      <c r="X24" s="140" t="str">
        <f ca="1">IFERROR(VLOOKUP($O2,INDIRECT("exterieur_"&amp;O$24),8,0),"")</f>
        <v/>
      </c>
    </row>
    <row r="25" spans="2:34" x14ac:dyDescent="0.25">
      <c r="B25" s="135">
        <v>3</v>
      </c>
      <c r="C25" s="131" t="str">
        <f>BUNDESLIGA!F28&amp;IF(OR(BUNDESLIGA!G28="",BUNDESLIGA!H28=""),"",IF(BUNDESLIGA!G28&gt;BUNDESLIGA!H28,"",IF(BUNDESLIGA!G28&lt;BUNDESLIGA!H28,"","")))</f>
        <v>VfL Wolfsburg</v>
      </c>
      <c r="D25" s="131" t="str">
        <f>BUNDESLIGA!I28&amp;IF(OR(BUNDESLIGA!G28="",BUNDESLIGA!H28=""),"",IF(BUNDESLIGA!G28&lt;BUNDESLIGA!H28,"",IF(BUNDESLIGA!G28&gt;BUNDESLIGA!H28,"","")))</f>
        <v>SC Paderborn 07</v>
      </c>
      <c r="E25" s="131" t="str">
        <f>IF(BUNDESLIGA!G28&lt;&gt;"",BUNDESLIGA!G28&amp;" - "&amp;BUNDESLIGA!H28,"")</f>
        <v>1 - 1</v>
      </c>
      <c r="F25" s="131" t="str">
        <f t="shared" si="8"/>
        <v>VfL Wolfsburg-SC Paderborn 07</v>
      </c>
      <c r="G25" s="131" t="str">
        <f t="shared" si="0"/>
        <v>1</v>
      </c>
      <c r="H25" s="132" t="str">
        <f t="shared" si="1"/>
        <v>1</v>
      </c>
      <c r="J25" s="117">
        <f t="shared" si="2"/>
        <v>1</v>
      </c>
      <c r="K25" s="117">
        <f t="shared" si="3"/>
        <v>1</v>
      </c>
      <c r="M25" s="117" t="str">
        <f t="shared" si="4"/>
        <v/>
      </c>
      <c r="O25" s="133">
        <v>22</v>
      </c>
      <c r="P25" s="131"/>
      <c r="Q25" s="131" t="str">
        <f t="shared" si="5"/>
        <v/>
      </c>
      <c r="R25" s="131"/>
      <c r="S25" s="131" t="str">
        <f t="shared" si="6"/>
        <v/>
      </c>
      <c r="T25" s="132" t="str">
        <f t="shared" si="7"/>
        <v/>
      </c>
      <c r="U25" s="138"/>
      <c r="V25" s="140" t="str">
        <f t="shared" ca="1" si="9"/>
        <v/>
      </c>
      <c r="W25" s="140" t="str">
        <f ca="1">IFERROR(VLOOKUP($O2,INDIRECT("domicile_"&amp;O$25),10,0),"")</f>
        <v/>
      </c>
      <c r="X25" s="140" t="str">
        <f ca="1">IFERROR(VLOOKUP($O2,INDIRECT("exterieur_"&amp;O$25),8,0),"")</f>
        <v/>
      </c>
    </row>
    <row r="26" spans="2:34" x14ac:dyDescent="0.25">
      <c r="B26" s="135">
        <v>3</v>
      </c>
      <c r="C26" s="131" t="str">
        <f>BUNDESLIGA!F29&amp;IF(OR(BUNDESLIGA!G29="",BUNDESLIGA!H29=""),"",IF(BUNDESLIGA!G29&gt;BUNDESLIGA!H29,"",IF(BUNDESLIGA!G29&lt;BUNDESLIGA!H29,"","")))</f>
        <v>SC Freiburg</v>
      </c>
      <c r="D26" s="131" t="str">
        <f>BUNDESLIGA!I29&amp;IF(OR(BUNDESLIGA!G29="",BUNDESLIGA!H29=""),"",IF(BUNDESLIGA!G29&lt;BUNDESLIGA!H29,"",IF(BUNDESLIGA!G29&gt;BUNDESLIGA!H29,"","")))</f>
        <v>1. FC Köln</v>
      </c>
      <c r="E26" s="131" t="str">
        <f>IF(BUNDESLIGA!G29&lt;&gt;"",BUNDESLIGA!G29&amp;" - "&amp;BUNDESLIGA!H29,"")</f>
        <v>1 - 2</v>
      </c>
      <c r="F26" s="131" t="str">
        <f t="shared" si="8"/>
        <v>SC Freiburg-1. FC Köln</v>
      </c>
      <c r="G26" s="131" t="str">
        <f t="shared" si="0"/>
        <v>1</v>
      </c>
      <c r="H26" s="132" t="str">
        <f t="shared" si="1"/>
        <v>2</v>
      </c>
      <c r="J26" s="117">
        <f t="shared" si="2"/>
        <v>0</v>
      </c>
      <c r="K26" s="117">
        <f t="shared" si="3"/>
        <v>3</v>
      </c>
      <c r="M26" s="117" t="str">
        <f t="shared" si="4"/>
        <v/>
      </c>
      <c r="O26" s="133">
        <v>23</v>
      </c>
      <c r="P26" s="131"/>
      <c r="Q26" s="131" t="str">
        <f t="shared" si="5"/>
        <v/>
      </c>
      <c r="R26" s="131"/>
      <c r="S26" s="131" t="str">
        <f t="shared" si="6"/>
        <v/>
      </c>
      <c r="T26" s="132" t="str">
        <f t="shared" si="7"/>
        <v/>
      </c>
      <c r="U26" s="138"/>
      <c r="V26" s="140" t="str">
        <f t="shared" ca="1" si="9"/>
        <v/>
      </c>
      <c r="W26" s="140" t="str">
        <f ca="1">IFERROR(VLOOKUP($O2,INDIRECT("domicile_"&amp;O$26),10,0),"")</f>
        <v/>
      </c>
      <c r="X26" s="140" t="str">
        <f ca="1">IFERROR(VLOOKUP($O2,INDIRECT("exterieur_"&amp;O$26),8,0),"")</f>
        <v/>
      </c>
    </row>
    <row r="27" spans="2:34" x14ac:dyDescent="0.25">
      <c r="B27" s="135">
        <v>3</v>
      </c>
      <c r="C27" s="131" t="str">
        <f>BUNDESLIGA!F30&amp;IF(OR(BUNDESLIGA!G30="",BUNDESLIGA!H30=""),"",IF(BUNDESLIGA!G30&gt;BUNDESLIGA!H30,"",IF(BUNDESLIGA!G30&lt;BUNDESLIGA!H30,"","")))</f>
        <v>FC Schalke 04</v>
      </c>
      <c r="D27" s="131" t="str">
        <f>BUNDESLIGA!I30&amp;IF(OR(BUNDESLIGA!G30="",BUNDESLIGA!H30=""),"",IF(BUNDESLIGA!G30&lt;BUNDESLIGA!H30,"",IF(BUNDESLIGA!G30&gt;BUNDESLIGA!H30,"","")))</f>
        <v>Hertha BSC</v>
      </c>
      <c r="E27" s="131" t="str">
        <f>IF(BUNDESLIGA!G30&lt;&gt;"",BUNDESLIGA!G30&amp;" - "&amp;BUNDESLIGA!H30,"")</f>
        <v>3 - 0</v>
      </c>
      <c r="F27" s="131" t="str">
        <f t="shared" si="8"/>
        <v>FC Schalke 04-Hertha BSC</v>
      </c>
      <c r="G27" s="131" t="str">
        <f t="shared" si="0"/>
        <v>3</v>
      </c>
      <c r="H27" s="132" t="str">
        <f t="shared" si="1"/>
        <v>0</v>
      </c>
      <c r="J27" s="117">
        <f t="shared" si="2"/>
        <v>3</v>
      </c>
      <c r="K27" s="117">
        <f t="shared" si="3"/>
        <v>0</v>
      </c>
      <c r="M27" s="117" t="str">
        <f t="shared" si="4"/>
        <v/>
      </c>
      <c r="O27" s="133">
        <v>24</v>
      </c>
      <c r="P27" s="131"/>
      <c r="Q27" s="131" t="str">
        <f t="shared" si="5"/>
        <v/>
      </c>
      <c r="R27" s="131"/>
      <c r="S27" s="131" t="str">
        <f t="shared" si="6"/>
        <v/>
      </c>
      <c r="T27" s="132" t="str">
        <f t="shared" si="7"/>
        <v/>
      </c>
      <c r="U27" s="138"/>
      <c r="V27" s="140" t="str">
        <f t="shared" ca="1" si="9"/>
        <v/>
      </c>
      <c r="W27" s="140" t="str">
        <f ca="1">IFERROR(VLOOKUP($O2,INDIRECT("domicile_"&amp;O$27),10,0),"")</f>
        <v/>
      </c>
      <c r="X27" s="140" t="str">
        <f ca="1">IFERROR(VLOOKUP($O2,INDIRECT("exterieur_"&amp;O$27),8,0),"")</f>
        <v/>
      </c>
    </row>
    <row r="28" spans="2:34" x14ac:dyDescent="0.25">
      <c r="B28" s="135">
        <v>3</v>
      </c>
      <c r="C28" s="131" t="str">
        <f>BUNDESLIGA!F31&amp;IF(OR(BUNDESLIGA!G31="",BUNDESLIGA!H31=""),"",IF(BUNDESLIGA!G31&gt;BUNDESLIGA!H31,"",IF(BUNDESLIGA!G31&lt;BUNDESLIGA!H31,"","")))</f>
        <v>1. FC Union Berlin</v>
      </c>
      <c r="D28" s="131" t="str">
        <f>BUNDESLIGA!I31&amp;IF(OR(BUNDESLIGA!G31="",BUNDESLIGA!H31=""),"",IF(BUNDESLIGA!G31&lt;BUNDESLIGA!H31,"",IF(BUNDESLIGA!G31&gt;BUNDESLIGA!H31,"","")))</f>
        <v>Borussia Dortmund</v>
      </c>
      <c r="E28" s="131" t="str">
        <f>IF(BUNDESLIGA!G31&lt;&gt;"",BUNDESLIGA!G31&amp;" - "&amp;BUNDESLIGA!H31,"")</f>
        <v>3 - 1</v>
      </c>
      <c r="F28" s="131" t="str">
        <f t="shared" si="8"/>
        <v>1. FC Union Berlin-Borussia Dortmund</v>
      </c>
      <c r="G28" s="131" t="str">
        <f t="shared" si="0"/>
        <v>3</v>
      </c>
      <c r="H28" s="132" t="str">
        <f t="shared" si="1"/>
        <v>1</v>
      </c>
      <c r="J28" s="117">
        <f t="shared" si="2"/>
        <v>3</v>
      </c>
      <c r="K28" s="117">
        <f t="shared" si="3"/>
        <v>0</v>
      </c>
      <c r="M28" s="117" t="str">
        <f t="shared" si="4"/>
        <v/>
      </c>
      <c r="O28" s="133">
        <v>25</v>
      </c>
      <c r="P28" s="131"/>
      <c r="Q28" s="131" t="str">
        <f t="shared" si="5"/>
        <v/>
      </c>
      <c r="R28" s="131"/>
      <c r="S28" s="131" t="str">
        <f t="shared" si="6"/>
        <v/>
      </c>
      <c r="T28" s="132" t="str">
        <f t="shared" si="7"/>
        <v/>
      </c>
      <c r="U28" s="138"/>
      <c r="V28" s="140" t="str">
        <f t="shared" ca="1" si="9"/>
        <v/>
      </c>
      <c r="W28" s="140" t="str">
        <f ca="1">IFERROR(VLOOKUP($O2,INDIRECT("domicile_"&amp;O$28),10,0),"")</f>
        <v/>
      </c>
      <c r="X28" s="140" t="str">
        <f ca="1">IFERROR(VLOOKUP($O2,INDIRECT("exterieur_"&amp;O$28),8,0),"")</f>
        <v/>
      </c>
    </row>
    <row r="29" spans="2:34" x14ac:dyDescent="0.25">
      <c r="B29" s="135">
        <v>3</v>
      </c>
      <c r="C29" s="131" t="str">
        <f>BUNDESLIGA!F32&amp;IF(OR(BUNDESLIGA!G32="",BUNDESLIGA!H32=""),"",IF(BUNDESLIGA!G32&gt;BUNDESLIGA!H32,"",IF(BUNDESLIGA!G32&lt;BUNDESLIGA!H32,"","")))</f>
        <v>Werder Bremen</v>
      </c>
      <c r="D29" s="131" t="str">
        <f>BUNDESLIGA!I32&amp;IF(OR(BUNDESLIGA!G32="",BUNDESLIGA!H32=""),"",IF(BUNDESLIGA!G32&lt;BUNDESLIGA!H32,"",IF(BUNDESLIGA!G32&gt;BUNDESLIGA!H32,"","")))</f>
        <v>FC Augsburg</v>
      </c>
      <c r="E29" s="131" t="str">
        <f>IF(BUNDESLIGA!G32&lt;&gt;"",BUNDESLIGA!G32&amp;" - "&amp;BUNDESLIGA!H32,"")</f>
        <v>3 - 2</v>
      </c>
      <c r="F29" s="131" t="str">
        <f t="shared" si="8"/>
        <v>Werder Bremen-FC Augsburg</v>
      </c>
      <c r="G29" s="131" t="str">
        <f t="shared" si="0"/>
        <v>3</v>
      </c>
      <c r="H29" s="132" t="str">
        <f t="shared" si="1"/>
        <v>2</v>
      </c>
      <c r="J29" s="117">
        <f t="shared" si="2"/>
        <v>3</v>
      </c>
      <c r="K29" s="117">
        <f t="shared" si="3"/>
        <v>0</v>
      </c>
      <c r="M29" s="117" t="str">
        <f t="shared" si="4"/>
        <v/>
      </c>
      <c r="O29" s="133">
        <v>26</v>
      </c>
      <c r="P29" s="131"/>
      <c r="Q29" s="131" t="str">
        <f t="shared" si="5"/>
        <v/>
      </c>
      <c r="R29" s="131"/>
      <c r="S29" s="131" t="str">
        <f t="shared" si="6"/>
        <v/>
      </c>
      <c r="T29" s="132" t="str">
        <f t="shared" si="7"/>
        <v/>
      </c>
      <c r="U29" s="138"/>
      <c r="V29" s="140" t="str">
        <f t="shared" ca="1" si="9"/>
        <v/>
      </c>
      <c r="W29" s="140" t="str">
        <f ca="1">IFERROR(VLOOKUP($O2,INDIRECT("domicile_"&amp;O$29),10,0),"")</f>
        <v/>
      </c>
      <c r="X29" s="140" t="str">
        <f ca="1">IFERROR(VLOOKUP($O2,INDIRECT("exterieur_"&amp;O$29),8,0),"")</f>
        <v/>
      </c>
    </row>
    <row r="30" spans="2:34" x14ac:dyDescent="0.25">
      <c r="B30" s="135">
        <v>3</v>
      </c>
      <c r="C30" s="131" t="str">
        <f>BUNDESLIGA!F33&amp;IF(OR(BUNDESLIGA!G33="",BUNDESLIGA!H33=""),"",IF(BUNDESLIGA!G33&gt;BUNDESLIGA!H33,"",IF(BUNDESLIGA!G33&lt;BUNDESLIGA!H33,"","")))</f>
        <v>Eintracht Frankfurt</v>
      </c>
      <c r="D30" s="131" t="str">
        <f>BUNDESLIGA!I33&amp;IF(OR(BUNDESLIGA!G33="",BUNDESLIGA!H33=""),"",IF(BUNDESLIGA!G33&lt;BUNDESLIGA!H33,"",IF(BUNDESLIGA!G33&gt;BUNDESLIGA!H33,"","")))</f>
        <v>Fortuna Düsseldorf</v>
      </c>
      <c r="E30" s="131" t="str">
        <f>IF(BUNDESLIGA!G33&lt;&gt;"",BUNDESLIGA!G33&amp;" - "&amp;BUNDESLIGA!H33,"")</f>
        <v>2 - 1</v>
      </c>
      <c r="F30" s="131" t="str">
        <f t="shared" si="8"/>
        <v>Eintracht Frankfurt-Fortuna Düsseldorf</v>
      </c>
      <c r="G30" s="131" t="str">
        <f t="shared" si="0"/>
        <v>2</v>
      </c>
      <c r="H30" s="132" t="str">
        <f t="shared" si="1"/>
        <v>1</v>
      </c>
      <c r="J30" s="117">
        <f t="shared" si="2"/>
        <v>3</v>
      </c>
      <c r="K30" s="117">
        <f t="shared" si="3"/>
        <v>0</v>
      </c>
      <c r="M30" s="117" t="str">
        <f t="shared" si="4"/>
        <v/>
      </c>
      <c r="O30" s="133">
        <v>27</v>
      </c>
      <c r="P30" s="131"/>
      <c r="Q30" s="131" t="str">
        <f t="shared" si="5"/>
        <v/>
      </c>
      <c r="R30" s="131"/>
      <c r="S30" s="131" t="str">
        <f t="shared" si="6"/>
        <v/>
      </c>
      <c r="T30" s="132" t="str">
        <f t="shared" si="7"/>
        <v/>
      </c>
      <c r="U30" s="138"/>
      <c r="V30" s="140" t="str">
        <f t="shared" ca="1" si="9"/>
        <v/>
      </c>
      <c r="W30" s="140" t="str">
        <f ca="1">IFERROR(VLOOKUP($O2,INDIRECT("domicile_"&amp;O$30),10,0),"")</f>
        <v/>
      </c>
      <c r="X30" s="140" t="str">
        <f ca="1">IFERROR(VLOOKUP($O2,INDIRECT("exterieur_"&amp;O$30),8,0),"")</f>
        <v/>
      </c>
    </row>
    <row r="31" spans="2:34" x14ac:dyDescent="0.25">
      <c r="B31" s="135">
        <v>4</v>
      </c>
      <c r="C31" s="131" t="str">
        <f>BUNDESLIGA!F36&amp;IF(OR(BUNDESLIGA!G36="",BUNDESLIGA!H36=""),"",IF(BUNDESLIGA!G36&gt;BUNDESLIGA!H36,"",IF(BUNDESLIGA!G36&lt;BUNDESLIGA!H36,"","")))</f>
        <v>Fortuna Düsseldorf</v>
      </c>
      <c r="D31" s="131" t="str">
        <f>BUNDESLIGA!I36&amp;IF(OR(BUNDESLIGA!G36="",BUNDESLIGA!H36=""),"",IF(BUNDESLIGA!G36&lt;BUNDESLIGA!H36,"",IF(BUNDESLIGA!G36&gt;BUNDESLIGA!H36,"","")))</f>
        <v>VfL Wolfsburg</v>
      </c>
      <c r="E31" s="131" t="str">
        <f>IF(BUNDESLIGA!G36&lt;&gt;"",BUNDESLIGA!G36&amp;" - "&amp;BUNDESLIGA!H36,"")</f>
        <v/>
      </c>
      <c r="F31" s="131" t="str">
        <f t="shared" si="8"/>
        <v>Fortuna Düsseldorf-VfL Wolfsburg</v>
      </c>
      <c r="G31" s="131" t="str">
        <f t="shared" si="0"/>
        <v/>
      </c>
      <c r="H31" s="132" t="str">
        <f t="shared" si="1"/>
        <v/>
      </c>
      <c r="J31" s="117" t="str">
        <f t="shared" si="2"/>
        <v/>
      </c>
      <c r="K31" s="117" t="str">
        <f t="shared" si="3"/>
        <v/>
      </c>
      <c r="M31" s="117" t="str">
        <f t="shared" si="4"/>
        <v/>
      </c>
      <c r="O31" s="133">
        <v>28</v>
      </c>
      <c r="P31" s="131"/>
      <c r="Q31" s="131" t="str">
        <f t="shared" si="5"/>
        <v/>
      </c>
      <c r="R31" s="131"/>
      <c r="S31" s="131" t="str">
        <f t="shared" si="6"/>
        <v/>
      </c>
      <c r="T31" s="132" t="str">
        <f t="shared" si="7"/>
        <v/>
      </c>
      <c r="U31" s="138"/>
      <c r="V31" s="140" t="str">
        <f t="shared" ca="1" si="9"/>
        <v/>
      </c>
      <c r="W31" s="140" t="str">
        <f ca="1">IFERROR(VLOOKUP($O2,INDIRECT("domicile_"&amp;O$31),10,0),"")</f>
        <v/>
      </c>
      <c r="X31" s="140" t="str">
        <f ca="1">IFERROR(VLOOKUP($O2,INDIRECT("exterieur_"&amp;O$31),8,0),"")</f>
        <v/>
      </c>
    </row>
    <row r="32" spans="2:34" x14ac:dyDescent="0.25">
      <c r="B32" s="135">
        <v>4</v>
      </c>
      <c r="C32" s="131" t="str">
        <f>BUNDESLIGA!F37&amp;IF(OR(BUNDESLIGA!G37="",BUNDESLIGA!H37=""),"",IF(BUNDESLIGA!G37&gt;BUNDESLIGA!H37,"",IF(BUNDESLIGA!G37&lt;BUNDESLIGA!H37,"","")))</f>
        <v>Borussia Dortmund</v>
      </c>
      <c r="D32" s="131" t="str">
        <f>BUNDESLIGA!I37&amp;IF(OR(BUNDESLIGA!G37="",BUNDESLIGA!H37=""),"",IF(BUNDESLIGA!G37&lt;BUNDESLIGA!H37,"",IF(BUNDESLIGA!G37&gt;BUNDESLIGA!H37,"","")))</f>
        <v>Bayer Leverkusen</v>
      </c>
      <c r="E32" s="131" t="str">
        <f>IF(BUNDESLIGA!G37&lt;&gt;"",BUNDESLIGA!G37&amp;" - "&amp;BUNDESLIGA!H37,"")</f>
        <v/>
      </c>
      <c r="F32" s="131" t="str">
        <f t="shared" si="8"/>
        <v>Borussia Dortmund-Bayer Leverkusen</v>
      </c>
      <c r="G32" s="131" t="str">
        <f t="shared" si="0"/>
        <v/>
      </c>
      <c r="H32" s="132" t="str">
        <f t="shared" si="1"/>
        <v/>
      </c>
      <c r="J32" s="117" t="str">
        <f t="shared" si="2"/>
        <v/>
      </c>
      <c r="K32" s="117" t="str">
        <f t="shared" si="3"/>
        <v/>
      </c>
      <c r="M32" s="117" t="str">
        <f t="shared" si="4"/>
        <v/>
      </c>
      <c r="O32" s="133">
        <v>29</v>
      </c>
      <c r="P32" s="131"/>
      <c r="Q32" s="131" t="str">
        <f t="shared" si="5"/>
        <v/>
      </c>
      <c r="R32" s="131"/>
      <c r="S32" s="131" t="str">
        <f t="shared" si="6"/>
        <v/>
      </c>
      <c r="T32" s="132" t="str">
        <f t="shared" si="7"/>
        <v/>
      </c>
      <c r="U32" s="138"/>
      <c r="V32" s="140" t="str">
        <f t="shared" ca="1" si="9"/>
        <v/>
      </c>
      <c r="W32" s="140" t="str">
        <f ca="1">IFERROR(VLOOKUP($O2,INDIRECT("domicile_"&amp;O$32),10,0),"")</f>
        <v/>
      </c>
      <c r="X32" s="140" t="str">
        <f ca="1">IFERROR(VLOOKUP($O2,INDIRECT("exterieur_"&amp;O$32),8,0),"")</f>
        <v/>
      </c>
    </row>
    <row r="33" spans="2:24" x14ac:dyDescent="0.25">
      <c r="B33" s="135">
        <v>4</v>
      </c>
      <c r="C33" s="131" t="str">
        <f>BUNDESLIGA!F38&amp;IF(OR(BUNDESLIGA!G38="",BUNDESLIGA!H38=""),"",IF(BUNDESLIGA!G38&gt;BUNDESLIGA!H38,"",IF(BUNDESLIGA!G38&lt;BUNDESLIGA!H38,"","")))</f>
        <v>1. FSV Mainz 05</v>
      </c>
      <c r="D33" s="131" t="str">
        <f>BUNDESLIGA!I38&amp;IF(OR(BUNDESLIGA!G38="",BUNDESLIGA!H38=""),"",IF(BUNDESLIGA!G38&lt;BUNDESLIGA!H38,"",IF(BUNDESLIGA!G38&gt;BUNDESLIGA!H38,"","")))</f>
        <v>Hertha BSC</v>
      </c>
      <c r="E33" s="131" t="str">
        <f>IF(BUNDESLIGA!G38&lt;&gt;"",BUNDESLIGA!G38&amp;" - "&amp;BUNDESLIGA!H38,"")</f>
        <v/>
      </c>
      <c r="F33" s="131" t="str">
        <f t="shared" si="8"/>
        <v>1. FSV Mainz 05-Hertha BSC</v>
      </c>
      <c r="G33" s="131" t="str">
        <f t="shared" si="0"/>
        <v/>
      </c>
      <c r="H33" s="132" t="str">
        <f t="shared" si="1"/>
        <v/>
      </c>
      <c r="J33" s="117" t="str">
        <f t="shared" si="2"/>
        <v/>
      </c>
      <c r="K33" s="117" t="str">
        <f t="shared" si="3"/>
        <v/>
      </c>
      <c r="M33" s="117" t="str">
        <f t="shared" si="4"/>
        <v/>
      </c>
      <c r="O33" s="133">
        <v>30</v>
      </c>
      <c r="P33" s="131"/>
      <c r="Q33" s="131" t="str">
        <f t="shared" si="5"/>
        <v/>
      </c>
      <c r="R33" s="131"/>
      <c r="S33" s="131" t="str">
        <f t="shared" si="6"/>
        <v/>
      </c>
      <c r="T33" s="132" t="str">
        <f t="shared" si="7"/>
        <v/>
      </c>
      <c r="U33" s="138"/>
      <c r="V33" s="140" t="str">
        <f t="shared" ca="1" si="9"/>
        <v/>
      </c>
      <c r="W33" s="140" t="str">
        <f ca="1">IFERROR(VLOOKUP($O2,INDIRECT("domicile_"&amp;O$33),10,0),"")</f>
        <v/>
      </c>
      <c r="X33" s="140" t="str">
        <f ca="1">IFERROR(VLOOKUP($O2,INDIRECT("exterieur_"&amp;O$33),8,0),"")</f>
        <v/>
      </c>
    </row>
    <row r="34" spans="2:24" x14ac:dyDescent="0.25">
      <c r="B34" s="135">
        <v>4</v>
      </c>
      <c r="C34" s="131" t="str">
        <f>BUNDESLIGA!F39&amp;IF(OR(BUNDESLIGA!G39="",BUNDESLIGA!H39=""),"",IF(BUNDESLIGA!G39&gt;BUNDESLIGA!H39,"",IF(BUNDESLIGA!G39&lt;BUNDESLIGA!H39,"","")))</f>
        <v>FC Augsburg</v>
      </c>
      <c r="D34" s="131" t="str">
        <f>BUNDESLIGA!I39&amp;IF(OR(BUNDESLIGA!G39="",BUNDESLIGA!H39=""),"",IF(BUNDESLIGA!G39&lt;BUNDESLIGA!H39,"",IF(BUNDESLIGA!G39&gt;BUNDESLIGA!H39,"","")))</f>
        <v>Eintracht Frankfurt</v>
      </c>
      <c r="E34" s="131" t="str">
        <f>IF(BUNDESLIGA!G39&lt;&gt;"",BUNDESLIGA!G39&amp;" - "&amp;BUNDESLIGA!H39,"")</f>
        <v/>
      </c>
      <c r="F34" s="131" t="str">
        <f t="shared" si="8"/>
        <v>FC Augsburg-Eintracht Frankfurt</v>
      </c>
      <c r="G34" s="131" t="str">
        <f t="shared" si="0"/>
        <v/>
      </c>
      <c r="H34" s="132" t="str">
        <f t="shared" si="1"/>
        <v/>
      </c>
      <c r="J34" s="117" t="str">
        <f t="shared" si="2"/>
        <v/>
      </c>
      <c r="K34" s="117" t="str">
        <f t="shared" si="3"/>
        <v/>
      </c>
      <c r="M34" s="117" t="str">
        <f t="shared" si="4"/>
        <v/>
      </c>
      <c r="O34" s="133">
        <v>31</v>
      </c>
      <c r="P34" s="131"/>
      <c r="Q34" s="131" t="str">
        <f t="shared" si="5"/>
        <v/>
      </c>
      <c r="R34" s="131"/>
      <c r="S34" s="131" t="str">
        <f t="shared" si="6"/>
        <v/>
      </c>
      <c r="T34" s="132" t="str">
        <f t="shared" si="7"/>
        <v/>
      </c>
      <c r="U34" s="138"/>
      <c r="V34" s="140" t="str">
        <f t="shared" ca="1" si="9"/>
        <v/>
      </c>
      <c r="W34" s="140" t="str">
        <f ca="1">IFERROR(VLOOKUP($O2,INDIRECT("domicile_"&amp;O$34),10,0),"")</f>
        <v/>
      </c>
      <c r="X34" s="140" t="str">
        <f ca="1">IFERROR(VLOOKUP($O2,INDIRECT("exterieur_"&amp;O$34),8,0),"")</f>
        <v/>
      </c>
    </row>
    <row r="35" spans="2:24" x14ac:dyDescent="0.25">
      <c r="B35" s="135">
        <v>4</v>
      </c>
      <c r="C35" s="131" t="str">
        <f>BUNDESLIGA!F40&amp;IF(OR(BUNDESLIGA!G40="",BUNDESLIGA!H40=""),"",IF(BUNDESLIGA!G40&gt;BUNDESLIGA!H40,"",IF(BUNDESLIGA!G40&lt;BUNDESLIGA!H40,"","")))</f>
        <v>1. FC Köln</v>
      </c>
      <c r="D35" s="131" t="str">
        <f>BUNDESLIGA!I40&amp;IF(OR(BUNDESLIGA!G40="",BUNDESLIGA!H40=""),"",IF(BUNDESLIGA!G40&lt;BUNDESLIGA!H40,"",IF(BUNDESLIGA!G40&gt;BUNDESLIGA!H40,"","")))</f>
        <v>Bor. Mönchengladbach</v>
      </c>
      <c r="E35" s="131" t="str">
        <f>IF(BUNDESLIGA!G40&lt;&gt;"",BUNDESLIGA!G40&amp;" - "&amp;BUNDESLIGA!H40,"")</f>
        <v/>
      </c>
      <c r="F35" s="131" t="str">
        <f t="shared" si="8"/>
        <v>1. FC Köln-Bor. Mönchengladbach</v>
      </c>
      <c r="G35" s="131" t="str">
        <f t="shared" si="0"/>
        <v/>
      </c>
      <c r="H35" s="132" t="str">
        <f t="shared" si="1"/>
        <v/>
      </c>
      <c r="J35" s="117" t="str">
        <f t="shared" si="2"/>
        <v/>
      </c>
      <c r="K35" s="117" t="str">
        <f t="shared" si="3"/>
        <v/>
      </c>
      <c r="M35" s="117" t="str">
        <f t="shared" si="4"/>
        <v/>
      </c>
      <c r="O35" s="133">
        <v>32</v>
      </c>
      <c r="P35" s="131"/>
      <c r="Q35" s="131" t="str">
        <f t="shared" si="5"/>
        <v/>
      </c>
      <c r="R35" s="131"/>
      <c r="S35" s="131" t="str">
        <f t="shared" si="6"/>
        <v/>
      </c>
      <c r="T35" s="132" t="str">
        <f t="shared" si="7"/>
        <v/>
      </c>
      <c r="U35" s="138"/>
      <c r="V35" s="140" t="str">
        <f t="shared" ca="1" si="9"/>
        <v/>
      </c>
      <c r="W35" s="140" t="str">
        <f ca="1">IFERROR(VLOOKUP($O2,INDIRECT("domicile_"&amp;O$35),10,0),"")</f>
        <v/>
      </c>
      <c r="X35" s="140" t="str">
        <f ca="1">IFERROR(VLOOKUP($O2,INDIRECT("exterieur_"&amp;O$35),8,0),"")</f>
        <v/>
      </c>
    </row>
    <row r="36" spans="2:24" x14ac:dyDescent="0.25">
      <c r="B36" s="135">
        <v>4</v>
      </c>
      <c r="C36" s="131" t="str">
        <f>BUNDESLIGA!F41&amp;IF(OR(BUNDESLIGA!G41="",BUNDESLIGA!H41=""),"",IF(BUNDESLIGA!G41&gt;BUNDESLIGA!H41,"",IF(BUNDESLIGA!G41&lt;BUNDESLIGA!H41,"","")))</f>
        <v>1. FC Union Berlin</v>
      </c>
      <c r="D36" s="131" t="str">
        <f>BUNDESLIGA!I41&amp;IF(OR(BUNDESLIGA!G41="",BUNDESLIGA!H41=""),"",IF(BUNDESLIGA!G41&lt;BUNDESLIGA!H41,"",IF(BUNDESLIGA!G41&gt;BUNDESLIGA!H41,"","")))</f>
        <v>Werder Bremen</v>
      </c>
      <c r="E36" s="131" t="str">
        <f>IF(BUNDESLIGA!G41&lt;&gt;"",BUNDESLIGA!G41&amp;" - "&amp;BUNDESLIGA!H41,"")</f>
        <v/>
      </c>
      <c r="F36" s="131" t="str">
        <f t="shared" si="8"/>
        <v>1. FC Union Berlin-Werder Bremen</v>
      </c>
      <c r="G36" s="131" t="str">
        <f t="shared" si="0"/>
        <v/>
      </c>
      <c r="H36" s="132" t="str">
        <f t="shared" si="1"/>
        <v/>
      </c>
      <c r="J36" s="117" t="str">
        <f t="shared" si="2"/>
        <v/>
      </c>
      <c r="K36" s="117" t="str">
        <f t="shared" si="3"/>
        <v/>
      </c>
      <c r="M36" s="117" t="str">
        <f t="shared" si="4"/>
        <v/>
      </c>
      <c r="O36" s="133">
        <v>33</v>
      </c>
      <c r="P36" s="131"/>
      <c r="Q36" s="131" t="str">
        <f t="shared" si="5"/>
        <v/>
      </c>
      <c r="R36" s="131"/>
      <c r="S36" s="131" t="str">
        <f t="shared" si="6"/>
        <v/>
      </c>
      <c r="T36" s="132" t="str">
        <f t="shared" si="7"/>
        <v/>
      </c>
      <c r="U36" s="138"/>
      <c r="V36" s="140" t="str">
        <f t="shared" ca="1" si="9"/>
        <v/>
      </c>
      <c r="W36" s="140" t="str">
        <f ca="1">IFERROR(VLOOKUP($O2,INDIRECT("domicile_"&amp;O$36),10,0),"")</f>
        <v/>
      </c>
      <c r="X36" s="140" t="str">
        <f ca="1">IFERROR(VLOOKUP($O2,INDIRECT("exterieur_"&amp;O$36),8,0),"")</f>
        <v/>
      </c>
    </row>
    <row r="37" spans="2:24" x14ac:dyDescent="0.25">
      <c r="B37" s="135">
        <v>4</v>
      </c>
      <c r="C37" s="131" t="str">
        <f>BUNDESLIGA!F42&amp;IF(OR(BUNDESLIGA!G42="",BUNDESLIGA!H42=""),"",IF(BUNDESLIGA!G42&gt;BUNDESLIGA!H42,"",IF(BUNDESLIGA!G42&lt;BUNDESLIGA!H42,"","")))</f>
        <v>RB Leipzig</v>
      </c>
      <c r="D37" s="131" t="str">
        <f>BUNDESLIGA!I42&amp;IF(OR(BUNDESLIGA!G42="",BUNDESLIGA!H42=""),"",IF(BUNDESLIGA!G42&lt;BUNDESLIGA!H42,"",IF(BUNDESLIGA!G42&gt;BUNDESLIGA!H42,"","")))</f>
        <v>Bayern München</v>
      </c>
      <c r="E37" s="131" t="str">
        <f>IF(BUNDESLIGA!G42&lt;&gt;"",BUNDESLIGA!G42&amp;" - "&amp;BUNDESLIGA!H42,"")</f>
        <v/>
      </c>
      <c r="F37" s="131" t="str">
        <f t="shared" si="8"/>
        <v>RB Leipzig-Bayern München</v>
      </c>
      <c r="G37" s="131" t="str">
        <f t="shared" si="0"/>
        <v/>
      </c>
      <c r="H37" s="132" t="str">
        <f t="shared" si="1"/>
        <v/>
      </c>
      <c r="J37" s="117" t="str">
        <f t="shared" si="2"/>
        <v/>
      </c>
      <c r="K37" s="117" t="str">
        <f t="shared" si="3"/>
        <v/>
      </c>
      <c r="M37" s="117" t="str">
        <f t="shared" si="4"/>
        <v/>
      </c>
      <c r="O37" s="133">
        <v>34</v>
      </c>
      <c r="P37" s="131"/>
      <c r="Q37" s="131" t="str">
        <f t="shared" si="5"/>
        <v/>
      </c>
      <c r="R37" s="131"/>
      <c r="S37" s="131" t="str">
        <f t="shared" si="6"/>
        <v/>
      </c>
      <c r="T37" s="132" t="str">
        <f t="shared" si="7"/>
        <v/>
      </c>
      <c r="U37" s="138"/>
      <c r="V37" s="140" t="str">
        <f t="shared" ca="1" si="9"/>
        <v/>
      </c>
      <c r="W37" s="140" t="str">
        <f ca="1">IFERROR(VLOOKUP($O2,INDIRECT("domicile_"&amp;O$37),10,0),"")</f>
        <v/>
      </c>
      <c r="X37" s="140" t="str">
        <f ca="1">IFERROR(VLOOKUP($O2,INDIRECT("exterieur_"&amp;O$37),8,0),"")</f>
        <v/>
      </c>
    </row>
    <row r="38" spans="2:24" x14ac:dyDescent="0.25">
      <c r="B38" s="135">
        <v>4</v>
      </c>
      <c r="C38" s="131" t="str">
        <f>BUNDESLIGA!F43&amp;IF(OR(BUNDESLIGA!G43="",BUNDESLIGA!H43=""),"",IF(BUNDESLIGA!G43&gt;BUNDESLIGA!H43,"",IF(BUNDESLIGA!G43&lt;BUNDESLIGA!H43,"","")))</f>
        <v>1899 Hoffenheim</v>
      </c>
      <c r="D38" s="131" t="str">
        <f>BUNDESLIGA!I43&amp;IF(OR(BUNDESLIGA!G43="",BUNDESLIGA!H43=""),"",IF(BUNDESLIGA!G43&lt;BUNDESLIGA!H43,"",IF(BUNDESLIGA!G43&gt;BUNDESLIGA!H43,"","")))</f>
        <v>SC Freiburg</v>
      </c>
      <c r="E38" s="131" t="str">
        <f>IF(BUNDESLIGA!G43&lt;&gt;"",BUNDESLIGA!G43&amp;" - "&amp;BUNDESLIGA!H43,"")</f>
        <v/>
      </c>
      <c r="F38" s="131" t="str">
        <f t="shared" si="8"/>
        <v>1899 Hoffenheim-SC Freiburg</v>
      </c>
      <c r="G38" s="131" t="str">
        <f t="shared" si="0"/>
        <v/>
      </c>
      <c r="H38" s="132" t="str">
        <f t="shared" si="1"/>
        <v/>
      </c>
      <c r="J38" s="117" t="str">
        <f t="shared" si="2"/>
        <v/>
      </c>
      <c r="K38" s="117" t="str">
        <f t="shared" si="3"/>
        <v/>
      </c>
      <c r="M38" s="117" t="str">
        <f t="shared" si="4"/>
        <v/>
      </c>
      <c r="V38" s="7"/>
      <c r="W38" s="7"/>
      <c r="X38" s="7"/>
    </row>
    <row r="39" spans="2:24" x14ac:dyDescent="0.25">
      <c r="B39" s="135">
        <v>4</v>
      </c>
      <c r="C39" s="131" t="str">
        <f>BUNDESLIGA!F44&amp;IF(OR(BUNDESLIGA!G44="",BUNDESLIGA!H44=""),"",IF(BUNDESLIGA!G44&gt;BUNDESLIGA!H44,"",IF(BUNDESLIGA!G44&lt;BUNDESLIGA!H44,"","")))</f>
        <v>SC Paderborn 07</v>
      </c>
      <c r="D39" s="131" t="str">
        <f>BUNDESLIGA!I44&amp;IF(OR(BUNDESLIGA!G44="",BUNDESLIGA!H44=""),"",IF(BUNDESLIGA!G44&lt;BUNDESLIGA!H44,"",IF(BUNDESLIGA!G44&gt;BUNDESLIGA!H44,"","")))</f>
        <v>FC Schalke 04</v>
      </c>
      <c r="E39" s="131" t="str">
        <f>IF(BUNDESLIGA!G44&lt;&gt;"",BUNDESLIGA!G44&amp;" - "&amp;BUNDESLIGA!H44,"")</f>
        <v/>
      </c>
      <c r="F39" s="131" t="str">
        <f t="shared" si="8"/>
        <v>SC Paderborn 07-FC Schalke 04</v>
      </c>
      <c r="G39" s="131" t="str">
        <f t="shared" si="0"/>
        <v/>
      </c>
      <c r="H39" s="132" t="str">
        <f t="shared" si="1"/>
        <v/>
      </c>
      <c r="J39" s="117" t="str">
        <f t="shared" si="2"/>
        <v/>
      </c>
      <c r="K39" s="117" t="str">
        <f t="shared" si="3"/>
        <v/>
      </c>
      <c r="M39" s="117" t="str">
        <f t="shared" si="4"/>
        <v/>
      </c>
    </row>
    <row r="40" spans="2:24" x14ac:dyDescent="0.25">
      <c r="B40" s="135">
        <v>5</v>
      </c>
      <c r="C40" s="131" t="str">
        <f>BUNDESLIGA!F47&amp;IF(OR(BUNDESLIGA!G47="",BUNDESLIGA!H47=""),"",IF(BUNDESLIGA!G47&gt;BUNDESLIGA!H47,"",IF(BUNDESLIGA!G47&lt;BUNDESLIGA!H47,"","")))</f>
        <v>FC Schalke 04</v>
      </c>
      <c r="D40" s="131" t="str">
        <f>BUNDESLIGA!I47&amp;IF(OR(BUNDESLIGA!G47="",BUNDESLIGA!H47=""),"",IF(BUNDESLIGA!G47&lt;BUNDESLIGA!H47,"",IF(BUNDESLIGA!G47&gt;BUNDESLIGA!H47,"","")))</f>
        <v>1. FSV Mainz 05</v>
      </c>
      <c r="E40" s="131" t="str">
        <f>IF(BUNDESLIGA!G47&lt;&gt;"",BUNDESLIGA!G47&amp;" - "&amp;BUNDESLIGA!H47,"")</f>
        <v/>
      </c>
      <c r="F40" s="131" t="str">
        <f t="shared" si="8"/>
        <v>FC Schalke 04-1. FSV Mainz 05</v>
      </c>
      <c r="G40" s="131" t="str">
        <f t="shared" si="0"/>
        <v/>
      </c>
      <c r="H40" s="132" t="str">
        <f t="shared" si="1"/>
        <v/>
      </c>
      <c r="J40" s="117" t="str">
        <f t="shared" si="2"/>
        <v/>
      </c>
      <c r="K40" s="117" t="str">
        <f t="shared" si="3"/>
        <v/>
      </c>
      <c r="M40" s="117" t="str">
        <f t="shared" si="4"/>
        <v/>
      </c>
    </row>
    <row r="41" spans="2:24" x14ac:dyDescent="0.25">
      <c r="B41" s="135">
        <v>5</v>
      </c>
      <c r="C41" s="131" t="str">
        <f>BUNDESLIGA!F48&amp;IF(OR(BUNDESLIGA!G48="",BUNDESLIGA!H48=""),"",IF(BUNDESLIGA!G48&gt;BUNDESLIGA!H48,"",IF(BUNDESLIGA!G48&lt;BUNDESLIGA!H48,"","")))</f>
        <v>Bayern München</v>
      </c>
      <c r="D41" s="131" t="str">
        <f>BUNDESLIGA!I48&amp;IF(OR(BUNDESLIGA!G48="",BUNDESLIGA!H48=""),"",IF(BUNDESLIGA!G48&lt;BUNDESLIGA!H48,"",IF(BUNDESLIGA!G48&gt;BUNDESLIGA!H48,"","")))</f>
        <v>1. FC Köln</v>
      </c>
      <c r="E41" s="131" t="str">
        <f>IF(BUNDESLIGA!G48&lt;&gt;"",BUNDESLIGA!G48&amp;" - "&amp;BUNDESLIGA!H48,"")</f>
        <v/>
      </c>
      <c r="F41" s="131" t="str">
        <f t="shared" si="8"/>
        <v>Bayern München-1. FC Köln</v>
      </c>
      <c r="G41" s="131" t="str">
        <f t="shared" si="0"/>
        <v/>
      </c>
      <c r="H41" s="132" t="str">
        <f t="shared" si="1"/>
        <v/>
      </c>
      <c r="J41" s="117" t="str">
        <f t="shared" si="2"/>
        <v/>
      </c>
      <c r="K41" s="117" t="str">
        <f t="shared" si="3"/>
        <v/>
      </c>
      <c r="M41" s="117" t="str">
        <f t="shared" si="4"/>
        <v/>
      </c>
    </row>
    <row r="42" spans="2:24" x14ac:dyDescent="0.25">
      <c r="B42" s="135">
        <v>5</v>
      </c>
      <c r="C42" s="131" t="str">
        <f>BUNDESLIGA!F49&amp;IF(OR(BUNDESLIGA!G49="",BUNDESLIGA!H49=""),"",IF(BUNDESLIGA!G49&gt;BUNDESLIGA!H49,"",IF(BUNDESLIGA!G49&lt;BUNDESLIGA!H49,"","")))</f>
        <v>Bayer Leverkusen</v>
      </c>
      <c r="D42" s="131" t="str">
        <f>BUNDESLIGA!I49&amp;IF(OR(BUNDESLIGA!G49="",BUNDESLIGA!H49=""),"",IF(BUNDESLIGA!G49&lt;BUNDESLIGA!H49,"",IF(BUNDESLIGA!G49&gt;BUNDESLIGA!H49,"","")))</f>
        <v>1. FC Union Berlin</v>
      </c>
      <c r="E42" s="131" t="str">
        <f>IF(BUNDESLIGA!G49&lt;&gt;"",BUNDESLIGA!G49&amp;" - "&amp;BUNDESLIGA!H49,"")</f>
        <v/>
      </c>
      <c r="F42" s="131" t="str">
        <f t="shared" si="8"/>
        <v>Bayer Leverkusen-1. FC Union Berlin</v>
      </c>
      <c r="G42" s="131" t="str">
        <f t="shared" si="0"/>
        <v/>
      </c>
      <c r="H42" s="132" t="str">
        <f t="shared" si="1"/>
        <v/>
      </c>
      <c r="J42" s="117" t="str">
        <f t="shared" si="2"/>
        <v/>
      </c>
      <c r="K42" s="117" t="str">
        <f t="shared" si="3"/>
        <v/>
      </c>
      <c r="M42" s="117" t="str">
        <f t="shared" si="4"/>
        <v/>
      </c>
    </row>
    <row r="43" spans="2:24" x14ac:dyDescent="0.25">
      <c r="B43" s="135">
        <v>5</v>
      </c>
      <c r="C43" s="131" t="str">
        <f>BUNDESLIGA!F50&amp;IF(OR(BUNDESLIGA!G50="",BUNDESLIGA!H50=""),"",IF(BUNDESLIGA!G50&gt;BUNDESLIGA!H50,"",IF(BUNDESLIGA!G50&lt;BUNDESLIGA!H50,"","")))</f>
        <v>Hertha BSC</v>
      </c>
      <c r="D43" s="131" t="str">
        <f>BUNDESLIGA!I50&amp;IF(OR(BUNDESLIGA!G50="",BUNDESLIGA!H50=""),"",IF(BUNDESLIGA!G50&lt;BUNDESLIGA!H50,"",IF(BUNDESLIGA!G50&gt;BUNDESLIGA!H50,"","")))</f>
        <v>SC Paderborn 07</v>
      </c>
      <c r="E43" s="131" t="str">
        <f>IF(BUNDESLIGA!G50&lt;&gt;"",BUNDESLIGA!G50&amp;" - "&amp;BUNDESLIGA!H50,"")</f>
        <v/>
      </c>
      <c r="F43" s="131" t="str">
        <f t="shared" si="8"/>
        <v>Hertha BSC-SC Paderborn 07</v>
      </c>
      <c r="G43" s="131" t="str">
        <f t="shared" si="0"/>
        <v/>
      </c>
      <c r="H43" s="132" t="str">
        <f t="shared" si="1"/>
        <v/>
      </c>
      <c r="J43" s="117" t="str">
        <f t="shared" si="2"/>
        <v/>
      </c>
      <c r="K43" s="117" t="str">
        <f t="shared" si="3"/>
        <v/>
      </c>
      <c r="M43" s="117" t="str">
        <f t="shared" si="4"/>
        <v/>
      </c>
    </row>
    <row r="44" spans="2:24" x14ac:dyDescent="0.25">
      <c r="B44" s="135">
        <v>5</v>
      </c>
      <c r="C44" s="131" t="str">
        <f>BUNDESLIGA!F51&amp;IF(OR(BUNDESLIGA!G51="",BUNDESLIGA!H51=""),"",IF(BUNDESLIGA!G51&gt;BUNDESLIGA!H51,"",IF(BUNDESLIGA!G51&lt;BUNDESLIGA!H51,"","")))</f>
        <v>SC Freiburg</v>
      </c>
      <c r="D44" s="131" t="str">
        <f>BUNDESLIGA!I51&amp;IF(OR(BUNDESLIGA!G51="",BUNDESLIGA!H51=""),"",IF(BUNDESLIGA!G51&lt;BUNDESLIGA!H51,"",IF(BUNDESLIGA!G51&gt;BUNDESLIGA!H51,"","")))</f>
        <v>FC Augsburg</v>
      </c>
      <c r="E44" s="131" t="str">
        <f>IF(BUNDESLIGA!G51&lt;&gt;"",BUNDESLIGA!G51&amp;" - "&amp;BUNDESLIGA!H51,"")</f>
        <v/>
      </c>
      <c r="F44" s="131" t="str">
        <f t="shared" si="8"/>
        <v>SC Freiburg-FC Augsburg</v>
      </c>
      <c r="G44" s="131" t="str">
        <f t="shared" si="0"/>
        <v/>
      </c>
      <c r="H44" s="132" t="str">
        <f t="shared" si="1"/>
        <v/>
      </c>
      <c r="J44" s="117" t="str">
        <f t="shared" si="2"/>
        <v/>
      </c>
      <c r="K44" s="117" t="str">
        <f t="shared" si="3"/>
        <v/>
      </c>
      <c r="M44" s="117" t="str">
        <f t="shared" si="4"/>
        <v/>
      </c>
    </row>
    <row r="45" spans="2:24" x14ac:dyDescent="0.25">
      <c r="B45" s="135">
        <v>5</v>
      </c>
      <c r="C45" s="131" t="str">
        <f>BUNDESLIGA!F52&amp;IF(OR(BUNDESLIGA!G52="",BUNDESLIGA!H52=""),"",IF(BUNDESLIGA!G52&gt;BUNDESLIGA!H52,"",IF(BUNDESLIGA!G52&lt;BUNDESLIGA!H52,"","")))</f>
        <v>Werder Bremen</v>
      </c>
      <c r="D45" s="131" t="str">
        <f>BUNDESLIGA!I52&amp;IF(OR(BUNDESLIGA!G52="",BUNDESLIGA!H52=""),"",IF(BUNDESLIGA!G52&lt;BUNDESLIGA!H52,"",IF(BUNDESLIGA!G52&gt;BUNDESLIGA!H52,"","")))</f>
        <v>RB Leipzig</v>
      </c>
      <c r="E45" s="131" t="str">
        <f>IF(BUNDESLIGA!G52&lt;&gt;"",BUNDESLIGA!G52&amp;" - "&amp;BUNDESLIGA!H52,"")</f>
        <v/>
      </c>
      <c r="F45" s="131" t="str">
        <f t="shared" si="8"/>
        <v>Werder Bremen-RB Leipzig</v>
      </c>
      <c r="G45" s="131" t="str">
        <f t="shared" si="0"/>
        <v/>
      </c>
      <c r="H45" s="132" t="str">
        <f t="shared" si="1"/>
        <v/>
      </c>
      <c r="J45" s="117" t="str">
        <f t="shared" si="2"/>
        <v/>
      </c>
      <c r="K45" s="117" t="str">
        <f t="shared" si="3"/>
        <v/>
      </c>
      <c r="M45" s="117" t="str">
        <f t="shared" si="4"/>
        <v/>
      </c>
    </row>
    <row r="46" spans="2:24" x14ac:dyDescent="0.25">
      <c r="B46" s="135">
        <v>5</v>
      </c>
      <c r="C46" s="131" t="str">
        <f>BUNDESLIGA!F53&amp;IF(OR(BUNDESLIGA!G53="",BUNDESLIGA!H53=""),"",IF(BUNDESLIGA!G53&gt;BUNDESLIGA!H53,"",IF(BUNDESLIGA!G53&lt;BUNDESLIGA!H53,"","")))</f>
        <v>Bor. Mönchengladbach</v>
      </c>
      <c r="D46" s="131" t="str">
        <f>BUNDESLIGA!I53&amp;IF(OR(BUNDESLIGA!G53="",BUNDESLIGA!H53=""),"",IF(BUNDESLIGA!G53&lt;BUNDESLIGA!H53,"",IF(BUNDESLIGA!G53&gt;BUNDESLIGA!H53,"","")))</f>
        <v>Fortuna Düsseldorf</v>
      </c>
      <c r="E46" s="131" t="str">
        <f>IF(BUNDESLIGA!G53&lt;&gt;"",BUNDESLIGA!G53&amp;" - "&amp;BUNDESLIGA!H53,"")</f>
        <v/>
      </c>
      <c r="F46" s="131" t="str">
        <f t="shared" si="8"/>
        <v>Bor. Mönchengladbach-Fortuna Düsseldorf</v>
      </c>
      <c r="G46" s="131" t="str">
        <f t="shared" si="0"/>
        <v/>
      </c>
      <c r="H46" s="132" t="str">
        <f t="shared" si="1"/>
        <v/>
      </c>
      <c r="J46" s="117" t="str">
        <f t="shared" si="2"/>
        <v/>
      </c>
      <c r="K46" s="117" t="str">
        <f t="shared" si="3"/>
        <v/>
      </c>
      <c r="M46" s="117" t="str">
        <f t="shared" si="4"/>
        <v/>
      </c>
    </row>
    <row r="47" spans="2:24" x14ac:dyDescent="0.25">
      <c r="B47" s="135">
        <v>5</v>
      </c>
      <c r="C47" s="131" t="str">
        <f>BUNDESLIGA!F54&amp;IF(OR(BUNDESLIGA!G54="",BUNDESLIGA!H54=""),"",IF(BUNDESLIGA!G54&gt;BUNDESLIGA!H54,"",IF(BUNDESLIGA!G54&lt;BUNDESLIGA!H54,"","")))</f>
        <v>Eintracht Frankfurt</v>
      </c>
      <c r="D47" s="131" t="str">
        <f>BUNDESLIGA!I54&amp;IF(OR(BUNDESLIGA!G54="",BUNDESLIGA!H54=""),"",IF(BUNDESLIGA!G54&lt;BUNDESLIGA!H54,"",IF(BUNDESLIGA!G54&gt;BUNDESLIGA!H54,"","")))</f>
        <v>Borussia Dortmund</v>
      </c>
      <c r="E47" s="131" t="str">
        <f>IF(BUNDESLIGA!G54&lt;&gt;"",BUNDESLIGA!G54&amp;" - "&amp;BUNDESLIGA!H54,"")</f>
        <v/>
      </c>
      <c r="F47" s="131" t="str">
        <f t="shared" si="8"/>
        <v>Eintracht Frankfurt-Borussia Dortmund</v>
      </c>
      <c r="G47" s="131" t="str">
        <f t="shared" si="0"/>
        <v/>
      </c>
      <c r="H47" s="132" t="str">
        <f t="shared" si="1"/>
        <v/>
      </c>
      <c r="J47" s="117" t="str">
        <f t="shared" si="2"/>
        <v/>
      </c>
      <c r="K47" s="117" t="str">
        <f t="shared" si="3"/>
        <v/>
      </c>
      <c r="M47" s="117" t="str">
        <f t="shared" si="4"/>
        <v/>
      </c>
    </row>
    <row r="48" spans="2:24" x14ac:dyDescent="0.25">
      <c r="B48" s="135">
        <v>5</v>
      </c>
      <c r="C48" s="131" t="str">
        <f>BUNDESLIGA!F55&amp;IF(OR(BUNDESLIGA!G55="",BUNDESLIGA!H55=""),"",IF(BUNDESLIGA!G55&gt;BUNDESLIGA!H55,"",IF(BUNDESLIGA!G55&lt;BUNDESLIGA!H55,"","")))</f>
        <v>VfL Wolfsburg</v>
      </c>
      <c r="D48" s="131" t="str">
        <f>BUNDESLIGA!I55&amp;IF(OR(BUNDESLIGA!G55="",BUNDESLIGA!H55=""),"",IF(BUNDESLIGA!G55&lt;BUNDESLIGA!H55,"",IF(BUNDESLIGA!G55&gt;BUNDESLIGA!H55,"","")))</f>
        <v>1899 Hoffenheim</v>
      </c>
      <c r="E48" s="131" t="str">
        <f>IF(BUNDESLIGA!G55&lt;&gt;"",BUNDESLIGA!G55&amp;" - "&amp;BUNDESLIGA!H55,"")</f>
        <v/>
      </c>
      <c r="F48" s="131" t="str">
        <f t="shared" si="8"/>
        <v>VfL Wolfsburg-1899 Hoffenheim</v>
      </c>
      <c r="G48" s="131" t="str">
        <f t="shared" si="0"/>
        <v/>
      </c>
      <c r="H48" s="132" t="str">
        <f t="shared" si="1"/>
        <v/>
      </c>
      <c r="J48" s="117" t="str">
        <f t="shared" si="2"/>
        <v/>
      </c>
      <c r="K48" s="117" t="str">
        <f t="shared" si="3"/>
        <v/>
      </c>
      <c r="M48" s="117" t="str">
        <f t="shared" si="4"/>
        <v/>
      </c>
    </row>
    <row r="49" spans="2:13" x14ac:dyDescent="0.25">
      <c r="B49" s="135">
        <v>6</v>
      </c>
      <c r="C49" s="131" t="str">
        <f>BUNDESLIGA!F58&amp;IF(OR(BUNDESLIGA!G58="",BUNDESLIGA!H58=""),"",IF(BUNDESLIGA!G58&gt;BUNDESLIGA!H58,"",IF(BUNDESLIGA!G58&lt;BUNDESLIGA!H58,"","")))</f>
        <v>1. FC Union Berlin</v>
      </c>
      <c r="D49" s="131" t="str">
        <f>BUNDESLIGA!I58&amp;IF(OR(BUNDESLIGA!G58="",BUNDESLIGA!H58=""),"",IF(BUNDESLIGA!G58&lt;BUNDESLIGA!H58,"",IF(BUNDESLIGA!G58&gt;BUNDESLIGA!H58,"","")))</f>
        <v>Eintracht Frankfurt</v>
      </c>
      <c r="E49" s="131" t="str">
        <f>IF(BUNDESLIGA!G58&lt;&gt;"",BUNDESLIGA!G58&amp;" - "&amp;BUNDESLIGA!H58,"")</f>
        <v/>
      </c>
      <c r="F49" s="131" t="str">
        <f t="shared" si="8"/>
        <v>1. FC Union Berlin-Eintracht Frankfurt</v>
      </c>
      <c r="G49" s="131" t="str">
        <f t="shared" si="0"/>
        <v/>
      </c>
      <c r="H49" s="132" t="str">
        <f t="shared" si="1"/>
        <v/>
      </c>
      <c r="J49" s="117" t="str">
        <f t="shared" si="2"/>
        <v/>
      </c>
      <c r="K49" s="117" t="str">
        <f t="shared" si="3"/>
        <v/>
      </c>
      <c r="M49" s="117" t="str">
        <f t="shared" si="4"/>
        <v/>
      </c>
    </row>
    <row r="50" spans="2:13" x14ac:dyDescent="0.25">
      <c r="B50" s="135">
        <v>6</v>
      </c>
      <c r="C50" s="131" t="str">
        <f>BUNDESLIGA!F59&amp;IF(OR(BUNDESLIGA!G59="",BUNDESLIGA!H59=""),"",IF(BUNDESLIGA!G59&gt;BUNDESLIGA!H59,"",IF(BUNDESLIGA!G59&lt;BUNDESLIGA!H59,"","")))</f>
        <v>RB Leipzig</v>
      </c>
      <c r="D50" s="131" t="str">
        <f>BUNDESLIGA!I59&amp;IF(OR(BUNDESLIGA!G59="",BUNDESLIGA!H59=""),"",IF(BUNDESLIGA!G59&lt;BUNDESLIGA!H59,"",IF(BUNDESLIGA!G59&gt;BUNDESLIGA!H59,"","")))</f>
        <v>FC Schalke 04</v>
      </c>
      <c r="E50" s="131" t="str">
        <f>IF(BUNDESLIGA!G59&lt;&gt;"",BUNDESLIGA!G59&amp;" - "&amp;BUNDESLIGA!H59,"")</f>
        <v/>
      </c>
      <c r="F50" s="131" t="str">
        <f t="shared" si="8"/>
        <v>RB Leipzig-FC Schalke 04</v>
      </c>
      <c r="G50" s="131" t="str">
        <f t="shared" si="0"/>
        <v/>
      </c>
      <c r="H50" s="132" t="str">
        <f t="shared" si="1"/>
        <v/>
      </c>
      <c r="J50" s="117" t="str">
        <f t="shared" si="2"/>
        <v/>
      </c>
      <c r="K50" s="117" t="str">
        <f t="shared" si="3"/>
        <v/>
      </c>
      <c r="M50" s="117" t="str">
        <f t="shared" si="4"/>
        <v/>
      </c>
    </row>
    <row r="51" spans="2:13" x14ac:dyDescent="0.25">
      <c r="B51" s="135">
        <v>6</v>
      </c>
      <c r="C51" s="131" t="str">
        <f>BUNDESLIGA!F60&amp;IF(OR(BUNDESLIGA!G60="",BUNDESLIGA!H60=""),"",IF(BUNDESLIGA!G60&gt;BUNDESLIGA!H60,"",IF(BUNDESLIGA!G60&lt;BUNDESLIGA!H60,"","")))</f>
        <v>1899 Hoffenheim</v>
      </c>
      <c r="D51" s="131" t="str">
        <f>BUNDESLIGA!I60&amp;IF(OR(BUNDESLIGA!G60="",BUNDESLIGA!H60=""),"",IF(BUNDESLIGA!G60&lt;BUNDESLIGA!H60,"",IF(BUNDESLIGA!G60&gt;BUNDESLIGA!H60,"","")))</f>
        <v>Bor. Mönchengladbach</v>
      </c>
      <c r="E51" s="131" t="str">
        <f>IF(BUNDESLIGA!G60&lt;&gt;"",BUNDESLIGA!G60&amp;" - "&amp;BUNDESLIGA!H60,"")</f>
        <v/>
      </c>
      <c r="F51" s="131" t="str">
        <f t="shared" si="8"/>
        <v>1899 Hoffenheim-Bor. Mönchengladbach</v>
      </c>
      <c r="G51" s="131" t="str">
        <f t="shared" si="0"/>
        <v/>
      </c>
      <c r="H51" s="132" t="str">
        <f t="shared" si="1"/>
        <v/>
      </c>
      <c r="J51" s="117" t="str">
        <f t="shared" si="2"/>
        <v/>
      </c>
      <c r="K51" s="117" t="str">
        <f t="shared" si="3"/>
        <v/>
      </c>
      <c r="M51" s="117" t="str">
        <f t="shared" si="4"/>
        <v/>
      </c>
    </row>
    <row r="52" spans="2:13" x14ac:dyDescent="0.25">
      <c r="B52" s="135">
        <v>6</v>
      </c>
      <c r="C52" s="131" t="str">
        <f>BUNDESLIGA!F61&amp;IF(OR(BUNDESLIGA!G61="",BUNDESLIGA!H61=""),"",IF(BUNDESLIGA!G61&gt;BUNDESLIGA!H61,"",IF(BUNDESLIGA!G61&lt;BUNDESLIGA!H61,"","")))</f>
        <v>1. FSV Mainz 05</v>
      </c>
      <c r="D52" s="131" t="str">
        <f>BUNDESLIGA!I61&amp;IF(OR(BUNDESLIGA!G61="",BUNDESLIGA!H61=""),"",IF(BUNDESLIGA!G61&lt;BUNDESLIGA!H61,"",IF(BUNDESLIGA!G61&gt;BUNDESLIGA!H61,"","")))</f>
        <v>VfL Wolfsburg</v>
      </c>
      <c r="E52" s="131" t="str">
        <f>IF(BUNDESLIGA!G61&lt;&gt;"",BUNDESLIGA!G61&amp;" - "&amp;BUNDESLIGA!H61,"")</f>
        <v/>
      </c>
      <c r="F52" s="131" t="str">
        <f t="shared" si="8"/>
        <v>1. FSV Mainz 05-VfL Wolfsburg</v>
      </c>
      <c r="G52" s="131" t="str">
        <f t="shared" si="0"/>
        <v/>
      </c>
      <c r="H52" s="132" t="str">
        <f t="shared" si="1"/>
        <v/>
      </c>
      <c r="J52" s="117" t="str">
        <f t="shared" si="2"/>
        <v/>
      </c>
      <c r="K52" s="117" t="str">
        <f t="shared" si="3"/>
        <v/>
      </c>
      <c r="M52" s="117" t="str">
        <f t="shared" si="4"/>
        <v/>
      </c>
    </row>
    <row r="53" spans="2:13" x14ac:dyDescent="0.25">
      <c r="B53" s="135">
        <v>6</v>
      </c>
      <c r="C53" s="131" t="str">
        <f>BUNDESLIGA!F62&amp;IF(OR(BUNDESLIGA!G62="",BUNDESLIGA!H62=""),"",IF(BUNDESLIGA!G62&gt;BUNDESLIGA!H62,"",IF(BUNDESLIGA!G62&lt;BUNDESLIGA!H62,"","")))</f>
        <v>FC Augsburg</v>
      </c>
      <c r="D53" s="131" t="str">
        <f>BUNDESLIGA!I62&amp;IF(OR(BUNDESLIGA!G62="",BUNDESLIGA!H62=""),"",IF(BUNDESLIGA!G62&lt;BUNDESLIGA!H62,"",IF(BUNDESLIGA!G62&gt;BUNDESLIGA!H62,"","")))</f>
        <v>Bayer Leverkusen</v>
      </c>
      <c r="E53" s="131" t="str">
        <f>IF(BUNDESLIGA!G62&lt;&gt;"",BUNDESLIGA!G62&amp;" - "&amp;BUNDESLIGA!H62,"")</f>
        <v/>
      </c>
      <c r="F53" s="131" t="str">
        <f t="shared" si="8"/>
        <v>FC Augsburg-Bayer Leverkusen</v>
      </c>
      <c r="G53" s="131" t="str">
        <f t="shared" si="0"/>
        <v/>
      </c>
      <c r="H53" s="132" t="str">
        <f t="shared" si="1"/>
        <v/>
      </c>
      <c r="J53" s="117" t="str">
        <f t="shared" si="2"/>
        <v/>
      </c>
      <c r="K53" s="117" t="str">
        <f t="shared" si="3"/>
        <v/>
      </c>
      <c r="M53" s="117" t="str">
        <f t="shared" si="4"/>
        <v/>
      </c>
    </row>
    <row r="54" spans="2:13" x14ac:dyDescent="0.25">
      <c r="B54" s="135">
        <v>6</v>
      </c>
      <c r="C54" s="131" t="str">
        <f>BUNDESLIGA!F63&amp;IF(OR(BUNDESLIGA!G63="",BUNDESLIGA!H63=""),"",IF(BUNDESLIGA!G63&gt;BUNDESLIGA!H63,"",IF(BUNDESLIGA!G63&lt;BUNDESLIGA!H63,"","")))</f>
        <v>SC Paderborn 07</v>
      </c>
      <c r="D54" s="131" t="str">
        <f>BUNDESLIGA!I63&amp;IF(OR(BUNDESLIGA!G63="",BUNDESLIGA!H63=""),"",IF(BUNDESLIGA!G63&lt;BUNDESLIGA!H63,"",IF(BUNDESLIGA!G63&gt;BUNDESLIGA!H63,"","")))</f>
        <v>Bayern München</v>
      </c>
      <c r="E54" s="131" t="str">
        <f>IF(BUNDESLIGA!G63&lt;&gt;"",BUNDESLIGA!G63&amp;" - "&amp;BUNDESLIGA!H63,"")</f>
        <v/>
      </c>
      <c r="F54" s="131" t="str">
        <f t="shared" si="8"/>
        <v>SC Paderborn 07-Bayern München</v>
      </c>
      <c r="G54" s="131" t="str">
        <f t="shared" si="0"/>
        <v/>
      </c>
      <c r="H54" s="132" t="str">
        <f t="shared" si="1"/>
        <v/>
      </c>
      <c r="J54" s="117" t="str">
        <f t="shared" si="2"/>
        <v/>
      </c>
      <c r="K54" s="117" t="str">
        <f t="shared" si="3"/>
        <v/>
      </c>
      <c r="M54" s="117" t="str">
        <f t="shared" si="4"/>
        <v/>
      </c>
    </row>
    <row r="55" spans="2:13" x14ac:dyDescent="0.25">
      <c r="B55" s="135">
        <v>6</v>
      </c>
      <c r="C55" s="131" t="str">
        <f>BUNDESLIGA!F64&amp;IF(OR(BUNDESLIGA!G64="",BUNDESLIGA!H64=""),"",IF(BUNDESLIGA!G64&gt;BUNDESLIGA!H64,"",IF(BUNDESLIGA!G64&lt;BUNDESLIGA!H64,"","")))</f>
        <v>Borussia Dortmund</v>
      </c>
      <c r="D55" s="131" t="str">
        <f>BUNDESLIGA!I64&amp;IF(OR(BUNDESLIGA!G64="",BUNDESLIGA!H64=""),"",IF(BUNDESLIGA!G64&lt;BUNDESLIGA!H64,"",IF(BUNDESLIGA!G64&gt;BUNDESLIGA!H64,"","")))</f>
        <v>Werder Bremen</v>
      </c>
      <c r="E55" s="131" t="str">
        <f>IF(BUNDESLIGA!G64&lt;&gt;"",BUNDESLIGA!G64&amp;" - "&amp;BUNDESLIGA!H64,"")</f>
        <v/>
      </c>
      <c r="F55" s="131" t="str">
        <f t="shared" si="8"/>
        <v>Borussia Dortmund-Werder Bremen</v>
      </c>
      <c r="G55" s="131" t="str">
        <f t="shared" si="0"/>
        <v/>
      </c>
      <c r="H55" s="132" t="str">
        <f t="shared" si="1"/>
        <v/>
      </c>
      <c r="J55" s="117" t="str">
        <f t="shared" si="2"/>
        <v/>
      </c>
      <c r="K55" s="117" t="str">
        <f t="shared" si="3"/>
        <v/>
      </c>
      <c r="M55" s="117" t="str">
        <f t="shared" si="4"/>
        <v/>
      </c>
    </row>
    <row r="56" spans="2:13" x14ac:dyDescent="0.25">
      <c r="B56" s="135">
        <v>6</v>
      </c>
      <c r="C56" s="131" t="str">
        <f>BUNDESLIGA!F65&amp;IF(OR(BUNDESLIGA!G65="",BUNDESLIGA!H65=""),"",IF(BUNDESLIGA!G65&gt;BUNDESLIGA!H65,"",IF(BUNDESLIGA!G65&lt;BUNDESLIGA!H65,"","")))</f>
        <v>Fortuna Düsseldorf</v>
      </c>
      <c r="D56" s="131" t="str">
        <f>BUNDESLIGA!I65&amp;IF(OR(BUNDESLIGA!G65="",BUNDESLIGA!H65=""),"",IF(BUNDESLIGA!G65&lt;BUNDESLIGA!H65,"",IF(BUNDESLIGA!G65&gt;BUNDESLIGA!H65,"","")))</f>
        <v>SC Freiburg</v>
      </c>
      <c r="E56" s="131" t="str">
        <f>IF(BUNDESLIGA!G65&lt;&gt;"",BUNDESLIGA!G65&amp;" - "&amp;BUNDESLIGA!H65,"")</f>
        <v/>
      </c>
      <c r="F56" s="131" t="str">
        <f t="shared" si="8"/>
        <v>Fortuna Düsseldorf-SC Freiburg</v>
      </c>
      <c r="G56" s="131" t="str">
        <f t="shared" si="0"/>
        <v/>
      </c>
      <c r="H56" s="132" t="str">
        <f t="shared" si="1"/>
        <v/>
      </c>
      <c r="J56" s="117" t="str">
        <f t="shared" si="2"/>
        <v/>
      </c>
      <c r="K56" s="117" t="str">
        <f t="shared" si="3"/>
        <v/>
      </c>
      <c r="M56" s="117" t="str">
        <f t="shared" si="4"/>
        <v/>
      </c>
    </row>
    <row r="57" spans="2:13" x14ac:dyDescent="0.25">
      <c r="B57" s="135">
        <v>6</v>
      </c>
      <c r="C57" s="131" t="str">
        <f>BUNDESLIGA!F66&amp;IF(OR(BUNDESLIGA!G66="",BUNDESLIGA!H66=""),"",IF(BUNDESLIGA!G66&gt;BUNDESLIGA!H66,"",IF(BUNDESLIGA!G66&lt;BUNDESLIGA!H66,"","")))</f>
        <v>1. FC Köln</v>
      </c>
      <c r="D57" s="131" t="str">
        <f>BUNDESLIGA!I66&amp;IF(OR(BUNDESLIGA!G66="",BUNDESLIGA!H66=""),"",IF(BUNDESLIGA!G66&lt;BUNDESLIGA!H66,"",IF(BUNDESLIGA!G66&gt;BUNDESLIGA!H66,"","")))</f>
        <v>Hertha BSC</v>
      </c>
      <c r="E57" s="131" t="str">
        <f>IF(BUNDESLIGA!G66&lt;&gt;"",BUNDESLIGA!G66&amp;" - "&amp;BUNDESLIGA!H66,"")</f>
        <v/>
      </c>
      <c r="F57" s="131" t="str">
        <f t="shared" si="8"/>
        <v>1. FC Köln-Hertha BSC</v>
      </c>
      <c r="G57" s="131" t="str">
        <f t="shared" si="0"/>
        <v/>
      </c>
      <c r="H57" s="132" t="str">
        <f t="shared" si="1"/>
        <v/>
      </c>
      <c r="J57" s="117" t="str">
        <f t="shared" si="2"/>
        <v/>
      </c>
      <c r="K57" s="117" t="str">
        <f t="shared" si="3"/>
        <v/>
      </c>
      <c r="M57" s="117" t="str">
        <f t="shared" si="4"/>
        <v/>
      </c>
    </row>
    <row r="58" spans="2:13" x14ac:dyDescent="0.25">
      <c r="B58" s="135">
        <v>7</v>
      </c>
      <c r="C58" s="131" t="str">
        <f>BUNDESLIGA!F69&amp;IF(OR(BUNDESLIGA!G69="",BUNDESLIGA!H69=""),"",IF(BUNDESLIGA!G69&gt;BUNDESLIGA!H69,"",IF(BUNDESLIGA!G69&lt;BUNDESLIGA!H69,"","")))</f>
        <v>Bayern München</v>
      </c>
      <c r="D58" s="131" t="str">
        <f>BUNDESLIGA!I69&amp;IF(OR(BUNDESLIGA!G69="",BUNDESLIGA!H69=""),"",IF(BUNDESLIGA!G69&lt;BUNDESLIGA!H69,"",IF(BUNDESLIGA!G69&gt;BUNDESLIGA!H69,"","")))</f>
        <v>1899 Hoffenheim</v>
      </c>
      <c r="E58" s="131" t="str">
        <f>IF(BUNDESLIGA!G69&lt;&gt;"",BUNDESLIGA!G69&amp;" - "&amp;BUNDESLIGA!H69,"")</f>
        <v/>
      </c>
      <c r="F58" s="131" t="str">
        <f t="shared" si="8"/>
        <v>Bayern München-1899 Hoffenheim</v>
      </c>
      <c r="G58" s="131" t="str">
        <f t="shared" si="0"/>
        <v/>
      </c>
      <c r="H58" s="132" t="str">
        <f t="shared" si="1"/>
        <v/>
      </c>
      <c r="J58" s="117" t="str">
        <f t="shared" si="2"/>
        <v/>
      </c>
      <c r="K58" s="117" t="str">
        <f t="shared" si="3"/>
        <v/>
      </c>
      <c r="M58" s="117" t="str">
        <f t="shared" si="4"/>
        <v/>
      </c>
    </row>
    <row r="59" spans="2:13" x14ac:dyDescent="0.25">
      <c r="B59" s="135">
        <v>7</v>
      </c>
      <c r="C59" s="131" t="str">
        <f>BUNDESLIGA!F70&amp;IF(OR(BUNDESLIGA!G70="",BUNDESLIGA!H70=""),"",IF(BUNDESLIGA!G70&gt;BUNDESLIGA!H70,"",IF(BUNDESLIGA!G70&lt;BUNDESLIGA!H70,"","")))</f>
        <v>Bayer Leverkusen</v>
      </c>
      <c r="D59" s="131" t="str">
        <f>BUNDESLIGA!I70&amp;IF(OR(BUNDESLIGA!G70="",BUNDESLIGA!H70=""),"",IF(BUNDESLIGA!G70&lt;BUNDESLIGA!H70,"",IF(BUNDESLIGA!G70&gt;BUNDESLIGA!H70,"","")))</f>
        <v>RB Leipzig</v>
      </c>
      <c r="E59" s="131" t="str">
        <f>IF(BUNDESLIGA!G70&lt;&gt;"",BUNDESLIGA!G70&amp;" - "&amp;BUNDESLIGA!H70,"")</f>
        <v/>
      </c>
      <c r="F59" s="131" t="str">
        <f t="shared" si="8"/>
        <v>Bayer Leverkusen-RB Leipzig</v>
      </c>
      <c r="G59" s="131" t="str">
        <f t="shared" si="0"/>
        <v/>
      </c>
      <c r="H59" s="132" t="str">
        <f t="shared" si="1"/>
        <v/>
      </c>
      <c r="J59" s="117" t="str">
        <f t="shared" si="2"/>
        <v/>
      </c>
      <c r="K59" s="117" t="str">
        <f t="shared" si="3"/>
        <v/>
      </c>
      <c r="M59" s="117" t="str">
        <f t="shared" si="4"/>
        <v/>
      </c>
    </row>
    <row r="60" spans="2:13" x14ac:dyDescent="0.25">
      <c r="B60" s="135">
        <v>7</v>
      </c>
      <c r="C60" s="131" t="str">
        <f>BUNDESLIGA!F71&amp;IF(OR(BUNDESLIGA!G71="",BUNDESLIGA!H71=""),"",IF(BUNDESLIGA!G71&gt;BUNDESLIGA!H71,"",IF(BUNDESLIGA!G71&lt;BUNDESLIGA!H71,"","")))</f>
        <v>Bor. Mönchengladbach</v>
      </c>
      <c r="D60" s="131" t="str">
        <f>BUNDESLIGA!I71&amp;IF(OR(BUNDESLIGA!G71="",BUNDESLIGA!H71=""),"",IF(BUNDESLIGA!G71&lt;BUNDESLIGA!H71,"",IF(BUNDESLIGA!G71&gt;BUNDESLIGA!H71,"","")))</f>
        <v>FC Augsburg</v>
      </c>
      <c r="E60" s="131" t="str">
        <f>IF(BUNDESLIGA!G71&lt;&gt;"",BUNDESLIGA!G71&amp;" - "&amp;BUNDESLIGA!H71,"")</f>
        <v/>
      </c>
      <c r="F60" s="131" t="str">
        <f t="shared" si="8"/>
        <v>Bor. Mönchengladbach-FC Augsburg</v>
      </c>
      <c r="G60" s="131" t="str">
        <f t="shared" si="0"/>
        <v/>
      </c>
      <c r="H60" s="132" t="str">
        <f t="shared" si="1"/>
        <v/>
      </c>
      <c r="J60" s="117" t="str">
        <f t="shared" si="2"/>
        <v/>
      </c>
      <c r="K60" s="117" t="str">
        <f t="shared" si="3"/>
        <v/>
      </c>
      <c r="M60" s="117" t="str">
        <f t="shared" si="4"/>
        <v/>
      </c>
    </row>
    <row r="61" spans="2:13" x14ac:dyDescent="0.25">
      <c r="B61" s="135">
        <v>7</v>
      </c>
      <c r="C61" s="131" t="str">
        <f>BUNDESLIGA!F72&amp;IF(OR(BUNDESLIGA!G72="",BUNDESLIGA!H72=""),"",IF(BUNDESLIGA!G72&gt;BUNDESLIGA!H72,"",IF(BUNDESLIGA!G72&lt;BUNDESLIGA!H72,"","")))</f>
        <v>VfL Wolfsburg</v>
      </c>
      <c r="D61" s="131" t="str">
        <f>BUNDESLIGA!I72&amp;IF(OR(BUNDESLIGA!G72="",BUNDESLIGA!H72=""),"",IF(BUNDESLIGA!G72&lt;BUNDESLIGA!H72,"",IF(BUNDESLIGA!G72&gt;BUNDESLIGA!H72,"","")))</f>
        <v>1. FC Union Berlin</v>
      </c>
      <c r="E61" s="131" t="str">
        <f>IF(BUNDESLIGA!G72&lt;&gt;"",BUNDESLIGA!G72&amp;" - "&amp;BUNDESLIGA!H72,"")</f>
        <v/>
      </c>
      <c r="F61" s="131" t="str">
        <f t="shared" si="8"/>
        <v>VfL Wolfsburg-1. FC Union Berlin</v>
      </c>
      <c r="G61" s="131" t="str">
        <f t="shared" si="0"/>
        <v/>
      </c>
      <c r="H61" s="132" t="str">
        <f t="shared" si="1"/>
        <v/>
      </c>
      <c r="J61" s="117" t="str">
        <f t="shared" si="2"/>
        <v/>
      </c>
      <c r="K61" s="117" t="str">
        <f t="shared" si="3"/>
        <v/>
      </c>
      <c r="M61" s="117" t="str">
        <f t="shared" si="4"/>
        <v/>
      </c>
    </row>
    <row r="62" spans="2:13" x14ac:dyDescent="0.25">
      <c r="B62" s="135">
        <v>7</v>
      </c>
      <c r="C62" s="131" t="str">
        <f>BUNDESLIGA!F73&amp;IF(OR(BUNDESLIGA!G73="",BUNDESLIGA!H73=""),"",IF(BUNDESLIGA!G73&gt;BUNDESLIGA!H73,"",IF(BUNDESLIGA!G73&lt;BUNDESLIGA!H73,"","")))</f>
        <v>Eintracht Frankfurt</v>
      </c>
      <c r="D62" s="131" t="str">
        <f>BUNDESLIGA!I73&amp;IF(OR(BUNDESLIGA!G73="",BUNDESLIGA!H73=""),"",IF(BUNDESLIGA!G73&lt;BUNDESLIGA!H73,"",IF(BUNDESLIGA!G73&gt;BUNDESLIGA!H73,"","")))</f>
        <v>Werder Bremen</v>
      </c>
      <c r="E62" s="131" t="str">
        <f>IF(BUNDESLIGA!G73&lt;&gt;"",BUNDESLIGA!G73&amp;" - "&amp;BUNDESLIGA!H73,"")</f>
        <v/>
      </c>
      <c r="F62" s="131" t="str">
        <f t="shared" si="8"/>
        <v>Eintracht Frankfurt-Werder Bremen</v>
      </c>
      <c r="G62" s="131" t="str">
        <f t="shared" si="0"/>
        <v/>
      </c>
      <c r="H62" s="132" t="str">
        <f t="shared" si="1"/>
        <v/>
      </c>
      <c r="J62" s="117" t="str">
        <f t="shared" si="2"/>
        <v/>
      </c>
      <c r="K62" s="117" t="str">
        <f t="shared" si="3"/>
        <v/>
      </c>
      <c r="M62" s="117" t="str">
        <f t="shared" si="4"/>
        <v/>
      </c>
    </row>
    <row r="63" spans="2:13" x14ac:dyDescent="0.25">
      <c r="B63" s="135">
        <v>7</v>
      </c>
      <c r="C63" s="131" t="str">
        <f>BUNDESLIGA!F74&amp;IF(OR(BUNDESLIGA!G74="",BUNDESLIGA!H74=""),"",IF(BUNDESLIGA!G74&gt;BUNDESLIGA!H74,"",IF(BUNDESLIGA!G74&lt;BUNDESLIGA!H74,"","")))</f>
        <v>Hertha BSC</v>
      </c>
      <c r="D63" s="131" t="str">
        <f>BUNDESLIGA!I74&amp;IF(OR(BUNDESLIGA!G74="",BUNDESLIGA!H74=""),"",IF(BUNDESLIGA!G74&lt;BUNDESLIGA!H74,"",IF(BUNDESLIGA!G74&gt;BUNDESLIGA!H74,"","")))</f>
        <v>Fortuna Düsseldorf</v>
      </c>
      <c r="E63" s="131" t="str">
        <f>IF(BUNDESLIGA!G74&lt;&gt;"",BUNDESLIGA!G74&amp;" - "&amp;BUNDESLIGA!H74,"")</f>
        <v/>
      </c>
      <c r="F63" s="131" t="str">
        <f t="shared" si="8"/>
        <v>Hertha BSC-Fortuna Düsseldorf</v>
      </c>
      <c r="G63" s="131" t="str">
        <f t="shared" si="0"/>
        <v/>
      </c>
      <c r="H63" s="132" t="str">
        <f t="shared" si="1"/>
        <v/>
      </c>
      <c r="J63" s="117" t="str">
        <f t="shared" si="2"/>
        <v/>
      </c>
      <c r="K63" s="117" t="str">
        <f t="shared" si="3"/>
        <v/>
      </c>
      <c r="M63" s="117" t="str">
        <f t="shared" si="4"/>
        <v/>
      </c>
    </row>
    <row r="64" spans="2:13" x14ac:dyDescent="0.25">
      <c r="B64" s="135">
        <v>7</v>
      </c>
      <c r="C64" s="131" t="str">
        <f>BUNDESLIGA!F75&amp;IF(OR(BUNDESLIGA!G75="",BUNDESLIGA!H75=""),"",IF(BUNDESLIGA!G75&gt;BUNDESLIGA!H75,"",IF(BUNDESLIGA!G75&lt;BUNDESLIGA!H75,"","")))</f>
        <v>SC Freiburg</v>
      </c>
      <c r="D64" s="131" t="str">
        <f>BUNDESLIGA!I75&amp;IF(OR(BUNDESLIGA!G75="",BUNDESLIGA!H75=""),"",IF(BUNDESLIGA!G75&lt;BUNDESLIGA!H75,"",IF(BUNDESLIGA!G75&gt;BUNDESLIGA!H75,"","")))</f>
        <v>Borussia Dortmund</v>
      </c>
      <c r="E64" s="131" t="str">
        <f>IF(BUNDESLIGA!G75&lt;&gt;"",BUNDESLIGA!G75&amp;" - "&amp;BUNDESLIGA!H75,"")</f>
        <v/>
      </c>
      <c r="F64" s="131" t="str">
        <f t="shared" si="8"/>
        <v>SC Freiburg-Borussia Dortmund</v>
      </c>
      <c r="G64" s="131" t="str">
        <f t="shared" si="0"/>
        <v/>
      </c>
      <c r="H64" s="132" t="str">
        <f t="shared" si="1"/>
        <v/>
      </c>
      <c r="J64" s="117" t="str">
        <f t="shared" si="2"/>
        <v/>
      </c>
      <c r="K64" s="117" t="str">
        <f t="shared" si="3"/>
        <v/>
      </c>
      <c r="M64" s="117" t="str">
        <f t="shared" si="4"/>
        <v/>
      </c>
    </row>
    <row r="65" spans="2:13" x14ac:dyDescent="0.25">
      <c r="B65" s="135">
        <v>7</v>
      </c>
      <c r="C65" s="131" t="str">
        <f>BUNDESLIGA!F76&amp;IF(OR(BUNDESLIGA!G76="",BUNDESLIGA!H76=""),"",IF(BUNDESLIGA!G76&gt;BUNDESLIGA!H76,"",IF(BUNDESLIGA!G76&lt;BUNDESLIGA!H76,"","")))</f>
        <v>FC Schalke 04</v>
      </c>
      <c r="D65" s="131" t="str">
        <f>BUNDESLIGA!I76&amp;IF(OR(BUNDESLIGA!G76="",BUNDESLIGA!H76=""),"",IF(BUNDESLIGA!G76&lt;BUNDESLIGA!H76,"",IF(BUNDESLIGA!G76&gt;BUNDESLIGA!H76,"","")))</f>
        <v>1. FC Köln</v>
      </c>
      <c r="E65" s="131" t="str">
        <f>IF(BUNDESLIGA!G76&lt;&gt;"",BUNDESLIGA!G76&amp;" - "&amp;BUNDESLIGA!H76,"")</f>
        <v/>
      </c>
      <c r="F65" s="131" t="str">
        <f t="shared" si="8"/>
        <v>FC Schalke 04-1. FC Köln</v>
      </c>
      <c r="G65" s="131" t="str">
        <f t="shared" si="0"/>
        <v/>
      </c>
      <c r="H65" s="132" t="str">
        <f t="shared" si="1"/>
        <v/>
      </c>
      <c r="J65" s="117" t="str">
        <f t="shared" si="2"/>
        <v/>
      </c>
      <c r="K65" s="117" t="str">
        <f t="shared" si="3"/>
        <v/>
      </c>
      <c r="M65" s="117" t="str">
        <f t="shared" si="4"/>
        <v/>
      </c>
    </row>
    <row r="66" spans="2:13" x14ac:dyDescent="0.25">
      <c r="B66" s="135">
        <v>7</v>
      </c>
      <c r="C66" s="131" t="str">
        <f>BUNDESLIGA!F77&amp;IF(OR(BUNDESLIGA!G77="",BUNDESLIGA!H77=""),"",IF(BUNDESLIGA!G77&gt;BUNDESLIGA!H77,"",IF(BUNDESLIGA!G77&lt;BUNDESLIGA!H77,"","")))</f>
        <v>SC Paderborn 07</v>
      </c>
      <c r="D66" s="131" t="str">
        <f>BUNDESLIGA!I77&amp;IF(OR(BUNDESLIGA!G77="",BUNDESLIGA!H77=""),"",IF(BUNDESLIGA!G77&lt;BUNDESLIGA!H77,"",IF(BUNDESLIGA!G77&gt;BUNDESLIGA!H77,"","")))</f>
        <v>1. FSV Mainz 05</v>
      </c>
      <c r="E66" s="131" t="str">
        <f>IF(BUNDESLIGA!G77&lt;&gt;"",BUNDESLIGA!G77&amp;" - "&amp;BUNDESLIGA!H77,"")</f>
        <v/>
      </c>
      <c r="F66" s="131" t="str">
        <f t="shared" si="8"/>
        <v>SC Paderborn 07-1. FSV Mainz 05</v>
      </c>
      <c r="G66" s="131" t="str">
        <f t="shared" si="0"/>
        <v/>
      </c>
      <c r="H66" s="132" t="str">
        <f t="shared" si="1"/>
        <v/>
      </c>
      <c r="J66" s="117" t="str">
        <f t="shared" si="2"/>
        <v/>
      </c>
      <c r="K66" s="117" t="str">
        <f t="shared" si="3"/>
        <v/>
      </c>
      <c r="M66" s="117" t="str">
        <f t="shared" si="4"/>
        <v/>
      </c>
    </row>
    <row r="67" spans="2:13" x14ac:dyDescent="0.25">
      <c r="B67" s="135">
        <v>8</v>
      </c>
      <c r="C67" s="131" t="str">
        <f>BUNDESLIGA!F80&amp;IF(OR(BUNDESLIGA!G80="",BUNDESLIGA!H80=""),"",IF(BUNDESLIGA!G80&gt;BUNDESLIGA!H80,"",IF(BUNDESLIGA!G80&lt;BUNDESLIGA!H80,"","")))</f>
        <v>Borussia Dortmund</v>
      </c>
      <c r="D67" s="131" t="str">
        <f>BUNDESLIGA!I80&amp;IF(OR(BUNDESLIGA!G80="",BUNDESLIGA!H80=""),"",IF(BUNDESLIGA!G80&lt;BUNDESLIGA!H80,"",IF(BUNDESLIGA!G80&gt;BUNDESLIGA!H80,"","")))</f>
        <v>Bor. Mönchengladbach</v>
      </c>
      <c r="E67" s="131" t="str">
        <f>IF(BUNDESLIGA!G80&lt;&gt;"",BUNDESLIGA!G80&amp;" - "&amp;BUNDESLIGA!H80,"")</f>
        <v/>
      </c>
      <c r="F67" s="131" t="str">
        <f t="shared" si="8"/>
        <v>Borussia Dortmund-Bor. Mönchengladbach</v>
      </c>
      <c r="G67" s="131" t="str">
        <f t="shared" si="0"/>
        <v/>
      </c>
      <c r="H67" s="132" t="str">
        <f t="shared" si="1"/>
        <v/>
      </c>
      <c r="J67" s="117" t="str">
        <f t="shared" si="2"/>
        <v/>
      </c>
      <c r="K67" s="117" t="str">
        <f t="shared" si="3"/>
        <v/>
      </c>
      <c r="M67" s="117" t="str">
        <f t="shared" si="4"/>
        <v/>
      </c>
    </row>
    <row r="68" spans="2:13" x14ac:dyDescent="0.25">
      <c r="B68" s="135">
        <v>8</v>
      </c>
      <c r="C68" s="131" t="str">
        <f>BUNDESLIGA!F81&amp;IF(OR(BUNDESLIGA!G81="",BUNDESLIGA!H81=""),"",IF(BUNDESLIGA!G81&gt;BUNDESLIGA!H81,"",IF(BUNDESLIGA!G81&lt;BUNDESLIGA!H81,"","")))</f>
        <v>RB Leipzig</v>
      </c>
      <c r="D68" s="131" t="str">
        <f>BUNDESLIGA!I81&amp;IF(OR(BUNDESLIGA!G81="",BUNDESLIGA!H81=""),"",IF(BUNDESLIGA!G81&lt;BUNDESLIGA!H81,"",IF(BUNDESLIGA!G81&gt;BUNDESLIGA!H81,"","")))</f>
        <v>VfL Wolfsburg</v>
      </c>
      <c r="E68" s="131" t="str">
        <f>IF(BUNDESLIGA!G81&lt;&gt;"",BUNDESLIGA!G81&amp;" - "&amp;BUNDESLIGA!H81,"")</f>
        <v/>
      </c>
      <c r="F68" s="131" t="str">
        <f t="shared" si="8"/>
        <v>RB Leipzig-VfL Wolfsburg</v>
      </c>
      <c r="G68" s="131" t="str">
        <f t="shared" ref="G68:G131" si="10">LEFT(E68,1)</f>
        <v/>
      </c>
      <c r="H68" s="132" t="str">
        <f t="shared" ref="H68:H131" si="11">RIGHT(E68,1)</f>
        <v/>
      </c>
      <c r="J68" s="117" t="str">
        <f t="shared" ref="J68:J131" si="12">IF(G68="","",IF(G68&gt;H68,3,IF(G68=H68,1,0)))</f>
        <v/>
      </c>
      <c r="K68" s="117" t="str">
        <f t="shared" ref="K68:K131" si="13">IF(H68="","",IF(H68&gt;G68,3,IF(H68=G68,1,0)))</f>
        <v/>
      </c>
      <c r="M68" s="117" t="str">
        <f t="shared" ref="M68:M131" si="14">IF(AND($G68&lt;&gt;"",ISNUMBER(SEARCH("-"&amp;$O$2,$F68))+ISNUMBER(SEARCH($O$2&amp;"-",$F68))),ROW(),"")</f>
        <v/>
      </c>
    </row>
    <row r="69" spans="2:13" x14ac:dyDescent="0.25">
      <c r="B69" s="135">
        <v>8</v>
      </c>
      <c r="C69" s="131" t="str">
        <f>BUNDESLIGA!F82&amp;IF(OR(BUNDESLIGA!G82="",BUNDESLIGA!H82=""),"",IF(BUNDESLIGA!G82&gt;BUNDESLIGA!H82,"",IF(BUNDESLIGA!G82&lt;BUNDESLIGA!H82,"","")))</f>
        <v>Eintracht Frankfurt</v>
      </c>
      <c r="D69" s="131" t="str">
        <f>BUNDESLIGA!I82&amp;IF(OR(BUNDESLIGA!G82="",BUNDESLIGA!H82=""),"",IF(BUNDESLIGA!G82&lt;BUNDESLIGA!H82,"",IF(BUNDESLIGA!G82&gt;BUNDESLIGA!H82,"","")))</f>
        <v>Bayer Leverkusen</v>
      </c>
      <c r="E69" s="131" t="str">
        <f>IF(BUNDESLIGA!G82&lt;&gt;"",BUNDESLIGA!G82&amp;" - "&amp;BUNDESLIGA!H82,"")</f>
        <v/>
      </c>
      <c r="F69" s="131" t="str">
        <f t="shared" si="8"/>
        <v>Eintracht Frankfurt-Bayer Leverkusen</v>
      </c>
      <c r="G69" s="131" t="str">
        <f t="shared" si="10"/>
        <v/>
      </c>
      <c r="H69" s="132" t="str">
        <f t="shared" si="11"/>
        <v/>
      </c>
      <c r="J69" s="117" t="str">
        <f t="shared" si="12"/>
        <v/>
      </c>
      <c r="K69" s="117" t="str">
        <f t="shared" si="13"/>
        <v/>
      </c>
      <c r="M69" s="117" t="str">
        <f t="shared" si="14"/>
        <v/>
      </c>
    </row>
    <row r="70" spans="2:13" x14ac:dyDescent="0.25">
      <c r="B70" s="135">
        <v>8</v>
      </c>
      <c r="C70" s="131" t="str">
        <f>BUNDESLIGA!F83&amp;IF(OR(BUNDESLIGA!G83="",BUNDESLIGA!H83=""),"",IF(BUNDESLIGA!G83&gt;BUNDESLIGA!H83,"",IF(BUNDESLIGA!G83&lt;BUNDESLIGA!H83,"","")))</f>
        <v>Werder Bremen</v>
      </c>
      <c r="D70" s="131" t="str">
        <f>BUNDESLIGA!I83&amp;IF(OR(BUNDESLIGA!G83="",BUNDESLIGA!H83=""),"",IF(BUNDESLIGA!G83&lt;BUNDESLIGA!H83,"",IF(BUNDESLIGA!G83&gt;BUNDESLIGA!H83,"","")))</f>
        <v>Hertha BSC</v>
      </c>
      <c r="E70" s="131" t="str">
        <f>IF(BUNDESLIGA!G83&lt;&gt;"",BUNDESLIGA!G83&amp;" - "&amp;BUNDESLIGA!H83,"")</f>
        <v/>
      </c>
      <c r="F70" s="131" t="str">
        <f t="shared" ref="F70:F133" si="15">(C70&amp;"-"&amp;D70)</f>
        <v>Werder Bremen-Hertha BSC</v>
      </c>
      <c r="G70" s="131" t="str">
        <f t="shared" si="10"/>
        <v/>
      </c>
      <c r="H70" s="132" t="str">
        <f t="shared" si="11"/>
        <v/>
      </c>
      <c r="J70" s="117" t="str">
        <f t="shared" si="12"/>
        <v/>
      </c>
      <c r="K70" s="117" t="str">
        <f t="shared" si="13"/>
        <v/>
      </c>
      <c r="M70" s="117" t="str">
        <f t="shared" si="14"/>
        <v/>
      </c>
    </row>
    <row r="71" spans="2:13" x14ac:dyDescent="0.25">
      <c r="B71" s="135">
        <v>8</v>
      </c>
      <c r="C71" s="131" t="str">
        <f>BUNDESLIGA!F84&amp;IF(OR(BUNDESLIGA!G84="",BUNDESLIGA!H84=""),"",IF(BUNDESLIGA!G84&gt;BUNDESLIGA!H84,"",IF(BUNDESLIGA!G84&lt;BUNDESLIGA!H84,"","")))</f>
        <v>1899 Hoffenheim</v>
      </c>
      <c r="D71" s="131" t="str">
        <f>BUNDESLIGA!I84&amp;IF(OR(BUNDESLIGA!G84="",BUNDESLIGA!H84=""),"",IF(BUNDESLIGA!G84&lt;BUNDESLIGA!H84,"",IF(BUNDESLIGA!G84&gt;BUNDESLIGA!H84,"","")))</f>
        <v>FC Schalke 04</v>
      </c>
      <c r="E71" s="131" t="str">
        <f>IF(BUNDESLIGA!G84&lt;&gt;"",BUNDESLIGA!G84&amp;" - "&amp;BUNDESLIGA!H84,"")</f>
        <v/>
      </c>
      <c r="F71" s="131" t="str">
        <f t="shared" si="15"/>
        <v>1899 Hoffenheim-FC Schalke 04</v>
      </c>
      <c r="G71" s="131" t="str">
        <f t="shared" si="10"/>
        <v/>
      </c>
      <c r="H71" s="132" t="str">
        <f t="shared" si="11"/>
        <v/>
      </c>
      <c r="J71" s="117" t="str">
        <f t="shared" si="12"/>
        <v/>
      </c>
      <c r="K71" s="117" t="str">
        <f t="shared" si="13"/>
        <v/>
      </c>
      <c r="M71" s="117" t="str">
        <f t="shared" si="14"/>
        <v/>
      </c>
    </row>
    <row r="72" spans="2:13" x14ac:dyDescent="0.25">
      <c r="B72" s="135">
        <v>8</v>
      </c>
      <c r="C72" s="131" t="str">
        <f>BUNDESLIGA!F85&amp;IF(OR(BUNDESLIGA!G85="",BUNDESLIGA!H85=""),"",IF(BUNDESLIGA!G85&gt;BUNDESLIGA!H85,"",IF(BUNDESLIGA!G85&lt;BUNDESLIGA!H85,"","")))</f>
        <v>Fortuna Düsseldorf</v>
      </c>
      <c r="D72" s="131" t="str">
        <f>BUNDESLIGA!I85&amp;IF(OR(BUNDESLIGA!G85="",BUNDESLIGA!H85=""),"",IF(BUNDESLIGA!G85&lt;BUNDESLIGA!H85,"",IF(BUNDESLIGA!G85&gt;BUNDESLIGA!H85,"","")))</f>
        <v>1. FSV Mainz 05</v>
      </c>
      <c r="E72" s="131" t="str">
        <f>IF(BUNDESLIGA!G85&lt;&gt;"",BUNDESLIGA!G85&amp;" - "&amp;BUNDESLIGA!H85,"")</f>
        <v/>
      </c>
      <c r="F72" s="131" t="str">
        <f t="shared" si="15"/>
        <v>Fortuna Düsseldorf-1. FSV Mainz 05</v>
      </c>
      <c r="G72" s="131" t="str">
        <f t="shared" si="10"/>
        <v/>
      </c>
      <c r="H72" s="132" t="str">
        <f t="shared" si="11"/>
        <v/>
      </c>
      <c r="J72" s="117" t="str">
        <f t="shared" si="12"/>
        <v/>
      </c>
      <c r="K72" s="117" t="str">
        <f t="shared" si="13"/>
        <v/>
      </c>
      <c r="M72" s="117" t="str">
        <f t="shared" si="14"/>
        <v/>
      </c>
    </row>
    <row r="73" spans="2:13" x14ac:dyDescent="0.25">
      <c r="B73" s="135">
        <v>8</v>
      </c>
      <c r="C73" s="131" t="str">
        <f>BUNDESLIGA!F86&amp;IF(OR(BUNDESLIGA!G86="",BUNDESLIGA!H86=""),"",IF(BUNDESLIGA!G86&gt;BUNDESLIGA!H86,"",IF(BUNDESLIGA!G86&lt;BUNDESLIGA!H86,"","")))</f>
        <v>FC Augsburg</v>
      </c>
      <c r="D73" s="131" t="str">
        <f>BUNDESLIGA!I86&amp;IF(OR(BUNDESLIGA!G86="",BUNDESLIGA!H86=""),"",IF(BUNDESLIGA!G86&lt;BUNDESLIGA!H86,"",IF(BUNDESLIGA!G86&gt;BUNDESLIGA!H86,"","")))</f>
        <v>Bayern München</v>
      </c>
      <c r="E73" s="131" t="str">
        <f>IF(BUNDESLIGA!G86&lt;&gt;"",BUNDESLIGA!G86&amp;" - "&amp;BUNDESLIGA!H86,"")</f>
        <v/>
      </c>
      <c r="F73" s="131" t="str">
        <f t="shared" si="15"/>
        <v>FC Augsburg-Bayern München</v>
      </c>
      <c r="G73" s="131" t="str">
        <f t="shared" si="10"/>
        <v/>
      </c>
      <c r="H73" s="132" t="str">
        <f t="shared" si="11"/>
        <v/>
      </c>
      <c r="J73" s="117" t="str">
        <f t="shared" si="12"/>
        <v/>
      </c>
      <c r="K73" s="117" t="str">
        <f t="shared" si="13"/>
        <v/>
      </c>
      <c r="M73" s="117" t="str">
        <f t="shared" si="14"/>
        <v/>
      </c>
    </row>
    <row r="74" spans="2:13" x14ac:dyDescent="0.25">
      <c r="B74" s="135">
        <v>8</v>
      </c>
      <c r="C74" s="131" t="str">
        <f>BUNDESLIGA!F87&amp;IF(OR(BUNDESLIGA!G87="",BUNDESLIGA!H87=""),"",IF(BUNDESLIGA!G87&gt;BUNDESLIGA!H87,"",IF(BUNDESLIGA!G87&lt;BUNDESLIGA!H87,"","")))</f>
        <v>1. FC Köln</v>
      </c>
      <c r="D74" s="131" t="str">
        <f>BUNDESLIGA!I87&amp;IF(OR(BUNDESLIGA!G87="",BUNDESLIGA!H87=""),"",IF(BUNDESLIGA!G87&lt;BUNDESLIGA!H87,"",IF(BUNDESLIGA!G87&gt;BUNDESLIGA!H87,"","")))</f>
        <v>SC Paderborn 07</v>
      </c>
      <c r="E74" s="131" t="str">
        <f>IF(BUNDESLIGA!G87&lt;&gt;"",BUNDESLIGA!G87&amp;" - "&amp;BUNDESLIGA!H87,"")</f>
        <v/>
      </c>
      <c r="F74" s="131" t="str">
        <f t="shared" si="15"/>
        <v>1. FC Köln-SC Paderborn 07</v>
      </c>
      <c r="G74" s="131" t="str">
        <f t="shared" si="10"/>
        <v/>
      </c>
      <c r="H74" s="132" t="str">
        <f t="shared" si="11"/>
        <v/>
      </c>
      <c r="J74" s="117" t="str">
        <f t="shared" si="12"/>
        <v/>
      </c>
      <c r="K74" s="117" t="str">
        <f t="shared" si="13"/>
        <v/>
      </c>
      <c r="M74" s="117" t="str">
        <f t="shared" si="14"/>
        <v/>
      </c>
    </row>
    <row r="75" spans="2:13" x14ac:dyDescent="0.25">
      <c r="B75" s="135">
        <v>8</v>
      </c>
      <c r="C75" s="131" t="str">
        <f>BUNDESLIGA!F88&amp;IF(OR(BUNDESLIGA!G88="",BUNDESLIGA!H88=""),"",IF(BUNDESLIGA!G88&gt;BUNDESLIGA!H88,"",IF(BUNDESLIGA!G88&lt;BUNDESLIGA!H88,"","")))</f>
        <v>1. FC Union Berlin</v>
      </c>
      <c r="D75" s="131" t="str">
        <f>BUNDESLIGA!I88&amp;IF(OR(BUNDESLIGA!G88="",BUNDESLIGA!H88=""),"",IF(BUNDESLIGA!G88&lt;BUNDESLIGA!H88,"",IF(BUNDESLIGA!G88&gt;BUNDESLIGA!H88,"","")))</f>
        <v>SC Freiburg</v>
      </c>
      <c r="E75" s="131" t="str">
        <f>IF(BUNDESLIGA!G88&lt;&gt;"",BUNDESLIGA!G88&amp;" - "&amp;BUNDESLIGA!H88,"")</f>
        <v/>
      </c>
      <c r="F75" s="131" t="str">
        <f t="shared" si="15"/>
        <v>1. FC Union Berlin-SC Freiburg</v>
      </c>
      <c r="G75" s="131" t="str">
        <f t="shared" si="10"/>
        <v/>
      </c>
      <c r="H75" s="132" t="str">
        <f t="shared" si="11"/>
        <v/>
      </c>
      <c r="J75" s="117" t="str">
        <f t="shared" si="12"/>
        <v/>
      </c>
      <c r="K75" s="117" t="str">
        <f t="shared" si="13"/>
        <v/>
      </c>
      <c r="M75" s="117" t="str">
        <f t="shared" si="14"/>
        <v/>
      </c>
    </row>
    <row r="76" spans="2:13" x14ac:dyDescent="0.25">
      <c r="B76" s="135">
        <v>9</v>
      </c>
      <c r="C76" s="131" t="str">
        <f>BUNDESLIGA!F91&amp;IF(OR(BUNDESLIGA!G91="",BUNDESLIGA!H91=""),"",IF(BUNDESLIGA!G91&gt;BUNDESLIGA!H91,"",IF(BUNDESLIGA!G91&lt;BUNDESLIGA!H91,"","")))</f>
        <v>Bayern München</v>
      </c>
      <c r="D76" s="131" t="str">
        <f>BUNDESLIGA!I91&amp;IF(OR(BUNDESLIGA!G91="",BUNDESLIGA!H91=""),"",IF(BUNDESLIGA!G91&lt;BUNDESLIGA!H91,"",IF(BUNDESLIGA!G91&gt;BUNDESLIGA!H91,"","")))</f>
        <v>1. FC Union Berlin</v>
      </c>
      <c r="E76" s="131" t="str">
        <f>IF(BUNDESLIGA!G91&lt;&gt;"",BUNDESLIGA!G91&amp;" - "&amp;BUNDESLIGA!H91,"")</f>
        <v/>
      </c>
      <c r="F76" s="131" t="str">
        <f t="shared" si="15"/>
        <v>Bayern München-1. FC Union Berlin</v>
      </c>
      <c r="G76" s="131" t="str">
        <f t="shared" si="10"/>
        <v/>
      </c>
      <c r="H76" s="132" t="str">
        <f t="shared" si="11"/>
        <v/>
      </c>
      <c r="J76" s="117" t="str">
        <f t="shared" si="12"/>
        <v/>
      </c>
      <c r="K76" s="117" t="str">
        <f t="shared" si="13"/>
        <v/>
      </c>
      <c r="M76" s="117" t="str">
        <f t="shared" si="14"/>
        <v/>
      </c>
    </row>
    <row r="77" spans="2:13" x14ac:dyDescent="0.25">
      <c r="B77" s="135">
        <v>9</v>
      </c>
      <c r="C77" s="131" t="str">
        <f>BUNDESLIGA!F92&amp;IF(OR(BUNDESLIGA!G92="",BUNDESLIGA!H92=""),"",IF(BUNDESLIGA!G92&gt;BUNDESLIGA!H92,"",IF(BUNDESLIGA!G92&lt;BUNDESLIGA!H92,"","")))</f>
        <v>Bayer Leverkusen</v>
      </c>
      <c r="D77" s="131" t="str">
        <f>BUNDESLIGA!I92&amp;IF(OR(BUNDESLIGA!G92="",BUNDESLIGA!H92=""),"",IF(BUNDESLIGA!G92&lt;BUNDESLIGA!H92,"",IF(BUNDESLIGA!G92&gt;BUNDESLIGA!H92,"","")))</f>
        <v>Werder Bremen</v>
      </c>
      <c r="E77" s="131" t="str">
        <f>IF(BUNDESLIGA!G92&lt;&gt;"",BUNDESLIGA!G92&amp;" - "&amp;BUNDESLIGA!H92,"")</f>
        <v/>
      </c>
      <c r="F77" s="131" t="str">
        <f t="shared" si="15"/>
        <v>Bayer Leverkusen-Werder Bremen</v>
      </c>
      <c r="G77" s="131" t="str">
        <f t="shared" si="10"/>
        <v/>
      </c>
      <c r="H77" s="132" t="str">
        <f t="shared" si="11"/>
        <v/>
      </c>
      <c r="J77" s="117" t="str">
        <f t="shared" si="12"/>
        <v/>
      </c>
      <c r="K77" s="117" t="str">
        <f t="shared" si="13"/>
        <v/>
      </c>
      <c r="M77" s="117" t="str">
        <f t="shared" si="14"/>
        <v/>
      </c>
    </row>
    <row r="78" spans="2:13" x14ac:dyDescent="0.25">
      <c r="B78" s="135">
        <v>9</v>
      </c>
      <c r="C78" s="131" t="str">
        <f>BUNDESLIGA!F93&amp;IF(OR(BUNDESLIGA!G93="",BUNDESLIGA!H93=""),"",IF(BUNDESLIGA!G93&gt;BUNDESLIGA!H93,"",IF(BUNDESLIGA!G93&lt;BUNDESLIGA!H93,"","")))</f>
        <v>Bor. Mönchengladbach</v>
      </c>
      <c r="D78" s="131" t="str">
        <f>BUNDESLIGA!I93&amp;IF(OR(BUNDESLIGA!G93="",BUNDESLIGA!H93=""),"",IF(BUNDESLIGA!G93&lt;BUNDESLIGA!H93,"",IF(BUNDESLIGA!G93&gt;BUNDESLIGA!H93,"","")))</f>
        <v>Eintracht Frankfurt</v>
      </c>
      <c r="E78" s="131" t="str">
        <f>IF(BUNDESLIGA!G93&lt;&gt;"",BUNDESLIGA!G93&amp;" - "&amp;BUNDESLIGA!H93,"")</f>
        <v/>
      </c>
      <c r="F78" s="131" t="str">
        <f t="shared" si="15"/>
        <v>Bor. Mönchengladbach-Eintracht Frankfurt</v>
      </c>
      <c r="G78" s="131" t="str">
        <f t="shared" si="10"/>
        <v/>
      </c>
      <c r="H78" s="132" t="str">
        <f t="shared" si="11"/>
        <v/>
      </c>
      <c r="J78" s="117" t="str">
        <f t="shared" si="12"/>
        <v/>
      </c>
      <c r="K78" s="117" t="str">
        <f t="shared" si="13"/>
        <v/>
      </c>
      <c r="M78" s="117" t="str">
        <f t="shared" si="14"/>
        <v/>
      </c>
    </row>
    <row r="79" spans="2:13" x14ac:dyDescent="0.25">
      <c r="B79" s="135">
        <v>9</v>
      </c>
      <c r="C79" s="131" t="str">
        <f>BUNDESLIGA!F94&amp;IF(OR(BUNDESLIGA!G94="",BUNDESLIGA!H94=""),"",IF(BUNDESLIGA!G94&gt;BUNDESLIGA!H94,"",IF(BUNDESLIGA!G94&lt;BUNDESLIGA!H94,"","")))</f>
        <v>VfL Wolfsburg</v>
      </c>
      <c r="D79" s="131" t="str">
        <f>BUNDESLIGA!I94&amp;IF(OR(BUNDESLIGA!G94="",BUNDESLIGA!H94=""),"",IF(BUNDESLIGA!G94&lt;BUNDESLIGA!H94,"",IF(BUNDESLIGA!G94&gt;BUNDESLIGA!H94,"","")))</f>
        <v>FC Augsburg</v>
      </c>
      <c r="E79" s="131" t="str">
        <f>IF(BUNDESLIGA!G94&lt;&gt;"",BUNDESLIGA!G94&amp;" - "&amp;BUNDESLIGA!H94,"")</f>
        <v/>
      </c>
      <c r="F79" s="131" t="str">
        <f t="shared" si="15"/>
        <v>VfL Wolfsburg-FC Augsburg</v>
      </c>
      <c r="G79" s="131" t="str">
        <f t="shared" si="10"/>
        <v/>
      </c>
      <c r="H79" s="132" t="str">
        <f t="shared" si="11"/>
        <v/>
      </c>
      <c r="J79" s="117" t="str">
        <f t="shared" si="12"/>
        <v/>
      </c>
      <c r="K79" s="117" t="str">
        <f t="shared" si="13"/>
        <v/>
      </c>
      <c r="M79" s="117" t="str">
        <f t="shared" si="14"/>
        <v/>
      </c>
    </row>
    <row r="80" spans="2:13" x14ac:dyDescent="0.25">
      <c r="B80" s="135">
        <v>9</v>
      </c>
      <c r="C80" s="131" t="str">
        <f>BUNDESLIGA!F95&amp;IF(OR(BUNDESLIGA!G95="",BUNDESLIGA!H95=""),"",IF(BUNDESLIGA!G95&gt;BUNDESLIGA!H95,"",IF(BUNDESLIGA!G95&lt;BUNDESLIGA!H95,"","")))</f>
        <v>Hertha BSC</v>
      </c>
      <c r="D80" s="131" t="str">
        <f>BUNDESLIGA!I95&amp;IF(OR(BUNDESLIGA!G95="",BUNDESLIGA!H95=""),"",IF(BUNDESLIGA!G95&lt;BUNDESLIGA!H95,"",IF(BUNDESLIGA!G95&gt;BUNDESLIGA!H95,"","")))</f>
        <v>1899 Hoffenheim</v>
      </c>
      <c r="E80" s="131" t="str">
        <f>IF(BUNDESLIGA!G95&lt;&gt;"",BUNDESLIGA!G95&amp;" - "&amp;BUNDESLIGA!H95,"")</f>
        <v/>
      </c>
      <c r="F80" s="131" t="str">
        <f t="shared" si="15"/>
        <v>Hertha BSC-1899 Hoffenheim</v>
      </c>
      <c r="G80" s="131" t="str">
        <f t="shared" si="10"/>
        <v/>
      </c>
      <c r="H80" s="132" t="str">
        <f t="shared" si="11"/>
        <v/>
      </c>
      <c r="J80" s="117" t="str">
        <f t="shared" si="12"/>
        <v/>
      </c>
      <c r="K80" s="117" t="str">
        <f t="shared" si="13"/>
        <v/>
      </c>
      <c r="M80" s="117" t="str">
        <f t="shared" si="14"/>
        <v/>
      </c>
    </row>
    <row r="81" spans="2:13" x14ac:dyDescent="0.25">
      <c r="B81" s="135">
        <v>9</v>
      </c>
      <c r="C81" s="131" t="str">
        <f>BUNDESLIGA!F96&amp;IF(OR(BUNDESLIGA!G96="",BUNDESLIGA!H96=""),"",IF(BUNDESLIGA!G96&gt;BUNDESLIGA!H96,"",IF(BUNDESLIGA!G96&lt;BUNDESLIGA!H96,"","")))</f>
        <v>1. FSV Mainz 05</v>
      </c>
      <c r="D81" s="131" t="str">
        <f>BUNDESLIGA!I96&amp;IF(OR(BUNDESLIGA!G96="",BUNDESLIGA!H96=""),"",IF(BUNDESLIGA!G96&lt;BUNDESLIGA!H96,"",IF(BUNDESLIGA!G96&gt;BUNDESLIGA!H96,"","")))</f>
        <v>1. FC Köln</v>
      </c>
      <c r="E81" s="131" t="str">
        <f>IF(BUNDESLIGA!G96&lt;&gt;"",BUNDESLIGA!G96&amp;" - "&amp;BUNDESLIGA!H96,"")</f>
        <v/>
      </c>
      <c r="F81" s="131" t="str">
        <f t="shared" si="15"/>
        <v>1. FSV Mainz 05-1. FC Köln</v>
      </c>
      <c r="G81" s="131" t="str">
        <f t="shared" si="10"/>
        <v/>
      </c>
      <c r="H81" s="132" t="str">
        <f t="shared" si="11"/>
        <v/>
      </c>
      <c r="J81" s="117" t="str">
        <f t="shared" si="12"/>
        <v/>
      </c>
      <c r="K81" s="117" t="str">
        <f t="shared" si="13"/>
        <v/>
      </c>
      <c r="M81" s="117" t="str">
        <f t="shared" si="14"/>
        <v/>
      </c>
    </row>
    <row r="82" spans="2:13" x14ac:dyDescent="0.25">
      <c r="B82" s="135">
        <v>9</v>
      </c>
      <c r="C82" s="131" t="str">
        <f>BUNDESLIGA!F97&amp;IF(OR(BUNDESLIGA!G97="",BUNDESLIGA!H97=""),"",IF(BUNDESLIGA!G97&gt;BUNDESLIGA!H97,"",IF(BUNDESLIGA!G97&lt;BUNDESLIGA!H97,"","")))</f>
        <v>SC Freiburg</v>
      </c>
      <c r="D82" s="131" t="str">
        <f>BUNDESLIGA!I97&amp;IF(OR(BUNDESLIGA!G97="",BUNDESLIGA!H97=""),"",IF(BUNDESLIGA!G97&lt;BUNDESLIGA!H97,"",IF(BUNDESLIGA!G97&gt;BUNDESLIGA!H97,"","")))</f>
        <v>RB Leipzig</v>
      </c>
      <c r="E82" s="131" t="str">
        <f>IF(BUNDESLIGA!G97&lt;&gt;"",BUNDESLIGA!G97&amp;" - "&amp;BUNDESLIGA!H97,"")</f>
        <v/>
      </c>
      <c r="F82" s="131" t="str">
        <f t="shared" si="15"/>
        <v>SC Freiburg-RB Leipzig</v>
      </c>
      <c r="G82" s="131" t="str">
        <f t="shared" si="10"/>
        <v/>
      </c>
      <c r="H82" s="132" t="str">
        <f t="shared" si="11"/>
        <v/>
      </c>
      <c r="J82" s="117" t="str">
        <f t="shared" si="12"/>
        <v/>
      </c>
      <c r="K82" s="117" t="str">
        <f t="shared" si="13"/>
        <v/>
      </c>
      <c r="M82" s="117" t="str">
        <f t="shared" si="14"/>
        <v/>
      </c>
    </row>
    <row r="83" spans="2:13" x14ac:dyDescent="0.25">
      <c r="B83" s="135">
        <v>9</v>
      </c>
      <c r="C83" s="131" t="str">
        <f>BUNDESLIGA!F98&amp;IF(OR(BUNDESLIGA!G98="",BUNDESLIGA!H98=""),"",IF(BUNDESLIGA!G98&gt;BUNDESLIGA!H98,"",IF(BUNDESLIGA!G98&lt;BUNDESLIGA!H98,"","")))</f>
        <v>FC Schalke 04</v>
      </c>
      <c r="D83" s="131" t="str">
        <f>BUNDESLIGA!I98&amp;IF(OR(BUNDESLIGA!G98="",BUNDESLIGA!H98=""),"",IF(BUNDESLIGA!G98&lt;BUNDESLIGA!H98,"",IF(BUNDESLIGA!G98&gt;BUNDESLIGA!H98,"","")))</f>
        <v>Borussia Dortmund</v>
      </c>
      <c r="E83" s="131" t="str">
        <f>IF(BUNDESLIGA!G98&lt;&gt;"",BUNDESLIGA!G98&amp;" - "&amp;BUNDESLIGA!H98,"")</f>
        <v/>
      </c>
      <c r="F83" s="131" t="str">
        <f t="shared" si="15"/>
        <v>FC Schalke 04-Borussia Dortmund</v>
      </c>
      <c r="G83" s="131" t="str">
        <f t="shared" si="10"/>
        <v/>
      </c>
      <c r="H83" s="132" t="str">
        <f t="shared" si="11"/>
        <v/>
      </c>
      <c r="J83" s="117" t="str">
        <f t="shared" si="12"/>
        <v/>
      </c>
      <c r="K83" s="117" t="str">
        <f t="shared" si="13"/>
        <v/>
      </c>
      <c r="M83" s="117" t="str">
        <f t="shared" si="14"/>
        <v/>
      </c>
    </row>
    <row r="84" spans="2:13" x14ac:dyDescent="0.25">
      <c r="B84" s="135">
        <v>9</v>
      </c>
      <c r="C84" s="131" t="str">
        <f>BUNDESLIGA!F99&amp;IF(OR(BUNDESLIGA!G99="",BUNDESLIGA!H99=""),"",IF(BUNDESLIGA!G99&gt;BUNDESLIGA!H99,"",IF(BUNDESLIGA!G99&lt;BUNDESLIGA!H99,"","")))</f>
        <v>SC Paderborn 07</v>
      </c>
      <c r="D84" s="131" t="str">
        <f>BUNDESLIGA!I99&amp;IF(OR(BUNDESLIGA!G99="",BUNDESLIGA!H99=""),"",IF(BUNDESLIGA!G99&lt;BUNDESLIGA!H99,"",IF(BUNDESLIGA!G99&gt;BUNDESLIGA!H99,"","")))</f>
        <v>Fortuna Düsseldorf</v>
      </c>
      <c r="E84" s="131" t="str">
        <f>IF(BUNDESLIGA!G99&lt;&gt;"",BUNDESLIGA!G99&amp;" - "&amp;BUNDESLIGA!H99,"")</f>
        <v/>
      </c>
      <c r="F84" s="131" t="str">
        <f t="shared" si="15"/>
        <v>SC Paderborn 07-Fortuna Düsseldorf</v>
      </c>
      <c r="G84" s="131" t="str">
        <f t="shared" si="10"/>
        <v/>
      </c>
      <c r="H84" s="132" t="str">
        <f t="shared" si="11"/>
        <v/>
      </c>
      <c r="J84" s="117" t="str">
        <f t="shared" si="12"/>
        <v/>
      </c>
      <c r="K84" s="117" t="str">
        <f t="shared" si="13"/>
        <v/>
      </c>
      <c r="M84" s="117" t="str">
        <f t="shared" si="14"/>
        <v/>
      </c>
    </row>
    <row r="85" spans="2:13" x14ac:dyDescent="0.25">
      <c r="B85" s="135">
        <v>10</v>
      </c>
      <c r="C85" s="131" t="str">
        <f>BUNDESLIGA!F102&amp;IF(OR(BUNDESLIGA!G102="",BUNDESLIGA!H102=""),"",IF(BUNDESLIGA!G102&gt;BUNDESLIGA!H102,"",IF(BUNDESLIGA!G102&lt;BUNDESLIGA!H102,"","")))</f>
        <v>Borussia Dortmund</v>
      </c>
      <c r="D85" s="131" t="str">
        <f>BUNDESLIGA!I102&amp;IF(OR(BUNDESLIGA!G102="",BUNDESLIGA!H102=""),"",IF(BUNDESLIGA!G102&lt;BUNDESLIGA!H102,"",IF(BUNDESLIGA!G102&gt;BUNDESLIGA!H102,"","")))</f>
        <v>VfL Wolfsburg</v>
      </c>
      <c r="E85" s="131" t="str">
        <f>IF(BUNDESLIGA!G102&lt;&gt;"",BUNDESLIGA!G102&amp;" - "&amp;BUNDESLIGA!H102,"")</f>
        <v/>
      </c>
      <c r="F85" s="131" t="str">
        <f t="shared" si="15"/>
        <v>Borussia Dortmund-VfL Wolfsburg</v>
      </c>
      <c r="G85" s="131" t="str">
        <f t="shared" si="10"/>
        <v/>
      </c>
      <c r="H85" s="132" t="str">
        <f t="shared" si="11"/>
        <v/>
      </c>
      <c r="J85" s="117" t="str">
        <f t="shared" si="12"/>
        <v/>
      </c>
      <c r="K85" s="117" t="str">
        <f t="shared" si="13"/>
        <v/>
      </c>
      <c r="M85" s="117" t="str">
        <f t="shared" si="14"/>
        <v/>
      </c>
    </row>
    <row r="86" spans="2:13" x14ac:dyDescent="0.25">
      <c r="B86" s="135">
        <v>10</v>
      </c>
      <c r="C86" s="131" t="str">
        <f>BUNDESLIGA!F103&amp;IF(OR(BUNDESLIGA!G103="",BUNDESLIGA!H103=""),"",IF(BUNDESLIGA!G103&gt;BUNDESLIGA!H103,"",IF(BUNDESLIGA!G103&lt;BUNDESLIGA!H103,"","")))</f>
        <v>RB Leipzig</v>
      </c>
      <c r="D86" s="131" t="str">
        <f>BUNDESLIGA!I103&amp;IF(OR(BUNDESLIGA!G103="",BUNDESLIGA!H103=""),"",IF(BUNDESLIGA!G103&lt;BUNDESLIGA!H103,"",IF(BUNDESLIGA!G103&gt;BUNDESLIGA!H103,"","")))</f>
        <v>1. FSV Mainz 05</v>
      </c>
      <c r="E86" s="131" t="str">
        <f>IF(BUNDESLIGA!G103&lt;&gt;"",BUNDESLIGA!G103&amp;" - "&amp;BUNDESLIGA!H103,"")</f>
        <v/>
      </c>
      <c r="F86" s="131" t="str">
        <f t="shared" si="15"/>
        <v>RB Leipzig-1. FSV Mainz 05</v>
      </c>
      <c r="G86" s="131" t="str">
        <f t="shared" si="10"/>
        <v/>
      </c>
      <c r="H86" s="132" t="str">
        <f t="shared" si="11"/>
        <v/>
      </c>
      <c r="J86" s="117" t="str">
        <f t="shared" si="12"/>
        <v/>
      </c>
      <c r="K86" s="117" t="str">
        <f t="shared" si="13"/>
        <v/>
      </c>
      <c r="M86" s="117" t="str">
        <f t="shared" si="14"/>
        <v/>
      </c>
    </row>
    <row r="87" spans="2:13" x14ac:dyDescent="0.25">
      <c r="B87" s="135">
        <v>10</v>
      </c>
      <c r="C87" s="131" t="str">
        <f>BUNDESLIGA!F104&amp;IF(OR(BUNDESLIGA!G104="",BUNDESLIGA!H104=""),"",IF(BUNDESLIGA!G104&gt;BUNDESLIGA!H104,"",IF(BUNDESLIGA!G104&lt;BUNDESLIGA!H104,"","")))</f>
        <v>Bayer Leverkusen</v>
      </c>
      <c r="D87" s="131" t="str">
        <f>BUNDESLIGA!I104&amp;IF(OR(BUNDESLIGA!G104="",BUNDESLIGA!H104=""),"",IF(BUNDESLIGA!G104&lt;BUNDESLIGA!H104,"",IF(BUNDESLIGA!G104&gt;BUNDESLIGA!H104,"","")))</f>
        <v>Bor. Mönchengladbach</v>
      </c>
      <c r="E87" s="131" t="str">
        <f>IF(BUNDESLIGA!G104&lt;&gt;"",BUNDESLIGA!G104&amp;" - "&amp;BUNDESLIGA!H104,"")</f>
        <v/>
      </c>
      <c r="F87" s="131" t="str">
        <f t="shared" si="15"/>
        <v>Bayer Leverkusen-Bor. Mönchengladbach</v>
      </c>
      <c r="G87" s="131" t="str">
        <f t="shared" si="10"/>
        <v/>
      </c>
      <c r="H87" s="132" t="str">
        <f t="shared" si="11"/>
        <v/>
      </c>
      <c r="J87" s="117" t="str">
        <f t="shared" si="12"/>
        <v/>
      </c>
      <c r="K87" s="117" t="str">
        <f t="shared" si="13"/>
        <v/>
      </c>
      <c r="M87" s="117" t="str">
        <f t="shared" si="14"/>
        <v/>
      </c>
    </row>
    <row r="88" spans="2:13" x14ac:dyDescent="0.25">
      <c r="B88" s="135">
        <v>10</v>
      </c>
      <c r="C88" s="131" t="str">
        <f>BUNDESLIGA!F105&amp;IF(OR(BUNDESLIGA!G105="",BUNDESLIGA!H105=""),"",IF(BUNDESLIGA!G105&gt;BUNDESLIGA!H105,"",IF(BUNDESLIGA!G105&lt;BUNDESLIGA!H105,"","")))</f>
        <v>Eintracht Frankfurt</v>
      </c>
      <c r="D88" s="131" t="str">
        <f>BUNDESLIGA!I105&amp;IF(OR(BUNDESLIGA!G105="",BUNDESLIGA!H105=""),"",IF(BUNDESLIGA!G105&lt;BUNDESLIGA!H105,"",IF(BUNDESLIGA!G105&gt;BUNDESLIGA!H105,"","")))</f>
        <v>Bayern München</v>
      </c>
      <c r="E88" s="131" t="str">
        <f>IF(BUNDESLIGA!G105&lt;&gt;"",BUNDESLIGA!G105&amp;" - "&amp;BUNDESLIGA!H105,"")</f>
        <v/>
      </c>
      <c r="F88" s="131" t="str">
        <f t="shared" si="15"/>
        <v>Eintracht Frankfurt-Bayern München</v>
      </c>
      <c r="G88" s="131" t="str">
        <f t="shared" si="10"/>
        <v/>
      </c>
      <c r="H88" s="132" t="str">
        <f t="shared" si="11"/>
        <v/>
      </c>
      <c r="J88" s="117" t="str">
        <f t="shared" si="12"/>
        <v/>
      </c>
      <c r="K88" s="117" t="str">
        <f t="shared" si="13"/>
        <v/>
      </c>
      <c r="M88" s="117" t="str">
        <f t="shared" si="14"/>
        <v/>
      </c>
    </row>
    <row r="89" spans="2:13" x14ac:dyDescent="0.25">
      <c r="B89" s="135">
        <v>10</v>
      </c>
      <c r="C89" s="131" t="str">
        <f>BUNDESLIGA!F106&amp;IF(OR(BUNDESLIGA!G106="",BUNDESLIGA!H106=""),"",IF(BUNDESLIGA!G106&gt;BUNDESLIGA!H106,"",IF(BUNDESLIGA!G106&lt;BUNDESLIGA!H106,"","")))</f>
        <v>Werder Bremen</v>
      </c>
      <c r="D89" s="131" t="str">
        <f>BUNDESLIGA!I106&amp;IF(OR(BUNDESLIGA!G106="",BUNDESLIGA!H106=""),"",IF(BUNDESLIGA!G106&lt;BUNDESLIGA!H106,"",IF(BUNDESLIGA!G106&gt;BUNDESLIGA!H106,"","")))</f>
        <v>SC Freiburg</v>
      </c>
      <c r="E89" s="131" t="str">
        <f>IF(BUNDESLIGA!G106&lt;&gt;"",BUNDESLIGA!G106&amp;" - "&amp;BUNDESLIGA!H106,"")</f>
        <v/>
      </c>
      <c r="F89" s="131" t="str">
        <f t="shared" si="15"/>
        <v>Werder Bremen-SC Freiburg</v>
      </c>
      <c r="G89" s="131" t="str">
        <f t="shared" si="10"/>
        <v/>
      </c>
      <c r="H89" s="132" t="str">
        <f t="shared" si="11"/>
        <v/>
      </c>
      <c r="J89" s="117" t="str">
        <f t="shared" si="12"/>
        <v/>
      </c>
      <c r="K89" s="117" t="str">
        <f t="shared" si="13"/>
        <v/>
      </c>
      <c r="M89" s="117" t="str">
        <f t="shared" si="14"/>
        <v/>
      </c>
    </row>
    <row r="90" spans="2:13" x14ac:dyDescent="0.25">
      <c r="B90" s="135">
        <v>10</v>
      </c>
      <c r="C90" s="131" t="str">
        <f>BUNDESLIGA!F107&amp;IF(OR(BUNDESLIGA!G107="",BUNDESLIGA!H107=""),"",IF(BUNDESLIGA!G107&gt;BUNDESLIGA!H107,"",IF(BUNDESLIGA!G107&lt;BUNDESLIGA!H107,"","")))</f>
        <v>1899 Hoffenheim</v>
      </c>
      <c r="D90" s="131" t="str">
        <f>BUNDESLIGA!I107&amp;IF(OR(BUNDESLIGA!G107="",BUNDESLIGA!H107=""),"",IF(BUNDESLIGA!G107&lt;BUNDESLIGA!H107,"",IF(BUNDESLIGA!G107&gt;BUNDESLIGA!H107,"","")))</f>
        <v>SC Paderborn 07</v>
      </c>
      <c r="E90" s="131" t="str">
        <f>IF(BUNDESLIGA!G107&lt;&gt;"",BUNDESLIGA!G107&amp;" - "&amp;BUNDESLIGA!H107,"")</f>
        <v/>
      </c>
      <c r="F90" s="131" t="str">
        <f t="shared" si="15"/>
        <v>1899 Hoffenheim-SC Paderborn 07</v>
      </c>
      <c r="G90" s="131" t="str">
        <f t="shared" si="10"/>
        <v/>
      </c>
      <c r="H90" s="132" t="str">
        <f t="shared" si="11"/>
        <v/>
      </c>
      <c r="J90" s="117" t="str">
        <f t="shared" si="12"/>
        <v/>
      </c>
      <c r="K90" s="117" t="str">
        <f t="shared" si="13"/>
        <v/>
      </c>
      <c r="M90" s="117" t="str">
        <f t="shared" si="14"/>
        <v/>
      </c>
    </row>
    <row r="91" spans="2:13" x14ac:dyDescent="0.25">
      <c r="B91" s="135">
        <v>10</v>
      </c>
      <c r="C91" s="131" t="str">
        <f>BUNDESLIGA!F108&amp;IF(OR(BUNDESLIGA!G108="",BUNDESLIGA!H108=""),"",IF(BUNDESLIGA!G108&gt;BUNDESLIGA!H108,"",IF(BUNDESLIGA!G108&lt;BUNDESLIGA!H108,"","")))</f>
        <v>Fortuna Düsseldorf</v>
      </c>
      <c r="D91" s="131" t="str">
        <f>BUNDESLIGA!I108&amp;IF(OR(BUNDESLIGA!G108="",BUNDESLIGA!H108=""),"",IF(BUNDESLIGA!G108&lt;BUNDESLIGA!H108,"",IF(BUNDESLIGA!G108&gt;BUNDESLIGA!H108,"","")))</f>
        <v>1. FC Köln</v>
      </c>
      <c r="E91" s="131" t="str">
        <f>IF(BUNDESLIGA!G108&lt;&gt;"",BUNDESLIGA!G108&amp;" - "&amp;BUNDESLIGA!H108,"")</f>
        <v/>
      </c>
      <c r="F91" s="131" t="str">
        <f t="shared" si="15"/>
        <v>Fortuna Düsseldorf-1. FC Köln</v>
      </c>
      <c r="G91" s="131" t="str">
        <f t="shared" si="10"/>
        <v/>
      </c>
      <c r="H91" s="132" t="str">
        <f t="shared" si="11"/>
        <v/>
      </c>
      <c r="J91" s="117" t="str">
        <f t="shared" si="12"/>
        <v/>
      </c>
      <c r="K91" s="117" t="str">
        <f t="shared" si="13"/>
        <v/>
      </c>
      <c r="M91" s="117" t="str">
        <f t="shared" si="14"/>
        <v/>
      </c>
    </row>
    <row r="92" spans="2:13" x14ac:dyDescent="0.25">
      <c r="B92" s="135">
        <v>10</v>
      </c>
      <c r="C92" s="131" t="str">
        <f>BUNDESLIGA!F109&amp;IF(OR(BUNDESLIGA!G109="",BUNDESLIGA!H109=""),"",IF(BUNDESLIGA!G109&gt;BUNDESLIGA!H109,"",IF(BUNDESLIGA!G109&lt;BUNDESLIGA!H109,"","")))</f>
        <v>FC Augsburg</v>
      </c>
      <c r="D92" s="131" t="str">
        <f>BUNDESLIGA!I109&amp;IF(OR(BUNDESLIGA!G109="",BUNDESLIGA!H109=""),"",IF(BUNDESLIGA!G109&lt;BUNDESLIGA!H109,"",IF(BUNDESLIGA!G109&gt;BUNDESLIGA!H109,"","")))</f>
        <v>FC Schalke 04</v>
      </c>
      <c r="E92" s="131" t="str">
        <f>IF(BUNDESLIGA!G109&lt;&gt;"",BUNDESLIGA!G109&amp;" - "&amp;BUNDESLIGA!H109,"")</f>
        <v/>
      </c>
      <c r="F92" s="131" t="str">
        <f t="shared" si="15"/>
        <v>FC Augsburg-FC Schalke 04</v>
      </c>
      <c r="G92" s="131" t="str">
        <f t="shared" si="10"/>
        <v/>
      </c>
      <c r="H92" s="132" t="str">
        <f t="shared" si="11"/>
        <v/>
      </c>
      <c r="J92" s="117" t="str">
        <f t="shared" si="12"/>
        <v/>
      </c>
      <c r="K92" s="117" t="str">
        <f t="shared" si="13"/>
        <v/>
      </c>
      <c r="M92" s="117" t="str">
        <f t="shared" si="14"/>
        <v/>
      </c>
    </row>
    <row r="93" spans="2:13" x14ac:dyDescent="0.25">
      <c r="B93" s="135">
        <v>10</v>
      </c>
      <c r="C93" s="131" t="str">
        <f>BUNDESLIGA!F110&amp;IF(OR(BUNDESLIGA!G110="",BUNDESLIGA!H110=""),"",IF(BUNDESLIGA!G110&gt;BUNDESLIGA!H110,"",IF(BUNDESLIGA!G110&lt;BUNDESLIGA!H110,"","")))</f>
        <v>1. FC Union Berlin</v>
      </c>
      <c r="D93" s="131" t="str">
        <f>BUNDESLIGA!I110&amp;IF(OR(BUNDESLIGA!G110="",BUNDESLIGA!H110=""),"",IF(BUNDESLIGA!G110&lt;BUNDESLIGA!H110,"",IF(BUNDESLIGA!G110&gt;BUNDESLIGA!H110,"","")))</f>
        <v>Hertha BSC</v>
      </c>
      <c r="E93" s="131" t="str">
        <f>IF(BUNDESLIGA!G110&lt;&gt;"",BUNDESLIGA!G110&amp;" - "&amp;BUNDESLIGA!H110,"")</f>
        <v/>
      </c>
      <c r="F93" s="131" t="str">
        <f t="shared" si="15"/>
        <v>1. FC Union Berlin-Hertha BSC</v>
      </c>
      <c r="G93" s="131" t="str">
        <f t="shared" si="10"/>
        <v/>
      </c>
      <c r="H93" s="132" t="str">
        <f t="shared" si="11"/>
        <v/>
      </c>
      <c r="J93" s="117" t="str">
        <f t="shared" si="12"/>
        <v/>
      </c>
      <c r="K93" s="117" t="str">
        <f t="shared" si="13"/>
        <v/>
      </c>
      <c r="M93" s="117" t="str">
        <f t="shared" si="14"/>
        <v/>
      </c>
    </row>
    <row r="94" spans="2:13" x14ac:dyDescent="0.25">
      <c r="B94" s="135">
        <v>11</v>
      </c>
      <c r="C94" s="131" t="str">
        <f>BUNDESLIGA!F113&amp;IF(OR(BUNDESLIGA!G113="",BUNDESLIGA!H113=""),"",IF(BUNDESLIGA!G113&gt;BUNDESLIGA!H113,"",IF(BUNDESLIGA!G113&lt;BUNDESLIGA!H113,"","")))</f>
        <v>Bayern München</v>
      </c>
      <c r="D94" s="131" t="str">
        <f>BUNDESLIGA!I113&amp;IF(OR(BUNDESLIGA!G113="",BUNDESLIGA!H113=""),"",IF(BUNDESLIGA!G113&lt;BUNDESLIGA!H113,"",IF(BUNDESLIGA!G113&gt;BUNDESLIGA!H113,"","")))</f>
        <v>Borussia Dortmund</v>
      </c>
      <c r="E94" s="131" t="str">
        <f>IF(BUNDESLIGA!G113&lt;&gt;"",BUNDESLIGA!G113&amp;" - "&amp;BUNDESLIGA!H113,"")</f>
        <v/>
      </c>
      <c r="F94" s="131" t="str">
        <f t="shared" si="15"/>
        <v>Bayern München-Borussia Dortmund</v>
      </c>
      <c r="G94" s="131" t="str">
        <f t="shared" si="10"/>
        <v/>
      </c>
      <c r="H94" s="132" t="str">
        <f t="shared" si="11"/>
        <v/>
      </c>
      <c r="J94" s="117" t="str">
        <f t="shared" si="12"/>
        <v/>
      </c>
      <c r="K94" s="117" t="str">
        <f t="shared" si="13"/>
        <v/>
      </c>
      <c r="M94" s="117" t="str">
        <f t="shared" si="14"/>
        <v/>
      </c>
    </row>
    <row r="95" spans="2:13" x14ac:dyDescent="0.25">
      <c r="B95" s="135">
        <v>11</v>
      </c>
      <c r="C95" s="131" t="str">
        <f>BUNDESLIGA!F114&amp;IF(OR(BUNDESLIGA!G114="",BUNDESLIGA!H114=""),"",IF(BUNDESLIGA!G114&gt;BUNDESLIGA!H114,"",IF(BUNDESLIGA!G114&lt;BUNDESLIGA!H114,"","")))</f>
        <v>Bor. Mönchengladbach</v>
      </c>
      <c r="D95" s="131" t="str">
        <f>BUNDESLIGA!I114&amp;IF(OR(BUNDESLIGA!G114="",BUNDESLIGA!H114=""),"",IF(BUNDESLIGA!G114&lt;BUNDESLIGA!H114,"",IF(BUNDESLIGA!G114&gt;BUNDESLIGA!H114,"","")))</f>
        <v>Werder Bremen</v>
      </c>
      <c r="E95" s="131" t="str">
        <f>IF(BUNDESLIGA!G114&lt;&gt;"",BUNDESLIGA!G114&amp;" - "&amp;BUNDESLIGA!H114,"")</f>
        <v/>
      </c>
      <c r="F95" s="131" t="str">
        <f t="shared" si="15"/>
        <v>Bor. Mönchengladbach-Werder Bremen</v>
      </c>
      <c r="G95" s="131" t="str">
        <f t="shared" si="10"/>
        <v/>
      </c>
      <c r="H95" s="132" t="str">
        <f t="shared" si="11"/>
        <v/>
      </c>
      <c r="J95" s="117" t="str">
        <f t="shared" si="12"/>
        <v/>
      </c>
      <c r="K95" s="117" t="str">
        <f t="shared" si="13"/>
        <v/>
      </c>
      <c r="M95" s="117" t="str">
        <f t="shared" si="14"/>
        <v/>
      </c>
    </row>
    <row r="96" spans="2:13" x14ac:dyDescent="0.25">
      <c r="B96" s="135">
        <v>11</v>
      </c>
      <c r="C96" s="131" t="str">
        <f>BUNDESLIGA!F115&amp;IF(OR(BUNDESLIGA!G115="",BUNDESLIGA!H115=""),"",IF(BUNDESLIGA!G115&gt;BUNDESLIGA!H115,"",IF(BUNDESLIGA!G115&lt;BUNDESLIGA!H115,"","")))</f>
        <v>VfL Wolfsburg</v>
      </c>
      <c r="D96" s="131" t="str">
        <f>BUNDESLIGA!I115&amp;IF(OR(BUNDESLIGA!G115="",BUNDESLIGA!H115=""),"",IF(BUNDESLIGA!G115&lt;BUNDESLIGA!H115,"",IF(BUNDESLIGA!G115&gt;BUNDESLIGA!H115,"","")))</f>
        <v>Bayer Leverkusen</v>
      </c>
      <c r="E96" s="131" t="str">
        <f>IF(BUNDESLIGA!G115&lt;&gt;"",BUNDESLIGA!G115&amp;" - "&amp;BUNDESLIGA!H115,"")</f>
        <v/>
      </c>
      <c r="F96" s="131" t="str">
        <f t="shared" si="15"/>
        <v>VfL Wolfsburg-Bayer Leverkusen</v>
      </c>
      <c r="G96" s="131" t="str">
        <f t="shared" si="10"/>
        <v/>
      </c>
      <c r="H96" s="132" t="str">
        <f t="shared" si="11"/>
        <v/>
      </c>
      <c r="J96" s="117" t="str">
        <f t="shared" si="12"/>
        <v/>
      </c>
      <c r="K96" s="117" t="str">
        <f t="shared" si="13"/>
        <v/>
      </c>
      <c r="M96" s="117" t="str">
        <f t="shared" si="14"/>
        <v/>
      </c>
    </row>
    <row r="97" spans="2:13" x14ac:dyDescent="0.25">
      <c r="B97" s="135">
        <v>11</v>
      </c>
      <c r="C97" s="131" t="str">
        <f>BUNDESLIGA!F116&amp;IF(OR(BUNDESLIGA!G116="",BUNDESLIGA!H116=""),"",IF(BUNDESLIGA!G116&gt;BUNDESLIGA!H116,"",IF(BUNDESLIGA!G116&lt;BUNDESLIGA!H116,"","")))</f>
        <v>Hertha BSC</v>
      </c>
      <c r="D97" s="131" t="str">
        <f>BUNDESLIGA!I116&amp;IF(OR(BUNDESLIGA!G116="",BUNDESLIGA!H116=""),"",IF(BUNDESLIGA!G116&lt;BUNDESLIGA!H116,"",IF(BUNDESLIGA!G116&gt;BUNDESLIGA!H116,"","")))</f>
        <v>RB Leipzig</v>
      </c>
      <c r="E97" s="131" t="str">
        <f>IF(BUNDESLIGA!G116&lt;&gt;"",BUNDESLIGA!G116&amp;" - "&amp;BUNDESLIGA!H116,"")</f>
        <v/>
      </c>
      <c r="F97" s="131" t="str">
        <f t="shared" si="15"/>
        <v>Hertha BSC-RB Leipzig</v>
      </c>
      <c r="G97" s="131" t="str">
        <f t="shared" si="10"/>
        <v/>
      </c>
      <c r="H97" s="132" t="str">
        <f t="shared" si="11"/>
        <v/>
      </c>
      <c r="J97" s="117" t="str">
        <f t="shared" si="12"/>
        <v/>
      </c>
      <c r="K97" s="117" t="str">
        <f t="shared" si="13"/>
        <v/>
      </c>
      <c r="M97" s="117" t="str">
        <f t="shared" si="14"/>
        <v/>
      </c>
    </row>
    <row r="98" spans="2:13" x14ac:dyDescent="0.25">
      <c r="B98" s="135">
        <v>11</v>
      </c>
      <c r="C98" s="131" t="str">
        <f>BUNDESLIGA!F117&amp;IF(OR(BUNDESLIGA!G117="",BUNDESLIGA!H117=""),"",IF(BUNDESLIGA!G117&gt;BUNDESLIGA!H117,"",IF(BUNDESLIGA!G117&lt;BUNDESLIGA!H117,"","")))</f>
        <v>1. FSV Mainz 05</v>
      </c>
      <c r="D98" s="131" t="str">
        <f>BUNDESLIGA!I117&amp;IF(OR(BUNDESLIGA!G117="",BUNDESLIGA!H117=""),"",IF(BUNDESLIGA!G117&lt;BUNDESLIGA!H117,"",IF(BUNDESLIGA!G117&gt;BUNDESLIGA!H117,"","")))</f>
        <v>1. FC Union Berlin</v>
      </c>
      <c r="E98" s="131" t="str">
        <f>IF(BUNDESLIGA!G117&lt;&gt;"",BUNDESLIGA!G117&amp;" - "&amp;BUNDESLIGA!H117,"")</f>
        <v/>
      </c>
      <c r="F98" s="131" t="str">
        <f t="shared" si="15"/>
        <v>1. FSV Mainz 05-1. FC Union Berlin</v>
      </c>
      <c r="G98" s="131" t="str">
        <f t="shared" si="10"/>
        <v/>
      </c>
      <c r="H98" s="132" t="str">
        <f t="shared" si="11"/>
        <v/>
      </c>
      <c r="J98" s="117" t="str">
        <f t="shared" si="12"/>
        <v/>
      </c>
      <c r="K98" s="117" t="str">
        <f t="shared" si="13"/>
        <v/>
      </c>
      <c r="M98" s="117" t="str">
        <f t="shared" si="14"/>
        <v/>
      </c>
    </row>
    <row r="99" spans="2:13" x14ac:dyDescent="0.25">
      <c r="B99" s="135">
        <v>11</v>
      </c>
      <c r="C99" s="131" t="str">
        <f>BUNDESLIGA!F118&amp;IF(OR(BUNDESLIGA!G118="",BUNDESLIGA!H118=""),"",IF(BUNDESLIGA!G118&gt;BUNDESLIGA!H118,"",IF(BUNDESLIGA!G118&lt;BUNDESLIGA!H118,"","")))</f>
        <v>SC Freiburg</v>
      </c>
      <c r="D99" s="131" t="str">
        <f>BUNDESLIGA!I118&amp;IF(OR(BUNDESLIGA!G118="",BUNDESLIGA!H118=""),"",IF(BUNDESLIGA!G118&lt;BUNDESLIGA!H118,"",IF(BUNDESLIGA!G118&gt;BUNDESLIGA!H118,"","")))</f>
        <v>Eintracht Frankfurt</v>
      </c>
      <c r="E99" s="131" t="str">
        <f>IF(BUNDESLIGA!G118&lt;&gt;"",BUNDESLIGA!G118&amp;" - "&amp;BUNDESLIGA!H118,"")</f>
        <v/>
      </c>
      <c r="F99" s="131" t="str">
        <f t="shared" si="15"/>
        <v>SC Freiburg-Eintracht Frankfurt</v>
      </c>
      <c r="G99" s="131" t="str">
        <f t="shared" si="10"/>
        <v/>
      </c>
      <c r="H99" s="132" t="str">
        <f t="shared" si="11"/>
        <v/>
      </c>
      <c r="J99" s="117" t="str">
        <f t="shared" si="12"/>
        <v/>
      </c>
      <c r="K99" s="117" t="str">
        <f t="shared" si="13"/>
        <v/>
      </c>
      <c r="M99" s="117" t="str">
        <f t="shared" si="14"/>
        <v/>
      </c>
    </row>
    <row r="100" spans="2:13" x14ac:dyDescent="0.25">
      <c r="B100" s="135">
        <v>11</v>
      </c>
      <c r="C100" s="131" t="str">
        <f>BUNDESLIGA!F119&amp;IF(OR(BUNDESLIGA!G119="",BUNDESLIGA!H119=""),"",IF(BUNDESLIGA!G119&gt;BUNDESLIGA!H119,"",IF(BUNDESLIGA!G119&lt;BUNDESLIGA!H119,"","")))</f>
        <v>FC Schalke 04</v>
      </c>
      <c r="D100" s="131" t="str">
        <f>BUNDESLIGA!I119&amp;IF(OR(BUNDESLIGA!G119="",BUNDESLIGA!H119=""),"",IF(BUNDESLIGA!G119&lt;BUNDESLIGA!H119,"",IF(BUNDESLIGA!G119&gt;BUNDESLIGA!H119,"","")))</f>
        <v>Fortuna Düsseldorf</v>
      </c>
      <c r="E100" s="131" t="str">
        <f>IF(BUNDESLIGA!G119&lt;&gt;"",BUNDESLIGA!G119&amp;" - "&amp;BUNDESLIGA!H119,"")</f>
        <v/>
      </c>
      <c r="F100" s="131" t="str">
        <f t="shared" si="15"/>
        <v>FC Schalke 04-Fortuna Düsseldorf</v>
      </c>
      <c r="G100" s="131" t="str">
        <f t="shared" si="10"/>
        <v/>
      </c>
      <c r="H100" s="132" t="str">
        <f t="shared" si="11"/>
        <v/>
      </c>
      <c r="J100" s="117" t="str">
        <f t="shared" si="12"/>
        <v/>
      </c>
      <c r="K100" s="117" t="str">
        <f t="shared" si="13"/>
        <v/>
      </c>
      <c r="M100" s="117" t="str">
        <f t="shared" si="14"/>
        <v/>
      </c>
    </row>
    <row r="101" spans="2:13" x14ac:dyDescent="0.25">
      <c r="B101" s="135">
        <v>11</v>
      </c>
      <c r="C101" s="131" t="str">
        <f>BUNDESLIGA!F120&amp;IF(OR(BUNDESLIGA!G120="",BUNDESLIGA!H120=""),"",IF(BUNDESLIGA!G120&gt;BUNDESLIGA!H120,"",IF(BUNDESLIGA!G120&lt;BUNDESLIGA!H120,"","")))</f>
        <v>1. FC Köln</v>
      </c>
      <c r="D101" s="131" t="str">
        <f>BUNDESLIGA!I120&amp;IF(OR(BUNDESLIGA!G120="",BUNDESLIGA!H120=""),"",IF(BUNDESLIGA!G120&lt;BUNDESLIGA!H120,"",IF(BUNDESLIGA!G120&gt;BUNDESLIGA!H120,"","")))</f>
        <v>1899 Hoffenheim</v>
      </c>
      <c r="E101" s="131" t="str">
        <f>IF(BUNDESLIGA!G120&lt;&gt;"",BUNDESLIGA!G120&amp;" - "&amp;BUNDESLIGA!H120,"")</f>
        <v/>
      </c>
      <c r="F101" s="131" t="str">
        <f t="shared" si="15"/>
        <v>1. FC Köln-1899 Hoffenheim</v>
      </c>
      <c r="G101" s="131" t="str">
        <f t="shared" si="10"/>
        <v/>
      </c>
      <c r="H101" s="132" t="str">
        <f t="shared" si="11"/>
        <v/>
      </c>
      <c r="J101" s="117" t="str">
        <f t="shared" si="12"/>
        <v/>
      </c>
      <c r="K101" s="117" t="str">
        <f t="shared" si="13"/>
        <v/>
      </c>
      <c r="M101" s="117" t="str">
        <f t="shared" si="14"/>
        <v/>
      </c>
    </row>
    <row r="102" spans="2:13" x14ac:dyDescent="0.25">
      <c r="B102" s="135">
        <v>11</v>
      </c>
      <c r="C102" s="131" t="str">
        <f>BUNDESLIGA!F121&amp;IF(OR(BUNDESLIGA!G121="",BUNDESLIGA!H121=""),"",IF(BUNDESLIGA!G121&gt;BUNDESLIGA!H121,"",IF(BUNDESLIGA!G121&lt;BUNDESLIGA!H121,"","")))</f>
        <v>SC Paderborn 07</v>
      </c>
      <c r="D102" s="131" t="str">
        <f>BUNDESLIGA!I121&amp;IF(OR(BUNDESLIGA!G121="",BUNDESLIGA!H121=""),"",IF(BUNDESLIGA!G121&lt;BUNDESLIGA!H121,"",IF(BUNDESLIGA!G121&gt;BUNDESLIGA!H121,"","")))</f>
        <v>FC Augsburg</v>
      </c>
      <c r="E102" s="131" t="str">
        <f>IF(BUNDESLIGA!G121&lt;&gt;"",BUNDESLIGA!G121&amp;" - "&amp;BUNDESLIGA!H121,"")</f>
        <v/>
      </c>
      <c r="F102" s="131" t="str">
        <f t="shared" si="15"/>
        <v>SC Paderborn 07-FC Augsburg</v>
      </c>
      <c r="G102" s="131" t="str">
        <f t="shared" si="10"/>
        <v/>
      </c>
      <c r="H102" s="132" t="str">
        <f t="shared" si="11"/>
        <v/>
      </c>
      <c r="J102" s="117" t="str">
        <f t="shared" si="12"/>
        <v/>
      </c>
      <c r="K102" s="117" t="str">
        <f t="shared" si="13"/>
        <v/>
      </c>
      <c r="M102" s="117" t="str">
        <f t="shared" si="14"/>
        <v/>
      </c>
    </row>
    <row r="103" spans="2:13" x14ac:dyDescent="0.25">
      <c r="B103" s="135">
        <v>12</v>
      </c>
      <c r="C103" s="131" t="str">
        <f>BUNDESLIGA!F124&amp;IF(OR(BUNDESLIGA!G124="",BUNDESLIGA!H124=""),"",IF(BUNDESLIGA!G124&gt;BUNDESLIGA!H124,"",IF(BUNDESLIGA!G124&lt;BUNDESLIGA!H124,"","")))</f>
        <v>Borussia Dortmund</v>
      </c>
      <c r="D103" s="131" t="str">
        <f>BUNDESLIGA!I124&amp;IF(OR(BUNDESLIGA!G124="",BUNDESLIGA!H124=""),"",IF(BUNDESLIGA!G124&lt;BUNDESLIGA!H124,"",IF(BUNDESLIGA!G124&gt;BUNDESLIGA!H124,"","")))</f>
        <v>SC Paderborn 07</v>
      </c>
      <c r="E103" s="131" t="str">
        <f>IF(BUNDESLIGA!G124&lt;&gt;"",BUNDESLIGA!G124&amp;" - "&amp;BUNDESLIGA!H124,"")</f>
        <v/>
      </c>
      <c r="F103" s="131" t="str">
        <f t="shared" si="15"/>
        <v>Borussia Dortmund-SC Paderborn 07</v>
      </c>
      <c r="G103" s="131" t="str">
        <f t="shared" si="10"/>
        <v/>
      </c>
      <c r="H103" s="132" t="str">
        <f t="shared" si="11"/>
        <v/>
      </c>
      <c r="J103" s="117" t="str">
        <f t="shared" si="12"/>
        <v/>
      </c>
      <c r="K103" s="117" t="str">
        <f t="shared" si="13"/>
        <v/>
      </c>
      <c r="M103" s="117" t="str">
        <f t="shared" si="14"/>
        <v/>
      </c>
    </row>
    <row r="104" spans="2:13" x14ac:dyDescent="0.25">
      <c r="B104" s="135">
        <v>12</v>
      </c>
      <c r="C104" s="131" t="str">
        <f>BUNDESLIGA!F125&amp;IF(OR(BUNDESLIGA!G125="",BUNDESLIGA!H125=""),"",IF(BUNDESLIGA!G125&gt;BUNDESLIGA!H125,"",IF(BUNDESLIGA!G125&lt;BUNDESLIGA!H125,"","")))</f>
        <v>RB Leipzig</v>
      </c>
      <c r="D104" s="131" t="str">
        <f>BUNDESLIGA!I125&amp;IF(OR(BUNDESLIGA!G125="",BUNDESLIGA!H125=""),"",IF(BUNDESLIGA!G125&lt;BUNDESLIGA!H125,"",IF(BUNDESLIGA!G125&gt;BUNDESLIGA!H125,"","")))</f>
        <v>1. FC Köln</v>
      </c>
      <c r="E104" s="131" t="str">
        <f>IF(BUNDESLIGA!G125&lt;&gt;"",BUNDESLIGA!G125&amp;" - "&amp;BUNDESLIGA!H125,"")</f>
        <v/>
      </c>
      <c r="F104" s="131" t="str">
        <f t="shared" si="15"/>
        <v>RB Leipzig-1. FC Köln</v>
      </c>
      <c r="G104" s="131" t="str">
        <f t="shared" si="10"/>
        <v/>
      </c>
      <c r="H104" s="132" t="str">
        <f t="shared" si="11"/>
        <v/>
      </c>
      <c r="J104" s="117" t="str">
        <f t="shared" si="12"/>
        <v/>
      </c>
      <c r="K104" s="117" t="str">
        <f t="shared" si="13"/>
        <v/>
      </c>
      <c r="M104" s="117" t="str">
        <f t="shared" si="14"/>
        <v/>
      </c>
    </row>
    <row r="105" spans="2:13" x14ac:dyDescent="0.25">
      <c r="B105" s="135">
        <v>12</v>
      </c>
      <c r="C105" s="131" t="str">
        <f>BUNDESLIGA!F126&amp;IF(OR(BUNDESLIGA!G126="",BUNDESLIGA!H126=""),"",IF(BUNDESLIGA!G126&gt;BUNDESLIGA!H126,"",IF(BUNDESLIGA!G126&lt;BUNDESLIGA!H126,"","")))</f>
        <v>Bayer Leverkusen</v>
      </c>
      <c r="D105" s="131" t="str">
        <f>BUNDESLIGA!I126&amp;IF(OR(BUNDESLIGA!G126="",BUNDESLIGA!H126=""),"",IF(BUNDESLIGA!G126&lt;BUNDESLIGA!H126,"",IF(BUNDESLIGA!G126&gt;BUNDESLIGA!H126,"","")))</f>
        <v>SC Freiburg</v>
      </c>
      <c r="E105" s="131" t="str">
        <f>IF(BUNDESLIGA!G126&lt;&gt;"",BUNDESLIGA!G126&amp;" - "&amp;BUNDESLIGA!H126,"")</f>
        <v/>
      </c>
      <c r="F105" s="131" t="str">
        <f t="shared" si="15"/>
        <v>Bayer Leverkusen-SC Freiburg</v>
      </c>
      <c r="G105" s="131" t="str">
        <f t="shared" si="10"/>
        <v/>
      </c>
      <c r="H105" s="132" t="str">
        <f t="shared" si="11"/>
        <v/>
      </c>
      <c r="J105" s="117" t="str">
        <f t="shared" si="12"/>
        <v/>
      </c>
      <c r="K105" s="117" t="str">
        <f t="shared" si="13"/>
        <v/>
      </c>
      <c r="M105" s="117" t="str">
        <f t="shared" si="14"/>
        <v/>
      </c>
    </row>
    <row r="106" spans="2:13" x14ac:dyDescent="0.25">
      <c r="B106" s="135">
        <v>12</v>
      </c>
      <c r="C106" s="131" t="str">
        <f>BUNDESLIGA!F127&amp;IF(OR(BUNDESLIGA!G127="",BUNDESLIGA!H127=""),"",IF(BUNDESLIGA!G127&gt;BUNDESLIGA!H127,"",IF(BUNDESLIGA!G127&lt;BUNDESLIGA!H127,"","")))</f>
        <v>Eintracht Frankfurt</v>
      </c>
      <c r="D106" s="131" t="str">
        <f>BUNDESLIGA!I127&amp;IF(OR(BUNDESLIGA!G127="",BUNDESLIGA!H127=""),"",IF(BUNDESLIGA!G127&lt;BUNDESLIGA!H127,"",IF(BUNDESLIGA!G127&gt;BUNDESLIGA!H127,"","")))</f>
        <v>VfL Wolfsburg</v>
      </c>
      <c r="E106" s="131" t="str">
        <f>IF(BUNDESLIGA!G127&lt;&gt;"",BUNDESLIGA!G127&amp;" - "&amp;BUNDESLIGA!H127,"")</f>
        <v/>
      </c>
      <c r="F106" s="131" t="str">
        <f t="shared" si="15"/>
        <v>Eintracht Frankfurt-VfL Wolfsburg</v>
      </c>
      <c r="G106" s="131" t="str">
        <f t="shared" si="10"/>
        <v/>
      </c>
      <c r="H106" s="132" t="str">
        <f t="shared" si="11"/>
        <v/>
      </c>
      <c r="J106" s="117" t="str">
        <f t="shared" si="12"/>
        <v/>
      </c>
      <c r="K106" s="117" t="str">
        <f t="shared" si="13"/>
        <v/>
      </c>
      <c r="M106" s="117" t="str">
        <f t="shared" si="14"/>
        <v/>
      </c>
    </row>
    <row r="107" spans="2:13" x14ac:dyDescent="0.25">
      <c r="B107" s="135">
        <v>12</v>
      </c>
      <c r="C107" s="131" t="str">
        <f>BUNDESLIGA!F128&amp;IF(OR(BUNDESLIGA!G128="",BUNDESLIGA!H128=""),"",IF(BUNDESLIGA!G128&gt;BUNDESLIGA!H128,"",IF(BUNDESLIGA!G128&lt;BUNDESLIGA!H128,"","")))</f>
        <v>Werder Bremen</v>
      </c>
      <c r="D107" s="131" t="str">
        <f>BUNDESLIGA!I128&amp;IF(OR(BUNDESLIGA!G128="",BUNDESLIGA!H128=""),"",IF(BUNDESLIGA!G128&lt;BUNDESLIGA!H128,"",IF(BUNDESLIGA!G128&gt;BUNDESLIGA!H128,"","")))</f>
        <v>FC Schalke 04</v>
      </c>
      <c r="E107" s="131" t="str">
        <f>IF(BUNDESLIGA!G128&lt;&gt;"",BUNDESLIGA!G128&amp;" - "&amp;BUNDESLIGA!H128,"")</f>
        <v/>
      </c>
      <c r="F107" s="131" t="str">
        <f t="shared" si="15"/>
        <v>Werder Bremen-FC Schalke 04</v>
      </c>
      <c r="G107" s="131" t="str">
        <f t="shared" si="10"/>
        <v/>
      </c>
      <c r="H107" s="132" t="str">
        <f t="shared" si="11"/>
        <v/>
      </c>
      <c r="J107" s="117" t="str">
        <f t="shared" si="12"/>
        <v/>
      </c>
      <c r="K107" s="117" t="str">
        <f t="shared" si="13"/>
        <v/>
      </c>
      <c r="M107" s="117" t="str">
        <f t="shared" si="14"/>
        <v/>
      </c>
    </row>
    <row r="108" spans="2:13" x14ac:dyDescent="0.25">
      <c r="B108" s="135">
        <v>12</v>
      </c>
      <c r="C108" s="131" t="str">
        <f>BUNDESLIGA!F129&amp;IF(OR(BUNDESLIGA!G129="",BUNDESLIGA!H129=""),"",IF(BUNDESLIGA!G129&gt;BUNDESLIGA!H129,"",IF(BUNDESLIGA!G129&lt;BUNDESLIGA!H129,"","")))</f>
        <v>1899 Hoffenheim</v>
      </c>
      <c r="D108" s="131" t="str">
        <f>BUNDESLIGA!I129&amp;IF(OR(BUNDESLIGA!G129="",BUNDESLIGA!H129=""),"",IF(BUNDESLIGA!G129&lt;BUNDESLIGA!H129,"",IF(BUNDESLIGA!G129&gt;BUNDESLIGA!H129,"","")))</f>
        <v>1. FSV Mainz 05</v>
      </c>
      <c r="E108" s="131" t="str">
        <f>IF(BUNDESLIGA!G129&lt;&gt;"",BUNDESLIGA!G129&amp;" - "&amp;BUNDESLIGA!H129,"")</f>
        <v/>
      </c>
      <c r="F108" s="131" t="str">
        <f t="shared" si="15"/>
        <v>1899 Hoffenheim-1. FSV Mainz 05</v>
      </c>
      <c r="G108" s="131" t="str">
        <f t="shared" si="10"/>
        <v/>
      </c>
      <c r="H108" s="132" t="str">
        <f t="shared" si="11"/>
        <v/>
      </c>
      <c r="J108" s="117" t="str">
        <f t="shared" si="12"/>
        <v/>
      </c>
      <c r="K108" s="117" t="str">
        <f t="shared" si="13"/>
        <v/>
      </c>
      <c r="M108" s="117" t="str">
        <f t="shared" si="14"/>
        <v/>
      </c>
    </row>
    <row r="109" spans="2:13" x14ac:dyDescent="0.25">
      <c r="B109" s="135">
        <v>12</v>
      </c>
      <c r="C109" s="131" t="str">
        <f>BUNDESLIGA!F130&amp;IF(OR(BUNDESLIGA!G130="",BUNDESLIGA!H130=""),"",IF(BUNDESLIGA!G130&gt;BUNDESLIGA!H130,"",IF(BUNDESLIGA!G130&lt;BUNDESLIGA!H130,"","")))</f>
        <v>Fortuna Düsseldorf</v>
      </c>
      <c r="D109" s="131" t="str">
        <f>BUNDESLIGA!I130&amp;IF(OR(BUNDESLIGA!G130="",BUNDESLIGA!H130=""),"",IF(BUNDESLIGA!G130&lt;BUNDESLIGA!H130,"",IF(BUNDESLIGA!G130&gt;BUNDESLIGA!H130,"","")))</f>
        <v>Bayern München</v>
      </c>
      <c r="E109" s="131" t="str">
        <f>IF(BUNDESLIGA!G130&lt;&gt;"",BUNDESLIGA!G130&amp;" - "&amp;BUNDESLIGA!H130,"")</f>
        <v/>
      </c>
      <c r="F109" s="131" t="str">
        <f t="shared" si="15"/>
        <v>Fortuna Düsseldorf-Bayern München</v>
      </c>
      <c r="G109" s="131" t="str">
        <f t="shared" si="10"/>
        <v/>
      </c>
      <c r="H109" s="132" t="str">
        <f t="shared" si="11"/>
        <v/>
      </c>
      <c r="J109" s="117" t="str">
        <f t="shared" si="12"/>
        <v/>
      </c>
      <c r="K109" s="117" t="str">
        <f t="shared" si="13"/>
        <v/>
      </c>
      <c r="M109" s="117" t="str">
        <f t="shared" si="14"/>
        <v/>
      </c>
    </row>
    <row r="110" spans="2:13" x14ac:dyDescent="0.25">
      <c r="B110" s="135">
        <v>12</v>
      </c>
      <c r="C110" s="131" t="str">
        <f>BUNDESLIGA!F131&amp;IF(OR(BUNDESLIGA!G131="",BUNDESLIGA!H131=""),"",IF(BUNDESLIGA!G131&gt;BUNDESLIGA!H131,"",IF(BUNDESLIGA!G131&lt;BUNDESLIGA!H131,"","")))</f>
        <v>FC Augsburg</v>
      </c>
      <c r="D110" s="131" t="str">
        <f>BUNDESLIGA!I131&amp;IF(OR(BUNDESLIGA!G131="",BUNDESLIGA!H131=""),"",IF(BUNDESLIGA!G131&lt;BUNDESLIGA!H131,"",IF(BUNDESLIGA!G131&gt;BUNDESLIGA!H131,"","")))</f>
        <v>Hertha BSC</v>
      </c>
      <c r="E110" s="131" t="str">
        <f>IF(BUNDESLIGA!G131&lt;&gt;"",BUNDESLIGA!G131&amp;" - "&amp;BUNDESLIGA!H131,"")</f>
        <v/>
      </c>
      <c r="F110" s="131" t="str">
        <f t="shared" si="15"/>
        <v>FC Augsburg-Hertha BSC</v>
      </c>
      <c r="G110" s="131" t="str">
        <f t="shared" si="10"/>
        <v/>
      </c>
      <c r="H110" s="132" t="str">
        <f t="shared" si="11"/>
        <v/>
      </c>
      <c r="J110" s="117" t="str">
        <f t="shared" si="12"/>
        <v/>
      </c>
      <c r="K110" s="117" t="str">
        <f t="shared" si="13"/>
        <v/>
      </c>
      <c r="M110" s="117" t="str">
        <f t="shared" si="14"/>
        <v/>
      </c>
    </row>
    <row r="111" spans="2:13" x14ac:dyDescent="0.25">
      <c r="B111" s="135">
        <v>12</v>
      </c>
      <c r="C111" s="131" t="str">
        <f>BUNDESLIGA!F132&amp;IF(OR(BUNDESLIGA!G132="",BUNDESLIGA!H132=""),"",IF(BUNDESLIGA!G132&gt;BUNDESLIGA!H132,"",IF(BUNDESLIGA!G132&lt;BUNDESLIGA!H132,"","")))</f>
        <v>1. FC Union Berlin</v>
      </c>
      <c r="D111" s="131" t="str">
        <f>BUNDESLIGA!I132&amp;IF(OR(BUNDESLIGA!G132="",BUNDESLIGA!H132=""),"",IF(BUNDESLIGA!G132&lt;BUNDESLIGA!H132,"",IF(BUNDESLIGA!G132&gt;BUNDESLIGA!H132,"","")))</f>
        <v>Bor. Mönchengladbach</v>
      </c>
      <c r="E111" s="131" t="str">
        <f>IF(BUNDESLIGA!G132&lt;&gt;"",BUNDESLIGA!G132&amp;" - "&amp;BUNDESLIGA!H132,"")</f>
        <v/>
      </c>
      <c r="F111" s="131" t="str">
        <f t="shared" si="15"/>
        <v>1. FC Union Berlin-Bor. Mönchengladbach</v>
      </c>
      <c r="G111" s="131" t="str">
        <f t="shared" si="10"/>
        <v/>
      </c>
      <c r="H111" s="132" t="str">
        <f t="shared" si="11"/>
        <v/>
      </c>
      <c r="J111" s="117" t="str">
        <f t="shared" si="12"/>
        <v/>
      </c>
      <c r="K111" s="117" t="str">
        <f t="shared" si="13"/>
        <v/>
      </c>
      <c r="M111" s="117" t="str">
        <f t="shared" si="14"/>
        <v/>
      </c>
    </row>
    <row r="112" spans="2:13" x14ac:dyDescent="0.25">
      <c r="B112" s="135">
        <v>13</v>
      </c>
      <c r="C112" s="131" t="str">
        <f>BUNDESLIGA!F135&amp;IF(OR(BUNDESLIGA!G135="",BUNDESLIGA!H135=""),"",IF(BUNDESLIGA!G135&gt;BUNDESLIGA!H135,"",IF(BUNDESLIGA!G135&lt;BUNDESLIGA!H135,"","")))</f>
        <v>Bayern München</v>
      </c>
      <c r="D112" s="131" t="str">
        <f>BUNDESLIGA!I135&amp;IF(OR(BUNDESLIGA!G135="",BUNDESLIGA!H135=""),"",IF(BUNDESLIGA!G135&lt;BUNDESLIGA!H135,"",IF(BUNDESLIGA!G135&gt;BUNDESLIGA!H135,"","")))</f>
        <v>Bayer Leverkusen</v>
      </c>
      <c r="E112" s="131" t="str">
        <f>IF(BUNDESLIGA!G135&lt;&gt;"",BUNDESLIGA!G135&amp;" - "&amp;BUNDESLIGA!H135,"")</f>
        <v/>
      </c>
      <c r="F112" s="131" t="str">
        <f t="shared" si="15"/>
        <v>Bayern München-Bayer Leverkusen</v>
      </c>
      <c r="G112" s="131" t="str">
        <f t="shared" si="10"/>
        <v/>
      </c>
      <c r="H112" s="132" t="str">
        <f t="shared" si="11"/>
        <v/>
      </c>
      <c r="J112" s="117" t="str">
        <f t="shared" si="12"/>
        <v/>
      </c>
      <c r="K112" s="117" t="str">
        <f t="shared" si="13"/>
        <v/>
      </c>
      <c r="M112" s="117" t="str">
        <f t="shared" si="14"/>
        <v/>
      </c>
    </row>
    <row r="113" spans="2:13" x14ac:dyDescent="0.25">
      <c r="B113" s="135">
        <v>13</v>
      </c>
      <c r="C113" s="131" t="str">
        <f>BUNDESLIGA!F136&amp;IF(OR(BUNDESLIGA!G136="",BUNDESLIGA!H136=""),"",IF(BUNDESLIGA!G136&gt;BUNDESLIGA!H136,"",IF(BUNDESLIGA!G136&lt;BUNDESLIGA!H136,"","")))</f>
        <v>Bor. Mönchengladbach</v>
      </c>
      <c r="D113" s="131" t="str">
        <f>BUNDESLIGA!I136&amp;IF(OR(BUNDESLIGA!G136="",BUNDESLIGA!H136=""),"",IF(BUNDESLIGA!G136&lt;BUNDESLIGA!H136,"",IF(BUNDESLIGA!G136&gt;BUNDESLIGA!H136,"","")))</f>
        <v>SC Freiburg</v>
      </c>
      <c r="E113" s="131" t="str">
        <f>IF(BUNDESLIGA!G136&lt;&gt;"",BUNDESLIGA!G136&amp;" - "&amp;BUNDESLIGA!H136,"")</f>
        <v/>
      </c>
      <c r="F113" s="131" t="str">
        <f t="shared" si="15"/>
        <v>Bor. Mönchengladbach-SC Freiburg</v>
      </c>
      <c r="G113" s="131" t="str">
        <f t="shared" si="10"/>
        <v/>
      </c>
      <c r="H113" s="132" t="str">
        <f t="shared" si="11"/>
        <v/>
      </c>
      <c r="J113" s="117" t="str">
        <f t="shared" si="12"/>
        <v/>
      </c>
      <c r="K113" s="117" t="str">
        <f t="shared" si="13"/>
        <v/>
      </c>
      <c r="M113" s="117" t="str">
        <f t="shared" si="14"/>
        <v/>
      </c>
    </row>
    <row r="114" spans="2:13" x14ac:dyDescent="0.25">
      <c r="B114" s="135">
        <v>13</v>
      </c>
      <c r="C114" s="131" t="str">
        <f>BUNDESLIGA!F137&amp;IF(OR(BUNDESLIGA!G137="",BUNDESLIGA!H137=""),"",IF(BUNDESLIGA!G137&gt;BUNDESLIGA!H137,"",IF(BUNDESLIGA!G137&lt;BUNDESLIGA!H137,"","")))</f>
        <v>VfL Wolfsburg</v>
      </c>
      <c r="D114" s="131" t="str">
        <f>BUNDESLIGA!I137&amp;IF(OR(BUNDESLIGA!G137="",BUNDESLIGA!H137=""),"",IF(BUNDESLIGA!G137&lt;BUNDESLIGA!H137,"",IF(BUNDESLIGA!G137&gt;BUNDESLIGA!H137,"","")))</f>
        <v>Werder Bremen</v>
      </c>
      <c r="E114" s="131" t="str">
        <f>IF(BUNDESLIGA!G137&lt;&gt;"",BUNDESLIGA!G137&amp;" - "&amp;BUNDESLIGA!H137,"")</f>
        <v/>
      </c>
      <c r="F114" s="131" t="str">
        <f t="shared" si="15"/>
        <v>VfL Wolfsburg-Werder Bremen</v>
      </c>
      <c r="G114" s="131" t="str">
        <f t="shared" si="10"/>
        <v/>
      </c>
      <c r="H114" s="132" t="str">
        <f t="shared" si="11"/>
        <v/>
      </c>
      <c r="J114" s="117" t="str">
        <f t="shared" si="12"/>
        <v/>
      </c>
      <c r="K114" s="117" t="str">
        <f t="shared" si="13"/>
        <v/>
      </c>
      <c r="M114" s="117" t="str">
        <f t="shared" si="14"/>
        <v/>
      </c>
    </row>
    <row r="115" spans="2:13" x14ac:dyDescent="0.25">
      <c r="B115" s="135">
        <v>13</v>
      </c>
      <c r="C115" s="131" t="str">
        <f>BUNDESLIGA!F138&amp;IF(OR(BUNDESLIGA!G138="",BUNDESLIGA!H138=""),"",IF(BUNDESLIGA!G138&gt;BUNDESLIGA!H138,"",IF(BUNDESLIGA!G138&lt;BUNDESLIGA!H138,"","")))</f>
        <v>1899 Hoffenheim</v>
      </c>
      <c r="D115" s="131" t="str">
        <f>BUNDESLIGA!I138&amp;IF(OR(BUNDESLIGA!G138="",BUNDESLIGA!H138=""),"",IF(BUNDESLIGA!G138&lt;BUNDESLIGA!H138,"",IF(BUNDESLIGA!G138&gt;BUNDESLIGA!H138,"","")))</f>
        <v>Fortuna Düsseldorf</v>
      </c>
      <c r="E115" s="131" t="str">
        <f>IF(BUNDESLIGA!G138&lt;&gt;"",BUNDESLIGA!G138&amp;" - "&amp;BUNDESLIGA!H138,"")</f>
        <v/>
      </c>
      <c r="F115" s="131" t="str">
        <f t="shared" si="15"/>
        <v>1899 Hoffenheim-Fortuna Düsseldorf</v>
      </c>
      <c r="G115" s="131" t="str">
        <f t="shared" si="10"/>
        <v/>
      </c>
      <c r="H115" s="132" t="str">
        <f t="shared" si="11"/>
        <v/>
      </c>
      <c r="J115" s="117" t="str">
        <f t="shared" si="12"/>
        <v/>
      </c>
      <c r="K115" s="117" t="str">
        <f t="shared" si="13"/>
        <v/>
      </c>
      <c r="M115" s="117" t="str">
        <f t="shared" si="14"/>
        <v/>
      </c>
    </row>
    <row r="116" spans="2:13" x14ac:dyDescent="0.25">
      <c r="B116" s="135">
        <v>13</v>
      </c>
      <c r="C116" s="131" t="str">
        <f>BUNDESLIGA!F139&amp;IF(OR(BUNDESLIGA!G139="",BUNDESLIGA!H139=""),"",IF(BUNDESLIGA!G139&gt;BUNDESLIGA!H139,"",IF(BUNDESLIGA!G139&lt;BUNDESLIGA!H139,"","")))</f>
        <v>Hertha BSC</v>
      </c>
      <c r="D116" s="131" t="str">
        <f>BUNDESLIGA!I139&amp;IF(OR(BUNDESLIGA!G139="",BUNDESLIGA!H139=""),"",IF(BUNDESLIGA!G139&lt;BUNDESLIGA!H139,"",IF(BUNDESLIGA!G139&gt;BUNDESLIGA!H139,"","")))</f>
        <v>Borussia Dortmund</v>
      </c>
      <c r="E116" s="131" t="str">
        <f>IF(BUNDESLIGA!G139&lt;&gt;"",BUNDESLIGA!G139&amp;" - "&amp;BUNDESLIGA!H139,"")</f>
        <v/>
      </c>
      <c r="F116" s="131" t="str">
        <f t="shared" si="15"/>
        <v>Hertha BSC-Borussia Dortmund</v>
      </c>
      <c r="G116" s="131" t="str">
        <f t="shared" si="10"/>
        <v/>
      </c>
      <c r="H116" s="132" t="str">
        <f t="shared" si="11"/>
        <v/>
      </c>
      <c r="J116" s="117" t="str">
        <f t="shared" si="12"/>
        <v/>
      </c>
      <c r="K116" s="117" t="str">
        <f t="shared" si="13"/>
        <v/>
      </c>
      <c r="M116" s="117" t="str">
        <f t="shared" si="14"/>
        <v/>
      </c>
    </row>
    <row r="117" spans="2:13" x14ac:dyDescent="0.25">
      <c r="B117" s="135">
        <v>13</v>
      </c>
      <c r="C117" s="131" t="str">
        <f>BUNDESLIGA!F140&amp;IF(OR(BUNDESLIGA!G140="",BUNDESLIGA!H140=""),"",IF(BUNDESLIGA!G140&gt;BUNDESLIGA!H140,"",IF(BUNDESLIGA!G140&lt;BUNDESLIGA!H140,"","")))</f>
        <v>1. FSV Mainz 05</v>
      </c>
      <c r="D117" s="131" t="str">
        <f>BUNDESLIGA!I140&amp;IF(OR(BUNDESLIGA!G140="",BUNDESLIGA!H140=""),"",IF(BUNDESLIGA!G140&lt;BUNDESLIGA!H140,"",IF(BUNDESLIGA!G140&gt;BUNDESLIGA!H140,"","")))</f>
        <v>Eintracht Frankfurt</v>
      </c>
      <c r="E117" s="131" t="str">
        <f>IF(BUNDESLIGA!G140&lt;&gt;"",BUNDESLIGA!G140&amp;" - "&amp;BUNDESLIGA!H140,"")</f>
        <v/>
      </c>
      <c r="F117" s="131" t="str">
        <f t="shared" si="15"/>
        <v>1. FSV Mainz 05-Eintracht Frankfurt</v>
      </c>
      <c r="G117" s="131" t="str">
        <f t="shared" si="10"/>
        <v/>
      </c>
      <c r="H117" s="132" t="str">
        <f t="shared" si="11"/>
        <v/>
      </c>
      <c r="J117" s="117" t="str">
        <f t="shared" si="12"/>
        <v/>
      </c>
      <c r="K117" s="117" t="str">
        <f t="shared" si="13"/>
        <v/>
      </c>
      <c r="M117" s="117" t="str">
        <f t="shared" si="14"/>
        <v/>
      </c>
    </row>
    <row r="118" spans="2:13" x14ac:dyDescent="0.25">
      <c r="B118" s="135">
        <v>13</v>
      </c>
      <c r="C118" s="131" t="str">
        <f>BUNDESLIGA!F141&amp;IF(OR(BUNDESLIGA!G141="",BUNDESLIGA!H141=""),"",IF(BUNDESLIGA!G141&gt;BUNDESLIGA!H141,"",IF(BUNDESLIGA!G141&lt;BUNDESLIGA!H141,"","")))</f>
        <v>FC Schalke 04</v>
      </c>
      <c r="D118" s="131" t="str">
        <f>BUNDESLIGA!I141&amp;IF(OR(BUNDESLIGA!G141="",BUNDESLIGA!H141=""),"",IF(BUNDESLIGA!G141&lt;BUNDESLIGA!H141,"",IF(BUNDESLIGA!G141&gt;BUNDESLIGA!H141,"","")))</f>
        <v>1. FC Union Berlin</v>
      </c>
      <c r="E118" s="131" t="str">
        <f>IF(BUNDESLIGA!G141&lt;&gt;"",BUNDESLIGA!G141&amp;" - "&amp;BUNDESLIGA!H141,"")</f>
        <v/>
      </c>
      <c r="F118" s="131" t="str">
        <f t="shared" si="15"/>
        <v>FC Schalke 04-1. FC Union Berlin</v>
      </c>
      <c r="G118" s="131" t="str">
        <f t="shared" si="10"/>
        <v/>
      </c>
      <c r="H118" s="132" t="str">
        <f t="shared" si="11"/>
        <v/>
      </c>
      <c r="J118" s="117" t="str">
        <f t="shared" si="12"/>
        <v/>
      </c>
      <c r="K118" s="117" t="str">
        <f t="shared" si="13"/>
        <v/>
      </c>
      <c r="M118" s="117" t="str">
        <f t="shared" si="14"/>
        <v/>
      </c>
    </row>
    <row r="119" spans="2:13" x14ac:dyDescent="0.25">
      <c r="B119" s="135">
        <v>13</v>
      </c>
      <c r="C119" s="131" t="str">
        <f>BUNDESLIGA!F142&amp;IF(OR(BUNDESLIGA!G142="",BUNDESLIGA!H142=""),"",IF(BUNDESLIGA!G142&gt;BUNDESLIGA!H142,"",IF(BUNDESLIGA!G142&lt;BUNDESLIGA!H142,"","")))</f>
        <v>1. FC Köln</v>
      </c>
      <c r="D119" s="131" t="str">
        <f>BUNDESLIGA!I142&amp;IF(OR(BUNDESLIGA!G142="",BUNDESLIGA!H142=""),"",IF(BUNDESLIGA!G142&lt;BUNDESLIGA!H142,"",IF(BUNDESLIGA!G142&gt;BUNDESLIGA!H142,"","")))</f>
        <v>FC Augsburg</v>
      </c>
      <c r="E119" s="131" t="str">
        <f>IF(BUNDESLIGA!G142&lt;&gt;"",BUNDESLIGA!G142&amp;" - "&amp;BUNDESLIGA!H142,"")</f>
        <v/>
      </c>
      <c r="F119" s="131" t="str">
        <f t="shared" si="15"/>
        <v>1. FC Köln-FC Augsburg</v>
      </c>
      <c r="G119" s="131" t="str">
        <f t="shared" si="10"/>
        <v/>
      </c>
      <c r="H119" s="132" t="str">
        <f t="shared" si="11"/>
        <v/>
      </c>
      <c r="J119" s="117" t="str">
        <f t="shared" si="12"/>
        <v/>
      </c>
      <c r="K119" s="117" t="str">
        <f t="shared" si="13"/>
        <v/>
      </c>
      <c r="M119" s="117" t="str">
        <f t="shared" si="14"/>
        <v/>
      </c>
    </row>
    <row r="120" spans="2:13" x14ac:dyDescent="0.25">
      <c r="B120" s="135">
        <v>13</v>
      </c>
      <c r="C120" s="131" t="str">
        <f>BUNDESLIGA!F143&amp;IF(OR(BUNDESLIGA!G143="",BUNDESLIGA!H143=""),"",IF(BUNDESLIGA!G143&gt;BUNDESLIGA!H143,"",IF(BUNDESLIGA!G143&lt;BUNDESLIGA!H143,"","")))</f>
        <v>SC Paderborn 07</v>
      </c>
      <c r="D120" s="131" t="str">
        <f>BUNDESLIGA!I143&amp;IF(OR(BUNDESLIGA!G143="",BUNDESLIGA!H143=""),"",IF(BUNDESLIGA!G143&lt;BUNDESLIGA!H143,"",IF(BUNDESLIGA!G143&gt;BUNDESLIGA!H143,"","")))</f>
        <v>RB Leipzig</v>
      </c>
      <c r="E120" s="131" t="str">
        <f>IF(BUNDESLIGA!G143&lt;&gt;"",BUNDESLIGA!G143&amp;" - "&amp;BUNDESLIGA!H143,"")</f>
        <v/>
      </c>
      <c r="F120" s="131" t="str">
        <f t="shared" si="15"/>
        <v>SC Paderborn 07-RB Leipzig</v>
      </c>
      <c r="G120" s="131" t="str">
        <f t="shared" si="10"/>
        <v/>
      </c>
      <c r="H120" s="132" t="str">
        <f t="shared" si="11"/>
        <v/>
      </c>
      <c r="J120" s="117" t="str">
        <f t="shared" si="12"/>
        <v/>
      </c>
      <c r="K120" s="117" t="str">
        <f t="shared" si="13"/>
        <v/>
      </c>
      <c r="M120" s="117" t="str">
        <f t="shared" si="14"/>
        <v/>
      </c>
    </row>
    <row r="121" spans="2:13" x14ac:dyDescent="0.25">
      <c r="B121" s="135">
        <v>14</v>
      </c>
      <c r="C121" s="131" t="str">
        <f>BUNDESLIGA!F146&amp;IF(OR(BUNDESLIGA!G146="",BUNDESLIGA!H146=""),"",IF(BUNDESLIGA!G146&gt;BUNDESLIGA!H146,"",IF(BUNDESLIGA!G146&lt;BUNDESLIGA!H146,"","")))</f>
        <v>Borussia Dortmund</v>
      </c>
      <c r="D121" s="131" t="str">
        <f>BUNDESLIGA!I146&amp;IF(OR(BUNDESLIGA!G146="",BUNDESLIGA!H146=""),"",IF(BUNDESLIGA!G146&lt;BUNDESLIGA!H146,"",IF(BUNDESLIGA!G146&gt;BUNDESLIGA!H146,"","")))</f>
        <v>Fortuna Düsseldorf</v>
      </c>
      <c r="E121" s="131" t="str">
        <f>IF(BUNDESLIGA!G146&lt;&gt;"",BUNDESLIGA!G146&amp;" - "&amp;BUNDESLIGA!H146,"")</f>
        <v/>
      </c>
      <c r="F121" s="131" t="str">
        <f t="shared" si="15"/>
        <v>Borussia Dortmund-Fortuna Düsseldorf</v>
      </c>
      <c r="G121" s="131" t="str">
        <f t="shared" si="10"/>
        <v/>
      </c>
      <c r="H121" s="132" t="str">
        <f t="shared" si="11"/>
        <v/>
      </c>
      <c r="J121" s="117" t="str">
        <f t="shared" si="12"/>
        <v/>
      </c>
      <c r="K121" s="117" t="str">
        <f t="shared" si="13"/>
        <v/>
      </c>
      <c r="M121" s="117" t="str">
        <f t="shared" si="14"/>
        <v/>
      </c>
    </row>
    <row r="122" spans="2:13" x14ac:dyDescent="0.25">
      <c r="B122" s="135">
        <v>14</v>
      </c>
      <c r="C122" s="131" t="str">
        <f>BUNDESLIGA!F147&amp;IF(OR(BUNDESLIGA!G147="",BUNDESLIGA!H147=""),"",IF(BUNDESLIGA!G147&gt;BUNDESLIGA!H147,"",IF(BUNDESLIGA!G147&lt;BUNDESLIGA!H147,"","")))</f>
        <v>RB Leipzig</v>
      </c>
      <c r="D122" s="131" t="str">
        <f>BUNDESLIGA!I147&amp;IF(OR(BUNDESLIGA!G147="",BUNDESLIGA!H147=""),"",IF(BUNDESLIGA!G147&lt;BUNDESLIGA!H147,"",IF(BUNDESLIGA!G147&gt;BUNDESLIGA!H147,"","")))</f>
        <v>1899 Hoffenheim</v>
      </c>
      <c r="E122" s="131" t="str">
        <f>IF(BUNDESLIGA!G147&lt;&gt;"",BUNDESLIGA!G147&amp;" - "&amp;BUNDESLIGA!H147,"")</f>
        <v/>
      </c>
      <c r="F122" s="131" t="str">
        <f t="shared" si="15"/>
        <v>RB Leipzig-1899 Hoffenheim</v>
      </c>
      <c r="G122" s="131" t="str">
        <f t="shared" si="10"/>
        <v/>
      </c>
      <c r="H122" s="132" t="str">
        <f t="shared" si="11"/>
        <v/>
      </c>
      <c r="J122" s="117" t="str">
        <f t="shared" si="12"/>
        <v/>
      </c>
      <c r="K122" s="117" t="str">
        <f t="shared" si="13"/>
        <v/>
      </c>
      <c r="M122" s="117" t="str">
        <f t="shared" si="14"/>
        <v/>
      </c>
    </row>
    <row r="123" spans="2:13" x14ac:dyDescent="0.25">
      <c r="B123" s="135">
        <v>14</v>
      </c>
      <c r="C123" s="131" t="str">
        <f>BUNDESLIGA!F148&amp;IF(OR(BUNDESLIGA!G148="",BUNDESLIGA!H148=""),"",IF(BUNDESLIGA!G148&gt;BUNDESLIGA!H148,"",IF(BUNDESLIGA!G148&lt;BUNDESLIGA!H148,"","")))</f>
        <v>Bayer Leverkusen</v>
      </c>
      <c r="D123" s="131" t="str">
        <f>BUNDESLIGA!I148&amp;IF(OR(BUNDESLIGA!G148="",BUNDESLIGA!H148=""),"",IF(BUNDESLIGA!G148&lt;BUNDESLIGA!H148,"",IF(BUNDESLIGA!G148&gt;BUNDESLIGA!H148,"","")))</f>
        <v>FC Schalke 04</v>
      </c>
      <c r="E123" s="131" t="str">
        <f>IF(BUNDESLIGA!G148&lt;&gt;"",BUNDESLIGA!G148&amp;" - "&amp;BUNDESLIGA!H148,"")</f>
        <v/>
      </c>
      <c r="F123" s="131" t="str">
        <f t="shared" si="15"/>
        <v>Bayer Leverkusen-FC Schalke 04</v>
      </c>
      <c r="G123" s="131" t="str">
        <f t="shared" si="10"/>
        <v/>
      </c>
      <c r="H123" s="132" t="str">
        <f t="shared" si="11"/>
        <v/>
      </c>
      <c r="J123" s="117" t="str">
        <f t="shared" si="12"/>
        <v/>
      </c>
      <c r="K123" s="117" t="str">
        <f t="shared" si="13"/>
        <v/>
      </c>
      <c r="M123" s="117" t="str">
        <f t="shared" si="14"/>
        <v/>
      </c>
    </row>
    <row r="124" spans="2:13" x14ac:dyDescent="0.25">
      <c r="B124" s="135">
        <v>14</v>
      </c>
      <c r="C124" s="131" t="str">
        <f>BUNDESLIGA!F149&amp;IF(OR(BUNDESLIGA!G149="",BUNDESLIGA!H149=""),"",IF(BUNDESLIGA!G149&gt;BUNDESLIGA!H149,"",IF(BUNDESLIGA!G149&lt;BUNDESLIGA!H149,"","")))</f>
        <v>Bor. Mönchengladbach</v>
      </c>
      <c r="D124" s="131" t="str">
        <f>BUNDESLIGA!I149&amp;IF(OR(BUNDESLIGA!G149="",BUNDESLIGA!H149=""),"",IF(BUNDESLIGA!G149&lt;BUNDESLIGA!H149,"",IF(BUNDESLIGA!G149&gt;BUNDESLIGA!H149,"","")))</f>
        <v>Bayern München</v>
      </c>
      <c r="E124" s="131" t="str">
        <f>IF(BUNDESLIGA!G149&lt;&gt;"",BUNDESLIGA!G149&amp;" - "&amp;BUNDESLIGA!H149,"")</f>
        <v/>
      </c>
      <c r="F124" s="131" t="str">
        <f t="shared" si="15"/>
        <v>Bor. Mönchengladbach-Bayern München</v>
      </c>
      <c r="G124" s="131" t="str">
        <f t="shared" si="10"/>
        <v/>
      </c>
      <c r="H124" s="132" t="str">
        <f t="shared" si="11"/>
        <v/>
      </c>
      <c r="J124" s="117" t="str">
        <f t="shared" si="12"/>
        <v/>
      </c>
      <c r="K124" s="117" t="str">
        <f t="shared" si="13"/>
        <v/>
      </c>
      <c r="M124" s="117" t="str">
        <f t="shared" si="14"/>
        <v/>
      </c>
    </row>
    <row r="125" spans="2:13" x14ac:dyDescent="0.25">
      <c r="B125" s="135">
        <v>14</v>
      </c>
      <c r="C125" s="131" t="str">
        <f>BUNDESLIGA!F150&amp;IF(OR(BUNDESLIGA!G150="",BUNDESLIGA!H150=""),"",IF(BUNDESLIGA!G150&gt;BUNDESLIGA!H150,"",IF(BUNDESLIGA!G150&lt;BUNDESLIGA!H150,"","")))</f>
        <v>Eintracht Frankfurt</v>
      </c>
      <c r="D125" s="131" t="str">
        <f>BUNDESLIGA!I150&amp;IF(OR(BUNDESLIGA!G150="",BUNDESLIGA!H150=""),"",IF(BUNDESLIGA!G150&lt;BUNDESLIGA!H150,"",IF(BUNDESLIGA!G150&gt;BUNDESLIGA!H150,"","")))</f>
        <v>Hertha BSC</v>
      </c>
      <c r="E125" s="131" t="str">
        <f>IF(BUNDESLIGA!G150&lt;&gt;"",BUNDESLIGA!G150&amp;" - "&amp;BUNDESLIGA!H150,"")</f>
        <v/>
      </c>
      <c r="F125" s="131" t="str">
        <f t="shared" si="15"/>
        <v>Eintracht Frankfurt-Hertha BSC</v>
      </c>
      <c r="G125" s="131" t="str">
        <f t="shared" si="10"/>
        <v/>
      </c>
      <c r="H125" s="132" t="str">
        <f t="shared" si="11"/>
        <v/>
      </c>
      <c r="J125" s="117" t="str">
        <f t="shared" si="12"/>
        <v/>
      </c>
      <c r="K125" s="117" t="str">
        <f t="shared" si="13"/>
        <v/>
      </c>
      <c r="M125" s="117" t="str">
        <f t="shared" si="14"/>
        <v/>
      </c>
    </row>
    <row r="126" spans="2:13" x14ac:dyDescent="0.25">
      <c r="B126" s="135">
        <v>14</v>
      </c>
      <c r="C126" s="131" t="str">
        <f>BUNDESLIGA!F151&amp;IF(OR(BUNDESLIGA!G151="",BUNDESLIGA!H151=""),"",IF(BUNDESLIGA!G151&gt;BUNDESLIGA!H151,"",IF(BUNDESLIGA!G151&lt;BUNDESLIGA!H151,"","")))</f>
        <v>Werder Bremen</v>
      </c>
      <c r="D126" s="131" t="str">
        <f>BUNDESLIGA!I151&amp;IF(OR(BUNDESLIGA!G151="",BUNDESLIGA!H151=""),"",IF(BUNDESLIGA!G151&lt;BUNDESLIGA!H151,"",IF(BUNDESLIGA!G151&gt;BUNDESLIGA!H151,"","")))</f>
        <v>SC Paderborn 07</v>
      </c>
      <c r="E126" s="131" t="str">
        <f>IF(BUNDESLIGA!G151&lt;&gt;"",BUNDESLIGA!G151&amp;" - "&amp;BUNDESLIGA!H151,"")</f>
        <v/>
      </c>
      <c r="F126" s="131" t="str">
        <f t="shared" si="15"/>
        <v>Werder Bremen-SC Paderborn 07</v>
      </c>
      <c r="G126" s="131" t="str">
        <f t="shared" si="10"/>
        <v/>
      </c>
      <c r="H126" s="132" t="str">
        <f t="shared" si="11"/>
        <v/>
      </c>
      <c r="J126" s="117" t="str">
        <f t="shared" si="12"/>
        <v/>
      </c>
      <c r="K126" s="117" t="str">
        <f t="shared" si="13"/>
        <v/>
      </c>
      <c r="M126" s="117" t="str">
        <f t="shared" si="14"/>
        <v/>
      </c>
    </row>
    <row r="127" spans="2:13" x14ac:dyDescent="0.25">
      <c r="B127" s="135">
        <v>14</v>
      </c>
      <c r="C127" s="131" t="str">
        <f>BUNDESLIGA!F152&amp;IF(OR(BUNDESLIGA!G152="",BUNDESLIGA!H152=""),"",IF(BUNDESLIGA!G152&gt;BUNDESLIGA!H152,"",IF(BUNDESLIGA!G152&lt;BUNDESLIGA!H152,"","")))</f>
        <v>SC Freiburg</v>
      </c>
      <c r="D127" s="131" t="str">
        <f>BUNDESLIGA!I152&amp;IF(OR(BUNDESLIGA!G152="",BUNDESLIGA!H152=""),"",IF(BUNDESLIGA!G152&lt;BUNDESLIGA!H152,"",IF(BUNDESLIGA!G152&gt;BUNDESLIGA!H152,"","")))</f>
        <v>VfL Wolfsburg</v>
      </c>
      <c r="E127" s="131" t="str">
        <f>IF(BUNDESLIGA!G152&lt;&gt;"",BUNDESLIGA!G152&amp;" - "&amp;BUNDESLIGA!H152,"")</f>
        <v/>
      </c>
      <c r="F127" s="131" t="str">
        <f t="shared" si="15"/>
        <v>SC Freiburg-VfL Wolfsburg</v>
      </c>
      <c r="G127" s="131" t="str">
        <f t="shared" si="10"/>
        <v/>
      </c>
      <c r="H127" s="132" t="str">
        <f t="shared" si="11"/>
        <v/>
      </c>
      <c r="J127" s="117" t="str">
        <f t="shared" si="12"/>
        <v/>
      </c>
      <c r="K127" s="117" t="str">
        <f t="shared" si="13"/>
        <v/>
      </c>
      <c r="M127" s="117" t="str">
        <f t="shared" si="14"/>
        <v/>
      </c>
    </row>
    <row r="128" spans="2:13" x14ac:dyDescent="0.25">
      <c r="B128" s="135">
        <v>14</v>
      </c>
      <c r="C128" s="131" t="str">
        <f>BUNDESLIGA!F153&amp;IF(OR(BUNDESLIGA!G153="",BUNDESLIGA!H153=""),"",IF(BUNDESLIGA!G153&gt;BUNDESLIGA!H153,"",IF(BUNDESLIGA!G153&lt;BUNDESLIGA!H153,"","")))</f>
        <v>FC Augsburg</v>
      </c>
      <c r="D128" s="131" t="str">
        <f>BUNDESLIGA!I153&amp;IF(OR(BUNDESLIGA!G153="",BUNDESLIGA!H153=""),"",IF(BUNDESLIGA!G153&lt;BUNDESLIGA!H153,"",IF(BUNDESLIGA!G153&gt;BUNDESLIGA!H153,"","")))</f>
        <v>1. FSV Mainz 05</v>
      </c>
      <c r="E128" s="131" t="str">
        <f>IF(BUNDESLIGA!G153&lt;&gt;"",BUNDESLIGA!G153&amp;" - "&amp;BUNDESLIGA!H153,"")</f>
        <v/>
      </c>
      <c r="F128" s="131" t="str">
        <f t="shared" si="15"/>
        <v>FC Augsburg-1. FSV Mainz 05</v>
      </c>
      <c r="G128" s="131" t="str">
        <f t="shared" si="10"/>
        <v/>
      </c>
      <c r="H128" s="132" t="str">
        <f t="shared" si="11"/>
        <v/>
      </c>
      <c r="J128" s="117" t="str">
        <f t="shared" si="12"/>
        <v/>
      </c>
      <c r="K128" s="117" t="str">
        <f t="shared" si="13"/>
        <v/>
      </c>
      <c r="M128" s="117" t="str">
        <f t="shared" si="14"/>
        <v/>
      </c>
    </row>
    <row r="129" spans="2:13" x14ac:dyDescent="0.25">
      <c r="B129" s="135">
        <v>14</v>
      </c>
      <c r="C129" s="131" t="str">
        <f>BUNDESLIGA!F154&amp;IF(OR(BUNDESLIGA!G154="",BUNDESLIGA!H154=""),"",IF(BUNDESLIGA!G154&gt;BUNDESLIGA!H154,"",IF(BUNDESLIGA!G154&lt;BUNDESLIGA!H154,"","")))</f>
        <v>1. FC Union Berlin</v>
      </c>
      <c r="D129" s="131" t="str">
        <f>BUNDESLIGA!I154&amp;IF(OR(BUNDESLIGA!G154="",BUNDESLIGA!H154=""),"",IF(BUNDESLIGA!G154&lt;BUNDESLIGA!H154,"",IF(BUNDESLIGA!G154&gt;BUNDESLIGA!H154,"","")))</f>
        <v>1. FC Köln</v>
      </c>
      <c r="E129" s="131" t="str">
        <f>IF(BUNDESLIGA!G154&lt;&gt;"",BUNDESLIGA!G154&amp;" - "&amp;BUNDESLIGA!H154,"")</f>
        <v/>
      </c>
      <c r="F129" s="131" t="str">
        <f t="shared" si="15"/>
        <v>1. FC Union Berlin-1. FC Köln</v>
      </c>
      <c r="G129" s="131" t="str">
        <f t="shared" si="10"/>
        <v/>
      </c>
      <c r="H129" s="132" t="str">
        <f t="shared" si="11"/>
        <v/>
      </c>
      <c r="J129" s="117" t="str">
        <f t="shared" si="12"/>
        <v/>
      </c>
      <c r="K129" s="117" t="str">
        <f t="shared" si="13"/>
        <v/>
      </c>
      <c r="M129" s="117" t="str">
        <f t="shared" si="14"/>
        <v/>
      </c>
    </row>
    <row r="130" spans="2:13" x14ac:dyDescent="0.25">
      <c r="B130" s="135">
        <v>15</v>
      </c>
      <c r="C130" s="131" t="str">
        <f>BUNDESLIGA!F157&amp;IF(OR(BUNDESLIGA!G157="",BUNDESLIGA!H157=""),"",IF(BUNDESLIGA!G157&gt;BUNDESLIGA!H157,"",IF(BUNDESLIGA!G157&lt;BUNDESLIGA!H157,"","")))</f>
        <v>Bayern München</v>
      </c>
      <c r="D130" s="131" t="str">
        <f>BUNDESLIGA!I157&amp;IF(OR(BUNDESLIGA!G157="",BUNDESLIGA!H157=""),"",IF(BUNDESLIGA!G157&lt;BUNDESLIGA!H157,"",IF(BUNDESLIGA!G157&gt;BUNDESLIGA!H157,"","")))</f>
        <v>Werder Bremen</v>
      </c>
      <c r="E130" s="131" t="str">
        <f>IF(BUNDESLIGA!G157&lt;&gt;"",BUNDESLIGA!G157&amp;" - "&amp;BUNDESLIGA!H157,"")</f>
        <v/>
      </c>
      <c r="F130" s="131" t="str">
        <f t="shared" si="15"/>
        <v>Bayern München-Werder Bremen</v>
      </c>
      <c r="G130" s="131" t="str">
        <f t="shared" si="10"/>
        <v/>
      </c>
      <c r="H130" s="132" t="str">
        <f t="shared" si="11"/>
        <v/>
      </c>
      <c r="J130" s="117" t="str">
        <f t="shared" si="12"/>
        <v/>
      </c>
      <c r="K130" s="117" t="str">
        <f t="shared" si="13"/>
        <v/>
      </c>
      <c r="M130" s="117" t="str">
        <f t="shared" si="14"/>
        <v/>
      </c>
    </row>
    <row r="131" spans="2:13" x14ac:dyDescent="0.25">
      <c r="B131" s="135">
        <v>15</v>
      </c>
      <c r="C131" s="131" t="str">
        <f>BUNDESLIGA!F158&amp;IF(OR(BUNDESLIGA!G158="",BUNDESLIGA!H158=""),"",IF(BUNDESLIGA!G158&gt;BUNDESLIGA!H158,"",IF(BUNDESLIGA!G158&lt;BUNDESLIGA!H158,"","")))</f>
        <v>VfL Wolfsburg</v>
      </c>
      <c r="D131" s="131" t="str">
        <f>BUNDESLIGA!I158&amp;IF(OR(BUNDESLIGA!G158="",BUNDESLIGA!H158=""),"",IF(BUNDESLIGA!G158&lt;BUNDESLIGA!H158,"",IF(BUNDESLIGA!G158&gt;BUNDESLIGA!H158,"","")))</f>
        <v>Bor. Mönchengladbach</v>
      </c>
      <c r="E131" s="131" t="str">
        <f>IF(BUNDESLIGA!G158&lt;&gt;"",BUNDESLIGA!G158&amp;" - "&amp;BUNDESLIGA!H158,"")</f>
        <v/>
      </c>
      <c r="F131" s="131" t="str">
        <f t="shared" si="15"/>
        <v>VfL Wolfsburg-Bor. Mönchengladbach</v>
      </c>
      <c r="G131" s="131" t="str">
        <f t="shared" si="10"/>
        <v/>
      </c>
      <c r="H131" s="132" t="str">
        <f t="shared" si="11"/>
        <v/>
      </c>
      <c r="J131" s="117" t="str">
        <f t="shared" si="12"/>
        <v/>
      </c>
      <c r="K131" s="117" t="str">
        <f t="shared" si="13"/>
        <v/>
      </c>
      <c r="M131" s="117" t="str">
        <f t="shared" si="14"/>
        <v/>
      </c>
    </row>
    <row r="132" spans="2:13" x14ac:dyDescent="0.25">
      <c r="B132" s="135">
        <v>15</v>
      </c>
      <c r="C132" s="131" t="str">
        <f>BUNDESLIGA!F159&amp;IF(OR(BUNDESLIGA!G159="",BUNDESLIGA!H159=""),"",IF(BUNDESLIGA!G159&gt;BUNDESLIGA!H159,"",IF(BUNDESLIGA!G159&lt;BUNDESLIGA!H159,"","")))</f>
        <v>1899 Hoffenheim</v>
      </c>
      <c r="D132" s="131" t="str">
        <f>BUNDESLIGA!I159&amp;IF(OR(BUNDESLIGA!G159="",BUNDESLIGA!H159=""),"",IF(BUNDESLIGA!G159&lt;BUNDESLIGA!H159,"",IF(BUNDESLIGA!G159&gt;BUNDESLIGA!H159,"","")))</f>
        <v>FC Augsburg</v>
      </c>
      <c r="E132" s="131" t="str">
        <f>IF(BUNDESLIGA!G159&lt;&gt;"",BUNDESLIGA!G159&amp;" - "&amp;BUNDESLIGA!H159,"")</f>
        <v/>
      </c>
      <c r="F132" s="131" t="str">
        <f t="shared" si="15"/>
        <v>1899 Hoffenheim-FC Augsburg</v>
      </c>
      <c r="G132" s="131" t="str">
        <f t="shared" ref="G132:G195" si="16">LEFT(E132,1)</f>
        <v/>
      </c>
      <c r="H132" s="132" t="str">
        <f t="shared" ref="H132:H195" si="17">RIGHT(E132,1)</f>
        <v/>
      </c>
      <c r="J132" s="117" t="str">
        <f t="shared" ref="J132:J195" si="18">IF(G132="","",IF(G132&gt;H132,3,IF(G132=H132,1,0)))</f>
        <v/>
      </c>
      <c r="K132" s="117" t="str">
        <f t="shared" ref="K132:K195" si="19">IF(H132="","",IF(H132&gt;G132,3,IF(H132=G132,1,0)))</f>
        <v/>
      </c>
      <c r="M132" s="117" t="str">
        <f t="shared" ref="M132:M195" si="20">IF(AND($G132&lt;&gt;"",ISNUMBER(SEARCH("-"&amp;$O$2,$F132))+ISNUMBER(SEARCH($O$2&amp;"-",$F132))),ROW(),"")</f>
        <v/>
      </c>
    </row>
    <row r="133" spans="2:13" x14ac:dyDescent="0.25">
      <c r="B133" s="135">
        <v>15</v>
      </c>
      <c r="C133" s="131" t="str">
        <f>BUNDESLIGA!F160&amp;IF(OR(BUNDESLIGA!G160="",BUNDESLIGA!H160=""),"",IF(BUNDESLIGA!G160&gt;BUNDESLIGA!H160,"",IF(BUNDESLIGA!G160&lt;BUNDESLIGA!H160,"","")))</f>
        <v>Fortuna Düsseldorf</v>
      </c>
      <c r="D133" s="131" t="str">
        <f>BUNDESLIGA!I160&amp;IF(OR(BUNDESLIGA!G160="",BUNDESLIGA!H160=""),"",IF(BUNDESLIGA!G160&lt;BUNDESLIGA!H160,"",IF(BUNDESLIGA!G160&gt;BUNDESLIGA!H160,"","")))</f>
        <v>RB Leipzig</v>
      </c>
      <c r="E133" s="131" t="str">
        <f>IF(BUNDESLIGA!G160&lt;&gt;"",BUNDESLIGA!G160&amp;" - "&amp;BUNDESLIGA!H160,"")</f>
        <v/>
      </c>
      <c r="F133" s="131" t="str">
        <f t="shared" si="15"/>
        <v>Fortuna Düsseldorf-RB Leipzig</v>
      </c>
      <c r="G133" s="131" t="str">
        <f t="shared" si="16"/>
        <v/>
      </c>
      <c r="H133" s="132" t="str">
        <f t="shared" si="17"/>
        <v/>
      </c>
      <c r="J133" s="117" t="str">
        <f t="shared" si="18"/>
        <v/>
      </c>
      <c r="K133" s="117" t="str">
        <f t="shared" si="19"/>
        <v/>
      </c>
      <c r="M133" s="117" t="str">
        <f t="shared" si="20"/>
        <v/>
      </c>
    </row>
    <row r="134" spans="2:13" x14ac:dyDescent="0.25">
      <c r="B134" s="135">
        <v>15</v>
      </c>
      <c r="C134" s="131" t="str">
        <f>BUNDESLIGA!F161&amp;IF(OR(BUNDESLIGA!G161="",BUNDESLIGA!H161=""),"",IF(BUNDESLIGA!G161&gt;BUNDESLIGA!H161,"",IF(BUNDESLIGA!G161&lt;BUNDESLIGA!H161,"","")))</f>
        <v>Hertha BSC</v>
      </c>
      <c r="D134" s="131" t="str">
        <f>BUNDESLIGA!I161&amp;IF(OR(BUNDESLIGA!G161="",BUNDESLIGA!H161=""),"",IF(BUNDESLIGA!G161&lt;BUNDESLIGA!H161,"",IF(BUNDESLIGA!G161&gt;BUNDESLIGA!H161,"","")))</f>
        <v>SC Freiburg</v>
      </c>
      <c r="E134" s="131" t="str">
        <f>IF(BUNDESLIGA!G161&lt;&gt;"",BUNDESLIGA!G161&amp;" - "&amp;BUNDESLIGA!H161,"")</f>
        <v/>
      </c>
      <c r="F134" s="131" t="str">
        <f t="shared" ref="F134:F197" si="21">(C134&amp;"-"&amp;D134)</f>
        <v>Hertha BSC-SC Freiburg</v>
      </c>
      <c r="G134" s="131" t="str">
        <f t="shared" si="16"/>
        <v/>
      </c>
      <c r="H134" s="132" t="str">
        <f t="shared" si="17"/>
        <v/>
      </c>
      <c r="J134" s="117" t="str">
        <f t="shared" si="18"/>
        <v/>
      </c>
      <c r="K134" s="117" t="str">
        <f t="shared" si="19"/>
        <v/>
      </c>
      <c r="M134" s="117" t="str">
        <f t="shared" si="20"/>
        <v/>
      </c>
    </row>
    <row r="135" spans="2:13" x14ac:dyDescent="0.25">
      <c r="B135" s="135">
        <v>15</v>
      </c>
      <c r="C135" s="131" t="str">
        <f>BUNDESLIGA!F162&amp;IF(OR(BUNDESLIGA!G162="",BUNDESLIGA!H162=""),"",IF(BUNDESLIGA!G162&gt;BUNDESLIGA!H162,"",IF(BUNDESLIGA!G162&lt;BUNDESLIGA!H162,"","")))</f>
        <v>1. FSV Mainz 05</v>
      </c>
      <c r="D135" s="131" t="str">
        <f>BUNDESLIGA!I162&amp;IF(OR(BUNDESLIGA!G162="",BUNDESLIGA!H162=""),"",IF(BUNDESLIGA!G162&lt;BUNDESLIGA!H162,"",IF(BUNDESLIGA!G162&gt;BUNDESLIGA!H162,"","")))</f>
        <v>Borussia Dortmund</v>
      </c>
      <c r="E135" s="131" t="str">
        <f>IF(BUNDESLIGA!G162&lt;&gt;"",BUNDESLIGA!G162&amp;" - "&amp;BUNDESLIGA!H162,"")</f>
        <v/>
      </c>
      <c r="F135" s="131" t="str">
        <f t="shared" si="21"/>
        <v>1. FSV Mainz 05-Borussia Dortmund</v>
      </c>
      <c r="G135" s="131" t="str">
        <f t="shared" si="16"/>
        <v/>
      </c>
      <c r="H135" s="132" t="str">
        <f t="shared" si="17"/>
        <v/>
      </c>
      <c r="J135" s="117" t="str">
        <f t="shared" si="18"/>
        <v/>
      </c>
      <c r="K135" s="117" t="str">
        <f t="shared" si="19"/>
        <v/>
      </c>
      <c r="M135" s="117" t="str">
        <f t="shared" si="20"/>
        <v/>
      </c>
    </row>
    <row r="136" spans="2:13" x14ac:dyDescent="0.25">
      <c r="B136" s="135">
        <v>15</v>
      </c>
      <c r="C136" s="131" t="str">
        <f>BUNDESLIGA!F163&amp;IF(OR(BUNDESLIGA!G163="",BUNDESLIGA!H163=""),"",IF(BUNDESLIGA!G163&gt;BUNDESLIGA!H163,"",IF(BUNDESLIGA!G163&lt;BUNDESLIGA!H163,"","")))</f>
        <v>FC Schalke 04</v>
      </c>
      <c r="D136" s="131" t="str">
        <f>BUNDESLIGA!I163&amp;IF(OR(BUNDESLIGA!G163="",BUNDESLIGA!H163=""),"",IF(BUNDESLIGA!G163&lt;BUNDESLIGA!H163,"",IF(BUNDESLIGA!G163&gt;BUNDESLIGA!H163,"","")))</f>
        <v>Eintracht Frankfurt</v>
      </c>
      <c r="E136" s="131" t="str">
        <f>IF(BUNDESLIGA!G163&lt;&gt;"",BUNDESLIGA!G163&amp;" - "&amp;BUNDESLIGA!H163,"")</f>
        <v/>
      </c>
      <c r="F136" s="131" t="str">
        <f t="shared" si="21"/>
        <v>FC Schalke 04-Eintracht Frankfurt</v>
      </c>
      <c r="G136" s="131" t="str">
        <f t="shared" si="16"/>
        <v/>
      </c>
      <c r="H136" s="132" t="str">
        <f t="shared" si="17"/>
        <v/>
      </c>
      <c r="J136" s="117" t="str">
        <f t="shared" si="18"/>
        <v/>
      </c>
      <c r="K136" s="117" t="str">
        <f t="shared" si="19"/>
        <v/>
      </c>
      <c r="M136" s="117" t="str">
        <f t="shared" si="20"/>
        <v/>
      </c>
    </row>
    <row r="137" spans="2:13" x14ac:dyDescent="0.25">
      <c r="B137" s="135">
        <v>15</v>
      </c>
      <c r="C137" s="131" t="str">
        <f>BUNDESLIGA!F164&amp;IF(OR(BUNDESLIGA!G164="",BUNDESLIGA!H164=""),"",IF(BUNDESLIGA!G164&gt;BUNDESLIGA!H164,"",IF(BUNDESLIGA!G164&lt;BUNDESLIGA!H164,"","")))</f>
        <v>1. FC Köln</v>
      </c>
      <c r="D137" s="131" t="str">
        <f>BUNDESLIGA!I164&amp;IF(OR(BUNDESLIGA!G164="",BUNDESLIGA!H164=""),"",IF(BUNDESLIGA!G164&lt;BUNDESLIGA!H164,"",IF(BUNDESLIGA!G164&gt;BUNDESLIGA!H164,"","")))</f>
        <v>Bayer Leverkusen</v>
      </c>
      <c r="E137" s="131" t="str">
        <f>IF(BUNDESLIGA!G164&lt;&gt;"",BUNDESLIGA!G164&amp;" - "&amp;BUNDESLIGA!H164,"")</f>
        <v/>
      </c>
      <c r="F137" s="131" t="str">
        <f t="shared" si="21"/>
        <v>1. FC Köln-Bayer Leverkusen</v>
      </c>
      <c r="G137" s="131" t="str">
        <f t="shared" si="16"/>
        <v/>
      </c>
      <c r="H137" s="132" t="str">
        <f t="shared" si="17"/>
        <v/>
      </c>
      <c r="J137" s="117" t="str">
        <f t="shared" si="18"/>
        <v/>
      </c>
      <c r="K137" s="117" t="str">
        <f t="shared" si="19"/>
        <v/>
      </c>
      <c r="M137" s="117" t="str">
        <f t="shared" si="20"/>
        <v/>
      </c>
    </row>
    <row r="138" spans="2:13" x14ac:dyDescent="0.25">
      <c r="B138" s="135">
        <v>15</v>
      </c>
      <c r="C138" s="131" t="str">
        <f>BUNDESLIGA!F165&amp;IF(OR(BUNDESLIGA!G165="",BUNDESLIGA!H165=""),"",IF(BUNDESLIGA!G165&gt;BUNDESLIGA!H165,"",IF(BUNDESLIGA!G165&lt;BUNDESLIGA!H165,"","")))</f>
        <v>SC Paderborn 07</v>
      </c>
      <c r="D138" s="131" t="str">
        <f>BUNDESLIGA!I165&amp;IF(OR(BUNDESLIGA!G165="",BUNDESLIGA!H165=""),"",IF(BUNDESLIGA!G165&lt;BUNDESLIGA!H165,"",IF(BUNDESLIGA!G165&gt;BUNDESLIGA!H165,"","")))</f>
        <v>1. FC Union Berlin</v>
      </c>
      <c r="E138" s="131" t="str">
        <f>IF(BUNDESLIGA!G165&lt;&gt;"",BUNDESLIGA!G165&amp;" - "&amp;BUNDESLIGA!H165,"")</f>
        <v/>
      </c>
      <c r="F138" s="131" t="str">
        <f t="shared" si="21"/>
        <v>SC Paderborn 07-1. FC Union Berlin</v>
      </c>
      <c r="G138" s="131" t="str">
        <f t="shared" si="16"/>
        <v/>
      </c>
      <c r="H138" s="132" t="str">
        <f t="shared" si="17"/>
        <v/>
      </c>
      <c r="J138" s="117" t="str">
        <f t="shared" si="18"/>
        <v/>
      </c>
      <c r="K138" s="117" t="str">
        <f t="shared" si="19"/>
        <v/>
      </c>
      <c r="M138" s="117" t="str">
        <f t="shared" si="20"/>
        <v/>
      </c>
    </row>
    <row r="139" spans="2:13" x14ac:dyDescent="0.25">
      <c r="B139" s="135">
        <v>16</v>
      </c>
      <c r="C139" s="131" t="str">
        <f>BUNDESLIGA!F168&amp;IF(OR(BUNDESLIGA!G168="",BUNDESLIGA!H168=""),"",IF(BUNDESLIGA!G168&gt;BUNDESLIGA!H168,"",IF(BUNDESLIGA!G168&lt;BUNDESLIGA!H168,"","")))</f>
        <v>Borussia Dortmund</v>
      </c>
      <c r="D139" s="131" t="str">
        <f>BUNDESLIGA!I168&amp;IF(OR(BUNDESLIGA!G168="",BUNDESLIGA!H168=""),"",IF(BUNDESLIGA!G168&lt;BUNDESLIGA!H168,"",IF(BUNDESLIGA!G168&gt;BUNDESLIGA!H168,"","")))</f>
        <v>RB Leipzig</v>
      </c>
      <c r="E139" s="131" t="str">
        <f>IF(BUNDESLIGA!G168&lt;&gt;"",BUNDESLIGA!G168&amp;" - "&amp;BUNDESLIGA!H168,"")</f>
        <v/>
      </c>
      <c r="F139" s="131" t="str">
        <f t="shared" si="21"/>
        <v>Borussia Dortmund-RB Leipzig</v>
      </c>
      <c r="G139" s="131" t="str">
        <f t="shared" si="16"/>
        <v/>
      </c>
      <c r="H139" s="132" t="str">
        <f t="shared" si="17"/>
        <v/>
      </c>
      <c r="J139" s="117" t="str">
        <f t="shared" si="18"/>
        <v/>
      </c>
      <c r="K139" s="117" t="str">
        <f t="shared" si="19"/>
        <v/>
      </c>
      <c r="M139" s="117" t="str">
        <f t="shared" si="20"/>
        <v/>
      </c>
    </row>
    <row r="140" spans="2:13" x14ac:dyDescent="0.25">
      <c r="B140" s="135">
        <v>16</v>
      </c>
      <c r="C140" s="131" t="str">
        <f>BUNDESLIGA!F169&amp;IF(OR(BUNDESLIGA!G169="",BUNDESLIGA!H169=""),"",IF(BUNDESLIGA!G169&gt;BUNDESLIGA!H169,"",IF(BUNDESLIGA!G169&lt;BUNDESLIGA!H169,"","")))</f>
        <v>Bayer Leverkusen</v>
      </c>
      <c r="D140" s="131" t="str">
        <f>BUNDESLIGA!I169&amp;IF(OR(BUNDESLIGA!G169="",BUNDESLIGA!H169=""),"",IF(BUNDESLIGA!G169&lt;BUNDESLIGA!H169,"",IF(BUNDESLIGA!G169&gt;BUNDESLIGA!H169,"","")))</f>
        <v>Hertha BSC</v>
      </c>
      <c r="E140" s="131" t="str">
        <f>IF(BUNDESLIGA!G169&lt;&gt;"",BUNDESLIGA!G169&amp;" - "&amp;BUNDESLIGA!H169,"")</f>
        <v/>
      </c>
      <c r="F140" s="131" t="str">
        <f t="shared" si="21"/>
        <v>Bayer Leverkusen-Hertha BSC</v>
      </c>
      <c r="G140" s="131" t="str">
        <f t="shared" si="16"/>
        <v/>
      </c>
      <c r="H140" s="132" t="str">
        <f t="shared" si="17"/>
        <v/>
      </c>
      <c r="J140" s="117" t="str">
        <f t="shared" si="18"/>
        <v/>
      </c>
      <c r="K140" s="117" t="str">
        <f t="shared" si="19"/>
        <v/>
      </c>
      <c r="M140" s="117" t="str">
        <f t="shared" si="20"/>
        <v/>
      </c>
    </row>
    <row r="141" spans="2:13" x14ac:dyDescent="0.25">
      <c r="B141" s="135">
        <v>16</v>
      </c>
      <c r="C141" s="131" t="str">
        <f>BUNDESLIGA!F170&amp;IF(OR(BUNDESLIGA!G170="",BUNDESLIGA!H170=""),"",IF(BUNDESLIGA!G170&gt;BUNDESLIGA!H170,"",IF(BUNDESLIGA!G170&lt;BUNDESLIGA!H170,"","")))</f>
        <v>Bor. Mönchengladbach</v>
      </c>
      <c r="D141" s="131" t="str">
        <f>BUNDESLIGA!I170&amp;IF(OR(BUNDESLIGA!G170="",BUNDESLIGA!H170=""),"",IF(BUNDESLIGA!G170&lt;BUNDESLIGA!H170,"",IF(BUNDESLIGA!G170&gt;BUNDESLIGA!H170,"","")))</f>
        <v>SC Paderborn 07</v>
      </c>
      <c r="E141" s="131" t="str">
        <f>IF(BUNDESLIGA!G170&lt;&gt;"",BUNDESLIGA!G170&amp;" - "&amp;BUNDESLIGA!H170,"")</f>
        <v/>
      </c>
      <c r="F141" s="131" t="str">
        <f t="shared" si="21"/>
        <v>Bor. Mönchengladbach-SC Paderborn 07</v>
      </c>
      <c r="G141" s="131" t="str">
        <f t="shared" si="16"/>
        <v/>
      </c>
      <c r="H141" s="132" t="str">
        <f t="shared" si="17"/>
        <v/>
      </c>
      <c r="J141" s="117" t="str">
        <f t="shared" si="18"/>
        <v/>
      </c>
      <c r="K141" s="117" t="str">
        <f t="shared" si="19"/>
        <v/>
      </c>
      <c r="M141" s="117" t="str">
        <f t="shared" si="20"/>
        <v/>
      </c>
    </row>
    <row r="142" spans="2:13" x14ac:dyDescent="0.25">
      <c r="B142" s="135">
        <v>16</v>
      </c>
      <c r="C142" s="131" t="str">
        <f>BUNDESLIGA!F171&amp;IF(OR(BUNDESLIGA!G171="",BUNDESLIGA!H171=""),"",IF(BUNDESLIGA!G171&gt;BUNDESLIGA!H171,"",IF(BUNDESLIGA!G171&lt;BUNDESLIGA!H171,"","")))</f>
        <v>VfL Wolfsburg</v>
      </c>
      <c r="D142" s="131" t="str">
        <f>BUNDESLIGA!I171&amp;IF(OR(BUNDESLIGA!G171="",BUNDESLIGA!H171=""),"",IF(BUNDESLIGA!G171&lt;BUNDESLIGA!H171,"",IF(BUNDESLIGA!G171&gt;BUNDESLIGA!H171,"","")))</f>
        <v>FC Schalke 04</v>
      </c>
      <c r="E142" s="131" t="str">
        <f>IF(BUNDESLIGA!G171&lt;&gt;"",BUNDESLIGA!G171&amp;" - "&amp;BUNDESLIGA!H171,"")</f>
        <v/>
      </c>
      <c r="F142" s="131" t="str">
        <f t="shared" si="21"/>
        <v>VfL Wolfsburg-FC Schalke 04</v>
      </c>
      <c r="G142" s="131" t="str">
        <f t="shared" si="16"/>
        <v/>
      </c>
      <c r="H142" s="132" t="str">
        <f t="shared" si="17"/>
        <v/>
      </c>
      <c r="J142" s="117" t="str">
        <f t="shared" si="18"/>
        <v/>
      </c>
      <c r="K142" s="117" t="str">
        <f t="shared" si="19"/>
        <v/>
      </c>
      <c r="M142" s="117" t="str">
        <f t="shared" si="20"/>
        <v/>
      </c>
    </row>
    <row r="143" spans="2:13" x14ac:dyDescent="0.25">
      <c r="B143" s="135">
        <v>16</v>
      </c>
      <c r="C143" s="131" t="str">
        <f>BUNDESLIGA!F172&amp;IF(OR(BUNDESLIGA!G172="",BUNDESLIGA!H172=""),"",IF(BUNDESLIGA!G172&gt;BUNDESLIGA!H172,"",IF(BUNDESLIGA!G172&lt;BUNDESLIGA!H172,"","")))</f>
        <v>Eintracht Frankfurt</v>
      </c>
      <c r="D143" s="131" t="str">
        <f>BUNDESLIGA!I172&amp;IF(OR(BUNDESLIGA!G172="",BUNDESLIGA!H172=""),"",IF(BUNDESLIGA!G172&lt;BUNDESLIGA!H172,"",IF(BUNDESLIGA!G172&gt;BUNDESLIGA!H172,"","")))</f>
        <v>1. FC Köln</v>
      </c>
      <c r="E143" s="131" t="str">
        <f>IF(BUNDESLIGA!G172&lt;&gt;"",BUNDESLIGA!G172&amp;" - "&amp;BUNDESLIGA!H172,"")</f>
        <v/>
      </c>
      <c r="F143" s="131" t="str">
        <f t="shared" si="21"/>
        <v>Eintracht Frankfurt-1. FC Köln</v>
      </c>
      <c r="G143" s="131" t="str">
        <f t="shared" si="16"/>
        <v/>
      </c>
      <c r="H143" s="132" t="str">
        <f t="shared" si="17"/>
        <v/>
      </c>
      <c r="J143" s="117" t="str">
        <f t="shared" si="18"/>
        <v/>
      </c>
      <c r="K143" s="117" t="str">
        <f t="shared" si="19"/>
        <v/>
      </c>
      <c r="M143" s="117" t="str">
        <f t="shared" si="20"/>
        <v/>
      </c>
    </row>
    <row r="144" spans="2:13" x14ac:dyDescent="0.25">
      <c r="B144" s="135">
        <v>16</v>
      </c>
      <c r="C144" s="131" t="str">
        <f>BUNDESLIGA!F173&amp;IF(OR(BUNDESLIGA!G173="",BUNDESLIGA!H173=""),"",IF(BUNDESLIGA!G173&gt;BUNDESLIGA!H173,"",IF(BUNDESLIGA!G173&lt;BUNDESLIGA!H173,"","")))</f>
        <v>Werder Bremen</v>
      </c>
      <c r="D144" s="131" t="str">
        <f>BUNDESLIGA!I173&amp;IF(OR(BUNDESLIGA!G173="",BUNDESLIGA!H173=""),"",IF(BUNDESLIGA!G173&lt;BUNDESLIGA!H173,"",IF(BUNDESLIGA!G173&gt;BUNDESLIGA!H173,"","")))</f>
        <v>1. FSV Mainz 05</v>
      </c>
      <c r="E144" s="131" t="str">
        <f>IF(BUNDESLIGA!G173&lt;&gt;"",BUNDESLIGA!G173&amp;" - "&amp;BUNDESLIGA!H173,"")</f>
        <v/>
      </c>
      <c r="F144" s="131" t="str">
        <f t="shared" si="21"/>
        <v>Werder Bremen-1. FSV Mainz 05</v>
      </c>
      <c r="G144" s="131" t="str">
        <f t="shared" si="16"/>
        <v/>
      </c>
      <c r="H144" s="132" t="str">
        <f t="shared" si="17"/>
        <v/>
      </c>
      <c r="J144" s="117" t="str">
        <f t="shared" si="18"/>
        <v/>
      </c>
      <c r="K144" s="117" t="str">
        <f t="shared" si="19"/>
        <v/>
      </c>
      <c r="M144" s="117" t="str">
        <f t="shared" si="20"/>
        <v/>
      </c>
    </row>
    <row r="145" spans="2:13" x14ac:dyDescent="0.25">
      <c r="B145" s="135">
        <v>16</v>
      </c>
      <c r="C145" s="131" t="str">
        <f>BUNDESLIGA!F174&amp;IF(OR(BUNDESLIGA!G174="",BUNDESLIGA!H174=""),"",IF(BUNDESLIGA!G174&gt;BUNDESLIGA!H174,"",IF(BUNDESLIGA!G174&lt;BUNDESLIGA!H174,"","")))</f>
        <v>SC Freiburg</v>
      </c>
      <c r="D145" s="131" t="str">
        <f>BUNDESLIGA!I174&amp;IF(OR(BUNDESLIGA!G174="",BUNDESLIGA!H174=""),"",IF(BUNDESLIGA!G174&lt;BUNDESLIGA!H174,"",IF(BUNDESLIGA!G174&gt;BUNDESLIGA!H174,"","")))</f>
        <v>Bayern München</v>
      </c>
      <c r="E145" s="131" t="str">
        <f>IF(BUNDESLIGA!G174&lt;&gt;"",BUNDESLIGA!G174&amp;" - "&amp;BUNDESLIGA!H174,"")</f>
        <v/>
      </c>
      <c r="F145" s="131" t="str">
        <f t="shared" si="21"/>
        <v>SC Freiburg-Bayern München</v>
      </c>
      <c r="G145" s="131" t="str">
        <f t="shared" si="16"/>
        <v/>
      </c>
      <c r="H145" s="132" t="str">
        <f t="shared" si="17"/>
        <v/>
      </c>
      <c r="J145" s="117" t="str">
        <f t="shared" si="18"/>
        <v/>
      </c>
      <c r="K145" s="117" t="str">
        <f t="shared" si="19"/>
        <v/>
      </c>
      <c r="M145" s="117" t="str">
        <f t="shared" si="20"/>
        <v/>
      </c>
    </row>
    <row r="146" spans="2:13" x14ac:dyDescent="0.25">
      <c r="B146" s="135">
        <v>16</v>
      </c>
      <c r="C146" s="131" t="str">
        <f>BUNDESLIGA!F175&amp;IF(OR(BUNDESLIGA!G175="",BUNDESLIGA!H175=""),"",IF(BUNDESLIGA!G175&gt;BUNDESLIGA!H175,"",IF(BUNDESLIGA!G175&lt;BUNDESLIGA!H175,"","")))</f>
        <v>FC Augsburg</v>
      </c>
      <c r="D146" s="131" t="str">
        <f>BUNDESLIGA!I175&amp;IF(OR(BUNDESLIGA!G175="",BUNDESLIGA!H175=""),"",IF(BUNDESLIGA!G175&lt;BUNDESLIGA!H175,"",IF(BUNDESLIGA!G175&gt;BUNDESLIGA!H175,"","")))</f>
        <v>Fortuna Düsseldorf</v>
      </c>
      <c r="E146" s="131" t="str">
        <f>IF(BUNDESLIGA!G175&lt;&gt;"",BUNDESLIGA!G175&amp;" - "&amp;BUNDESLIGA!H175,"")</f>
        <v/>
      </c>
      <c r="F146" s="131" t="str">
        <f t="shared" si="21"/>
        <v>FC Augsburg-Fortuna Düsseldorf</v>
      </c>
      <c r="G146" s="131" t="str">
        <f t="shared" si="16"/>
        <v/>
      </c>
      <c r="H146" s="132" t="str">
        <f t="shared" si="17"/>
        <v/>
      </c>
      <c r="J146" s="117" t="str">
        <f t="shared" si="18"/>
        <v/>
      </c>
      <c r="K146" s="117" t="str">
        <f t="shared" si="19"/>
        <v/>
      </c>
      <c r="M146" s="117" t="str">
        <f t="shared" si="20"/>
        <v/>
      </c>
    </row>
    <row r="147" spans="2:13" x14ac:dyDescent="0.25">
      <c r="B147" s="135">
        <v>16</v>
      </c>
      <c r="C147" s="131" t="str">
        <f>BUNDESLIGA!F176&amp;IF(OR(BUNDESLIGA!G176="",BUNDESLIGA!H176=""),"",IF(BUNDESLIGA!G176&gt;BUNDESLIGA!H176,"",IF(BUNDESLIGA!G176&lt;BUNDESLIGA!H176,"","")))</f>
        <v>1. FC Union Berlin</v>
      </c>
      <c r="D147" s="131" t="str">
        <f>BUNDESLIGA!I176&amp;IF(OR(BUNDESLIGA!G176="",BUNDESLIGA!H176=""),"",IF(BUNDESLIGA!G176&lt;BUNDESLIGA!H176,"",IF(BUNDESLIGA!G176&gt;BUNDESLIGA!H176,"","")))</f>
        <v>1899 Hoffenheim</v>
      </c>
      <c r="E147" s="131" t="str">
        <f>IF(BUNDESLIGA!G176&lt;&gt;"",BUNDESLIGA!G176&amp;" - "&amp;BUNDESLIGA!H176,"")</f>
        <v/>
      </c>
      <c r="F147" s="131" t="str">
        <f t="shared" si="21"/>
        <v>1. FC Union Berlin-1899 Hoffenheim</v>
      </c>
      <c r="G147" s="131" t="str">
        <f t="shared" si="16"/>
        <v/>
      </c>
      <c r="H147" s="132" t="str">
        <f t="shared" si="17"/>
        <v/>
      </c>
      <c r="J147" s="117" t="str">
        <f t="shared" si="18"/>
        <v/>
      </c>
      <c r="K147" s="117" t="str">
        <f t="shared" si="19"/>
        <v/>
      </c>
      <c r="M147" s="117" t="str">
        <f t="shared" si="20"/>
        <v/>
      </c>
    </row>
    <row r="148" spans="2:13" x14ac:dyDescent="0.25">
      <c r="B148" s="135">
        <v>17</v>
      </c>
      <c r="C148" s="131" t="str">
        <f>BUNDESLIGA!F179&amp;IF(OR(BUNDESLIGA!G179="",BUNDESLIGA!H179=""),"",IF(BUNDESLIGA!G179&gt;BUNDESLIGA!H179,"",IF(BUNDESLIGA!G179&lt;BUNDESLIGA!H179,"","")))</f>
        <v>Bayern München</v>
      </c>
      <c r="D148" s="131" t="str">
        <f>BUNDESLIGA!I179&amp;IF(OR(BUNDESLIGA!G179="",BUNDESLIGA!H179=""),"",IF(BUNDESLIGA!G179&lt;BUNDESLIGA!H179,"",IF(BUNDESLIGA!G179&gt;BUNDESLIGA!H179,"","")))</f>
        <v>VfL Wolfsburg</v>
      </c>
      <c r="E148" s="131" t="str">
        <f>IF(BUNDESLIGA!G179&lt;&gt;"",BUNDESLIGA!G179&amp;" - "&amp;BUNDESLIGA!H179,"")</f>
        <v/>
      </c>
      <c r="F148" s="131" t="str">
        <f t="shared" si="21"/>
        <v>Bayern München-VfL Wolfsburg</v>
      </c>
      <c r="G148" s="131" t="str">
        <f t="shared" si="16"/>
        <v/>
      </c>
      <c r="H148" s="132" t="str">
        <f t="shared" si="17"/>
        <v/>
      </c>
      <c r="J148" s="117" t="str">
        <f t="shared" si="18"/>
        <v/>
      </c>
      <c r="K148" s="117" t="str">
        <f t="shared" si="19"/>
        <v/>
      </c>
      <c r="M148" s="117" t="str">
        <f t="shared" si="20"/>
        <v/>
      </c>
    </row>
    <row r="149" spans="2:13" x14ac:dyDescent="0.25">
      <c r="B149" s="135">
        <v>17</v>
      </c>
      <c r="C149" s="131" t="str">
        <f>BUNDESLIGA!F180&amp;IF(OR(BUNDESLIGA!G180="",BUNDESLIGA!H180=""),"",IF(BUNDESLIGA!G180&gt;BUNDESLIGA!H180,"",IF(BUNDESLIGA!G180&lt;BUNDESLIGA!H180,"","")))</f>
        <v>RB Leipzig</v>
      </c>
      <c r="D149" s="131" t="str">
        <f>BUNDESLIGA!I180&amp;IF(OR(BUNDESLIGA!G180="",BUNDESLIGA!H180=""),"",IF(BUNDESLIGA!G180&lt;BUNDESLIGA!H180,"",IF(BUNDESLIGA!G180&gt;BUNDESLIGA!H180,"","")))</f>
        <v>FC Augsburg</v>
      </c>
      <c r="E149" s="131" t="str">
        <f>IF(BUNDESLIGA!G180&lt;&gt;"",BUNDESLIGA!G180&amp;" - "&amp;BUNDESLIGA!H180,"")</f>
        <v/>
      </c>
      <c r="F149" s="131" t="str">
        <f t="shared" si="21"/>
        <v>RB Leipzig-FC Augsburg</v>
      </c>
      <c r="G149" s="131" t="str">
        <f t="shared" si="16"/>
        <v/>
      </c>
      <c r="H149" s="132" t="str">
        <f t="shared" si="17"/>
        <v/>
      </c>
      <c r="J149" s="117" t="str">
        <f t="shared" si="18"/>
        <v/>
      </c>
      <c r="K149" s="117" t="str">
        <f t="shared" si="19"/>
        <v/>
      </c>
      <c r="M149" s="117" t="str">
        <f t="shared" si="20"/>
        <v/>
      </c>
    </row>
    <row r="150" spans="2:13" x14ac:dyDescent="0.25">
      <c r="B150" s="135">
        <v>17</v>
      </c>
      <c r="C150" s="131" t="str">
        <f>BUNDESLIGA!F181&amp;IF(OR(BUNDESLIGA!G181="",BUNDESLIGA!H181=""),"",IF(BUNDESLIGA!G181&gt;BUNDESLIGA!H181,"",IF(BUNDESLIGA!G181&lt;BUNDESLIGA!H181,"","")))</f>
        <v>1899 Hoffenheim</v>
      </c>
      <c r="D150" s="131" t="str">
        <f>BUNDESLIGA!I181&amp;IF(OR(BUNDESLIGA!G181="",BUNDESLIGA!H181=""),"",IF(BUNDESLIGA!G181&lt;BUNDESLIGA!H181,"",IF(BUNDESLIGA!G181&gt;BUNDESLIGA!H181,"","")))</f>
        <v>Borussia Dortmund</v>
      </c>
      <c r="E150" s="131" t="str">
        <f>IF(BUNDESLIGA!G181&lt;&gt;"",BUNDESLIGA!G181&amp;" - "&amp;BUNDESLIGA!H181,"")</f>
        <v/>
      </c>
      <c r="F150" s="131" t="str">
        <f t="shared" si="21"/>
        <v>1899 Hoffenheim-Borussia Dortmund</v>
      </c>
      <c r="G150" s="131" t="str">
        <f t="shared" si="16"/>
        <v/>
      </c>
      <c r="H150" s="132" t="str">
        <f t="shared" si="17"/>
        <v/>
      </c>
      <c r="J150" s="117" t="str">
        <f t="shared" si="18"/>
        <v/>
      </c>
      <c r="K150" s="117" t="str">
        <f t="shared" si="19"/>
        <v/>
      </c>
      <c r="M150" s="117" t="str">
        <f t="shared" si="20"/>
        <v/>
      </c>
    </row>
    <row r="151" spans="2:13" x14ac:dyDescent="0.25">
      <c r="B151" s="135">
        <v>17</v>
      </c>
      <c r="C151" s="131" t="str">
        <f>BUNDESLIGA!F182&amp;IF(OR(BUNDESLIGA!G182="",BUNDESLIGA!H182=""),"",IF(BUNDESLIGA!G182&gt;BUNDESLIGA!H182,"",IF(BUNDESLIGA!G182&lt;BUNDESLIGA!H182,"","")))</f>
        <v>Fortuna Düsseldorf</v>
      </c>
      <c r="D151" s="131" t="str">
        <f>BUNDESLIGA!I182&amp;IF(OR(BUNDESLIGA!G182="",BUNDESLIGA!H182=""),"",IF(BUNDESLIGA!G182&lt;BUNDESLIGA!H182,"",IF(BUNDESLIGA!G182&gt;BUNDESLIGA!H182,"","")))</f>
        <v>1. FC Union Berlin</v>
      </c>
      <c r="E151" s="131" t="str">
        <f>IF(BUNDESLIGA!G182&lt;&gt;"",BUNDESLIGA!G182&amp;" - "&amp;BUNDESLIGA!H182,"")</f>
        <v/>
      </c>
      <c r="F151" s="131" t="str">
        <f t="shared" si="21"/>
        <v>Fortuna Düsseldorf-1. FC Union Berlin</v>
      </c>
      <c r="G151" s="131" t="str">
        <f t="shared" si="16"/>
        <v/>
      </c>
      <c r="H151" s="132" t="str">
        <f t="shared" si="17"/>
        <v/>
      </c>
      <c r="J151" s="117" t="str">
        <f t="shared" si="18"/>
        <v/>
      </c>
      <c r="K151" s="117" t="str">
        <f t="shared" si="19"/>
        <v/>
      </c>
      <c r="M151" s="117" t="str">
        <f t="shared" si="20"/>
        <v/>
      </c>
    </row>
    <row r="152" spans="2:13" x14ac:dyDescent="0.25">
      <c r="B152" s="135">
        <v>17</v>
      </c>
      <c r="C152" s="131" t="str">
        <f>BUNDESLIGA!F183&amp;IF(OR(BUNDESLIGA!G183="",BUNDESLIGA!H183=""),"",IF(BUNDESLIGA!G183&gt;BUNDESLIGA!H183,"",IF(BUNDESLIGA!G183&lt;BUNDESLIGA!H183,"","")))</f>
        <v>Hertha BSC</v>
      </c>
      <c r="D152" s="131" t="str">
        <f>BUNDESLIGA!I183&amp;IF(OR(BUNDESLIGA!G183="",BUNDESLIGA!H183=""),"",IF(BUNDESLIGA!G183&lt;BUNDESLIGA!H183,"",IF(BUNDESLIGA!G183&gt;BUNDESLIGA!H183,"","")))</f>
        <v>Bor. Mönchengladbach</v>
      </c>
      <c r="E152" s="131" t="str">
        <f>IF(BUNDESLIGA!G183&lt;&gt;"",BUNDESLIGA!G183&amp;" - "&amp;BUNDESLIGA!H183,"")</f>
        <v/>
      </c>
      <c r="F152" s="131" t="str">
        <f t="shared" si="21"/>
        <v>Hertha BSC-Bor. Mönchengladbach</v>
      </c>
      <c r="G152" s="131" t="str">
        <f t="shared" si="16"/>
        <v/>
      </c>
      <c r="H152" s="132" t="str">
        <f t="shared" si="17"/>
        <v/>
      </c>
      <c r="J152" s="117" t="str">
        <f t="shared" si="18"/>
        <v/>
      </c>
      <c r="K152" s="117" t="str">
        <f t="shared" si="19"/>
        <v/>
      </c>
      <c r="M152" s="117" t="str">
        <f t="shared" si="20"/>
        <v/>
      </c>
    </row>
    <row r="153" spans="2:13" x14ac:dyDescent="0.25">
      <c r="B153" s="135">
        <v>17</v>
      </c>
      <c r="C153" s="131" t="str">
        <f>BUNDESLIGA!F184&amp;IF(OR(BUNDESLIGA!G184="",BUNDESLIGA!H184=""),"",IF(BUNDESLIGA!G184&gt;BUNDESLIGA!H184,"",IF(BUNDESLIGA!G184&lt;BUNDESLIGA!H184,"","")))</f>
        <v>1. FSV Mainz 05</v>
      </c>
      <c r="D153" s="131" t="str">
        <f>BUNDESLIGA!I184&amp;IF(OR(BUNDESLIGA!G184="",BUNDESLIGA!H184=""),"",IF(BUNDESLIGA!G184&lt;BUNDESLIGA!H184,"",IF(BUNDESLIGA!G184&gt;BUNDESLIGA!H184,"","")))</f>
        <v>Bayer Leverkusen</v>
      </c>
      <c r="E153" s="131" t="str">
        <f>IF(BUNDESLIGA!G184&lt;&gt;"",BUNDESLIGA!G184&amp;" - "&amp;BUNDESLIGA!H184,"")</f>
        <v/>
      </c>
      <c r="F153" s="131" t="str">
        <f t="shared" si="21"/>
        <v>1. FSV Mainz 05-Bayer Leverkusen</v>
      </c>
      <c r="G153" s="131" t="str">
        <f t="shared" si="16"/>
        <v/>
      </c>
      <c r="H153" s="132" t="str">
        <f t="shared" si="17"/>
        <v/>
      </c>
      <c r="J153" s="117" t="str">
        <f t="shared" si="18"/>
        <v/>
      </c>
      <c r="K153" s="117" t="str">
        <f t="shared" si="19"/>
        <v/>
      </c>
      <c r="M153" s="117" t="str">
        <f t="shared" si="20"/>
        <v/>
      </c>
    </row>
    <row r="154" spans="2:13" x14ac:dyDescent="0.25">
      <c r="B154" s="135">
        <v>17</v>
      </c>
      <c r="C154" s="131" t="str">
        <f>BUNDESLIGA!F185&amp;IF(OR(BUNDESLIGA!G185="",BUNDESLIGA!H185=""),"",IF(BUNDESLIGA!G185&gt;BUNDESLIGA!H185,"",IF(BUNDESLIGA!G185&lt;BUNDESLIGA!H185,"","")))</f>
        <v>FC Schalke 04</v>
      </c>
      <c r="D154" s="131" t="str">
        <f>BUNDESLIGA!I185&amp;IF(OR(BUNDESLIGA!G185="",BUNDESLIGA!H185=""),"",IF(BUNDESLIGA!G185&lt;BUNDESLIGA!H185,"",IF(BUNDESLIGA!G185&gt;BUNDESLIGA!H185,"","")))</f>
        <v>SC Freiburg</v>
      </c>
      <c r="E154" s="131" t="str">
        <f>IF(BUNDESLIGA!G185&lt;&gt;"",BUNDESLIGA!G185&amp;" - "&amp;BUNDESLIGA!H185,"")</f>
        <v/>
      </c>
      <c r="F154" s="131" t="str">
        <f t="shared" si="21"/>
        <v>FC Schalke 04-SC Freiburg</v>
      </c>
      <c r="G154" s="131" t="str">
        <f t="shared" si="16"/>
        <v/>
      </c>
      <c r="H154" s="132" t="str">
        <f t="shared" si="17"/>
        <v/>
      </c>
      <c r="J154" s="117" t="str">
        <f t="shared" si="18"/>
        <v/>
      </c>
      <c r="K154" s="117" t="str">
        <f t="shared" si="19"/>
        <v/>
      </c>
      <c r="M154" s="117" t="str">
        <f t="shared" si="20"/>
        <v/>
      </c>
    </row>
    <row r="155" spans="2:13" x14ac:dyDescent="0.25">
      <c r="B155" s="135">
        <v>17</v>
      </c>
      <c r="C155" s="131" t="str">
        <f>BUNDESLIGA!F186&amp;IF(OR(BUNDESLIGA!G186="",BUNDESLIGA!H186=""),"",IF(BUNDESLIGA!G186&gt;BUNDESLIGA!H186,"",IF(BUNDESLIGA!G186&lt;BUNDESLIGA!H186,"","")))</f>
        <v>1. FC Köln</v>
      </c>
      <c r="D155" s="131" t="str">
        <f>BUNDESLIGA!I186&amp;IF(OR(BUNDESLIGA!G186="",BUNDESLIGA!H186=""),"",IF(BUNDESLIGA!G186&lt;BUNDESLIGA!H186,"",IF(BUNDESLIGA!G186&gt;BUNDESLIGA!H186,"","")))</f>
        <v>Werder Bremen</v>
      </c>
      <c r="E155" s="131" t="str">
        <f>IF(BUNDESLIGA!G186&lt;&gt;"",BUNDESLIGA!G186&amp;" - "&amp;BUNDESLIGA!H186,"")</f>
        <v/>
      </c>
      <c r="F155" s="131" t="str">
        <f t="shared" si="21"/>
        <v>1. FC Köln-Werder Bremen</v>
      </c>
      <c r="G155" s="131" t="str">
        <f t="shared" si="16"/>
        <v/>
      </c>
      <c r="H155" s="132" t="str">
        <f t="shared" si="17"/>
        <v/>
      </c>
      <c r="J155" s="117" t="str">
        <f t="shared" si="18"/>
        <v/>
      </c>
      <c r="K155" s="117" t="str">
        <f t="shared" si="19"/>
        <v/>
      </c>
      <c r="M155" s="117" t="str">
        <f t="shared" si="20"/>
        <v/>
      </c>
    </row>
    <row r="156" spans="2:13" x14ac:dyDescent="0.25">
      <c r="B156" s="135">
        <v>17</v>
      </c>
      <c r="C156" s="131" t="str">
        <f>BUNDESLIGA!F187&amp;IF(OR(BUNDESLIGA!G187="",BUNDESLIGA!H187=""),"",IF(BUNDESLIGA!G187&gt;BUNDESLIGA!H187,"",IF(BUNDESLIGA!G187&lt;BUNDESLIGA!H187,"","")))</f>
        <v>SC Paderborn 07</v>
      </c>
      <c r="D156" s="131" t="str">
        <f>BUNDESLIGA!I187&amp;IF(OR(BUNDESLIGA!G187="",BUNDESLIGA!H187=""),"",IF(BUNDESLIGA!G187&lt;BUNDESLIGA!H187,"",IF(BUNDESLIGA!G187&gt;BUNDESLIGA!H187,"","")))</f>
        <v>Eintracht Frankfurt</v>
      </c>
      <c r="E156" s="131" t="str">
        <f>IF(BUNDESLIGA!G187&lt;&gt;"",BUNDESLIGA!G187&amp;" - "&amp;BUNDESLIGA!H187,"")</f>
        <v/>
      </c>
      <c r="F156" s="131" t="str">
        <f t="shared" si="21"/>
        <v>SC Paderborn 07-Eintracht Frankfurt</v>
      </c>
      <c r="G156" s="131" t="str">
        <f t="shared" si="16"/>
        <v/>
      </c>
      <c r="H156" s="132" t="str">
        <f t="shared" si="17"/>
        <v/>
      </c>
      <c r="J156" s="117" t="str">
        <f t="shared" si="18"/>
        <v/>
      </c>
      <c r="K156" s="117" t="str">
        <f t="shared" si="19"/>
        <v/>
      </c>
      <c r="M156" s="117" t="str">
        <f t="shared" si="20"/>
        <v/>
      </c>
    </row>
    <row r="157" spans="2:13" x14ac:dyDescent="0.25">
      <c r="B157" s="135">
        <v>18</v>
      </c>
      <c r="C157" s="131" t="str">
        <f>BUNDESLIGA!F190&amp;IF(OR(BUNDESLIGA!G190="",BUNDESLIGA!H190=""),"",IF(BUNDESLIGA!G190&gt;BUNDESLIGA!H190,"",IF(BUNDESLIGA!G190&lt;BUNDESLIGA!H190,"","")))</f>
        <v>Hertha BSC</v>
      </c>
      <c r="D157" s="131" t="str">
        <f>BUNDESLIGA!I190&amp;IF(OR(BUNDESLIGA!G190="",BUNDESLIGA!H190=""),"",IF(BUNDESLIGA!G190&lt;BUNDESLIGA!H190,"",IF(BUNDESLIGA!G190&gt;BUNDESLIGA!H190,"","")))</f>
        <v>Bayern München</v>
      </c>
      <c r="E157" s="131" t="str">
        <f>IF(BUNDESLIGA!G190&lt;&gt;"",BUNDESLIGA!G190&amp;" - "&amp;BUNDESLIGA!H190,"")</f>
        <v/>
      </c>
      <c r="F157" s="131" t="str">
        <f t="shared" si="21"/>
        <v>Hertha BSC-Bayern München</v>
      </c>
      <c r="G157" s="131" t="str">
        <f t="shared" si="16"/>
        <v/>
      </c>
      <c r="H157" s="132" t="str">
        <f t="shared" si="17"/>
        <v/>
      </c>
      <c r="J157" s="117" t="str">
        <f t="shared" si="18"/>
        <v/>
      </c>
      <c r="K157" s="117" t="str">
        <f t="shared" si="19"/>
        <v/>
      </c>
      <c r="M157" s="117" t="str">
        <f t="shared" si="20"/>
        <v/>
      </c>
    </row>
    <row r="158" spans="2:13" x14ac:dyDescent="0.25">
      <c r="B158" s="135">
        <v>18</v>
      </c>
      <c r="C158" s="131" t="str">
        <f>BUNDESLIGA!F191&amp;IF(OR(BUNDESLIGA!G191="",BUNDESLIGA!H191=""),"",IF(BUNDESLIGA!G191&gt;BUNDESLIGA!H191,"",IF(BUNDESLIGA!G191&lt;BUNDESLIGA!H191,"","")))</f>
        <v>FC Augsburg</v>
      </c>
      <c r="D158" s="131" t="str">
        <f>BUNDESLIGA!I191&amp;IF(OR(BUNDESLIGA!G191="",BUNDESLIGA!H191=""),"",IF(BUNDESLIGA!G191&lt;BUNDESLIGA!H191,"",IF(BUNDESLIGA!G191&gt;BUNDESLIGA!H191,"","")))</f>
        <v>Borussia Dortmund</v>
      </c>
      <c r="E158" s="131" t="str">
        <f>IF(BUNDESLIGA!G191&lt;&gt;"",BUNDESLIGA!G191&amp;" - "&amp;BUNDESLIGA!H191,"")</f>
        <v/>
      </c>
      <c r="F158" s="131" t="str">
        <f t="shared" si="21"/>
        <v>FC Augsburg-Borussia Dortmund</v>
      </c>
      <c r="G158" s="131" t="str">
        <f t="shared" si="16"/>
        <v/>
      </c>
      <c r="H158" s="132" t="str">
        <f t="shared" si="17"/>
        <v/>
      </c>
      <c r="J158" s="117" t="str">
        <f t="shared" si="18"/>
        <v/>
      </c>
      <c r="K158" s="117" t="str">
        <f t="shared" si="19"/>
        <v/>
      </c>
      <c r="M158" s="117" t="str">
        <f t="shared" si="20"/>
        <v/>
      </c>
    </row>
    <row r="159" spans="2:13" x14ac:dyDescent="0.25">
      <c r="B159" s="135">
        <v>18</v>
      </c>
      <c r="C159" s="131" t="str">
        <f>BUNDESLIGA!F192&amp;IF(OR(BUNDESLIGA!G192="",BUNDESLIGA!H192=""),"",IF(BUNDESLIGA!G192&gt;BUNDESLIGA!H192,"",IF(BUNDESLIGA!G192&lt;BUNDESLIGA!H192,"","")))</f>
        <v>SC Paderborn 07</v>
      </c>
      <c r="D159" s="131" t="str">
        <f>BUNDESLIGA!I192&amp;IF(OR(BUNDESLIGA!G192="",BUNDESLIGA!H192=""),"",IF(BUNDESLIGA!G192&lt;BUNDESLIGA!H192,"",IF(BUNDESLIGA!G192&gt;BUNDESLIGA!H192,"","")))</f>
        <v>Bayer Leverkusen</v>
      </c>
      <c r="E159" s="131" t="str">
        <f>IF(BUNDESLIGA!G192&lt;&gt;"",BUNDESLIGA!G192&amp;" - "&amp;BUNDESLIGA!H192,"")</f>
        <v/>
      </c>
      <c r="F159" s="131" t="str">
        <f t="shared" si="21"/>
        <v>SC Paderborn 07-Bayer Leverkusen</v>
      </c>
      <c r="G159" s="131" t="str">
        <f t="shared" si="16"/>
        <v/>
      </c>
      <c r="H159" s="132" t="str">
        <f t="shared" si="17"/>
        <v/>
      </c>
      <c r="J159" s="117" t="str">
        <f t="shared" si="18"/>
        <v/>
      </c>
      <c r="K159" s="117" t="str">
        <f t="shared" si="19"/>
        <v/>
      </c>
      <c r="M159" s="117" t="str">
        <f t="shared" si="20"/>
        <v/>
      </c>
    </row>
    <row r="160" spans="2:13" x14ac:dyDescent="0.25">
      <c r="B160" s="135">
        <v>18</v>
      </c>
      <c r="C160" s="131" t="str">
        <f>BUNDESLIGA!F193&amp;IF(OR(BUNDESLIGA!G193="",BUNDESLIGA!H193=""),"",IF(BUNDESLIGA!G193&gt;BUNDESLIGA!H193,"",IF(BUNDESLIGA!G193&lt;BUNDESLIGA!H193,"","")))</f>
        <v>FC Schalke 04</v>
      </c>
      <c r="D160" s="131" t="str">
        <f>BUNDESLIGA!I193&amp;IF(OR(BUNDESLIGA!G193="",BUNDESLIGA!H193=""),"",IF(BUNDESLIGA!G193&lt;BUNDESLIGA!H193,"",IF(BUNDESLIGA!G193&gt;BUNDESLIGA!H193,"","")))</f>
        <v>Bor. Mönchengladbach</v>
      </c>
      <c r="E160" s="131" t="str">
        <f>IF(BUNDESLIGA!G193&lt;&gt;"",BUNDESLIGA!G193&amp;" - "&amp;BUNDESLIGA!H193,"")</f>
        <v/>
      </c>
      <c r="F160" s="131" t="str">
        <f t="shared" si="21"/>
        <v>FC Schalke 04-Bor. Mönchengladbach</v>
      </c>
      <c r="G160" s="131" t="str">
        <f t="shared" si="16"/>
        <v/>
      </c>
      <c r="H160" s="132" t="str">
        <f t="shared" si="17"/>
        <v/>
      </c>
      <c r="J160" s="117" t="str">
        <f t="shared" si="18"/>
        <v/>
      </c>
      <c r="K160" s="117" t="str">
        <f t="shared" si="19"/>
        <v/>
      </c>
      <c r="M160" s="117" t="str">
        <f t="shared" si="20"/>
        <v/>
      </c>
    </row>
    <row r="161" spans="2:13" x14ac:dyDescent="0.25">
      <c r="B161" s="135">
        <v>18</v>
      </c>
      <c r="C161" s="131" t="str">
        <f>BUNDESLIGA!F194&amp;IF(OR(BUNDESLIGA!G194="",BUNDESLIGA!H194=""),"",IF(BUNDESLIGA!G194&gt;BUNDESLIGA!H194,"",IF(BUNDESLIGA!G194&lt;BUNDESLIGA!H194,"","")))</f>
        <v>1. FC Köln</v>
      </c>
      <c r="D161" s="131" t="str">
        <f>BUNDESLIGA!I194&amp;IF(OR(BUNDESLIGA!G194="",BUNDESLIGA!H194=""),"",IF(BUNDESLIGA!G194&lt;BUNDESLIGA!H194,"",IF(BUNDESLIGA!G194&gt;BUNDESLIGA!H194,"","")))</f>
        <v>VfL Wolfsburg</v>
      </c>
      <c r="E161" s="131" t="str">
        <f>IF(BUNDESLIGA!G194&lt;&gt;"",BUNDESLIGA!G194&amp;" - "&amp;BUNDESLIGA!H194,"")</f>
        <v/>
      </c>
      <c r="F161" s="131" t="str">
        <f t="shared" si="21"/>
        <v>1. FC Köln-VfL Wolfsburg</v>
      </c>
      <c r="G161" s="131" t="str">
        <f t="shared" si="16"/>
        <v/>
      </c>
      <c r="H161" s="132" t="str">
        <f t="shared" si="17"/>
        <v/>
      </c>
      <c r="J161" s="117" t="str">
        <f t="shared" si="18"/>
        <v/>
      </c>
      <c r="K161" s="117" t="str">
        <f t="shared" si="19"/>
        <v/>
      </c>
      <c r="M161" s="117" t="str">
        <f t="shared" si="20"/>
        <v/>
      </c>
    </row>
    <row r="162" spans="2:13" x14ac:dyDescent="0.25">
      <c r="B162" s="135">
        <v>18</v>
      </c>
      <c r="C162" s="131" t="str">
        <f>BUNDESLIGA!F195&amp;IF(OR(BUNDESLIGA!G195="",BUNDESLIGA!H195=""),"",IF(BUNDESLIGA!G195&gt;BUNDESLIGA!H195,"",IF(BUNDESLIGA!G195&lt;BUNDESLIGA!H195,"","")))</f>
        <v>1899 Hoffenheim</v>
      </c>
      <c r="D162" s="131" t="str">
        <f>BUNDESLIGA!I195&amp;IF(OR(BUNDESLIGA!G195="",BUNDESLIGA!H195=""),"",IF(BUNDESLIGA!G195&lt;BUNDESLIGA!H195,"",IF(BUNDESLIGA!G195&gt;BUNDESLIGA!H195,"","")))</f>
        <v>Eintracht Frankfurt</v>
      </c>
      <c r="E162" s="131" t="str">
        <f>IF(BUNDESLIGA!G195&lt;&gt;"",BUNDESLIGA!G195&amp;" - "&amp;BUNDESLIGA!H195,"")</f>
        <v/>
      </c>
      <c r="F162" s="131" t="str">
        <f t="shared" si="21"/>
        <v>1899 Hoffenheim-Eintracht Frankfurt</v>
      </c>
      <c r="G162" s="131" t="str">
        <f t="shared" si="16"/>
        <v/>
      </c>
      <c r="H162" s="132" t="str">
        <f t="shared" si="17"/>
        <v/>
      </c>
      <c r="J162" s="117" t="str">
        <f t="shared" si="18"/>
        <v/>
      </c>
      <c r="K162" s="117" t="str">
        <f t="shared" si="19"/>
        <v/>
      </c>
      <c r="M162" s="117" t="str">
        <f t="shared" si="20"/>
        <v/>
      </c>
    </row>
    <row r="163" spans="2:13" x14ac:dyDescent="0.25">
      <c r="B163" s="135">
        <v>18</v>
      </c>
      <c r="C163" s="131" t="str">
        <f>BUNDESLIGA!F196&amp;IF(OR(BUNDESLIGA!G196="",BUNDESLIGA!H196=""),"",IF(BUNDESLIGA!G196&gt;BUNDESLIGA!H196,"",IF(BUNDESLIGA!G196&lt;BUNDESLIGA!H196,"","")))</f>
        <v>Fortuna Düsseldorf</v>
      </c>
      <c r="D163" s="131" t="str">
        <f>BUNDESLIGA!I196&amp;IF(OR(BUNDESLIGA!G196="",BUNDESLIGA!H196=""),"",IF(BUNDESLIGA!G196&lt;BUNDESLIGA!H196,"",IF(BUNDESLIGA!G196&gt;BUNDESLIGA!H196,"","")))</f>
        <v>Werder Bremen</v>
      </c>
      <c r="E163" s="131" t="str">
        <f>IF(BUNDESLIGA!G196&lt;&gt;"",BUNDESLIGA!G196&amp;" - "&amp;BUNDESLIGA!H196,"")</f>
        <v/>
      </c>
      <c r="F163" s="131" t="str">
        <f t="shared" si="21"/>
        <v>Fortuna Düsseldorf-Werder Bremen</v>
      </c>
      <c r="G163" s="131" t="str">
        <f t="shared" si="16"/>
        <v/>
      </c>
      <c r="H163" s="132" t="str">
        <f t="shared" si="17"/>
        <v/>
      </c>
      <c r="J163" s="117" t="str">
        <f t="shared" si="18"/>
        <v/>
      </c>
      <c r="K163" s="117" t="str">
        <f t="shared" si="19"/>
        <v/>
      </c>
      <c r="M163" s="117" t="str">
        <f t="shared" si="20"/>
        <v/>
      </c>
    </row>
    <row r="164" spans="2:13" x14ac:dyDescent="0.25">
      <c r="B164" s="135">
        <v>18</v>
      </c>
      <c r="C164" s="131" t="str">
        <f>BUNDESLIGA!F197&amp;IF(OR(BUNDESLIGA!G197="",BUNDESLIGA!H197=""),"",IF(BUNDESLIGA!G197&gt;BUNDESLIGA!H197,"",IF(BUNDESLIGA!G197&lt;BUNDESLIGA!H197,"","")))</f>
        <v>1. FSV Mainz 05</v>
      </c>
      <c r="D164" s="131" t="str">
        <f>BUNDESLIGA!I197&amp;IF(OR(BUNDESLIGA!G197="",BUNDESLIGA!H197=""),"",IF(BUNDESLIGA!G197&lt;BUNDESLIGA!H197,"",IF(BUNDESLIGA!G197&gt;BUNDESLIGA!H197,"","")))</f>
        <v>SC Freiburg</v>
      </c>
      <c r="E164" s="131" t="str">
        <f>IF(BUNDESLIGA!G197&lt;&gt;"",BUNDESLIGA!G197&amp;" - "&amp;BUNDESLIGA!H197,"")</f>
        <v/>
      </c>
      <c r="F164" s="131" t="str">
        <f t="shared" si="21"/>
        <v>1. FSV Mainz 05-SC Freiburg</v>
      </c>
      <c r="G164" s="131" t="str">
        <f t="shared" si="16"/>
        <v/>
      </c>
      <c r="H164" s="132" t="str">
        <f t="shared" si="17"/>
        <v/>
      </c>
      <c r="J164" s="117" t="str">
        <f t="shared" si="18"/>
        <v/>
      </c>
      <c r="K164" s="117" t="str">
        <f t="shared" si="19"/>
        <v/>
      </c>
      <c r="M164" s="117" t="str">
        <f t="shared" si="20"/>
        <v/>
      </c>
    </row>
    <row r="165" spans="2:13" x14ac:dyDescent="0.25">
      <c r="B165" s="135">
        <v>18</v>
      </c>
      <c r="C165" s="131" t="str">
        <f>BUNDESLIGA!F198&amp;IF(OR(BUNDESLIGA!G198="",BUNDESLIGA!H198=""),"",IF(BUNDESLIGA!G198&gt;BUNDESLIGA!H198,"",IF(BUNDESLIGA!G198&lt;BUNDESLIGA!H198,"","")))</f>
        <v>RB Leipzig</v>
      </c>
      <c r="D165" s="131" t="str">
        <f>BUNDESLIGA!I198&amp;IF(OR(BUNDESLIGA!G198="",BUNDESLIGA!H198=""),"",IF(BUNDESLIGA!G198&lt;BUNDESLIGA!H198,"",IF(BUNDESLIGA!G198&gt;BUNDESLIGA!H198,"","")))</f>
        <v>1. FC Union Berlin</v>
      </c>
      <c r="E165" s="131" t="str">
        <f>IF(BUNDESLIGA!G198&lt;&gt;"",BUNDESLIGA!G198&amp;" - "&amp;BUNDESLIGA!H198,"")</f>
        <v/>
      </c>
      <c r="F165" s="131" t="str">
        <f t="shared" si="21"/>
        <v>RB Leipzig-1. FC Union Berlin</v>
      </c>
      <c r="G165" s="131" t="str">
        <f t="shared" si="16"/>
        <v/>
      </c>
      <c r="H165" s="132" t="str">
        <f t="shared" si="17"/>
        <v/>
      </c>
      <c r="J165" s="117" t="str">
        <f t="shared" si="18"/>
        <v/>
      </c>
      <c r="K165" s="117" t="str">
        <f t="shared" si="19"/>
        <v/>
      </c>
      <c r="M165" s="117" t="str">
        <f t="shared" si="20"/>
        <v/>
      </c>
    </row>
    <row r="166" spans="2:13" x14ac:dyDescent="0.25">
      <c r="B166" s="135">
        <v>19</v>
      </c>
      <c r="C166" s="131" t="str">
        <f>BUNDESLIGA!F201&amp;IF(OR(BUNDESLIGA!G201="",BUNDESLIGA!H201=""),"",IF(BUNDESLIGA!G201&gt;BUNDESLIGA!H201,"",IF(BUNDESLIGA!G201&lt;BUNDESLIGA!H201,"","")))</f>
        <v>Eintracht Frankfurt</v>
      </c>
      <c r="D166" s="131" t="str">
        <f>BUNDESLIGA!I201&amp;IF(OR(BUNDESLIGA!G201="",BUNDESLIGA!H201=""),"",IF(BUNDESLIGA!G201&lt;BUNDESLIGA!H201,"",IF(BUNDESLIGA!G201&gt;BUNDESLIGA!H201,"","")))</f>
        <v>RB Leipzig</v>
      </c>
      <c r="E166" s="131" t="str">
        <f>IF(BUNDESLIGA!G201&lt;&gt;"",BUNDESLIGA!G201&amp;" - "&amp;BUNDESLIGA!H201,"")</f>
        <v/>
      </c>
      <c r="F166" s="131" t="str">
        <f t="shared" si="21"/>
        <v>Eintracht Frankfurt-RB Leipzig</v>
      </c>
      <c r="G166" s="131" t="str">
        <f t="shared" si="16"/>
        <v/>
      </c>
      <c r="H166" s="132" t="str">
        <f t="shared" si="17"/>
        <v/>
      </c>
      <c r="J166" s="117" t="str">
        <f t="shared" si="18"/>
        <v/>
      </c>
      <c r="K166" s="117" t="str">
        <f t="shared" si="19"/>
        <v/>
      </c>
      <c r="M166" s="117" t="str">
        <f t="shared" si="20"/>
        <v/>
      </c>
    </row>
    <row r="167" spans="2:13" x14ac:dyDescent="0.25">
      <c r="B167" s="135">
        <v>19</v>
      </c>
      <c r="C167" s="131" t="str">
        <f>BUNDESLIGA!F202&amp;IF(OR(BUNDESLIGA!G202="",BUNDESLIGA!H202=""),"",IF(BUNDESLIGA!G202&gt;BUNDESLIGA!H202,"",IF(BUNDESLIGA!G202&lt;BUNDESLIGA!H202,"","")))</f>
        <v>Werder Bremen</v>
      </c>
      <c r="D167" s="131" t="str">
        <f>BUNDESLIGA!I202&amp;IF(OR(BUNDESLIGA!G202="",BUNDESLIGA!H202=""),"",IF(BUNDESLIGA!G202&lt;BUNDESLIGA!H202,"",IF(BUNDESLIGA!G202&gt;BUNDESLIGA!H202,"","")))</f>
        <v>1899 Hoffenheim</v>
      </c>
      <c r="E167" s="131" t="str">
        <f>IF(BUNDESLIGA!G202&lt;&gt;"",BUNDESLIGA!G202&amp;" - "&amp;BUNDESLIGA!H202,"")</f>
        <v/>
      </c>
      <c r="F167" s="131" t="str">
        <f t="shared" si="21"/>
        <v>Werder Bremen-1899 Hoffenheim</v>
      </c>
      <c r="G167" s="131" t="str">
        <f t="shared" si="16"/>
        <v/>
      </c>
      <c r="H167" s="132" t="str">
        <f t="shared" si="17"/>
        <v/>
      </c>
      <c r="J167" s="117" t="str">
        <f t="shared" si="18"/>
        <v/>
      </c>
      <c r="K167" s="117" t="str">
        <f t="shared" si="19"/>
        <v/>
      </c>
      <c r="M167" s="117" t="str">
        <f t="shared" si="20"/>
        <v/>
      </c>
    </row>
    <row r="168" spans="2:13" x14ac:dyDescent="0.25">
      <c r="B168" s="135">
        <v>19</v>
      </c>
      <c r="C168" s="131" t="str">
        <f>BUNDESLIGA!F203&amp;IF(OR(BUNDESLIGA!G203="",BUNDESLIGA!H203=""),"",IF(BUNDESLIGA!G203&gt;BUNDESLIGA!H203,"",IF(BUNDESLIGA!G203&lt;BUNDESLIGA!H203,"","")))</f>
        <v>Bayer Leverkusen</v>
      </c>
      <c r="D168" s="131" t="str">
        <f>BUNDESLIGA!I203&amp;IF(OR(BUNDESLIGA!G203="",BUNDESLIGA!H203=""),"",IF(BUNDESLIGA!G203&lt;BUNDESLIGA!H203,"",IF(BUNDESLIGA!G203&gt;BUNDESLIGA!H203,"","")))</f>
        <v>Fortuna Düsseldorf</v>
      </c>
      <c r="E168" s="131" t="str">
        <f>IF(BUNDESLIGA!G203&lt;&gt;"",BUNDESLIGA!G203&amp;" - "&amp;BUNDESLIGA!H203,"")</f>
        <v/>
      </c>
      <c r="F168" s="131" t="str">
        <f t="shared" si="21"/>
        <v>Bayer Leverkusen-Fortuna Düsseldorf</v>
      </c>
      <c r="G168" s="131" t="str">
        <f t="shared" si="16"/>
        <v/>
      </c>
      <c r="H168" s="132" t="str">
        <f t="shared" si="17"/>
        <v/>
      </c>
      <c r="J168" s="117" t="str">
        <f t="shared" si="18"/>
        <v/>
      </c>
      <c r="K168" s="117" t="str">
        <f t="shared" si="19"/>
        <v/>
      </c>
      <c r="M168" s="117" t="str">
        <f t="shared" si="20"/>
        <v/>
      </c>
    </row>
    <row r="169" spans="2:13" x14ac:dyDescent="0.25">
      <c r="B169" s="135">
        <v>19</v>
      </c>
      <c r="C169" s="131" t="str">
        <f>BUNDESLIGA!F204&amp;IF(OR(BUNDESLIGA!G204="",BUNDESLIGA!H204=""),"",IF(BUNDESLIGA!G204&gt;BUNDESLIGA!H204,"",IF(BUNDESLIGA!G204&lt;BUNDESLIGA!H204,"","")))</f>
        <v>VfL Wolfsburg</v>
      </c>
      <c r="D169" s="131" t="str">
        <f>BUNDESLIGA!I204&amp;IF(OR(BUNDESLIGA!G204="",BUNDESLIGA!H204=""),"",IF(BUNDESLIGA!G204&lt;BUNDESLIGA!H204,"",IF(BUNDESLIGA!G204&gt;BUNDESLIGA!H204,"","")))</f>
        <v>Hertha BSC</v>
      </c>
      <c r="E169" s="131" t="str">
        <f>IF(BUNDESLIGA!G204&lt;&gt;"",BUNDESLIGA!G204&amp;" - "&amp;BUNDESLIGA!H204,"")</f>
        <v/>
      </c>
      <c r="F169" s="131" t="str">
        <f t="shared" si="21"/>
        <v>VfL Wolfsburg-Hertha BSC</v>
      </c>
      <c r="G169" s="131" t="str">
        <f t="shared" si="16"/>
        <v/>
      </c>
      <c r="H169" s="132" t="str">
        <f t="shared" si="17"/>
        <v/>
      </c>
      <c r="J169" s="117" t="str">
        <f t="shared" si="18"/>
        <v/>
      </c>
      <c r="K169" s="117" t="str">
        <f t="shared" si="19"/>
        <v/>
      </c>
      <c r="M169" s="117" t="str">
        <f t="shared" si="20"/>
        <v/>
      </c>
    </row>
    <row r="170" spans="2:13" x14ac:dyDescent="0.25">
      <c r="B170" s="135">
        <v>19</v>
      </c>
      <c r="C170" s="131" t="str">
        <f>BUNDESLIGA!F205&amp;IF(OR(BUNDESLIGA!G205="",BUNDESLIGA!H205=""),"",IF(BUNDESLIGA!G205&gt;BUNDESLIGA!H205,"",IF(BUNDESLIGA!G205&lt;BUNDESLIGA!H205,"","")))</f>
        <v>Bor. Mönchengladbach</v>
      </c>
      <c r="D170" s="131" t="str">
        <f>BUNDESLIGA!I205&amp;IF(OR(BUNDESLIGA!G205="",BUNDESLIGA!H205=""),"",IF(BUNDESLIGA!G205&lt;BUNDESLIGA!H205,"",IF(BUNDESLIGA!G205&gt;BUNDESLIGA!H205,"","")))</f>
        <v>1. FSV Mainz 05</v>
      </c>
      <c r="E170" s="131" t="str">
        <f>IF(BUNDESLIGA!G205&lt;&gt;"",BUNDESLIGA!G205&amp;" - "&amp;BUNDESLIGA!H205,"")</f>
        <v/>
      </c>
      <c r="F170" s="131" t="str">
        <f t="shared" si="21"/>
        <v>Bor. Mönchengladbach-1. FSV Mainz 05</v>
      </c>
      <c r="G170" s="131" t="str">
        <f t="shared" si="16"/>
        <v/>
      </c>
      <c r="H170" s="132" t="str">
        <f t="shared" si="17"/>
        <v/>
      </c>
      <c r="J170" s="117" t="str">
        <f t="shared" si="18"/>
        <v/>
      </c>
      <c r="K170" s="117" t="str">
        <f t="shared" si="19"/>
        <v/>
      </c>
      <c r="M170" s="117" t="str">
        <f t="shared" si="20"/>
        <v/>
      </c>
    </row>
    <row r="171" spans="2:13" x14ac:dyDescent="0.25">
      <c r="B171" s="135">
        <v>19</v>
      </c>
      <c r="C171" s="131" t="str">
        <f>BUNDESLIGA!F206&amp;IF(OR(BUNDESLIGA!G206="",BUNDESLIGA!H206=""),"",IF(BUNDESLIGA!G206&gt;BUNDESLIGA!H206,"",IF(BUNDESLIGA!G206&lt;BUNDESLIGA!H206,"","")))</f>
        <v>Bayern München</v>
      </c>
      <c r="D171" s="131" t="str">
        <f>BUNDESLIGA!I206&amp;IF(OR(BUNDESLIGA!G206="",BUNDESLIGA!H206=""),"",IF(BUNDESLIGA!G206&lt;BUNDESLIGA!H206,"",IF(BUNDESLIGA!G206&gt;BUNDESLIGA!H206,"","")))</f>
        <v>FC Schalke 04</v>
      </c>
      <c r="E171" s="131" t="str">
        <f>IF(BUNDESLIGA!G206&lt;&gt;"",BUNDESLIGA!G206&amp;" - "&amp;BUNDESLIGA!H206,"")</f>
        <v/>
      </c>
      <c r="F171" s="131" t="str">
        <f t="shared" si="21"/>
        <v>Bayern München-FC Schalke 04</v>
      </c>
      <c r="G171" s="131" t="str">
        <f t="shared" si="16"/>
        <v/>
      </c>
      <c r="H171" s="132" t="str">
        <f t="shared" si="17"/>
        <v/>
      </c>
      <c r="J171" s="117" t="str">
        <f t="shared" si="18"/>
        <v/>
      </c>
      <c r="K171" s="117" t="str">
        <f t="shared" si="19"/>
        <v/>
      </c>
      <c r="M171" s="117" t="str">
        <f t="shared" si="20"/>
        <v/>
      </c>
    </row>
    <row r="172" spans="2:13" x14ac:dyDescent="0.25">
      <c r="B172" s="135">
        <v>19</v>
      </c>
      <c r="C172" s="131" t="str">
        <f>BUNDESLIGA!F207&amp;IF(OR(BUNDESLIGA!G207="",BUNDESLIGA!H207=""),"",IF(BUNDESLIGA!G207&gt;BUNDESLIGA!H207,"",IF(BUNDESLIGA!G207&lt;BUNDESLIGA!H207,"","")))</f>
        <v>1. FC Union Berlin</v>
      </c>
      <c r="D172" s="131" t="str">
        <f>BUNDESLIGA!I207&amp;IF(OR(BUNDESLIGA!G207="",BUNDESLIGA!H207=""),"",IF(BUNDESLIGA!G207&lt;BUNDESLIGA!H207,"",IF(BUNDESLIGA!G207&gt;BUNDESLIGA!H207,"","")))</f>
        <v>FC Augsburg</v>
      </c>
      <c r="E172" s="131" t="str">
        <f>IF(BUNDESLIGA!G207&lt;&gt;"",BUNDESLIGA!G207&amp;" - "&amp;BUNDESLIGA!H207,"")</f>
        <v/>
      </c>
      <c r="F172" s="131" t="str">
        <f t="shared" si="21"/>
        <v>1. FC Union Berlin-FC Augsburg</v>
      </c>
      <c r="G172" s="131" t="str">
        <f t="shared" si="16"/>
        <v/>
      </c>
      <c r="H172" s="132" t="str">
        <f t="shared" si="17"/>
        <v/>
      </c>
      <c r="J172" s="117" t="str">
        <f t="shared" si="18"/>
        <v/>
      </c>
      <c r="K172" s="117" t="str">
        <f t="shared" si="19"/>
        <v/>
      </c>
      <c r="M172" s="117" t="str">
        <f t="shared" si="20"/>
        <v/>
      </c>
    </row>
    <row r="173" spans="2:13" x14ac:dyDescent="0.25">
      <c r="B173" s="135">
        <v>19</v>
      </c>
      <c r="C173" s="131" t="str">
        <f>BUNDESLIGA!F208&amp;IF(OR(BUNDESLIGA!G208="",BUNDESLIGA!H208=""),"",IF(BUNDESLIGA!G208&gt;BUNDESLIGA!H208,"",IF(BUNDESLIGA!G208&lt;BUNDESLIGA!H208,"","")))</f>
        <v>Borussia Dortmund</v>
      </c>
      <c r="D173" s="131" t="str">
        <f>BUNDESLIGA!I208&amp;IF(OR(BUNDESLIGA!G208="",BUNDESLIGA!H208=""),"",IF(BUNDESLIGA!G208&lt;BUNDESLIGA!H208,"",IF(BUNDESLIGA!G208&gt;BUNDESLIGA!H208,"","")))</f>
        <v>1. FC Köln</v>
      </c>
      <c r="E173" s="131" t="str">
        <f>IF(BUNDESLIGA!G208&lt;&gt;"",BUNDESLIGA!G208&amp;" - "&amp;BUNDESLIGA!H208,"")</f>
        <v/>
      </c>
      <c r="F173" s="131" t="str">
        <f t="shared" si="21"/>
        <v>Borussia Dortmund-1. FC Köln</v>
      </c>
      <c r="G173" s="131" t="str">
        <f t="shared" si="16"/>
        <v/>
      </c>
      <c r="H173" s="132" t="str">
        <f t="shared" si="17"/>
        <v/>
      </c>
      <c r="J173" s="117" t="str">
        <f t="shared" si="18"/>
        <v/>
      </c>
      <c r="K173" s="117" t="str">
        <f t="shared" si="19"/>
        <v/>
      </c>
      <c r="M173" s="117" t="str">
        <f t="shared" si="20"/>
        <v/>
      </c>
    </row>
    <row r="174" spans="2:13" x14ac:dyDescent="0.25">
      <c r="B174" s="135">
        <v>19</v>
      </c>
      <c r="C174" s="131" t="str">
        <f>BUNDESLIGA!F209&amp;IF(OR(BUNDESLIGA!G209="",BUNDESLIGA!H209=""),"",IF(BUNDESLIGA!G209&gt;BUNDESLIGA!H209,"",IF(BUNDESLIGA!G209&lt;BUNDESLIGA!H209,"","")))</f>
        <v>SC Freiburg</v>
      </c>
      <c r="D174" s="131" t="str">
        <f>BUNDESLIGA!I209&amp;IF(OR(BUNDESLIGA!G209="",BUNDESLIGA!H209=""),"",IF(BUNDESLIGA!G209&lt;BUNDESLIGA!H209,"",IF(BUNDESLIGA!G209&gt;BUNDESLIGA!H209,"","")))</f>
        <v>SC Paderborn 07</v>
      </c>
      <c r="E174" s="131" t="str">
        <f>IF(BUNDESLIGA!G209&lt;&gt;"",BUNDESLIGA!G209&amp;" - "&amp;BUNDESLIGA!H209,"")</f>
        <v/>
      </c>
      <c r="F174" s="131" t="str">
        <f t="shared" si="21"/>
        <v>SC Freiburg-SC Paderborn 07</v>
      </c>
      <c r="G174" s="131" t="str">
        <f t="shared" si="16"/>
        <v/>
      </c>
      <c r="H174" s="132" t="str">
        <f t="shared" si="17"/>
        <v/>
      </c>
      <c r="J174" s="117" t="str">
        <f t="shared" si="18"/>
        <v/>
      </c>
      <c r="K174" s="117" t="str">
        <f t="shared" si="19"/>
        <v/>
      </c>
      <c r="M174" s="117" t="str">
        <f t="shared" si="20"/>
        <v/>
      </c>
    </row>
    <row r="175" spans="2:13" x14ac:dyDescent="0.25">
      <c r="B175" s="135">
        <v>20</v>
      </c>
      <c r="C175" s="131" t="str">
        <f>BUNDESLIGA!F212&amp;IF(OR(BUNDESLIGA!G212="",BUNDESLIGA!H212=""),"",IF(BUNDESLIGA!G212&gt;BUNDESLIGA!H212,"",IF(BUNDESLIGA!G212&lt;BUNDESLIGA!H212,"","")))</f>
        <v>1. FSV Mainz 05</v>
      </c>
      <c r="D175" s="131" t="str">
        <f>BUNDESLIGA!I212&amp;IF(OR(BUNDESLIGA!G212="",BUNDESLIGA!H212=""),"",IF(BUNDESLIGA!G212&lt;BUNDESLIGA!H212,"",IF(BUNDESLIGA!G212&gt;BUNDESLIGA!H212,"","")))</f>
        <v>Bayern München</v>
      </c>
      <c r="E175" s="131" t="str">
        <f>IF(BUNDESLIGA!G212&lt;&gt;"",BUNDESLIGA!G212&amp;" - "&amp;BUNDESLIGA!H212,"")</f>
        <v/>
      </c>
      <c r="F175" s="131" t="str">
        <f t="shared" si="21"/>
        <v>1. FSV Mainz 05-Bayern München</v>
      </c>
      <c r="G175" s="131" t="str">
        <f t="shared" si="16"/>
        <v/>
      </c>
      <c r="H175" s="132" t="str">
        <f t="shared" si="17"/>
        <v/>
      </c>
      <c r="J175" s="117" t="str">
        <f t="shared" si="18"/>
        <v/>
      </c>
      <c r="K175" s="117" t="str">
        <f t="shared" si="19"/>
        <v/>
      </c>
      <c r="M175" s="117" t="str">
        <f t="shared" si="20"/>
        <v/>
      </c>
    </row>
    <row r="176" spans="2:13" x14ac:dyDescent="0.25">
      <c r="B176" s="135">
        <v>20</v>
      </c>
      <c r="C176" s="131" t="str">
        <f>BUNDESLIGA!F213&amp;IF(OR(BUNDESLIGA!G213="",BUNDESLIGA!H213=""),"",IF(BUNDESLIGA!G213&gt;BUNDESLIGA!H213,"",IF(BUNDESLIGA!G213&lt;BUNDESLIGA!H213,"","")))</f>
        <v>1899 Hoffenheim</v>
      </c>
      <c r="D176" s="131" t="str">
        <f>BUNDESLIGA!I213&amp;IF(OR(BUNDESLIGA!G213="",BUNDESLIGA!H213=""),"",IF(BUNDESLIGA!G213&lt;BUNDESLIGA!H213,"",IF(BUNDESLIGA!G213&gt;BUNDESLIGA!H213,"","")))</f>
        <v>Bayer Leverkusen</v>
      </c>
      <c r="E176" s="131" t="str">
        <f>IF(BUNDESLIGA!G213&lt;&gt;"",BUNDESLIGA!G213&amp;" - "&amp;BUNDESLIGA!H213,"")</f>
        <v/>
      </c>
      <c r="F176" s="131" t="str">
        <f t="shared" si="21"/>
        <v>1899 Hoffenheim-Bayer Leverkusen</v>
      </c>
      <c r="G176" s="131" t="str">
        <f t="shared" si="16"/>
        <v/>
      </c>
      <c r="H176" s="132" t="str">
        <f t="shared" si="17"/>
        <v/>
      </c>
      <c r="J176" s="117" t="str">
        <f t="shared" si="18"/>
        <v/>
      </c>
      <c r="K176" s="117" t="str">
        <f t="shared" si="19"/>
        <v/>
      </c>
      <c r="M176" s="117" t="str">
        <f t="shared" si="20"/>
        <v/>
      </c>
    </row>
    <row r="177" spans="2:13" x14ac:dyDescent="0.25">
      <c r="B177" s="135">
        <v>20</v>
      </c>
      <c r="C177" s="131" t="str">
        <f>BUNDESLIGA!F214&amp;IF(OR(BUNDESLIGA!G214="",BUNDESLIGA!H214=""),"",IF(BUNDESLIGA!G214&gt;BUNDESLIGA!H214,"",IF(BUNDESLIGA!G214&lt;BUNDESLIGA!H214,"","")))</f>
        <v>RB Leipzig</v>
      </c>
      <c r="D177" s="131" t="str">
        <f>BUNDESLIGA!I214&amp;IF(OR(BUNDESLIGA!G214="",BUNDESLIGA!H214=""),"",IF(BUNDESLIGA!G214&lt;BUNDESLIGA!H214,"",IF(BUNDESLIGA!G214&gt;BUNDESLIGA!H214,"","")))</f>
        <v>Bor. Mönchengladbach</v>
      </c>
      <c r="E177" s="131" t="str">
        <f>IF(BUNDESLIGA!G214&lt;&gt;"",BUNDESLIGA!G214&amp;" - "&amp;BUNDESLIGA!H214,"")</f>
        <v/>
      </c>
      <c r="F177" s="131" t="str">
        <f t="shared" si="21"/>
        <v>RB Leipzig-Bor. Mönchengladbach</v>
      </c>
      <c r="G177" s="131" t="str">
        <f t="shared" si="16"/>
        <v/>
      </c>
      <c r="H177" s="132" t="str">
        <f t="shared" si="17"/>
        <v/>
      </c>
      <c r="J177" s="117" t="str">
        <f t="shared" si="18"/>
        <v/>
      </c>
      <c r="K177" s="117" t="str">
        <f t="shared" si="19"/>
        <v/>
      </c>
      <c r="M177" s="117" t="str">
        <f t="shared" si="20"/>
        <v/>
      </c>
    </row>
    <row r="178" spans="2:13" x14ac:dyDescent="0.25">
      <c r="B178" s="135">
        <v>20</v>
      </c>
      <c r="C178" s="131" t="str">
        <f>BUNDESLIGA!F215&amp;IF(OR(BUNDESLIGA!G215="",BUNDESLIGA!H215=""),"",IF(BUNDESLIGA!G215&gt;BUNDESLIGA!H215,"",IF(BUNDESLIGA!G215&lt;BUNDESLIGA!H215,"","")))</f>
        <v>SC Paderborn 07</v>
      </c>
      <c r="D178" s="131" t="str">
        <f>BUNDESLIGA!I215&amp;IF(OR(BUNDESLIGA!G215="",BUNDESLIGA!H215=""),"",IF(BUNDESLIGA!G215&lt;BUNDESLIGA!H215,"",IF(BUNDESLIGA!G215&gt;BUNDESLIGA!H215,"","")))</f>
        <v>VfL Wolfsburg</v>
      </c>
      <c r="E178" s="131" t="str">
        <f>IF(BUNDESLIGA!G215&lt;&gt;"",BUNDESLIGA!G215&amp;" - "&amp;BUNDESLIGA!H215,"")</f>
        <v/>
      </c>
      <c r="F178" s="131" t="str">
        <f t="shared" si="21"/>
        <v>SC Paderborn 07-VfL Wolfsburg</v>
      </c>
      <c r="G178" s="131" t="str">
        <f t="shared" si="16"/>
        <v/>
      </c>
      <c r="H178" s="132" t="str">
        <f t="shared" si="17"/>
        <v/>
      </c>
      <c r="J178" s="117" t="str">
        <f t="shared" si="18"/>
        <v/>
      </c>
      <c r="K178" s="117" t="str">
        <f t="shared" si="19"/>
        <v/>
      </c>
      <c r="M178" s="117" t="str">
        <f t="shared" si="20"/>
        <v/>
      </c>
    </row>
    <row r="179" spans="2:13" x14ac:dyDescent="0.25">
      <c r="B179" s="135">
        <v>20</v>
      </c>
      <c r="C179" s="131" t="str">
        <f>BUNDESLIGA!F216&amp;IF(OR(BUNDESLIGA!G216="",BUNDESLIGA!H216=""),"",IF(BUNDESLIGA!G216&gt;BUNDESLIGA!H216,"",IF(BUNDESLIGA!G216&lt;BUNDESLIGA!H216,"","")))</f>
        <v>Fortuna Düsseldorf</v>
      </c>
      <c r="D179" s="131" t="str">
        <f>BUNDESLIGA!I216&amp;IF(OR(BUNDESLIGA!G216="",BUNDESLIGA!H216=""),"",IF(BUNDESLIGA!G216&lt;BUNDESLIGA!H216,"",IF(BUNDESLIGA!G216&gt;BUNDESLIGA!H216,"","")))</f>
        <v>Eintracht Frankfurt</v>
      </c>
      <c r="E179" s="131" t="str">
        <f>IF(BUNDESLIGA!G216&lt;&gt;"",BUNDESLIGA!G216&amp;" - "&amp;BUNDESLIGA!H216,"")</f>
        <v/>
      </c>
      <c r="F179" s="131" t="str">
        <f t="shared" si="21"/>
        <v>Fortuna Düsseldorf-Eintracht Frankfurt</v>
      </c>
      <c r="G179" s="131" t="str">
        <f t="shared" si="16"/>
        <v/>
      </c>
      <c r="H179" s="132" t="str">
        <f t="shared" si="17"/>
        <v/>
      </c>
      <c r="J179" s="117" t="str">
        <f t="shared" si="18"/>
        <v/>
      </c>
      <c r="K179" s="117" t="str">
        <f t="shared" si="19"/>
        <v/>
      </c>
      <c r="M179" s="117" t="str">
        <f t="shared" si="20"/>
        <v/>
      </c>
    </row>
    <row r="180" spans="2:13" x14ac:dyDescent="0.25">
      <c r="B180" s="135">
        <v>20</v>
      </c>
      <c r="C180" s="131" t="str">
        <f>BUNDESLIGA!F217&amp;IF(OR(BUNDESLIGA!G217="",BUNDESLIGA!H217=""),"",IF(BUNDESLIGA!G217&gt;BUNDESLIGA!H217,"",IF(BUNDESLIGA!G217&lt;BUNDESLIGA!H217,"","")))</f>
        <v>FC Augsburg</v>
      </c>
      <c r="D180" s="131" t="str">
        <f>BUNDESLIGA!I217&amp;IF(OR(BUNDESLIGA!G217="",BUNDESLIGA!H217=""),"",IF(BUNDESLIGA!G217&lt;BUNDESLIGA!H217,"",IF(BUNDESLIGA!G217&gt;BUNDESLIGA!H217,"","")))</f>
        <v>Werder Bremen</v>
      </c>
      <c r="E180" s="131" t="str">
        <f>IF(BUNDESLIGA!G217&lt;&gt;"",BUNDESLIGA!G217&amp;" - "&amp;BUNDESLIGA!H217,"")</f>
        <v/>
      </c>
      <c r="F180" s="131" t="str">
        <f t="shared" si="21"/>
        <v>FC Augsburg-Werder Bremen</v>
      </c>
      <c r="G180" s="131" t="str">
        <f t="shared" si="16"/>
        <v/>
      </c>
      <c r="H180" s="132" t="str">
        <f t="shared" si="17"/>
        <v/>
      </c>
      <c r="J180" s="117" t="str">
        <f t="shared" si="18"/>
        <v/>
      </c>
      <c r="K180" s="117" t="str">
        <f t="shared" si="19"/>
        <v/>
      </c>
      <c r="M180" s="117" t="str">
        <f t="shared" si="20"/>
        <v/>
      </c>
    </row>
    <row r="181" spans="2:13" x14ac:dyDescent="0.25">
      <c r="B181" s="135">
        <v>20</v>
      </c>
      <c r="C181" s="131" t="str">
        <f>BUNDESLIGA!F218&amp;IF(OR(BUNDESLIGA!G218="",BUNDESLIGA!H218=""),"",IF(BUNDESLIGA!G218&gt;BUNDESLIGA!H218,"",IF(BUNDESLIGA!G218&lt;BUNDESLIGA!H218,"","")))</f>
        <v>1. FC Köln</v>
      </c>
      <c r="D181" s="131" t="str">
        <f>BUNDESLIGA!I218&amp;IF(OR(BUNDESLIGA!G218="",BUNDESLIGA!H218=""),"",IF(BUNDESLIGA!G218&lt;BUNDESLIGA!H218,"",IF(BUNDESLIGA!G218&gt;BUNDESLIGA!H218,"","")))</f>
        <v>SC Freiburg</v>
      </c>
      <c r="E181" s="131" t="str">
        <f>IF(BUNDESLIGA!G218&lt;&gt;"",BUNDESLIGA!G218&amp;" - "&amp;BUNDESLIGA!H218,"")</f>
        <v/>
      </c>
      <c r="F181" s="131" t="str">
        <f t="shared" si="21"/>
        <v>1. FC Köln-SC Freiburg</v>
      </c>
      <c r="G181" s="131" t="str">
        <f t="shared" si="16"/>
        <v/>
      </c>
      <c r="H181" s="132" t="str">
        <f t="shared" si="17"/>
        <v/>
      </c>
      <c r="J181" s="117" t="str">
        <f t="shared" si="18"/>
        <v/>
      </c>
      <c r="K181" s="117" t="str">
        <f t="shared" si="19"/>
        <v/>
      </c>
      <c r="M181" s="117" t="str">
        <f t="shared" si="20"/>
        <v/>
      </c>
    </row>
    <row r="182" spans="2:13" x14ac:dyDescent="0.25">
      <c r="B182" s="135">
        <v>20</v>
      </c>
      <c r="C182" s="131" t="str">
        <f>BUNDESLIGA!F219&amp;IF(OR(BUNDESLIGA!G219="",BUNDESLIGA!H219=""),"",IF(BUNDESLIGA!G219&gt;BUNDESLIGA!H219,"",IF(BUNDESLIGA!G219&lt;BUNDESLIGA!H219,"","")))</f>
        <v>Hertha BSC</v>
      </c>
      <c r="D182" s="131" t="str">
        <f>BUNDESLIGA!I219&amp;IF(OR(BUNDESLIGA!G219="",BUNDESLIGA!H219=""),"",IF(BUNDESLIGA!G219&lt;BUNDESLIGA!H219,"",IF(BUNDESLIGA!G219&gt;BUNDESLIGA!H219,"","")))</f>
        <v>FC Schalke 04</v>
      </c>
      <c r="E182" s="131" t="str">
        <f>IF(BUNDESLIGA!G219&lt;&gt;"",BUNDESLIGA!G219&amp;" - "&amp;BUNDESLIGA!H219,"")</f>
        <v/>
      </c>
      <c r="F182" s="131" t="str">
        <f t="shared" si="21"/>
        <v>Hertha BSC-FC Schalke 04</v>
      </c>
      <c r="G182" s="131" t="str">
        <f t="shared" si="16"/>
        <v/>
      </c>
      <c r="H182" s="132" t="str">
        <f t="shared" si="17"/>
        <v/>
      </c>
      <c r="J182" s="117" t="str">
        <f t="shared" si="18"/>
        <v/>
      </c>
      <c r="K182" s="117" t="str">
        <f t="shared" si="19"/>
        <v/>
      </c>
      <c r="M182" s="117" t="str">
        <f t="shared" si="20"/>
        <v/>
      </c>
    </row>
    <row r="183" spans="2:13" x14ac:dyDescent="0.25">
      <c r="B183" s="135">
        <v>20</v>
      </c>
      <c r="C183" s="131" t="str">
        <f>BUNDESLIGA!F220&amp;IF(OR(BUNDESLIGA!G220="",BUNDESLIGA!H220=""),"",IF(BUNDESLIGA!G220&gt;BUNDESLIGA!H220,"",IF(BUNDESLIGA!G220&lt;BUNDESLIGA!H220,"","")))</f>
        <v>Borussia Dortmund</v>
      </c>
      <c r="D183" s="131" t="str">
        <f>BUNDESLIGA!I220&amp;IF(OR(BUNDESLIGA!G220="",BUNDESLIGA!H220=""),"",IF(BUNDESLIGA!G220&lt;BUNDESLIGA!H220,"",IF(BUNDESLIGA!G220&gt;BUNDESLIGA!H220,"","")))</f>
        <v>1. FC Union Berlin</v>
      </c>
      <c r="E183" s="131" t="str">
        <f>IF(BUNDESLIGA!G220&lt;&gt;"",BUNDESLIGA!G220&amp;" - "&amp;BUNDESLIGA!H220,"")</f>
        <v/>
      </c>
      <c r="F183" s="131" t="str">
        <f t="shared" si="21"/>
        <v>Borussia Dortmund-1. FC Union Berlin</v>
      </c>
      <c r="G183" s="131" t="str">
        <f t="shared" si="16"/>
        <v/>
      </c>
      <c r="H183" s="132" t="str">
        <f t="shared" si="17"/>
        <v/>
      </c>
      <c r="J183" s="117" t="str">
        <f t="shared" si="18"/>
        <v/>
      </c>
      <c r="K183" s="117" t="str">
        <f t="shared" si="19"/>
        <v/>
      </c>
      <c r="M183" s="117" t="str">
        <f t="shared" si="20"/>
        <v/>
      </c>
    </row>
    <row r="184" spans="2:13" x14ac:dyDescent="0.25">
      <c r="B184" s="135">
        <v>21</v>
      </c>
      <c r="C184" s="131" t="str">
        <f>BUNDESLIGA!F223&amp;IF(OR(BUNDESLIGA!G223="",BUNDESLIGA!H223=""),"",IF(BUNDESLIGA!G223&gt;BUNDESLIGA!H223,"",IF(BUNDESLIGA!G223&lt;BUNDESLIGA!H223,"","")))</f>
        <v>Bayer Leverkusen</v>
      </c>
      <c r="D184" s="131" t="str">
        <f>BUNDESLIGA!I223&amp;IF(OR(BUNDESLIGA!G223="",BUNDESLIGA!H223=""),"",IF(BUNDESLIGA!G223&lt;BUNDESLIGA!H223,"",IF(BUNDESLIGA!G223&gt;BUNDESLIGA!H223,"","")))</f>
        <v>Borussia Dortmund</v>
      </c>
      <c r="E184" s="131" t="str">
        <f>IF(BUNDESLIGA!G223&lt;&gt;"",BUNDESLIGA!G223&amp;" - "&amp;BUNDESLIGA!H223,"")</f>
        <v/>
      </c>
      <c r="F184" s="131" t="str">
        <f t="shared" si="21"/>
        <v>Bayer Leverkusen-Borussia Dortmund</v>
      </c>
      <c r="G184" s="131" t="str">
        <f t="shared" si="16"/>
        <v/>
      </c>
      <c r="H184" s="132" t="str">
        <f t="shared" si="17"/>
        <v/>
      </c>
      <c r="J184" s="117" t="str">
        <f t="shared" si="18"/>
        <v/>
      </c>
      <c r="K184" s="117" t="str">
        <f t="shared" si="19"/>
        <v/>
      </c>
      <c r="M184" s="117" t="str">
        <f t="shared" si="20"/>
        <v/>
      </c>
    </row>
    <row r="185" spans="2:13" x14ac:dyDescent="0.25">
      <c r="B185" s="135">
        <v>21</v>
      </c>
      <c r="C185" s="131" t="str">
        <f>BUNDESLIGA!F224&amp;IF(OR(BUNDESLIGA!G224="",BUNDESLIGA!H224=""),"",IF(BUNDESLIGA!G224&gt;BUNDESLIGA!H224,"",IF(BUNDESLIGA!G224&lt;BUNDESLIGA!H224,"","")))</f>
        <v>Bayern München</v>
      </c>
      <c r="D185" s="131" t="str">
        <f>BUNDESLIGA!I224&amp;IF(OR(BUNDESLIGA!G224="",BUNDESLIGA!H224=""),"",IF(BUNDESLIGA!G224&lt;BUNDESLIGA!H224,"",IF(BUNDESLIGA!G224&gt;BUNDESLIGA!H224,"","")))</f>
        <v>RB Leipzig</v>
      </c>
      <c r="E185" s="131" t="str">
        <f>IF(BUNDESLIGA!G224&lt;&gt;"",BUNDESLIGA!G224&amp;" - "&amp;BUNDESLIGA!H224,"")</f>
        <v/>
      </c>
      <c r="F185" s="131" t="str">
        <f t="shared" si="21"/>
        <v>Bayern München-RB Leipzig</v>
      </c>
      <c r="G185" s="131" t="str">
        <f t="shared" si="16"/>
        <v/>
      </c>
      <c r="H185" s="132" t="str">
        <f t="shared" si="17"/>
        <v/>
      </c>
      <c r="J185" s="117" t="str">
        <f t="shared" si="18"/>
        <v/>
      </c>
      <c r="K185" s="117" t="str">
        <f t="shared" si="19"/>
        <v/>
      </c>
      <c r="M185" s="117" t="str">
        <f t="shared" si="20"/>
        <v/>
      </c>
    </row>
    <row r="186" spans="2:13" x14ac:dyDescent="0.25">
      <c r="B186" s="135">
        <v>21</v>
      </c>
      <c r="C186" s="131" t="str">
        <f>BUNDESLIGA!F225&amp;IF(OR(BUNDESLIGA!G225="",BUNDESLIGA!H225=""),"",IF(BUNDESLIGA!G225&gt;BUNDESLIGA!H225,"",IF(BUNDESLIGA!G225&lt;BUNDESLIGA!H225,"","")))</f>
        <v>SC Freiburg</v>
      </c>
      <c r="D186" s="131" t="str">
        <f>BUNDESLIGA!I225&amp;IF(OR(BUNDESLIGA!G225="",BUNDESLIGA!H225=""),"",IF(BUNDESLIGA!G225&lt;BUNDESLIGA!H225,"",IF(BUNDESLIGA!G225&gt;BUNDESLIGA!H225,"","")))</f>
        <v>1899 Hoffenheim</v>
      </c>
      <c r="E186" s="131" t="str">
        <f>IF(BUNDESLIGA!G225&lt;&gt;"",BUNDESLIGA!G225&amp;" - "&amp;BUNDESLIGA!H225,"")</f>
        <v/>
      </c>
      <c r="F186" s="131" t="str">
        <f t="shared" si="21"/>
        <v>SC Freiburg-1899 Hoffenheim</v>
      </c>
      <c r="G186" s="131" t="str">
        <f t="shared" si="16"/>
        <v/>
      </c>
      <c r="H186" s="132" t="str">
        <f t="shared" si="17"/>
        <v/>
      </c>
      <c r="J186" s="117" t="str">
        <f t="shared" si="18"/>
        <v/>
      </c>
      <c r="K186" s="117" t="str">
        <f t="shared" si="19"/>
        <v/>
      </c>
      <c r="M186" s="117" t="str">
        <f t="shared" si="20"/>
        <v/>
      </c>
    </row>
    <row r="187" spans="2:13" x14ac:dyDescent="0.25">
      <c r="B187" s="135">
        <v>21</v>
      </c>
      <c r="C187" s="131" t="str">
        <f>BUNDESLIGA!F226&amp;IF(OR(BUNDESLIGA!G226="",BUNDESLIGA!H226=""),"",IF(BUNDESLIGA!G226&gt;BUNDESLIGA!H226,"",IF(BUNDESLIGA!G226&lt;BUNDESLIGA!H226,"","")))</f>
        <v>VfL Wolfsburg</v>
      </c>
      <c r="D187" s="131" t="str">
        <f>BUNDESLIGA!I226&amp;IF(OR(BUNDESLIGA!G226="",BUNDESLIGA!H226=""),"",IF(BUNDESLIGA!G226&lt;BUNDESLIGA!H226,"",IF(BUNDESLIGA!G226&gt;BUNDESLIGA!H226,"","")))</f>
        <v>Fortuna Düsseldorf</v>
      </c>
      <c r="E187" s="131" t="str">
        <f>IF(BUNDESLIGA!G226&lt;&gt;"",BUNDESLIGA!G226&amp;" - "&amp;BUNDESLIGA!H226,"")</f>
        <v/>
      </c>
      <c r="F187" s="131" t="str">
        <f t="shared" si="21"/>
        <v>VfL Wolfsburg-Fortuna Düsseldorf</v>
      </c>
      <c r="G187" s="131" t="str">
        <f t="shared" si="16"/>
        <v/>
      </c>
      <c r="H187" s="132" t="str">
        <f t="shared" si="17"/>
        <v/>
      </c>
      <c r="J187" s="117" t="str">
        <f t="shared" si="18"/>
        <v/>
      </c>
      <c r="K187" s="117" t="str">
        <f t="shared" si="19"/>
        <v/>
      </c>
      <c r="M187" s="117" t="str">
        <f t="shared" si="20"/>
        <v/>
      </c>
    </row>
    <row r="188" spans="2:13" x14ac:dyDescent="0.25">
      <c r="B188" s="135">
        <v>21</v>
      </c>
      <c r="C188" s="131" t="str">
        <f>BUNDESLIGA!F227&amp;IF(OR(BUNDESLIGA!G227="",BUNDESLIGA!H227=""),"",IF(BUNDESLIGA!G227&gt;BUNDESLIGA!H227,"",IF(BUNDESLIGA!G227&lt;BUNDESLIGA!H227,"","")))</f>
        <v>Hertha BSC</v>
      </c>
      <c r="D188" s="131" t="str">
        <f>BUNDESLIGA!I227&amp;IF(OR(BUNDESLIGA!G227="",BUNDESLIGA!H227=""),"",IF(BUNDESLIGA!G227&lt;BUNDESLIGA!H227,"",IF(BUNDESLIGA!G227&gt;BUNDESLIGA!H227,"","")))</f>
        <v>1. FSV Mainz 05</v>
      </c>
      <c r="E188" s="131" t="str">
        <f>IF(BUNDESLIGA!G227&lt;&gt;"",BUNDESLIGA!G227&amp;" - "&amp;BUNDESLIGA!H227,"")</f>
        <v/>
      </c>
      <c r="F188" s="131" t="str">
        <f t="shared" si="21"/>
        <v>Hertha BSC-1. FSV Mainz 05</v>
      </c>
      <c r="G188" s="131" t="str">
        <f t="shared" si="16"/>
        <v/>
      </c>
      <c r="H188" s="132" t="str">
        <f t="shared" si="17"/>
        <v/>
      </c>
      <c r="J188" s="117" t="str">
        <f t="shared" si="18"/>
        <v/>
      </c>
      <c r="K188" s="117" t="str">
        <f t="shared" si="19"/>
        <v/>
      </c>
      <c r="M188" s="117" t="str">
        <f t="shared" si="20"/>
        <v/>
      </c>
    </row>
    <row r="189" spans="2:13" x14ac:dyDescent="0.25">
      <c r="B189" s="135">
        <v>21</v>
      </c>
      <c r="C189" s="131" t="str">
        <f>BUNDESLIGA!F228&amp;IF(OR(BUNDESLIGA!G228="",BUNDESLIGA!H228=""),"",IF(BUNDESLIGA!G228&gt;BUNDESLIGA!H228,"",IF(BUNDESLIGA!G228&lt;BUNDESLIGA!H228,"","")))</f>
        <v>Eintracht Frankfurt</v>
      </c>
      <c r="D189" s="131" t="str">
        <f>BUNDESLIGA!I228&amp;IF(OR(BUNDESLIGA!G228="",BUNDESLIGA!H228=""),"",IF(BUNDESLIGA!G228&lt;BUNDESLIGA!H228,"",IF(BUNDESLIGA!G228&gt;BUNDESLIGA!H228,"","")))</f>
        <v>FC Augsburg</v>
      </c>
      <c r="E189" s="131" t="str">
        <f>IF(BUNDESLIGA!G228&lt;&gt;"",BUNDESLIGA!G228&amp;" - "&amp;BUNDESLIGA!H228,"")</f>
        <v/>
      </c>
      <c r="F189" s="131" t="str">
        <f t="shared" si="21"/>
        <v>Eintracht Frankfurt-FC Augsburg</v>
      </c>
      <c r="G189" s="131" t="str">
        <f t="shared" si="16"/>
        <v/>
      </c>
      <c r="H189" s="132" t="str">
        <f t="shared" si="17"/>
        <v/>
      </c>
      <c r="J189" s="117" t="str">
        <f t="shared" si="18"/>
        <v/>
      </c>
      <c r="K189" s="117" t="str">
        <f t="shared" si="19"/>
        <v/>
      </c>
      <c r="M189" s="117" t="str">
        <f t="shared" si="20"/>
        <v/>
      </c>
    </row>
    <row r="190" spans="2:13" x14ac:dyDescent="0.25">
      <c r="B190" s="135">
        <v>21</v>
      </c>
      <c r="C190" s="131" t="str">
        <f>BUNDESLIGA!F229&amp;IF(OR(BUNDESLIGA!G229="",BUNDESLIGA!H229=""),"",IF(BUNDESLIGA!G229&gt;BUNDESLIGA!H229,"",IF(BUNDESLIGA!G229&lt;BUNDESLIGA!H229,"","")))</f>
        <v>Bor. Mönchengladbach</v>
      </c>
      <c r="D190" s="131" t="str">
        <f>BUNDESLIGA!I229&amp;IF(OR(BUNDESLIGA!G229="",BUNDESLIGA!H229=""),"",IF(BUNDESLIGA!G229&lt;BUNDESLIGA!H229,"",IF(BUNDESLIGA!G229&gt;BUNDESLIGA!H229,"","")))</f>
        <v>1. FC Köln</v>
      </c>
      <c r="E190" s="131" t="str">
        <f>IF(BUNDESLIGA!G229&lt;&gt;"",BUNDESLIGA!G229&amp;" - "&amp;BUNDESLIGA!H229,"")</f>
        <v/>
      </c>
      <c r="F190" s="131" t="str">
        <f t="shared" si="21"/>
        <v>Bor. Mönchengladbach-1. FC Köln</v>
      </c>
      <c r="G190" s="131" t="str">
        <f t="shared" si="16"/>
        <v/>
      </c>
      <c r="H190" s="132" t="str">
        <f t="shared" si="17"/>
        <v/>
      </c>
      <c r="J190" s="117" t="str">
        <f t="shared" si="18"/>
        <v/>
      </c>
      <c r="K190" s="117" t="str">
        <f t="shared" si="19"/>
        <v/>
      </c>
      <c r="M190" s="117" t="str">
        <f t="shared" si="20"/>
        <v/>
      </c>
    </row>
    <row r="191" spans="2:13" x14ac:dyDescent="0.25">
      <c r="B191" s="135">
        <v>21</v>
      </c>
      <c r="C191" s="131" t="str">
        <f>BUNDESLIGA!F230&amp;IF(OR(BUNDESLIGA!G230="",BUNDESLIGA!H230=""),"",IF(BUNDESLIGA!G230&gt;BUNDESLIGA!H230,"",IF(BUNDESLIGA!G230&lt;BUNDESLIGA!H230,"","")))</f>
        <v>FC Schalke 04</v>
      </c>
      <c r="D191" s="131" t="str">
        <f>BUNDESLIGA!I230&amp;IF(OR(BUNDESLIGA!G230="",BUNDESLIGA!H230=""),"",IF(BUNDESLIGA!G230&lt;BUNDESLIGA!H230,"",IF(BUNDESLIGA!G230&gt;BUNDESLIGA!H230,"","")))</f>
        <v>SC Paderborn 07</v>
      </c>
      <c r="E191" s="131" t="str">
        <f>IF(BUNDESLIGA!G230&lt;&gt;"",BUNDESLIGA!G230&amp;" - "&amp;BUNDESLIGA!H230,"")</f>
        <v/>
      </c>
      <c r="F191" s="131" t="str">
        <f t="shared" si="21"/>
        <v>FC Schalke 04-SC Paderborn 07</v>
      </c>
      <c r="G191" s="131" t="str">
        <f t="shared" si="16"/>
        <v/>
      </c>
      <c r="H191" s="132" t="str">
        <f t="shared" si="17"/>
        <v/>
      </c>
      <c r="J191" s="117" t="str">
        <f t="shared" si="18"/>
        <v/>
      </c>
      <c r="K191" s="117" t="str">
        <f t="shared" si="19"/>
        <v/>
      </c>
      <c r="M191" s="117" t="str">
        <f t="shared" si="20"/>
        <v/>
      </c>
    </row>
    <row r="192" spans="2:13" x14ac:dyDescent="0.25">
      <c r="B192" s="135">
        <v>21</v>
      </c>
      <c r="C192" s="131" t="str">
        <f>BUNDESLIGA!F231&amp;IF(OR(BUNDESLIGA!G231="",BUNDESLIGA!H231=""),"",IF(BUNDESLIGA!G231&gt;BUNDESLIGA!H231,"",IF(BUNDESLIGA!G231&lt;BUNDESLIGA!H231,"","")))</f>
        <v>Werder Bremen</v>
      </c>
      <c r="D192" s="131" t="str">
        <f>BUNDESLIGA!I231&amp;IF(OR(BUNDESLIGA!G231="",BUNDESLIGA!H231=""),"",IF(BUNDESLIGA!G231&lt;BUNDESLIGA!H231,"",IF(BUNDESLIGA!G231&gt;BUNDESLIGA!H231,"","")))</f>
        <v>1. FC Union Berlin</v>
      </c>
      <c r="E192" s="131" t="str">
        <f>IF(BUNDESLIGA!G231&lt;&gt;"",BUNDESLIGA!G231&amp;" - "&amp;BUNDESLIGA!H231,"")</f>
        <v/>
      </c>
      <c r="F192" s="131" t="str">
        <f t="shared" si="21"/>
        <v>Werder Bremen-1. FC Union Berlin</v>
      </c>
      <c r="G192" s="131" t="str">
        <f t="shared" si="16"/>
        <v/>
      </c>
      <c r="H192" s="132" t="str">
        <f t="shared" si="17"/>
        <v/>
      </c>
      <c r="J192" s="117" t="str">
        <f t="shared" si="18"/>
        <v/>
      </c>
      <c r="K192" s="117" t="str">
        <f t="shared" si="19"/>
        <v/>
      </c>
      <c r="M192" s="117" t="str">
        <f t="shared" si="20"/>
        <v/>
      </c>
    </row>
    <row r="193" spans="2:13" x14ac:dyDescent="0.25">
      <c r="B193" s="135">
        <v>22</v>
      </c>
      <c r="C193" s="131" t="str">
        <f>BUNDESLIGA!F234&amp;IF(OR(BUNDESLIGA!G234="",BUNDESLIGA!H234=""),"",IF(BUNDESLIGA!G234&gt;BUNDESLIGA!H234,"",IF(BUNDESLIGA!G234&lt;BUNDESLIGA!H234,"","")))</f>
        <v>1. FC Köln</v>
      </c>
      <c r="D193" s="131" t="str">
        <f>BUNDESLIGA!I234&amp;IF(OR(BUNDESLIGA!G234="",BUNDESLIGA!H234=""),"",IF(BUNDESLIGA!G234&lt;BUNDESLIGA!H234,"",IF(BUNDESLIGA!G234&gt;BUNDESLIGA!H234,"","")))</f>
        <v>Bayern München</v>
      </c>
      <c r="E193" s="131" t="str">
        <f>IF(BUNDESLIGA!G234&lt;&gt;"",BUNDESLIGA!G234&amp;" - "&amp;BUNDESLIGA!H234,"")</f>
        <v/>
      </c>
      <c r="F193" s="131" t="str">
        <f t="shared" si="21"/>
        <v>1. FC Köln-Bayern München</v>
      </c>
      <c r="G193" s="131" t="str">
        <f t="shared" si="16"/>
        <v/>
      </c>
      <c r="H193" s="132" t="str">
        <f t="shared" si="17"/>
        <v/>
      </c>
      <c r="J193" s="117" t="str">
        <f t="shared" si="18"/>
        <v/>
      </c>
      <c r="K193" s="117" t="str">
        <f t="shared" si="19"/>
        <v/>
      </c>
      <c r="M193" s="117" t="str">
        <f t="shared" si="20"/>
        <v/>
      </c>
    </row>
    <row r="194" spans="2:13" x14ac:dyDescent="0.25">
      <c r="B194" s="135">
        <v>22</v>
      </c>
      <c r="C194" s="131" t="str">
        <f>BUNDESLIGA!F235&amp;IF(OR(BUNDESLIGA!G235="",BUNDESLIGA!H235=""),"",IF(BUNDESLIGA!G235&gt;BUNDESLIGA!H235,"",IF(BUNDESLIGA!G235&lt;BUNDESLIGA!H235,"","")))</f>
        <v>1. FC Union Berlin</v>
      </c>
      <c r="D194" s="131" t="str">
        <f>BUNDESLIGA!I235&amp;IF(OR(BUNDESLIGA!G235="",BUNDESLIGA!H235=""),"",IF(BUNDESLIGA!G235&lt;BUNDESLIGA!H235,"",IF(BUNDESLIGA!G235&gt;BUNDESLIGA!H235,"","")))</f>
        <v>Bayer Leverkusen</v>
      </c>
      <c r="E194" s="131" t="str">
        <f>IF(BUNDESLIGA!G235&lt;&gt;"",BUNDESLIGA!G235&amp;" - "&amp;BUNDESLIGA!H235,"")</f>
        <v/>
      </c>
      <c r="F194" s="131" t="str">
        <f t="shared" si="21"/>
        <v>1. FC Union Berlin-Bayer Leverkusen</v>
      </c>
      <c r="G194" s="131" t="str">
        <f t="shared" si="16"/>
        <v/>
      </c>
      <c r="H194" s="132" t="str">
        <f t="shared" si="17"/>
        <v/>
      </c>
      <c r="J194" s="117" t="str">
        <f t="shared" si="18"/>
        <v/>
      </c>
      <c r="K194" s="117" t="str">
        <f t="shared" si="19"/>
        <v/>
      </c>
      <c r="M194" s="117" t="str">
        <f t="shared" si="20"/>
        <v/>
      </c>
    </row>
    <row r="195" spans="2:13" x14ac:dyDescent="0.25">
      <c r="B195" s="135">
        <v>22</v>
      </c>
      <c r="C195" s="131" t="str">
        <f>BUNDESLIGA!F236&amp;IF(OR(BUNDESLIGA!G236="",BUNDESLIGA!H236=""),"",IF(BUNDESLIGA!G236&gt;BUNDESLIGA!H236,"",IF(BUNDESLIGA!G236&lt;BUNDESLIGA!H236,"","")))</f>
        <v>Fortuna Düsseldorf</v>
      </c>
      <c r="D195" s="131" t="str">
        <f>BUNDESLIGA!I236&amp;IF(OR(BUNDESLIGA!G236="",BUNDESLIGA!H236=""),"",IF(BUNDESLIGA!G236&lt;BUNDESLIGA!H236,"",IF(BUNDESLIGA!G236&gt;BUNDESLIGA!H236,"","")))</f>
        <v>Bor. Mönchengladbach</v>
      </c>
      <c r="E195" s="131" t="str">
        <f>IF(BUNDESLIGA!G236&lt;&gt;"",BUNDESLIGA!G236&amp;" - "&amp;BUNDESLIGA!H236,"")</f>
        <v/>
      </c>
      <c r="F195" s="131" t="str">
        <f t="shared" si="21"/>
        <v>Fortuna Düsseldorf-Bor. Mönchengladbach</v>
      </c>
      <c r="G195" s="131" t="str">
        <f t="shared" si="16"/>
        <v/>
      </c>
      <c r="H195" s="132" t="str">
        <f t="shared" si="17"/>
        <v/>
      </c>
      <c r="J195" s="117" t="str">
        <f t="shared" si="18"/>
        <v/>
      </c>
      <c r="K195" s="117" t="str">
        <f t="shared" si="19"/>
        <v/>
      </c>
      <c r="M195" s="117" t="str">
        <f t="shared" si="20"/>
        <v/>
      </c>
    </row>
    <row r="196" spans="2:13" x14ac:dyDescent="0.25">
      <c r="B196" s="135">
        <v>22</v>
      </c>
      <c r="C196" s="131" t="str">
        <f>BUNDESLIGA!F237&amp;IF(OR(BUNDESLIGA!G237="",BUNDESLIGA!H237=""),"",IF(BUNDESLIGA!G237&gt;BUNDESLIGA!H237,"",IF(BUNDESLIGA!G237&lt;BUNDESLIGA!H237,"","")))</f>
        <v>1899 Hoffenheim</v>
      </c>
      <c r="D196" s="131" t="str">
        <f>BUNDESLIGA!I237&amp;IF(OR(BUNDESLIGA!G237="",BUNDESLIGA!H237=""),"",IF(BUNDESLIGA!G237&lt;BUNDESLIGA!H237,"",IF(BUNDESLIGA!G237&gt;BUNDESLIGA!H237,"","")))</f>
        <v>VfL Wolfsburg</v>
      </c>
      <c r="E196" s="131" t="str">
        <f>IF(BUNDESLIGA!G237&lt;&gt;"",BUNDESLIGA!G237&amp;" - "&amp;BUNDESLIGA!H237,"")</f>
        <v/>
      </c>
      <c r="F196" s="131" t="str">
        <f t="shared" si="21"/>
        <v>1899 Hoffenheim-VfL Wolfsburg</v>
      </c>
      <c r="G196" s="131" t="str">
        <f t="shared" ref="G196:G259" si="22">LEFT(E196,1)</f>
        <v/>
      </c>
      <c r="H196" s="132" t="str">
        <f t="shared" ref="H196:H259" si="23">RIGHT(E196,1)</f>
        <v/>
      </c>
      <c r="J196" s="117" t="str">
        <f t="shared" ref="J196:J259" si="24">IF(G196="","",IF(G196&gt;H196,3,IF(G196=H196,1,0)))</f>
        <v/>
      </c>
      <c r="K196" s="117" t="str">
        <f t="shared" ref="K196:K259" si="25">IF(H196="","",IF(H196&gt;G196,3,IF(H196=G196,1,0)))</f>
        <v/>
      </c>
      <c r="M196" s="117" t="str">
        <f t="shared" ref="M196:M259" si="26">IF(AND($G196&lt;&gt;"",ISNUMBER(SEARCH("-"&amp;$O$2,$F196))+ISNUMBER(SEARCH($O$2&amp;"-",$F196))),ROW(),"")</f>
        <v/>
      </c>
    </row>
    <row r="197" spans="2:13" x14ac:dyDescent="0.25">
      <c r="B197" s="135">
        <v>22</v>
      </c>
      <c r="C197" s="131" t="str">
        <f>BUNDESLIGA!F238&amp;IF(OR(BUNDESLIGA!G238="",BUNDESLIGA!H238=""),"",IF(BUNDESLIGA!G238&gt;BUNDESLIGA!H238,"",IF(BUNDESLIGA!G238&lt;BUNDESLIGA!H238,"","")))</f>
        <v>Borussia Dortmund</v>
      </c>
      <c r="D197" s="131" t="str">
        <f>BUNDESLIGA!I238&amp;IF(OR(BUNDESLIGA!G238="",BUNDESLIGA!H238=""),"",IF(BUNDESLIGA!G238&lt;BUNDESLIGA!H238,"",IF(BUNDESLIGA!G238&gt;BUNDESLIGA!H238,"","")))</f>
        <v>Eintracht Frankfurt</v>
      </c>
      <c r="E197" s="131" t="str">
        <f>IF(BUNDESLIGA!G238&lt;&gt;"",BUNDESLIGA!G238&amp;" - "&amp;BUNDESLIGA!H238,"")</f>
        <v/>
      </c>
      <c r="F197" s="131" t="str">
        <f t="shared" si="21"/>
        <v>Borussia Dortmund-Eintracht Frankfurt</v>
      </c>
      <c r="G197" s="131" t="str">
        <f t="shared" si="22"/>
        <v/>
      </c>
      <c r="H197" s="132" t="str">
        <f t="shared" si="23"/>
        <v/>
      </c>
      <c r="J197" s="117" t="str">
        <f t="shared" si="24"/>
        <v/>
      </c>
      <c r="K197" s="117" t="str">
        <f t="shared" si="25"/>
        <v/>
      </c>
      <c r="M197" s="117" t="str">
        <f t="shared" si="26"/>
        <v/>
      </c>
    </row>
    <row r="198" spans="2:13" x14ac:dyDescent="0.25">
      <c r="B198" s="135">
        <v>22</v>
      </c>
      <c r="C198" s="131" t="str">
        <f>BUNDESLIGA!F239&amp;IF(OR(BUNDESLIGA!G239="",BUNDESLIGA!H239=""),"",IF(BUNDESLIGA!G239&gt;BUNDESLIGA!H239,"",IF(BUNDESLIGA!G239&lt;BUNDESLIGA!H239,"","")))</f>
        <v>RB Leipzig</v>
      </c>
      <c r="D198" s="131" t="str">
        <f>BUNDESLIGA!I239&amp;IF(OR(BUNDESLIGA!G239="",BUNDESLIGA!H239=""),"",IF(BUNDESLIGA!G239&lt;BUNDESLIGA!H239,"",IF(BUNDESLIGA!G239&gt;BUNDESLIGA!H239,"","")))</f>
        <v>Werder Bremen</v>
      </c>
      <c r="E198" s="131" t="str">
        <f>IF(BUNDESLIGA!G239&lt;&gt;"",BUNDESLIGA!G239&amp;" - "&amp;BUNDESLIGA!H239,"")</f>
        <v/>
      </c>
      <c r="F198" s="131" t="str">
        <f t="shared" ref="F198:F261" si="27">(C198&amp;"-"&amp;D198)</f>
        <v>RB Leipzig-Werder Bremen</v>
      </c>
      <c r="G198" s="131" t="str">
        <f t="shared" si="22"/>
        <v/>
      </c>
      <c r="H198" s="132" t="str">
        <f t="shared" si="23"/>
        <v/>
      </c>
      <c r="J198" s="117" t="str">
        <f t="shared" si="24"/>
        <v/>
      </c>
      <c r="K198" s="117" t="str">
        <f t="shared" si="25"/>
        <v/>
      </c>
      <c r="M198" s="117" t="str">
        <f t="shared" si="26"/>
        <v/>
      </c>
    </row>
    <row r="199" spans="2:13" x14ac:dyDescent="0.25">
      <c r="B199" s="135">
        <v>22</v>
      </c>
      <c r="C199" s="131" t="str">
        <f>BUNDESLIGA!F240&amp;IF(OR(BUNDESLIGA!G240="",BUNDESLIGA!H240=""),"",IF(BUNDESLIGA!G240&gt;BUNDESLIGA!H240,"",IF(BUNDESLIGA!G240&lt;BUNDESLIGA!H240,"","")))</f>
        <v>SC Paderborn 07</v>
      </c>
      <c r="D199" s="131" t="str">
        <f>BUNDESLIGA!I240&amp;IF(OR(BUNDESLIGA!G240="",BUNDESLIGA!H240=""),"",IF(BUNDESLIGA!G240&lt;BUNDESLIGA!H240,"",IF(BUNDESLIGA!G240&gt;BUNDESLIGA!H240,"","")))</f>
        <v>Hertha BSC</v>
      </c>
      <c r="E199" s="131" t="str">
        <f>IF(BUNDESLIGA!G240&lt;&gt;"",BUNDESLIGA!G240&amp;" - "&amp;BUNDESLIGA!H240,"")</f>
        <v/>
      </c>
      <c r="F199" s="131" t="str">
        <f t="shared" si="27"/>
        <v>SC Paderborn 07-Hertha BSC</v>
      </c>
      <c r="G199" s="131" t="str">
        <f t="shared" si="22"/>
        <v/>
      </c>
      <c r="H199" s="132" t="str">
        <f t="shared" si="23"/>
        <v/>
      </c>
      <c r="J199" s="117" t="str">
        <f t="shared" si="24"/>
        <v/>
      </c>
      <c r="K199" s="117" t="str">
        <f t="shared" si="25"/>
        <v/>
      </c>
      <c r="M199" s="117" t="str">
        <f t="shared" si="26"/>
        <v/>
      </c>
    </row>
    <row r="200" spans="2:13" x14ac:dyDescent="0.25">
      <c r="B200" s="135">
        <v>22</v>
      </c>
      <c r="C200" s="131" t="str">
        <f>BUNDESLIGA!F241&amp;IF(OR(BUNDESLIGA!G241="",BUNDESLIGA!H241=""),"",IF(BUNDESLIGA!G241&gt;BUNDESLIGA!H241,"",IF(BUNDESLIGA!G241&lt;BUNDESLIGA!H241,"","")))</f>
        <v>FC Augsburg</v>
      </c>
      <c r="D200" s="131" t="str">
        <f>BUNDESLIGA!I241&amp;IF(OR(BUNDESLIGA!G241="",BUNDESLIGA!H241=""),"",IF(BUNDESLIGA!G241&lt;BUNDESLIGA!H241,"",IF(BUNDESLIGA!G241&gt;BUNDESLIGA!H241,"","")))</f>
        <v>SC Freiburg</v>
      </c>
      <c r="E200" s="131" t="str">
        <f>IF(BUNDESLIGA!G241&lt;&gt;"",BUNDESLIGA!G241&amp;" - "&amp;BUNDESLIGA!H241,"")</f>
        <v/>
      </c>
      <c r="F200" s="131" t="str">
        <f t="shared" si="27"/>
        <v>FC Augsburg-SC Freiburg</v>
      </c>
      <c r="G200" s="131" t="str">
        <f t="shared" si="22"/>
        <v/>
      </c>
      <c r="H200" s="132" t="str">
        <f t="shared" si="23"/>
        <v/>
      </c>
      <c r="J200" s="117" t="str">
        <f t="shared" si="24"/>
        <v/>
      </c>
      <c r="K200" s="117" t="str">
        <f t="shared" si="25"/>
        <v/>
      </c>
      <c r="M200" s="117" t="str">
        <f t="shared" si="26"/>
        <v/>
      </c>
    </row>
    <row r="201" spans="2:13" x14ac:dyDescent="0.25">
      <c r="B201" s="135">
        <v>22</v>
      </c>
      <c r="C201" s="131" t="str">
        <f>BUNDESLIGA!F242&amp;IF(OR(BUNDESLIGA!G242="",BUNDESLIGA!H242=""),"",IF(BUNDESLIGA!G242&gt;BUNDESLIGA!H242,"",IF(BUNDESLIGA!G242&lt;BUNDESLIGA!H242,"","")))</f>
        <v>1. FSV Mainz 05</v>
      </c>
      <c r="D201" s="131" t="str">
        <f>BUNDESLIGA!I242&amp;IF(OR(BUNDESLIGA!G242="",BUNDESLIGA!H242=""),"",IF(BUNDESLIGA!G242&lt;BUNDESLIGA!H242,"",IF(BUNDESLIGA!G242&gt;BUNDESLIGA!H242,"","")))</f>
        <v>FC Schalke 04</v>
      </c>
      <c r="E201" s="131" t="str">
        <f>IF(BUNDESLIGA!G242&lt;&gt;"",BUNDESLIGA!G242&amp;" - "&amp;BUNDESLIGA!H242,"")</f>
        <v/>
      </c>
      <c r="F201" s="131" t="str">
        <f t="shared" si="27"/>
        <v>1. FSV Mainz 05-FC Schalke 04</v>
      </c>
      <c r="G201" s="131" t="str">
        <f t="shared" si="22"/>
        <v/>
      </c>
      <c r="H201" s="132" t="str">
        <f t="shared" si="23"/>
        <v/>
      </c>
      <c r="J201" s="117" t="str">
        <f t="shared" si="24"/>
        <v/>
      </c>
      <c r="K201" s="117" t="str">
        <f t="shared" si="25"/>
        <v/>
      </c>
      <c r="M201" s="117" t="str">
        <f t="shared" si="26"/>
        <v/>
      </c>
    </row>
    <row r="202" spans="2:13" x14ac:dyDescent="0.25">
      <c r="B202" s="135">
        <v>23</v>
      </c>
      <c r="C202" s="131" t="str">
        <f>BUNDESLIGA!F245&amp;IF(OR(BUNDESLIGA!G245="",BUNDESLIGA!H245=""),"",IF(BUNDESLIGA!G245&gt;BUNDESLIGA!H245,"",IF(BUNDESLIGA!G245&lt;BUNDESLIGA!H245,"","")))</f>
        <v>Werder Bremen</v>
      </c>
      <c r="D202" s="131" t="str">
        <f>BUNDESLIGA!I245&amp;IF(OR(BUNDESLIGA!G245="",BUNDESLIGA!H245=""),"",IF(BUNDESLIGA!G245&lt;BUNDESLIGA!H245,"",IF(BUNDESLIGA!G245&gt;BUNDESLIGA!H245,"","")))</f>
        <v>Borussia Dortmund</v>
      </c>
      <c r="E202" s="131" t="str">
        <f>IF(BUNDESLIGA!G245&lt;&gt;"",BUNDESLIGA!G245&amp;" - "&amp;BUNDESLIGA!H245,"")</f>
        <v/>
      </c>
      <c r="F202" s="131" t="str">
        <f t="shared" si="27"/>
        <v>Werder Bremen-Borussia Dortmund</v>
      </c>
      <c r="G202" s="131" t="str">
        <f t="shared" si="22"/>
        <v/>
      </c>
      <c r="H202" s="132" t="str">
        <f t="shared" si="23"/>
        <v/>
      </c>
      <c r="J202" s="117" t="str">
        <f t="shared" si="24"/>
        <v/>
      </c>
      <c r="K202" s="117" t="str">
        <f t="shared" si="25"/>
        <v/>
      </c>
      <c r="M202" s="117" t="str">
        <f t="shared" si="26"/>
        <v/>
      </c>
    </row>
    <row r="203" spans="2:13" x14ac:dyDescent="0.25">
      <c r="B203" s="135">
        <v>23</v>
      </c>
      <c r="C203" s="131" t="str">
        <f>BUNDESLIGA!F246&amp;IF(OR(BUNDESLIGA!G246="",BUNDESLIGA!H246=""),"",IF(BUNDESLIGA!G246&gt;BUNDESLIGA!H246,"",IF(BUNDESLIGA!G246&lt;BUNDESLIGA!H246,"","")))</f>
        <v>FC Schalke 04</v>
      </c>
      <c r="D203" s="131" t="str">
        <f>BUNDESLIGA!I246&amp;IF(OR(BUNDESLIGA!G246="",BUNDESLIGA!H246=""),"",IF(BUNDESLIGA!G246&lt;BUNDESLIGA!H246,"",IF(BUNDESLIGA!G246&gt;BUNDESLIGA!H246,"","")))</f>
        <v>RB Leipzig</v>
      </c>
      <c r="E203" s="131" t="str">
        <f>IF(BUNDESLIGA!G246&lt;&gt;"",BUNDESLIGA!G246&amp;" - "&amp;BUNDESLIGA!H246,"")</f>
        <v/>
      </c>
      <c r="F203" s="131" t="str">
        <f t="shared" si="27"/>
        <v>FC Schalke 04-RB Leipzig</v>
      </c>
      <c r="G203" s="131" t="str">
        <f t="shared" si="22"/>
        <v/>
      </c>
      <c r="H203" s="132" t="str">
        <f t="shared" si="23"/>
        <v/>
      </c>
      <c r="J203" s="117" t="str">
        <f t="shared" si="24"/>
        <v/>
      </c>
      <c r="K203" s="117" t="str">
        <f t="shared" si="25"/>
        <v/>
      </c>
      <c r="M203" s="117" t="str">
        <f t="shared" si="26"/>
        <v/>
      </c>
    </row>
    <row r="204" spans="2:13" x14ac:dyDescent="0.25">
      <c r="B204" s="135">
        <v>23</v>
      </c>
      <c r="C204" s="131" t="str">
        <f>BUNDESLIGA!F247&amp;IF(OR(BUNDESLIGA!G247="",BUNDESLIGA!H247=""),"",IF(BUNDESLIGA!G247&gt;BUNDESLIGA!H247,"",IF(BUNDESLIGA!G247&lt;BUNDESLIGA!H247,"","")))</f>
        <v>Bor. Mönchengladbach</v>
      </c>
      <c r="D204" s="131" t="str">
        <f>BUNDESLIGA!I247&amp;IF(OR(BUNDESLIGA!G247="",BUNDESLIGA!H247=""),"",IF(BUNDESLIGA!G247&lt;BUNDESLIGA!H247,"",IF(BUNDESLIGA!G247&gt;BUNDESLIGA!H247,"","")))</f>
        <v>1899 Hoffenheim</v>
      </c>
      <c r="E204" s="131" t="str">
        <f>IF(BUNDESLIGA!G247&lt;&gt;"",BUNDESLIGA!G247&amp;" - "&amp;BUNDESLIGA!H247,"")</f>
        <v/>
      </c>
      <c r="F204" s="131" t="str">
        <f t="shared" si="27"/>
        <v>Bor. Mönchengladbach-1899 Hoffenheim</v>
      </c>
      <c r="G204" s="131" t="str">
        <f t="shared" si="22"/>
        <v/>
      </c>
      <c r="H204" s="132" t="str">
        <f t="shared" si="23"/>
        <v/>
      </c>
      <c r="J204" s="117" t="str">
        <f t="shared" si="24"/>
        <v/>
      </c>
      <c r="K204" s="117" t="str">
        <f t="shared" si="25"/>
        <v/>
      </c>
      <c r="M204" s="117" t="str">
        <f t="shared" si="26"/>
        <v/>
      </c>
    </row>
    <row r="205" spans="2:13" x14ac:dyDescent="0.25">
      <c r="B205" s="135">
        <v>23</v>
      </c>
      <c r="C205" s="131" t="str">
        <f>BUNDESLIGA!F248&amp;IF(OR(BUNDESLIGA!G248="",BUNDESLIGA!H248=""),"",IF(BUNDESLIGA!G248&gt;BUNDESLIGA!H248,"",IF(BUNDESLIGA!G248&lt;BUNDESLIGA!H248,"","")))</f>
        <v>SC Freiburg</v>
      </c>
      <c r="D205" s="131" t="str">
        <f>BUNDESLIGA!I248&amp;IF(OR(BUNDESLIGA!G248="",BUNDESLIGA!H248=""),"",IF(BUNDESLIGA!G248&lt;BUNDESLIGA!H248,"",IF(BUNDESLIGA!G248&gt;BUNDESLIGA!H248,"","")))</f>
        <v>Fortuna Düsseldorf</v>
      </c>
      <c r="E205" s="131" t="str">
        <f>IF(BUNDESLIGA!G248&lt;&gt;"",BUNDESLIGA!G248&amp;" - "&amp;BUNDESLIGA!H248,"")</f>
        <v/>
      </c>
      <c r="F205" s="131" t="str">
        <f t="shared" si="27"/>
        <v>SC Freiburg-Fortuna Düsseldorf</v>
      </c>
      <c r="G205" s="131" t="str">
        <f t="shared" si="22"/>
        <v/>
      </c>
      <c r="H205" s="132" t="str">
        <f t="shared" si="23"/>
        <v/>
      </c>
      <c r="J205" s="117" t="str">
        <f t="shared" si="24"/>
        <v/>
      </c>
      <c r="K205" s="117" t="str">
        <f t="shared" si="25"/>
        <v/>
      </c>
      <c r="M205" s="117" t="str">
        <f t="shared" si="26"/>
        <v/>
      </c>
    </row>
    <row r="206" spans="2:13" x14ac:dyDescent="0.25">
      <c r="B206" s="135">
        <v>23</v>
      </c>
      <c r="C206" s="131" t="str">
        <f>BUNDESLIGA!F249&amp;IF(OR(BUNDESLIGA!G249="",BUNDESLIGA!H249=""),"",IF(BUNDESLIGA!G249&gt;BUNDESLIGA!H249,"",IF(BUNDESLIGA!G249&lt;BUNDESLIGA!H249,"","")))</f>
        <v>VfL Wolfsburg</v>
      </c>
      <c r="D206" s="131" t="str">
        <f>BUNDESLIGA!I249&amp;IF(OR(BUNDESLIGA!G249="",BUNDESLIGA!H249=""),"",IF(BUNDESLIGA!G249&lt;BUNDESLIGA!H249,"",IF(BUNDESLIGA!G249&gt;BUNDESLIGA!H249,"","")))</f>
        <v>1. FSV Mainz 05</v>
      </c>
      <c r="E206" s="131" t="str">
        <f>IF(BUNDESLIGA!G249&lt;&gt;"",BUNDESLIGA!G249&amp;" - "&amp;BUNDESLIGA!H249,"")</f>
        <v/>
      </c>
      <c r="F206" s="131" t="str">
        <f t="shared" si="27"/>
        <v>VfL Wolfsburg-1. FSV Mainz 05</v>
      </c>
      <c r="G206" s="131" t="str">
        <f t="shared" si="22"/>
        <v/>
      </c>
      <c r="H206" s="132" t="str">
        <f t="shared" si="23"/>
        <v/>
      </c>
      <c r="J206" s="117" t="str">
        <f t="shared" si="24"/>
        <v/>
      </c>
      <c r="K206" s="117" t="str">
        <f t="shared" si="25"/>
        <v/>
      </c>
      <c r="M206" s="117" t="str">
        <f t="shared" si="26"/>
        <v/>
      </c>
    </row>
    <row r="207" spans="2:13" x14ac:dyDescent="0.25">
      <c r="B207" s="135">
        <v>23</v>
      </c>
      <c r="C207" s="131" t="str">
        <f>BUNDESLIGA!F250&amp;IF(OR(BUNDESLIGA!G250="",BUNDESLIGA!H250=""),"",IF(BUNDESLIGA!G250&gt;BUNDESLIGA!H250,"",IF(BUNDESLIGA!G250&lt;BUNDESLIGA!H250,"","")))</f>
        <v>Bayer Leverkusen</v>
      </c>
      <c r="D207" s="131" t="str">
        <f>BUNDESLIGA!I250&amp;IF(OR(BUNDESLIGA!G250="",BUNDESLIGA!H250=""),"",IF(BUNDESLIGA!G250&lt;BUNDESLIGA!H250,"",IF(BUNDESLIGA!G250&gt;BUNDESLIGA!H250,"","")))</f>
        <v>FC Augsburg</v>
      </c>
      <c r="E207" s="131" t="str">
        <f>IF(BUNDESLIGA!G250&lt;&gt;"",BUNDESLIGA!G250&amp;" - "&amp;BUNDESLIGA!H250,"")</f>
        <v/>
      </c>
      <c r="F207" s="131" t="str">
        <f t="shared" si="27"/>
        <v>Bayer Leverkusen-FC Augsburg</v>
      </c>
      <c r="G207" s="131" t="str">
        <f t="shared" si="22"/>
        <v/>
      </c>
      <c r="H207" s="132" t="str">
        <f t="shared" si="23"/>
        <v/>
      </c>
      <c r="J207" s="117" t="str">
        <f t="shared" si="24"/>
        <v/>
      </c>
      <c r="K207" s="117" t="str">
        <f t="shared" si="25"/>
        <v/>
      </c>
      <c r="M207" s="117" t="str">
        <f t="shared" si="26"/>
        <v/>
      </c>
    </row>
    <row r="208" spans="2:13" x14ac:dyDescent="0.25">
      <c r="B208" s="135">
        <v>23</v>
      </c>
      <c r="C208" s="131" t="str">
        <f>BUNDESLIGA!F251&amp;IF(OR(BUNDESLIGA!G251="",BUNDESLIGA!H251=""),"",IF(BUNDESLIGA!G251&gt;BUNDESLIGA!H251,"",IF(BUNDESLIGA!G251&lt;BUNDESLIGA!H251,"","")))</f>
        <v>Hertha BSC</v>
      </c>
      <c r="D208" s="131" t="str">
        <f>BUNDESLIGA!I251&amp;IF(OR(BUNDESLIGA!G251="",BUNDESLIGA!H251=""),"",IF(BUNDESLIGA!G251&lt;BUNDESLIGA!H251,"",IF(BUNDESLIGA!G251&gt;BUNDESLIGA!H251,"","")))</f>
        <v>1. FC Köln</v>
      </c>
      <c r="E208" s="131" t="str">
        <f>IF(BUNDESLIGA!G251&lt;&gt;"",BUNDESLIGA!G251&amp;" - "&amp;BUNDESLIGA!H251,"")</f>
        <v/>
      </c>
      <c r="F208" s="131" t="str">
        <f t="shared" si="27"/>
        <v>Hertha BSC-1. FC Köln</v>
      </c>
      <c r="G208" s="131" t="str">
        <f t="shared" si="22"/>
        <v/>
      </c>
      <c r="H208" s="132" t="str">
        <f t="shared" si="23"/>
        <v/>
      </c>
      <c r="J208" s="117" t="str">
        <f t="shared" si="24"/>
        <v/>
      </c>
      <c r="K208" s="117" t="str">
        <f t="shared" si="25"/>
        <v/>
      </c>
      <c r="M208" s="117" t="str">
        <f t="shared" si="26"/>
        <v/>
      </c>
    </row>
    <row r="209" spans="2:13" x14ac:dyDescent="0.25">
      <c r="B209" s="135">
        <v>23</v>
      </c>
      <c r="C209" s="131" t="str">
        <f>BUNDESLIGA!F252&amp;IF(OR(BUNDESLIGA!G252="",BUNDESLIGA!H252=""),"",IF(BUNDESLIGA!G252&gt;BUNDESLIGA!H252,"",IF(BUNDESLIGA!G252&lt;BUNDESLIGA!H252,"","")))</f>
        <v>Bayern München</v>
      </c>
      <c r="D209" s="131" t="str">
        <f>BUNDESLIGA!I252&amp;IF(OR(BUNDESLIGA!G252="",BUNDESLIGA!H252=""),"",IF(BUNDESLIGA!G252&lt;BUNDESLIGA!H252,"",IF(BUNDESLIGA!G252&gt;BUNDESLIGA!H252,"","")))</f>
        <v>SC Paderborn 07</v>
      </c>
      <c r="E209" s="131" t="str">
        <f>IF(BUNDESLIGA!G252&lt;&gt;"",BUNDESLIGA!G252&amp;" - "&amp;BUNDESLIGA!H252,"")</f>
        <v/>
      </c>
      <c r="F209" s="131" t="str">
        <f t="shared" si="27"/>
        <v>Bayern München-SC Paderborn 07</v>
      </c>
      <c r="G209" s="131" t="str">
        <f t="shared" si="22"/>
        <v/>
      </c>
      <c r="H209" s="132" t="str">
        <f t="shared" si="23"/>
        <v/>
      </c>
      <c r="J209" s="117" t="str">
        <f t="shared" si="24"/>
        <v/>
      </c>
      <c r="K209" s="117" t="str">
        <f t="shared" si="25"/>
        <v/>
      </c>
      <c r="M209" s="117" t="str">
        <f t="shared" si="26"/>
        <v/>
      </c>
    </row>
    <row r="210" spans="2:13" x14ac:dyDescent="0.25">
      <c r="B210" s="135">
        <v>23</v>
      </c>
      <c r="C210" s="131" t="str">
        <f>BUNDESLIGA!F253&amp;IF(OR(BUNDESLIGA!G253="",BUNDESLIGA!H253=""),"",IF(BUNDESLIGA!G253&gt;BUNDESLIGA!H253,"",IF(BUNDESLIGA!G253&lt;BUNDESLIGA!H253,"","")))</f>
        <v>Eintracht Frankfurt</v>
      </c>
      <c r="D210" s="131" t="str">
        <f>BUNDESLIGA!I253&amp;IF(OR(BUNDESLIGA!G253="",BUNDESLIGA!H253=""),"",IF(BUNDESLIGA!G253&lt;BUNDESLIGA!H253,"",IF(BUNDESLIGA!G253&gt;BUNDESLIGA!H253,"","")))</f>
        <v>1. FC Union Berlin</v>
      </c>
      <c r="E210" s="131" t="str">
        <f>IF(BUNDESLIGA!G253&lt;&gt;"",BUNDESLIGA!G253&amp;" - "&amp;BUNDESLIGA!H253,"")</f>
        <v/>
      </c>
      <c r="F210" s="131" t="str">
        <f t="shared" si="27"/>
        <v>Eintracht Frankfurt-1. FC Union Berlin</v>
      </c>
      <c r="G210" s="131" t="str">
        <f t="shared" si="22"/>
        <v/>
      </c>
      <c r="H210" s="132" t="str">
        <f t="shared" si="23"/>
        <v/>
      </c>
      <c r="J210" s="117" t="str">
        <f t="shared" si="24"/>
        <v/>
      </c>
      <c r="K210" s="117" t="str">
        <f t="shared" si="25"/>
        <v/>
      </c>
      <c r="M210" s="117" t="str">
        <f t="shared" si="26"/>
        <v/>
      </c>
    </row>
    <row r="211" spans="2:13" x14ac:dyDescent="0.25">
      <c r="B211" s="135">
        <v>24</v>
      </c>
      <c r="C211" s="131" t="str">
        <f>BUNDESLIGA!F256&amp;IF(OR(BUNDESLIGA!G256="",BUNDESLIGA!H256=""),"",IF(BUNDESLIGA!G256&gt;BUNDESLIGA!H256,"",IF(BUNDESLIGA!G256&lt;BUNDESLIGA!H256,"","")))</f>
        <v>1899 Hoffenheim</v>
      </c>
      <c r="D211" s="131" t="str">
        <f>BUNDESLIGA!I256&amp;IF(OR(BUNDESLIGA!G256="",BUNDESLIGA!H256=""),"",IF(BUNDESLIGA!G256&lt;BUNDESLIGA!H256,"",IF(BUNDESLIGA!G256&gt;BUNDESLIGA!H256,"","")))</f>
        <v>Bayern München</v>
      </c>
      <c r="E211" s="131" t="str">
        <f>IF(BUNDESLIGA!G256&lt;&gt;"",BUNDESLIGA!G256&amp;" - "&amp;BUNDESLIGA!H256,"")</f>
        <v/>
      </c>
      <c r="F211" s="131" t="str">
        <f t="shared" si="27"/>
        <v>1899 Hoffenheim-Bayern München</v>
      </c>
      <c r="G211" s="131" t="str">
        <f t="shared" si="22"/>
        <v/>
      </c>
      <c r="H211" s="132" t="str">
        <f t="shared" si="23"/>
        <v/>
      </c>
      <c r="J211" s="117" t="str">
        <f t="shared" si="24"/>
        <v/>
      </c>
      <c r="K211" s="117" t="str">
        <f t="shared" si="25"/>
        <v/>
      </c>
      <c r="M211" s="117" t="str">
        <f t="shared" si="26"/>
        <v/>
      </c>
    </row>
    <row r="212" spans="2:13" x14ac:dyDescent="0.25">
      <c r="B212" s="135">
        <v>24</v>
      </c>
      <c r="C212" s="131" t="str">
        <f>BUNDESLIGA!F257&amp;IF(OR(BUNDESLIGA!G257="",BUNDESLIGA!H257=""),"",IF(BUNDESLIGA!G257&gt;BUNDESLIGA!H257,"",IF(BUNDESLIGA!G257&lt;BUNDESLIGA!H257,"","")))</f>
        <v>RB Leipzig</v>
      </c>
      <c r="D212" s="131" t="str">
        <f>BUNDESLIGA!I257&amp;IF(OR(BUNDESLIGA!G257="",BUNDESLIGA!H257=""),"",IF(BUNDESLIGA!G257&lt;BUNDESLIGA!H257,"",IF(BUNDESLIGA!G257&gt;BUNDESLIGA!H257,"","")))</f>
        <v>Bayer Leverkusen</v>
      </c>
      <c r="E212" s="131" t="str">
        <f>IF(BUNDESLIGA!G257&lt;&gt;"",BUNDESLIGA!G257&amp;" - "&amp;BUNDESLIGA!H257,"")</f>
        <v/>
      </c>
      <c r="F212" s="131" t="str">
        <f t="shared" si="27"/>
        <v>RB Leipzig-Bayer Leverkusen</v>
      </c>
      <c r="G212" s="131" t="str">
        <f t="shared" si="22"/>
        <v/>
      </c>
      <c r="H212" s="132" t="str">
        <f t="shared" si="23"/>
        <v/>
      </c>
      <c r="J212" s="117" t="str">
        <f t="shared" si="24"/>
        <v/>
      </c>
      <c r="K212" s="117" t="str">
        <f t="shared" si="25"/>
        <v/>
      </c>
      <c r="M212" s="117" t="str">
        <f t="shared" si="26"/>
        <v/>
      </c>
    </row>
    <row r="213" spans="2:13" x14ac:dyDescent="0.25">
      <c r="B213" s="135">
        <v>24</v>
      </c>
      <c r="C213" s="131" t="str">
        <f>BUNDESLIGA!F258&amp;IF(OR(BUNDESLIGA!G258="",BUNDESLIGA!H258=""),"",IF(BUNDESLIGA!G258&gt;BUNDESLIGA!H258,"",IF(BUNDESLIGA!G258&lt;BUNDESLIGA!H258,"","")))</f>
        <v>FC Augsburg</v>
      </c>
      <c r="D213" s="131" t="str">
        <f>BUNDESLIGA!I258&amp;IF(OR(BUNDESLIGA!G258="",BUNDESLIGA!H258=""),"",IF(BUNDESLIGA!G258&lt;BUNDESLIGA!H258,"",IF(BUNDESLIGA!G258&gt;BUNDESLIGA!H258,"","")))</f>
        <v>Bor. Mönchengladbach</v>
      </c>
      <c r="E213" s="131" t="str">
        <f>IF(BUNDESLIGA!G258&lt;&gt;"",BUNDESLIGA!G258&amp;" - "&amp;BUNDESLIGA!H258,"")</f>
        <v/>
      </c>
      <c r="F213" s="131" t="str">
        <f t="shared" si="27"/>
        <v>FC Augsburg-Bor. Mönchengladbach</v>
      </c>
      <c r="G213" s="131" t="str">
        <f t="shared" si="22"/>
        <v/>
      </c>
      <c r="H213" s="132" t="str">
        <f t="shared" si="23"/>
        <v/>
      </c>
      <c r="J213" s="117" t="str">
        <f t="shared" si="24"/>
        <v/>
      </c>
      <c r="K213" s="117" t="str">
        <f t="shared" si="25"/>
        <v/>
      </c>
      <c r="M213" s="117" t="str">
        <f t="shared" si="26"/>
        <v/>
      </c>
    </row>
    <row r="214" spans="2:13" x14ac:dyDescent="0.25">
      <c r="B214" s="135">
        <v>24</v>
      </c>
      <c r="C214" s="131" t="str">
        <f>BUNDESLIGA!F259&amp;IF(OR(BUNDESLIGA!G259="",BUNDESLIGA!H259=""),"",IF(BUNDESLIGA!G259&gt;BUNDESLIGA!H259,"",IF(BUNDESLIGA!G259&lt;BUNDESLIGA!H259,"","")))</f>
        <v>1. FC Union Berlin</v>
      </c>
      <c r="D214" s="131" t="str">
        <f>BUNDESLIGA!I259&amp;IF(OR(BUNDESLIGA!G259="",BUNDESLIGA!H259=""),"",IF(BUNDESLIGA!G259&lt;BUNDESLIGA!H259,"",IF(BUNDESLIGA!G259&gt;BUNDESLIGA!H259,"","")))</f>
        <v>VfL Wolfsburg</v>
      </c>
      <c r="E214" s="131" t="str">
        <f>IF(BUNDESLIGA!G259&lt;&gt;"",BUNDESLIGA!G259&amp;" - "&amp;BUNDESLIGA!H259,"")</f>
        <v/>
      </c>
      <c r="F214" s="131" t="str">
        <f t="shared" si="27"/>
        <v>1. FC Union Berlin-VfL Wolfsburg</v>
      </c>
      <c r="G214" s="131" t="str">
        <f t="shared" si="22"/>
        <v/>
      </c>
      <c r="H214" s="132" t="str">
        <f t="shared" si="23"/>
        <v/>
      </c>
      <c r="J214" s="117" t="str">
        <f t="shared" si="24"/>
        <v/>
      </c>
      <c r="K214" s="117" t="str">
        <f t="shared" si="25"/>
        <v/>
      </c>
      <c r="M214" s="117" t="str">
        <f t="shared" si="26"/>
        <v/>
      </c>
    </row>
    <row r="215" spans="2:13" x14ac:dyDescent="0.25">
      <c r="B215" s="135">
        <v>24</v>
      </c>
      <c r="C215" s="131" t="str">
        <f>BUNDESLIGA!F260&amp;IF(OR(BUNDESLIGA!G260="",BUNDESLIGA!H260=""),"",IF(BUNDESLIGA!G260&gt;BUNDESLIGA!H260,"",IF(BUNDESLIGA!G260&lt;BUNDESLIGA!H260,"","")))</f>
        <v>Werder Bremen</v>
      </c>
      <c r="D215" s="131" t="str">
        <f>BUNDESLIGA!I260&amp;IF(OR(BUNDESLIGA!G260="",BUNDESLIGA!H260=""),"",IF(BUNDESLIGA!G260&lt;BUNDESLIGA!H260,"",IF(BUNDESLIGA!G260&gt;BUNDESLIGA!H260,"","")))</f>
        <v>Eintracht Frankfurt</v>
      </c>
      <c r="E215" s="131" t="str">
        <f>IF(BUNDESLIGA!G260&lt;&gt;"",BUNDESLIGA!G260&amp;" - "&amp;BUNDESLIGA!H260,"")</f>
        <v/>
      </c>
      <c r="F215" s="131" t="str">
        <f t="shared" si="27"/>
        <v>Werder Bremen-Eintracht Frankfurt</v>
      </c>
      <c r="G215" s="131" t="str">
        <f t="shared" si="22"/>
        <v/>
      </c>
      <c r="H215" s="132" t="str">
        <f t="shared" si="23"/>
        <v/>
      </c>
      <c r="J215" s="117" t="str">
        <f t="shared" si="24"/>
        <v/>
      </c>
      <c r="K215" s="117" t="str">
        <f t="shared" si="25"/>
        <v/>
      </c>
      <c r="M215" s="117" t="str">
        <f t="shared" si="26"/>
        <v/>
      </c>
    </row>
    <row r="216" spans="2:13" x14ac:dyDescent="0.25">
      <c r="B216" s="135">
        <v>24</v>
      </c>
      <c r="C216" s="131" t="str">
        <f>BUNDESLIGA!F261&amp;IF(OR(BUNDESLIGA!G261="",BUNDESLIGA!H261=""),"",IF(BUNDESLIGA!G261&gt;BUNDESLIGA!H261,"",IF(BUNDESLIGA!G261&lt;BUNDESLIGA!H261,"","")))</f>
        <v>Fortuna Düsseldorf</v>
      </c>
      <c r="D216" s="131" t="str">
        <f>BUNDESLIGA!I261&amp;IF(OR(BUNDESLIGA!G261="",BUNDESLIGA!H261=""),"",IF(BUNDESLIGA!G261&lt;BUNDESLIGA!H261,"",IF(BUNDESLIGA!G261&gt;BUNDESLIGA!H261,"","")))</f>
        <v>Hertha BSC</v>
      </c>
      <c r="E216" s="131" t="str">
        <f>IF(BUNDESLIGA!G261&lt;&gt;"",BUNDESLIGA!G261&amp;" - "&amp;BUNDESLIGA!H261,"")</f>
        <v/>
      </c>
      <c r="F216" s="131" t="str">
        <f t="shared" si="27"/>
        <v>Fortuna Düsseldorf-Hertha BSC</v>
      </c>
      <c r="G216" s="131" t="str">
        <f t="shared" si="22"/>
        <v/>
      </c>
      <c r="H216" s="132" t="str">
        <f t="shared" si="23"/>
        <v/>
      </c>
      <c r="J216" s="117" t="str">
        <f t="shared" si="24"/>
        <v/>
      </c>
      <c r="K216" s="117" t="str">
        <f t="shared" si="25"/>
        <v/>
      </c>
      <c r="M216" s="117" t="str">
        <f t="shared" si="26"/>
        <v/>
      </c>
    </row>
    <row r="217" spans="2:13" x14ac:dyDescent="0.25">
      <c r="B217" s="135">
        <v>24</v>
      </c>
      <c r="C217" s="131" t="str">
        <f>BUNDESLIGA!F262&amp;IF(OR(BUNDESLIGA!G262="",BUNDESLIGA!H262=""),"",IF(BUNDESLIGA!G262&gt;BUNDESLIGA!H262,"",IF(BUNDESLIGA!G262&lt;BUNDESLIGA!H262,"","")))</f>
        <v>Borussia Dortmund</v>
      </c>
      <c r="D217" s="131" t="str">
        <f>BUNDESLIGA!I262&amp;IF(OR(BUNDESLIGA!G262="",BUNDESLIGA!H262=""),"",IF(BUNDESLIGA!G262&lt;BUNDESLIGA!H262,"",IF(BUNDESLIGA!G262&gt;BUNDESLIGA!H262,"","")))</f>
        <v>SC Freiburg</v>
      </c>
      <c r="E217" s="131" t="str">
        <f>IF(BUNDESLIGA!G262&lt;&gt;"",BUNDESLIGA!G262&amp;" - "&amp;BUNDESLIGA!H262,"")</f>
        <v/>
      </c>
      <c r="F217" s="131" t="str">
        <f t="shared" si="27"/>
        <v>Borussia Dortmund-SC Freiburg</v>
      </c>
      <c r="G217" s="131" t="str">
        <f t="shared" si="22"/>
        <v/>
      </c>
      <c r="H217" s="132" t="str">
        <f t="shared" si="23"/>
        <v/>
      </c>
      <c r="J217" s="117" t="str">
        <f t="shared" si="24"/>
        <v/>
      </c>
      <c r="K217" s="117" t="str">
        <f t="shared" si="25"/>
        <v/>
      </c>
      <c r="M217" s="117" t="str">
        <f t="shared" si="26"/>
        <v/>
      </c>
    </row>
    <row r="218" spans="2:13" x14ac:dyDescent="0.25">
      <c r="B218" s="135">
        <v>24</v>
      </c>
      <c r="C218" s="131" t="str">
        <f>BUNDESLIGA!F263&amp;IF(OR(BUNDESLIGA!G263="",BUNDESLIGA!H263=""),"",IF(BUNDESLIGA!G263&gt;BUNDESLIGA!H263,"",IF(BUNDESLIGA!G263&lt;BUNDESLIGA!H263,"","")))</f>
        <v>1. FC Köln</v>
      </c>
      <c r="D218" s="131" t="str">
        <f>BUNDESLIGA!I263&amp;IF(OR(BUNDESLIGA!G263="",BUNDESLIGA!H263=""),"",IF(BUNDESLIGA!G263&lt;BUNDESLIGA!H263,"",IF(BUNDESLIGA!G263&gt;BUNDESLIGA!H263,"","")))</f>
        <v>FC Schalke 04</v>
      </c>
      <c r="E218" s="131" t="str">
        <f>IF(BUNDESLIGA!G263&lt;&gt;"",BUNDESLIGA!G263&amp;" - "&amp;BUNDESLIGA!H263,"")</f>
        <v/>
      </c>
      <c r="F218" s="131" t="str">
        <f t="shared" si="27"/>
        <v>1. FC Köln-FC Schalke 04</v>
      </c>
      <c r="G218" s="131" t="str">
        <f t="shared" si="22"/>
        <v/>
      </c>
      <c r="H218" s="132" t="str">
        <f t="shared" si="23"/>
        <v/>
      </c>
      <c r="J218" s="117" t="str">
        <f t="shared" si="24"/>
        <v/>
      </c>
      <c r="K218" s="117" t="str">
        <f t="shared" si="25"/>
        <v/>
      </c>
      <c r="M218" s="117" t="str">
        <f t="shared" si="26"/>
        <v/>
      </c>
    </row>
    <row r="219" spans="2:13" x14ac:dyDescent="0.25">
      <c r="B219" s="135">
        <v>24</v>
      </c>
      <c r="C219" s="131" t="str">
        <f>BUNDESLIGA!F264&amp;IF(OR(BUNDESLIGA!G264="",BUNDESLIGA!H264=""),"",IF(BUNDESLIGA!G264&gt;BUNDESLIGA!H264,"",IF(BUNDESLIGA!G264&lt;BUNDESLIGA!H264,"","")))</f>
        <v>1. FSV Mainz 05</v>
      </c>
      <c r="D219" s="131" t="str">
        <f>BUNDESLIGA!I264&amp;IF(OR(BUNDESLIGA!G264="",BUNDESLIGA!H264=""),"",IF(BUNDESLIGA!G264&lt;BUNDESLIGA!H264,"",IF(BUNDESLIGA!G264&gt;BUNDESLIGA!H264,"","")))</f>
        <v>SC Paderborn 07</v>
      </c>
      <c r="E219" s="131" t="str">
        <f>IF(BUNDESLIGA!G264&lt;&gt;"",BUNDESLIGA!G264&amp;" - "&amp;BUNDESLIGA!H264,"")</f>
        <v/>
      </c>
      <c r="F219" s="131" t="str">
        <f t="shared" si="27"/>
        <v>1. FSV Mainz 05-SC Paderborn 07</v>
      </c>
      <c r="G219" s="131" t="str">
        <f t="shared" si="22"/>
        <v/>
      </c>
      <c r="H219" s="132" t="str">
        <f t="shared" si="23"/>
        <v/>
      </c>
      <c r="J219" s="117" t="str">
        <f t="shared" si="24"/>
        <v/>
      </c>
      <c r="K219" s="117" t="str">
        <f t="shared" si="25"/>
        <v/>
      </c>
      <c r="M219" s="117" t="str">
        <f t="shared" si="26"/>
        <v/>
      </c>
    </row>
    <row r="220" spans="2:13" x14ac:dyDescent="0.25">
      <c r="B220" s="135">
        <v>25</v>
      </c>
      <c r="C220" s="131" t="str">
        <f>BUNDESLIGA!F267&amp;IF(OR(BUNDESLIGA!G267="",BUNDESLIGA!H267=""),"",IF(BUNDESLIGA!G267&gt;BUNDESLIGA!H267,"",IF(BUNDESLIGA!G267&lt;BUNDESLIGA!H267,"","")))</f>
        <v>Bor. Mönchengladbach</v>
      </c>
      <c r="D220" s="131" t="str">
        <f>BUNDESLIGA!I267&amp;IF(OR(BUNDESLIGA!G267="",BUNDESLIGA!H267=""),"",IF(BUNDESLIGA!G267&lt;BUNDESLIGA!H267,"",IF(BUNDESLIGA!G267&gt;BUNDESLIGA!H267,"","")))</f>
        <v>Borussia Dortmund</v>
      </c>
      <c r="E220" s="131" t="str">
        <f>IF(BUNDESLIGA!G267&lt;&gt;"",BUNDESLIGA!G267&amp;" - "&amp;BUNDESLIGA!H267,"")</f>
        <v/>
      </c>
      <c r="F220" s="131" t="str">
        <f t="shared" si="27"/>
        <v>Bor. Mönchengladbach-Borussia Dortmund</v>
      </c>
      <c r="G220" s="131" t="str">
        <f t="shared" si="22"/>
        <v/>
      </c>
      <c r="H220" s="132" t="str">
        <f t="shared" si="23"/>
        <v/>
      </c>
      <c r="J220" s="117" t="str">
        <f t="shared" si="24"/>
        <v/>
      </c>
      <c r="K220" s="117" t="str">
        <f t="shared" si="25"/>
        <v/>
      </c>
      <c r="M220" s="117" t="str">
        <f t="shared" si="26"/>
        <v/>
      </c>
    </row>
    <row r="221" spans="2:13" x14ac:dyDescent="0.25">
      <c r="B221" s="135">
        <v>25</v>
      </c>
      <c r="C221" s="131" t="str">
        <f>BUNDESLIGA!F268&amp;IF(OR(BUNDESLIGA!G268="",BUNDESLIGA!H268=""),"",IF(BUNDESLIGA!G268&gt;BUNDESLIGA!H268,"",IF(BUNDESLIGA!G268&lt;BUNDESLIGA!H268,"","")))</f>
        <v>VfL Wolfsburg</v>
      </c>
      <c r="D221" s="131" t="str">
        <f>BUNDESLIGA!I268&amp;IF(OR(BUNDESLIGA!G268="",BUNDESLIGA!H268=""),"",IF(BUNDESLIGA!G268&lt;BUNDESLIGA!H268,"",IF(BUNDESLIGA!G268&gt;BUNDESLIGA!H268,"","")))</f>
        <v>RB Leipzig</v>
      </c>
      <c r="E221" s="131" t="str">
        <f>IF(BUNDESLIGA!G268&lt;&gt;"",BUNDESLIGA!G268&amp;" - "&amp;BUNDESLIGA!H268,"")</f>
        <v/>
      </c>
      <c r="F221" s="131" t="str">
        <f t="shared" si="27"/>
        <v>VfL Wolfsburg-RB Leipzig</v>
      </c>
      <c r="G221" s="131" t="str">
        <f t="shared" si="22"/>
        <v/>
      </c>
      <c r="H221" s="132" t="str">
        <f t="shared" si="23"/>
        <v/>
      </c>
      <c r="J221" s="117" t="str">
        <f t="shared" si="24"/>
        <v/>
      </c>
      <c r="K221" s="117" t="str">
        <f t="shared" si="25"/>
        <v/>
      </c>
      <c r="M221" s="117" t="str">
        <f t="shared" si="26"/>
        <v/>
      </c>
    </row>
    <row r="222" spans="2:13" x14ac:dyDescent="0.25">
      <c r="B222" s="135">
        <v>25</v>
      </c>
      <c r="C222" s="131" t="str">
        <f>BUNDESLIGA!F269&amp;IF(OR(BUNDESLIGA!G269="",BUNDESLIGA!H269=""),"",IF(BUNDESLIGA!G269&gt;BUNDESLIGA!H269,"",IF(BUNDESLIGA!G269&lt;BUNDESLIGA!H269,"","")))</f>
        <v>Bayer Leverkusen</v>
      </c>
      <c r="D222" s="131" t="str">
        <f>BUNDESLIGA!I269&amp;IF(OR(BUNDESLIGA!G269="",BUNDESLIGA!H269=""),"",IF(BUNDESLIGA!G269&lt;BUNDESLIGA!H269,"",IF(BUNDESLIGA!G269&gt;BUNDESLIGA!H269,"","")))</f>
        <v>Eintracht Frankfurt</v>
      </c>
      <c r="E222" s="131" t="str">
        <f>IF(BUNDESLIGA!G269&lt;&gt;"",BUNDESLIGA!G269&amp;" - "&amp;BUNDESLIGA!H269,"")</f>
        <v/>
      </c>
      <c r="F222" s="131" t="str">
        <f t="shared" si="27"/>
        <v>Bayer Leverkusen-Eintracht Frankfurt</v>
      </c>
      <c r="G222" s="131" t="str">
        <f t="shared" si="22"/>
        <v/>
      </c>
      <c r="H222" s="132" t="str">
        <f t="shared" si="23"/>
        <v/>
      </c>
      <c r="J222" s="117" t="str">
        <f t="shared" si="24"/>
        <v/>
      </c>
      <c r="K222" s="117" t="str">
        <f t="shared" si="25"/>
        <v/>
      </c>
      <c r="M222" s="117" t="str">
        <f t="shared" si="26"/>
        <v/>
      </c>
    </row>
    <row r="223" spans="2:13" x14ac:dyDescent="0.25">
      <c r="B223" s="135">
        <v>25</v>
      </c>
      <c r="C223" s="131" t="str">
        <f>BUNDESLIGA!F270&amp;IF(OR(BUNDESLIGA!G270="",BUNDESLIGA!H270=""),"",IF(BUNDESLIGA!G270&gt;BUNDESLIGA!H270,"",IF(BUNDESLIGA!G270&lt;BUNDESLIGA!H270,"","")))</f>
        <v>Hertha BSC</v>
      </c>
      <c r="D223" s="131" t="str">
        <f>BUNDESLIGA!I270&amp;IF(OR(BUNDESLIGA!G270="",BUNDESLIGA!H270=""),"",IF(BUNDESLIGA!G270&lt;BUNDESLIGA!H270,"",IF(BUNDESLIGA!G270&gt;BUNDESLIGA!H270,"","")))</f>
        <v>Werder Bremen</v>
      </c>
      <c r="E223" s="131" t="str">
        <f>IF(BUNDESLIGA!G270&lt;&gt;"",BUNDESLIGA!G270&amp;" - "&amp;BUNDESLIGA!H270,"")</f>
        <v/>
      </c>
      <c r="F223" s="131" t="str">
        <f t="shared" si="27"/>
        <v>Hertha BSC-Werder Bremen</v>
      </c>
      <c r="G223" s="131" t="str">
        <f t="shared" si="22"/>
        <v/>
      </c>
      <c r="H223" s="132" t="str">
        <f t="shared" si="23"/>
        <v/>
      </c>
      <c r="J223" s="117" t="str">
        <f t="shared" si="24"/>
        <v/>
      </c>
      <c r="K223" s="117" t="str">
        <f t="shared" si="25"/>
        <v/>
      </c>
      <c r="M223" s="117" t="str">
        <f t="shared" si="26"/>
        <v/>
      </c>
    </row>
    <row r="224" spans="2:13" x14ac:dyDescent="0.25">
      <c r="B224" s="135">
        <v>25</v>
      </c>
      <c r="C224" s="131" t="str">
        <f>BUNDESLIGA!F271&amp;IF(OR(BUNDESLIGA!G271="",BUNDESLIGA!H271=""),"",IF(BUNDESLIGA!G271&gt;BUNDESLIGA!H271,"",IF(BUNDESLIGA!G271&lt;BUNDESLIGA!H271,"","")))</f>
        <v>FC Schalke 04</v>
      </c>
      <c r="D224" s="131" t="str">
        <f>BUNDESLIGA!I271&amp;IF(OR(BUNDESLIGA!G271="",BUNDESLIGA!H271=""),"",IF(BUNDESLIGA!G271&lt;BUNDESLIGA!H271,"",IF(BUNDESLIGA!G271&gt;BUNDESLIGA!H271,"","")))</f>
        <v>1899 Hoffenheim</v>
      </c>
      <c r="E224" s="131" t="str">
        <f>IF(BUNDESLIGA!G271&lt;&gt;"",BUNDESLIGA!G271&amp;" - "&amp;BUNDESLIGA!H271,"")</f>
        <v/>
      </c>
      <c r="F224" s="131" t="str">
        <f t="shared" si="27"/>
        <v>FC Schalke 04-1899 Hoffenheim</v>
      </c>
      <c r="G224" s="131" t="str">
        <f t="shared" si="22"/>
        <v/>
      </c>
      <c r="H224" s="132" t="str">
        <f t="shared" si="23"/>
        <v/>
      </c>
      <c r="J224" s="117" t="str">
        <f t="shared" si="24"/>
        <v/>
      </c>
      <c r="K224" s="117" t="str">
        <f t="shared" si="25"/>
        <v/>
      </c>
      <c r="M224" s="117" t="str">
        <f t="shared" si="26"/>
        <v/>
      </c>
    </row>
    <row r="225" spans="2:13" x14ac:dyDescent="0.25">
      <c r="B225" s="135">
        <v>25</v>
      </c>
      <c r="C225" s="131" t="str">
        <f>BUNDESLIGA!F272&amp;IF(OR(BUNDESLIGA!G272="",BUNDESLIGA!H272=""),"",IF(BUNDESLIGA!G272&gt;BUNDESLIGA!H272,"",IF(BUNDESLIGA!G272&lt;BUNDESLIGA!H272,"","")))</f>
        <v>1. FSV Mainz 05</v>
      </c>
      <c r="D225" s="131" t="str">
        <f>BUNDESLIGA!I272&amp;IF(OR(BUNDESLIGA!G272="",BUNDESLIGA!H272=""),"",IF(BUNDESLIGA!G272&lt;BUNDESLIGA!H272,"",IF(BUNDESLIGA!G272&gt;BUNDESLIGA!H272,"","")))</f>
        <v>Fortuna Düsseldorf</v>
      </c>
      <c r="E225" s="131" t="str">
        <f>IF(BUNDESLIGA!G272&lt;&gt;"",BUNDESLIGA!G272&amp;" - "&amp;BUNDESLIGA!H272,"")</f>
        <v/>
      </c>
      <c r="F225" s="131" t="str">
        <f t="shared" si="27"/>
        <v>1. FSV Mainz 05-Fortuna Düsseldorf</v>
      </c>
      <c r="G225" s="131" t="str">
        <f t="shared" si="22"/>
        <v/>
      </c>
      <c r="H225" s="132" t="str">
        <f t="shared" si="23"/>
        <v/>
      </c>
      <c r="J225" s="117" t="str">
        <f t="shared" si="24"/>
        <v/>
      </c>
      <c r="K225" s="117" t="str">
        <f t="shared" si="25"/>
        <v/>
      </c>
      <c r="M225" s="117" t="str">
        <f t="shared" si="26"/>
        <v/>
      </c>
    </row>
    <row r="226" spans="2:13" x14ac:dyDescent="0.25">
      <c r="B226" s="135">
        <v>25</v>
      </c>
      <c r="C226" s="131" t="str">
        <f>BUNDESLIGA!F273&amp;IF(OR(BUNDESLIGA!G273="",BUNDESLIGA!H273=""),"",IF(BUNDESLIGA!G273&gt;BUNDESLIGA!H273,"",IF(BUNDESLIGA!G273&lt;BUNDESLIGA!H273,"","")))</f>
        <v>Bayern München</v>
      </c>
      <c r="D226" s="131" t="str">
        <f>BUNDESLIGA!I273&amp;IF(OR(BUNDESLIGA!G273="",BUNDESLIGA!H273=""),"",IF(BUNDESLIGA!G273&lt;BUNDESLIGA!H273,"",IF(BUNDESLIGA!G273&gt;BUNDESLIGA!H273,"","")))</f>
        <v>FC Augsburg</v>
      </c>
      <c r="E226" s="131" t="str">
        <f>IF(BUNDESLIGA!G273&lt;&gt;"",BUNDESLIGA!G273&amp;" - "&amp;BUNDESLIGA!H273,"")</f>
        <v/>
      </c>
      <c r="F226" s="131" t="str">
        <f t="shared" si="27"/>
        <v>Bayern München-FC Augsburg</v>
      </c>
      <c r="G226" s="131" t="str">
        <f t="shared" si="22"/>
        <v/>
      </c>
      <c r="H226" s="132" t="str">
        <f t="shared" si="23"/>
        <v/>
      </c>
      <c r="J226" s="117" t="str">
        <f t="shared" si="24"/>
        <v/>
      </c>
      <c r="K226" s="117" t="str">
        <f t="shared" si="25"/>
        <v/>
      </c>
      <c r="M226" s="117" t="str">
        <f t="shared" si="26"/>
        <v/>
      </c>
    </row>
    <row r="227" spans="2:13" x14ac:dyDescent="0.25">
      <c r="B227" s="135">
        <v>25</v>
      </c>
      <c r="C227" s="131" t="str">
        <f>BUNDESLIGA!F274&amp;IF(OR(BUNDESLIGA!G274="",BUNDESLIGA!H274=""),"",IF(BUNDESLIGA!G274&gt;BUNDESLIGA!H274,"",IF(BUNDESLIGA!G274&lt;BUNDESLIGA!H274,"","")))</f>
        <v>SC Paderborn 07</v>
      </c>
      <c r="D227" s="131" t="str">
        <f>BUNDESLIGA!I274&amp;IF(OR(BUNDESLIGA!G274="",BUNDESLIGA!H274=""),"",IF(BUNDESLIGA!G274&lt;BUNDESLIGA!H274,"",IF(BUNDESLIGA!G274&gt;BUNDESLIGA!H274,"","")))</f>
        <v>1. FC Köln</v>
      </c>
      <c r="E227" s="131" t="str">
        <f>IF(BUNDESLIGA!G274&lt;&gt;"",BUNDESLIGA!G274&amp;" - "&amp;BUNDESLIGA!H274,"")</f>
        <v/>
      </c>
      <c r="F227" s="131" t="str">
        <f t="shared" si="27"/>
        <v>SC Paderborn 07-1. FC Köln</v>
      </c>
      <c r="G227" s="131" t="str">
        <f t="shared" si="22"/>
        <v/>
      </c>
      <c r="H227" s="132" t="str">
        <f t="shared" si="23"/>
        <v/>
      </c>
      <c r="J227" s="117" t="str">
        <f t="shared" si="24"/>
        <v/>
      </c>
      <c r="K227" s="117" t="str">
        <f t="shared" si="25"/>
        <v/>
      </c>
      <c r="M227" s="117" t="str">
        <f t="shared" si="26"/>
        <v/>
      </c>
    </row>
    <row r="228" spans="2:13" x14ac:dyDescent="0.25">
      <c r="B228" s="135">
        <v>25</v>
      </c>
      <c r="C228" s="131" t="str">
        <f>BUNDESLIGA!F275&amp;IF(OR(BUNDESLIGA!G275="",BUNDESLIGA!H275=""),"",IF(BUNDESLIGA!G275&gt;BUNDESLIGA!H275,"",IF(BUNDESLIGA!G275&lt;BUNDESLIGA!H275,"","")))</f>
        <v>SC Freiburg</v>
      </c>
      <c r="D228" s="131" t="str">
        <f>BUNDESLIGA!I275&amp;IF(OR(BUNDESLIGA!G275="",BUNDESLIGA!H275=""),"",IF(BUNDESLIGA!G275&lt;BUNDESLIGA!H275,"",IF(BUNDESLIGA!G275&gt;BUNDESLIGA!H275,"","")))</f>
        <v>1. FC Union Berlin</v>
      </c>
      <c r="E228" s="131" t="str">
        <f>IF(BUNDESLIGA!G275&lt;&gt;"",BUNDESLIGA!G275&amp;" - "&amp;BUNDESLIGA!H275,"")</f>
        <v/>
      </c>
      <c r="F228" s="131" t="str">
        <f t="shared" si="27"/>
        <v>SC Freiburg-1. FC Union Berlin</v>
      </c>
      <c r="G228" s="131" t="str">
        <f t="shared" si="22"/>
        <v/>
      </c>
      <c r="H228" s="132" t="str">
        <f t="shared" si="23"/>
        <v/>
      </c>
      <c r="J228" s="117" t="str">
        <f t="shared" si="24"/>
        <v/>
      </c>
      <c r="K228" s="117" t="str">
        <f t="shared" si="25"/>
        <v/>
      </c>
      <c r="M228" s="117" t="str">
        <f t="shared" si="26"/>
        <v/>
      </c>
    </row>
    <row r="229" spans="2:13" x14ac:dyDescent="0.25">
      <c r="B229" s="135">
        <v>26</v>
      </c>
      <c r="C229" s="131" t="str">
        <f>BUNDESLIGA!F278&amp;IF(OR(BUNDESLIGA!G278="",BUNDESLIGA!H278=""),"",IF(BUNDESLIGA!G278&gt;BUNDESLIGA!H278,"",IF(BUNDESLIGA!G278&lt;BUNDESLIGA!H278,"","")))</f>
        <v>1. FC Union Berlin</v>
      </c>
      <c r="D229" s="131" t="str">
        <f>BUNDESLIGA!I278&amp;IF(OR(BUNDESLIGA!G278="",BUNDESLIGA!H278=""),"",IF(BUNDESLIGA!G278&lt;BUNDESLIGA!H278,"",IF(BUNDESLIGA!G278&gt;BUNDESLIGA!H278,"","")))</f>
        <v>Bayern München</v>
      </c>
      <c r="E229" s="131" t="str">
        <f>IF(BUNDESLIGA!G278&lt;&gt;"",BUNDESLIGA!G278&amp;" - "&amp;BUNDESLIGA!H278,"")</f>
        <v/>
      </c>
      <c r="F229" s="131" t="str">
        <f t="shared" si="27"/>
        <v>1. FC Union Berlin-Bayern München</v>
      </c>
      <c r="G229" s="131" t="str">
        <f t="shared" si="22"/>
        <v/>
      </c>
      <c r="H229" s="132" t="str">
        <f t="shared" si="23"/>
        <v/>
      </c>
      <c r="J229" s="117" t="str">
        <f t="shared" si="24"/>
        <v/>
      </c>
      <c r="K229" s="117" t="str">
        <f t="shared" si="25"/>
        <v/>
      </c>
      <c r="M229" s="117" t="str">
        <f t="shared" si="26"/>
        <v/>
      </c>
    </row>
    <row r="230" spans="2:13" x14ac:dyDescent="0.25">
      <c r="B230" s="135">
        <v>26</v>
      </c>
      <c r="C230" s="131" t="str">
        <f>BUNDESLIGA!F279&amp;IF(OR(BUNDESLIGA!G279="",BUNDESLIGA!H279=""),"",IF(BUNDESLIGA!G279&gt;BUNDESLIGA!H279,"",IF(BUNDESLIGA!G279&lt;BUNDESLIGA!H279,"","")))</f>
        <v>Werder Bremen</v>
      </c>
      <c r="D230" s="131" t="str">
        <f>BUNDESLIGA!I279&amp;IF(OR(BUNDESLIGA!G279="",BUNDESLIGA!H279=""),"",IF(BUNDESLIGA!G279&lt;BUNDESLIGA!H279,"",IF(BUNDESLIGA!G279&gt;BUNDESLIGA!H279,"","")))</f>
        <v>Bayer Leverkusen</v>
      </c>
      <c r="E230" s="131" t="str">
        <f>IF(BUNDESLIGA!G279&lt;&gt;"",BUNDESLIGA!G279&amp;" - "&amp;BUNDESLIGA!H279,"")</f>
        <v/>
      </c>
      <c r="F230" s="131" t="str">
        <f t="shared" si="27"/>
        <v>Werder Bremen-Bayer Leverkusen</v>
      </c>
      <c r="G230" s="131" t="str">
        <f t="shared" si="22"/>
        <v/>
      </c>
      <c r="H230" s="132" t="str">
        <f t="shared" si="23"/>
        <v/>
      </c>
      <c r="J230" s="117" t="str">
        <f t="shared" si="24"/>
        <v/>
      </c>
      <c r="K230" s="117" t="str">
        <f t="shared" si="25"/>
        <v/>
      </c>
      <c r="M230" s="117" t="str">
        <f t="shared" si="26"/>
        <v/>
      </c>
    </row>
    <row r="231" spans="2:13" x14ac:dyDescent="0.25">
      <c r="B231" s="135">
        <v>26</v>
      </c>
      <c r="C231" s="131" t="str">
        <f>BUNDESLIGA!F280&amp;IF(OR(BUNDESLIGA!G280="",BUNDESLIGA!H280=""),"",IF(BUNDESLIGA!G280&gt;BUNDESLIGA!H280,"",IF(BUNDESLIGA!G280&lt;BUNDESLIGA!H280,"","")))</f>
        <v>Eintracht Frankfurt</v>
      </c>
      <c r="D231" s="131" t="str">
        <f>BUNDESLIGA!I280&amp;IF(OR(BUNDESLIGA!G280="",BUNDESLIGA!H280=""),"",IF(BUNDESLIGA!G280&lt;BUNDESLIGA!H280,"",IF(BUNDESLIGA!G280&gt;BUNDESLIGA!H280,"","")))</f>
        <v>Bor. Mönchengladbach</v>
      </c>
      <c r="E231" s="131" t="str">
        <f>IF(BUNDESLIGA!G280&lt;&gt;"",BUNDESLIGA!G280&amp;" - "&amp;BUNDESLIGA!H280,"")</f>
        <v/>
      </c>
      <c r="F231" s="131" t="str">
        <f t="shared" si="27"/>
        <v>Eintracht Frankfurt-Bor. Mönchengladbach</v>
      </c>
      <c r="G231" s="131" t="str">
        <f t="shared" si="22"/>
        <v/>
      </c>
      <c r="H231" s="132" t="str">
        <f t="shared" si="23"/>
        <v/>
      </c>
      <c r="J231" s="117" t="str">
        <f t="shared" si="24"/>
        <v/>
      </c>
      <c r="K231" s="117" t="str">
        <f t="shared" si="25"/>
        <v/>
      </c>
      <c r="M231" s="117" t="str">
        <f t="shared" si="26"/>
        <v/>
      </c>
    </row>
    <row r="232" spans="2:13" x14ac:dyDescent="0.25">
      <c r="B232" s="135">
        <v>26</v>
      </c>
      <c r="C232" s="131" t="str">
        <f>BUNDESLIGA!F281&amp;IF(OR(BUNDESLIGA!G281="",BUNDESLIGA!H281=""),"",IF(BUNDESLIGA!G281&gt;BUNDESLIGA!H281,"",IF(BUNDESLIGA!G281&lt;BUNDESLIGA!H281,"","")))</f>
        <v>FC Augsburg</v>
      </c>
      <c r="D232" s="131" t="str">
        <f>BUNDESLIGA!I281&amp;IF(OR(BUNDESLIGA!G281="",BUNDESLIGA!H281=""),"",IF(BUNDESLIGA!G281&lt;BUNDESLIGA!H281,"",IF(BUNDESLIGA!G281&gt;BUNDESLIGA!H281,"","")))</f>
        <v>VfL Wolfsburg</v>
      </c>
      <c r="E232" s="131" t="str">
        <f>IF(BUNDESLIGA!G281&lt;&gt;"",BUNDESLIGA!G281&amp;" - "&amp;BUNDESLIGA!H281,"")</f>
        <v/>
      </c>
      <c r="F232" s="131" t="str">
        <f t="shared" si="27"/>
        <v>FC Augsburg-VfL Wolfsburg</v>
      </c>
      <c r="G232" s="131" t="str">
        <f t="shared" si="22"/>
        <v/>
      </c>
      <c r="H232" s="132" t="str">
        <f t="shared" si="23"/>
        <v/>
      </c>
      <c r="J232" s="117" t="str">
        <f t="shared" si="24"/>
        <v/>
      </c>
      <c r="K232" s="117" t="str">
        <f t="shared" si="25"/>
        <v/>
      </c>
      <c r="M232" s="117" t="str">
        <f t="shared" si="26"/>
        <v/>
      </c>
    </row>
    <row r="233" spans="2:13" x14ac:dyDescent="0.25">
      <c r="B233" s="135">
        <v>26</v>
      </c>
      <c r="C233" s="131" t="str">
        <f>BUNDESLIGA!F282&amp;IF(OR(BUNDESLIGA!G282="",BUNDESLIGA!H282=""),"",IF(BUNDESLIGA!G282&gt;BUNDESLIGA!H282,"",IF(BUNDESLIGA!G282&lt;BUNDESLIGA!H282,"","")))</f>
        <v>1899 Hoffenheim</v>
      </c>
      <c r="D233" s="131" t="str">
        <f>BUNDESLIGA!I282&amp;IF(OR(BUNDESLIGA!G282="",BUNDESLIGA!H282=""),"",IF(BUNDESLIGA!G282&lt;BUNDESLIGA!H282,"",IF(BUNDESLIGA!G282&gt;BUNDESLIGA!H282,"","")))</f>
        <v>Hertha BSC</v>
      </c>
      <c r="E233" s="131" t="str">
        <f>IF(BUNDESLIGA!G282&lt;&gt;"",BUNDESLIGA!G282&amp;" - "&amp;BUNDESLIGA!H282,"")</f>
        <v/>
      </c>
      <c r="F233" s="131" t="str">
        <f t="shared" si="27"/>
        <v>1899 Hoffenheim-Hertha BSC</v>
      </c>
      <c r="G233" s="131" t="str">
        <f t="shared" si="22"/>
        <v/>
      </c>
      <c r="H233" s="132" t="str">
        <f t="shared" si="23"/>
        <v/>
      </c>
      <c r="J233" s="117" t="str">
        <f t="shared" si="24"/>
        <v/>
      </c>
      <c r="K233" s="117" t="str">
        <f t="shared" si="25"/>
        <v/>
      </c>
      <c r="M233" s="117" t="str">
        <f t="shared" si="26"/>
        <v/>
      </c>
    </row>
    <row r="234" spans="2:13" x14ac:dyDescent="0.25">
      <c r="B234" s="135">
        <v>26</v>
      </c>
      <c r="C234" s="131" t="str">
        <f>BUNDESLIGA!F283&amp;IF(OR(BUNDESLIGA!G283="",BUNDESLIGA!H283=""),"",IF(BUNDESLIGA!G283&gt;BUNDESLIGA!H283,"",IF(BUNDESLIGA!G283&lt;BUNDESLIGA!H283,"","")))</f>
        <v>1. FC Köln</v>
      </c>
      <c r="D234" s="131" t="str">
        <f>BUNDESLIGA!I283&amp;IF(OR(BUNDESLIGA!G283="",BUNDESLIGA!H283=""),"",IF(BUNDESLIGA!G283&lt;BUNDESLIGA!H283,"",IF(BUNDESLIGA!G283&gt;BUNDESLIGA!H283,"","")))</f>
        <v>1. FSV Mainz 05</v>
      </c>
      <c r="E234" s="131" t="str">
        <f>IF(BUNDESLIGA!G283&lt;&gt;"",BUNDESLIGA!G283&amp;" - "&amp;BUNDESLIGA!H283,"")</f>
        <v/>
      </c>
      <c r="F234" s="131" t="str">
        <f t="shared" si="27"/>
        <v>1. FC Köln-1. FSV Mainz 05</v>
      </c>
      <c r="G234" s="131" t="str">
        <f t="shared" si="22"/>
        <v/>
      </c>
      <c r="H234" s="132" t="str">
        <f t="shared" si="23"/>
        <v/>
      </c>
      <c r="J234" s="117" t="str">
        <f t="shared" si="24"/>
        <v/>
      </c>
      <c r="K234" s="117" t="str">
        <f t="shared" si="25"/>
        <v/>
      </c>
      <c r="M234" s="117" t="str">
        <f t="shared" si="26"/>
        <v/>
      </c>
    </row>
    <row r="235" spans="2:13" x14ac:dyDescent="0.25">
      <c r="B235" s="135">
        <v>26</v>
      </c>
      <c r="C235" s="131" t="str">
        <f>BUNDESLIGA!F284&amp;IF(OR(BUNDESLIGA!G284="",BUNDESLIGA!H284=""),"",IF(BUNDESLIGA!G284&gt;BUNDESLIGA!H284,"",IF(BUNDESLIGA!G284&lt;BUNDESLIGA!H284,"","")))</f>
        <v>RB Leipzig</v>
      </c>
      <c r="D235" s="131" t="str">
        <f>BUNDESLIGA!I284&amp;IF(OR(BUNDESLIGA!G284="",BUNDESLIGA!H284=""),"",IF(BUNDESLIGA!G284&lt;BUNDESLIGA!H284,"",IF(BUNDESLIGA!G284&gt;BUNDESLIGA!H284,"","")))</f>
        <v>SC Freiburg</v>
      </c>
      <c r="E235" s="131" t="str">
        <f>IF(BUNDESLIGA!G284&lt;&gt;"",BUNDESLIGA!G284&amp;" - "&amp;BUNDESLIGA!H284,"")</f>
        <v/>
      </c>
      <c r="F235" s="131" t="str">
        <f t="shared" si="27"/>
        <v>RB Leipzig-SC Freiburg</v>
      </c>
      <c r="G235" s="131" t="str">
        <f t="shared" si="22"/>
        <v/>
      </c>
      <c r="H235" s="132" t="str">
        <f t="shared" si="23"/>
        <v/>
      </c>
      <c r="J235" s="117" t="str">
        <f t="shared" si="24"/>
        <v/>
      </c>
      <c r="K235" s="117" t="str">
        <f t="shared" si="25"/>
        <v/>
      </c>
      <c r="M235" s="117" t="str">
        <f t="shared" si="26"/>
        <v/>
      </c>
    </row>
    <row r="236" spans="2:13" x14ac:dyDescent="0.25">
      <c r="B236" s="135">
        <v>26</v>
      </c>
      <c r="C236" s="131" t="str">
        <f>BUNDESLIGA!F285&amp;IF(OR(BUNDESLIGA!G285="",BUNDESLIGA!H285=""),"",IF(BUNDESLIGA!G285&gt;BUNDESLIGA!H285,"",IF(BUNDESLIGA!G285&lt;BUNDESLIGA!H285,"","")))</f>
        <v>Borussia Dortmund</v>
      </c>
      <c r="D236" s="131" t="str">
        <f>BUNDESLIGA!I285&amp;IF(OR(BUNDESLIGA!G285="",BUNDESLIGA!H285=""),"",IF(BUNDESLIGA!G285&lt;BUNDESLIGA!H285,"",IF(BUNDESLIGA!G285&gt;BUNDESLIGA!H285,"","")))</f>
        <v>FC Schalke 04</v>
      </c>
      <c r="E236" s="131" t="str">
        <f>IF(BUNDESLIGA!G285&lt;&gt;"",BUNDESLIGA!G285&amp;" - "&amp;BUNDESLIGA!H285,"")</f>
        <v/>
      </c>
      <c r="F236" s="131" t="str">
        <f t="shared" si="27"/>
        <v>Borussia Dortmund-FC Schalke 04</v>
      </c>
      <c r="G236" s="131" t="str">
        <f t="shared" si="22"/>
        <v/>
      </c>
      <c r="H236" s="132" t="str">
        <f t="shared" si="23"/>
        <v/>
      </c>
      <c r="J236" s="117" t="str">
        <f t="shared" si="24"/>
        <v/>
      </c>
      <c r="K236" s="117" t="str">
        <f t="shared" si="25"/>
        <v/>
      </c>
      <c r="M236" s="117" t="str">
        <f t="shared" si="26"/>
        <v/>
      </c>
    </row>
    <row r="237" spans="2:13" x14ac:dyDescent="0.25">
      <c r="B237" s="135">
        <v>26</v>
      </c>
      <c r="C237" s="131" t="str">
        <f>BUNDESLIGA!F286&amp;IF(OR(BUNDESLIGA!G286="",BUNDESLIGA!H286=""),"",IF(BUNDESLIGA!G286&gt;BUNDESLIGA!H286,"",IF(BUNDESLIGA!G286&lt;BUNDESLIGA!H286,"","")))</f>
        <v>Fortuna Düsseldorf</v>
      </c>
      <c r="D237" s="131" t="str">
        <f>BUNDESLIGA!I286&amp;IF(OR(BUNDESLIGA!G286="",BUNDESLIGA!H286=""),"",IF(BUNDESLIGA!G286&lt;BUNDESLIGA!H286,"",IF(BUNDESLIGA!G286&gt;BUNDESLIGA!H286,"","")))</f>
        <v>SC Paderborn 07</v>
      </c>
      <c r="E237" s="131" t="str">
        <f>IF(BUNDESLIGA!G286&lt;&gt;"",BUNDESLIGA!G286&amp;" - "&amp;BUNDESLIGA!H286,"")</f>
        <v/>
      </c>
      <c r="F237" s="131" t="str">
        <f t="shared" si="27"/>
        <v>Fortuna Düsseldorf-SC Paderborn 07</v>
      </c>
      <c r="G237" s="131" t="str">
        <f t="shared" si="22"/>
        <v/>
      </c>
      <c r="H237" s="132" t="str">
        <f t="shared" si="23"/>
        <v/>
      </c>
      <c r="J237" s="117" t="str">
        <f t="shared" si="24"/>
        <v/>
      </c>
      <c r="K237" s="117" t="str">
        <f t="shared" si="25"/>
        <v/>
      </c>
      <c r="M237" s="117" t="str">
        <f t="shared" si="26"/>
        <v/>
      </c>
    </row>
    <row r="238" spans="2:13" x14ac:dyDescent="0.25">
      <c r="B238" s="135">
        <v>27</v>
      </c>
      <c r="C238" s="131" t="str">
        <f>BUNDESLIGA!F289&amp;IF(OR(BUNDESLIGA!G289="",BUNDESLIGA!H289=""),"",IF(BUNDESLIGA!G289&gt;BUNDESLIGA!H289,"",IF(BUNDESLIGA!G289&lt;BUNDESLIGA!H289,"","")))</f>
        <v>VfL Wolfsburg</v>
      </c>
      <c r="D238" s="131" t="str">
        <f>BUNDESLIGA!I289&amp;IF(OR(BUNDESLIGA!G289="",BUNDESLIGA!H289=""),"",IF(BUNDESLIGA!G289&lt;BUNDESLIGA!H289,"",IF(BUNDESLIGA!G289&gt;BUNDESLIGA!H289,"","")))</f>
        <v>Borussia Dortmund</v>
      </c>
      <c r="E238" s="131" t="str">
        <f>IF(BUNDESLIGA!G289&lt;&gt;"",BUNDESLIGA!G289&amp;" - "&amp;BUNDESLIGA!H289,"")</f>
        <v/>
      </c>
      <c r="F238" s="131" t="str">
        <f t="shared" si="27"/>
        <v>VfL Wolfsburg-Borussia Dortmund</v>
      </c>
      <c r="G238" s="131" t="str">
        <f t="shared" si="22"/>
        <v/>
      </c>
      <c r="H238" s="132" t="str">
        <f t="shared" si="23"/>
        <v/>
      </c>
      <c r="J238" s="117" t="str">
        <f t="shared" si="24"/>
        <v/>
      </c>
      <c r="K238" s="117" t="str">
        <f t="shared" si="25"/>
        <v/>
      </c>
      <c r="M238" s="117" t="str">
        <f t="shared" si="26"/>
        <v/>
      </c>
    </row>
    <row r="239" spans="2:13" x14ac:dyDescent="0.25">
      <c r="B239" s="135">
        <v>27</v>
      </c>
      <c r="C239" s="131" t="str">
        <f>BUNDESLIGA!F290&amp;IF(OR(BUNDESLIGA!G290="",BUNDESLIGA!H290=""),"",IF(BUNDESLIGA!G290&gt;BUNDESLIGA!H290,"",IF(BUNDESLIGA!G290&lt;BUNDESLIGA!H290,"","")))</f>
        <v>1. FSV Mainz 05</v>
      </c>
      <c r="D239" s="131" t="str">
        <f>BUNDESLIGA!I290&amp;IF(OR(BUNDESLIGA!G290="",BUNDESLIGA!H290=""),"",IF(BUNDESLIGA!G290&lt;BUNDESLIGA!H290,"",IF(BUNDESLIGA!G290&gt;BUNDESLIGA!H290,"","")))</f>
        <v>RB Leipzig</v>
      </c>
      <c r="E239" s="131" t="str">
        <f>IF(BUNDESLIGA!G290&lt;&gt;"",BUNDESLIGA!G290&amp;" - "&amp;BUNDESLIGA!H290,"")</f>
        <v/>
      </c>
      <c r="F239" s="131" t="str">
        <f t="shared" si="27"/>
        <v>1. FSV Mainz 05-RB Leipzig</v>
      </c>
      <c r="G239" s="131" t="str">
        <f t="shared" si="22"/>
        <v/>
      </c>
      <c r="H239" s="132" t="str">
        <f t="shared" si="23"/>
        <v/>
      </c>
      <c r="J239" s="117" t="str">
        <f t="shared" si="24"/>
        <v/>
      </c>
      <c r="K239" s="117" t="str">
        <f t="shared" si="25"/>
        <v/>
      </c>
      <c r="M239" s="117" t="str">
        <f t="shared" si="26"/>
        <v/>
      </c>
    </row>
    <row r="240" spans="2:13" x14ac:dyDescent="0.25">
      <c r="B240" s="135">
        <v>27</v>
      </c>
      <c r="C240" s="131" t="str">
        <f>BUNDESLIGA!F291&amp;IF(OR(BUNDESLIGA!G291="",BUNDESLIGA!H291=""),"",IF(BUNDESLIGA!G291&gt;BUNDESLIGA!H291,"",IF(BUNDESLIGA!G291&lt;BUNDESLIGA!H291,"","")))</f>
        <v>Bor. Mönchengladbach</v>
      </c>
      <c r="D240" s="131" t="str">
        <f>BUNDESLIGA!I291&amp;IF(OR(BUNDESLIGA!G291="",BUNDESLIGA!H291=""),"",IF(BUNDESLIGA!G291&lt;BUNDESLIGA!H291,"",IF(BUNDESLIGA!G291&gt;BUNDESLIGA!H291,"","")))</f>
        <v>Bayer Leverkusen</v>
      </c>
      <c r="E240" s="131" t="str">
        <f>IF(BUNDESLIGA!G291&lt;&gt;"",BUNDESLIGA!G291&amp;" - "&amp;BUNDESLIGA!H291,"")</f>
        <v/>
      </c>
      <c r="F240" s="131" t="str">
        <f t="shared" si="27"/>
        <v>Bor. Mönchengladbach-Bayer Leverkusen</v>
      </c>
      <c r="G240" s="131" t="str">
        <f t="shared" si="22"/>
        <v/>
      </c>
      <c r="H240" s="132" t="str">
        <f t="shared" si="23"/>
        <v/>
      </c>
      <c r="J240" s="117" t="str">
        <f t="shared" si="24"/>
        <v/>
      </c>
      <c r="K240" s="117" t="str">
        <f t="shared" si="25"/>
        <v/>
      </c>
      <c r="M240" s="117" t="str">
        <f t="shared" si="26"/>
        <v/>
      </c>
    </row>
    <row r="241" spans="2:13" x14ac:dyDescent="0.25">
      <c r="B241" s="135">
        <v>27</v>
      </c>
      <c r="C241" s="131" t="str">
        <f>BUNDESLIGA!F292&amp;IF(OR(BUNDESLIGA!G292="",BUNDESLIGA!H292=""),"",IF(BUNDESLIGA!G292&gt;BUNDESLIGA!H292,"",IF(BUNDESLIGA!G292&lt;BUNDESLIGA!H292,"","")))</f>
        <v>Bayern München</v>
      </c>
      <c r="D241" s="131" t="str">
        <f>BUNDESLIGA!I292&amp;IF(OR(BUNDESLIGA!G292="",BUNDESLIGA!H292=""),"",IF(BUNDESLIGA!G292&lt;BUNDESLIGA!H292,"",IF(BUNDESLIGA!G292&gt;BUNDESLIGA!H292,"","")))</f>
        <v>Eintracht Frankfurt</v>
      </c>
      <c r="E241" s="131" t="str">
        <f>IF(BUNDESLIGA!G292&lt;&gt;"",BUNDESLIGA!G292&amp;" - "&amp;BUNDESLIGA!H292,"")</f>
        <v/>
      </c>
      <c r="F241" s="131" t="str">
        <f t="shared" si="27"/>
        <v>Bayern München-Eintracht Frankfurt</v>
      </c>
      <c r="G241" s="131" t="str">
        <f t="shared" si="22"/>
        <v/>
      </c>
      <c r="H241" s="132" t="str">
        <f t="shared" si="23"/>
        <v/>
      </c>
      <c r="J241" s="117" t="str">
        <f t="shared" si="24"/>
        <v/>
      </c>
      <c r="K241" s="117" t="str">
        <f t="shared" si="25"/>
        <v/>
      </c>
      <c r="M241" s="117" t="str">
        <f t="shared" si="26"/>
        <v/>
      </c>
    </row>
    <row r="242" spans="2:13" x14ac:dyDescent="0.25">
      <c r="B242" s="135">
        <v>27</v>
      </c>
      <c r="C242" s="131" t="str">
        <f>BUNDESLIGA!F293&amp;IF(OR(BUNDESLIGA!G293="",BUNDESLIGA!H293=""),"",IF(BUNDESLIGA!G293&gt;BUNDESLIGA!H293,"",IF(BUNDESLIGA!G293&lt;BUNDESLIGA!H293,"","")))</f>
        <v>SC Freiburg</v>
      </c>
      <c r="D242" s="131" t="str">
        <f>BUNDESLIGA!I293&amp;IF(OR(BUNDESLIGA!G293="",BUNDESLIGA!H293=""),"",IF(BUNDESLIGA!G293&lt;BUNDESLIGA!H293,"",IF(BUNDESLIGA!G293&gt;BUNDESLIGA!H293,"","")))</f>
        <v>Werder Bremen</v>
      </c>
      <c r="E242" s="131" t="str">
        <f>IF(BUNDESLIGA!G293&lt;&gt;"",BUNDESLIGA!G293&amp;" - "&amp;BUNDESLIGA!H293,"")</f>
        <v/>
      </c>
      <c r="F242" s="131" t="str">
        <f t="shared" si="27"/>
        <v>SC Freiburg-Werder Bremen</v>
      </c>
      <c r="G242" s="131" t="str">
        <f t="shared" si="22"/>
        <v/>
      </c>
      <c r="H242" s="132" t="str">
        <f t="shared" si="23"/>
        <v/>
      </c>
      <c r="J242" s="117" t="str">
        <f t="shared" si="24"/>
        <v/>
      </c>
      <c r="K242" s="117" t="str">
        <f t="shared" si="25"/>
        <v/>
      </c>
      <c r="M242" s="117" t="str">
        <f t="shared" si="26"/>
        <v/>
      </c>
    </row>
    <row r="243" spans="2:13" x14ac:dyDescent="0.25">
      <c r="B243" s="135">
        <v>27</v>
      </c>
      <c r="C243" s="131" t="str">
        <f>BUNDESLIGA!F294&amp;IF(OR(BUNDESLIGA!G294="",BUNDESLIGA!H294=""),"",IF(BUNDESLIGA!G294&gt;BUNDESLIGA!H294,"",IF(BUNDESLIGA!G294&lt;BUNDESLIGA!H294,"","")))</f>
        <v>SC Paderborn 07</v>
      </c>
      <c r="D243" s="131" t="str">
        <f>BUNDESLIGA!I294&amp;IF(OR(BUNDESLIGA!G294="",BUNDESLIGA!H294=""),"",IF(BUNDESLIGA!G294&lt;BUNDESLIGA!H294,"",IF(BUNDESLIGA!G294&gt;BUNDESLIGA!H294,"","")))</f>
        <v>1899 Hoffenheim</v>
      </c>
      <c r="E243" s="131" t="str">
        <f>IF(BUNDESLIGA!G294&lt;&gt;"",BUNDESLIGA!G294&amp;" - "&amp;BUNDESLIGA!H294,"")</f>
        <v/>
      </c>
      <c r="F243" s="131" t="str">
        <f t="shared" si="27"/>
        <v>SC Paderborn 07-1899 Hoffenheim</v>
      </c>
      <c r="G243" s="131" t="str">
        <f t="shared" si="22"/>
        <v/>
      </c>
      <c r="H243" s="132" t="str">
        <f t="shared" si="23"/>
        <v/>
      </c>
      <c r="J243" s="117" t="str">
        <f t="shared" si="24"/>
        <v/>
      </c>
      <c r="K243" s="117" t="str">
        <f t="shared" si="25"/>
        <v/>
      </c>
      <c r="M243" s="117" t="str">
        <f t="shared" si="26"/>
        <v/>
      </c>
    </row>
    <row r="244" spans="2:13" x14ac:dyDescent="0.25">
      <c r="B244" s="135">
        <v>27</v>
      </c>
      <c r="C244" s="131" t="str">
        <f>BUNDESLIGA!F295&amp;IF(OR(BUNDESLIGA!G295="",BUNDESLIGA!H295=""),"",IF(BUNDESLIGA!G295&gt;BUNDESLIGA!H295,"",IF(BUNDESLIGA!G295&lt;BUNDESLIGA!H295,"","")))</f>
        <v>1. FC Köln</v>
      </c>
      <c r="D244" s="131" t="str">
        <f>BUNDESLIGA!I295&amp;IF(OR(BUNDESLIGA!G295="",BUNDESLIGA!H295=""),"",IF(BUNDESLIGA!G295&lt;BUNDESLIGA!H295,"",IF(BUNDESLIGA!G295&gt;BUNDESLIGA!H295,"","")))</f>
        <v>Fortuna Düsseldorf</v>
      </c>
      <c r="E244" s="131" t="str">
        <f>IF(BUNDESLIGA!G295&lt;&gt;"",BUNDESLIGA!G295&amp;" - "&amp;BUNDESLIGA!H295,"")</f>
        <v/>
      </c>
      <c r="F244" s="131" t="str">
        <f t="shared" si="27"/>
        <v>1. FC Köln-Fortuna Düsseldorf</v>
      </c>
      <c r="G244" s="131" t="str">
        <f t="shared" si="22"/>
        <v/>
      </c>
      <c r="H244" s="132" t="str">
        <f t="shared" si="23"/>
        <v/>
      </c>
      <c r="J244" s="117" t="str">
        <f t="shared" si="24"/>
        <v/>
      </c>
      <c r="K244" s="117" t="str">
        <f t="shared" si="25"/>
        <v/>
      </c>
      <c r="M244" s="117" t="str">
        <f t="shared" si="26"/>
        <v/>
      </c>
    </row>
    <row r="245" spans="2:13" x14ac:dyDescent="0.25">
      <c r="B245" s="135">
        <v>27</v>
      </c>
      <c r="C245" s="131" t="str">
        <f>BUNDESLIGA!F296&amp;IF(OR(BUNDESLIGA!G296="",BUNDESLIGA!H296=""),"",IF(BUNDESLIGA!G296&gt;BUNDESLIGA!H296,"",IF(BUNDESLIGA!G296&lt;BUNDESLIGA!H296,"","")))</f>
        <v>FC Schalke 04</v>
      </c>
      <c r="D245" s="131" t="str">
        <f>BUNDESLIGA!I296&amp;IF(OR(BUNDESLIGA!G296="",BUNDESLIGA!H296=""),"",IF(BUNDESLIGA!G296&lt;BUNDESLIGA!H296,"",IF(BUNDESLIGA!G296&gt;BUNDESLIGA!H296,"","")))</f>
        <v>FC Augsburg</v>
      </c>
      <c r="E245" s="131" t="str">
        <f>IF(BUNDESLIGA!G296&lt;&gt;"",BUNDESLIGA!G296&amp;" - "&amp;BUNDESLIGA!H296,"")</f>
        <v/>
      </c>
      <c r="F245" s="131" t="str">
        <f t="shared" si="27"/>
        <v>FC Schalke 04-FC Augsburg</v>
      </c>
      <c r="G245" s="131" t="str">
        <f t="shared" si="22"/>
        <v/>
      </c>
      <c r="H245" s="132" t="str">
        <f t="shared" si="23"/>
        <v/>
      </c>
      <c r="J245" s="117" t="str">
        <f t="shared" si="24"/>
        <v/>
      </c>
      <c r="K245" s="117" t="str">
        <f t="shared" si="25"/>
        <v/>
      </c>
      <c r="M245" s="117" t="str">
        <f t="shared" si="26"/>
        <v/>
      </c>
    </row>
    <row r="246" spans="2:13" x14ac:dyDescent="0.25">
      <c r="B246" s="135">
        <v>27</v>
      </c>
      <c r="C246" s="131" t="str">
        <f>BUNDESLIGA!F297&amp;IF(OR(BUNDESLIGA!G297="",BUNDESLIGA!H297=""),"",IF(BUNDESLIGA!G297&gt;BUNDESLIGA!H297,"",IF(BUNDESLIGA!G297&lt;BUNDESLIGA!H297,"","")))</f>
        <v>Hertha BSC</v>
      </c>
      <c r="D246" s="131" t="str">
        <f>BUNDESLIGA!I297&amp;IF(OR(BUNDESLIGA!G297="",BUNDESLIGA!H297=""),"",IF(BUNDESLIGA!G297&lt;BUNDESLIGA!H297,"",IF(BUNDESLIGA!G297&gt;BUNDESLIGA!H297,"","")))</f>
        <v>1. FC Union Berlin</v>
      </c>
      <c r="E246" s="131" t="str">
        <f>IF(BUNDESLIGA!G297&lt;&gt;"",BUNDESLIGA!G297&amp;" - "&amp;BUNDESLIGA!H297,"")</f>
        <v/>
      </c>
      <c r="F246" s="131" t="str">
        <f t="shared" si="27"/>
        <v>Hertha BSC-1. FC Union Berlin</v>
      </c>
      <c r="G246" s="131" t="str">
        <f t="shared" si="22"/>
        <v/>
      </c>
      <c r="H246" s="132" t="str">
        <f t="shared" si="23"/>
        <v/>
      </c>
      <c r="J246" s="117" t="str">
        <f t="shared" si="24"/>
        <v/>
      </c>
      <c r="K246" s="117" t="str">
        <f t="shared" si="25"/>
        <v/>
      </c>
      <c r="M246" s="117" t="str">
        <f t="shared" si="26"/>
        <v/>
      </c>
    </row>
    <row r="247" spans="2:13" x14ac:dyDescent="0.25">
      <c r="B247" s="135">
        <v>28</v>
      </c>
      <c r="C247" s="131" t="str">
        <f>BUNDESLIGA!F300&amp;IF(OR(BUNDESLIGA!G300="",BUNDESLIGA!H300=""),"",IF(BUNDESLIGA!G300&gt;BUNDESLIGA!H300,"",IF(BUNDESLIGA!G300&lt;BUNDESLIGA!H300,"","")))</f>
        <v>Borussia Dortmund</v>
      </c>
      <c r="D247" s="131" t="str">
        <f>BUNDESLIGA!I300&amp;IF(OR(BUNDESLIGA!G300="",BUNDESLIGA!H300=""),"",IF(BUNDESLIGA!G300&lt;BUNDESLIGA!H300,"",IF(BUNDESLIGA!G300&gt;BUNDESLIGA!H300,"","")))</f>
        <v>Bayern München</v>
      </c>
      <c r="E247" s="131" t="str">
        <f>IF(BUNDESLIGA!G300&lt;&gt;"",BUNDESLIGA!G300&amp;" - "&amp;BUNDESLIGA!H300,"")</f>
        <v/>
      </c>
      <c r="F247" s="131" t="str">
        <f t="shared" si="27"/>
        <v>Borussia Dortmund-Bayern München</v>
      </c>
      <c r="G247" s="131" t="str">
        <f t="shared" si="22"/>
        <v/>
      </c>
      <c r="H247" s="132" t="str">
        <f t="shared" si="23"/>
        <v/>
      </c>
      <c r="J247" s="117" t="str">
        <f t="shared" si="24"/>
        <v/>
      </c>
      <c r="K247" s="117" t="str">
        <f t="shared" si="25"/>
        <v/>
      </c>
      <c r="M247" s="117" t="str">
        <f t="shared" si="26"/>
        <v/>
      </c>
    </row>
    <row r="248" spans="2:13" x14ac:dyDescent="0.25">
      <c r="B248" s="135">
        <v>28</v>
      </c>
      <c r="C248" s="131" t="str">
        <f>BUNDESLIGA!F301&amp;IF(OR(BUNDESLIGA!G301="",BUNDESLIGA!H301=""),"",IF(BUNDESLIGA!G301&gt;BUNDESLIGA!H301,"",IF(BUNDESLIGA!G301&lt;BUNDESLIGA!H301,"","")))</f>
        <v>Werder Bremen</v>
      </c>
      <c r="D248" s="131" t="str">
        <f>BUNDESLIGA!I301&amp;IF(OR(BUNDESLIGA!G301="",BUNDESLIGA!H301=""),"",IF(BUNDESLIGA!G301&lt;BUNDESLIGA!H301,"",IF(BUNDESLIGA!G301&gt;BUNDESLIGA!H301,"","")))</f>
        <v>Bor. Mönchengladbach</v>
      </c>
      <c r="E248" s="131" t="str">
        <f>IF(BUNDESLIGA!G301&lt;&gt;"",BUNDESLIGA!G301&amp;" - "&amp;BUNDESLIGA!H301,"")</f>
        <v/>
      </c>
      <c r="F248" s="131" t="str">
        <f t="shared" si="27"/>
        <v>Werder Bremen-Bor. Mönchengladbach</v>
      </c>
      <c r="G248" s="131" t="str">
        <f t="shared" si="22"/>
        <v/>
      </c>
      <c r="H248" s="132" t="str">
        <f t="shared" si="23"/>
        <v/>
      </c>
      <c r="J248" s="117" t="str">
        <f t="shared" si="24"/>
        <v/>
      </c>
      <c r="K248" s="117" t="str">
        <f t="shared" si="25"/>
        <v/>
      </c>
      <c r="M248" s="117" t="str">
        <f t="shared" si="26"/>
        <v/>
      </c>
    </row>
    <row r="249" spans="2:13" x14ac:dyDescent="0.25">
      <c r="B249" s="135">
        <v>28</v>
      </c>
      <c r="C249" s="131" t="str">
        <f>BUNDESLIGA!F302&amp;IF(OR(BUNDESLIGA!G302="",BUNDESLIGA!H302=""),"",IF(BUNDESLIGA!G302&gt;BUNDESLIGA!H302,"",IF(BUNDESLIGA!G302&lt;BUNDESLIGA!H302,"","")))</f>
        <v>Bayer Leverkusen</v>
      </c>
      <c r="D249" s="131" t="str">
        <f>BUNDESLIGA!I302&amp;IF(OR(BUNDESLIGA!G302="",BUNDESLIGA!H302=""),"",IF(BUNDESLIGA!G302&lt;BUNDESLIGA!H302,"",IF(BUNDESLIGA!G302&gt;BUNDESLIGA!H302,"","")))</f>
        <v>VfL Wolfsburg</v>
      </c>
      <c r="E249" s="131" t="str">
        <f>IF(BUNDESLIGA!G302&lt;&gt;"",BUNDESLIGA!G302&amp;" - "&amp;BUNDESLIGA!H302,"")</f>
        <v/>
      </c>
      <c r="F249" s="131" t="str">
        <f t="shared" si="27"/>
        <v>Bayer Leverkusen-VfL Wolfsburg</v>
      </c>
      <c r="G249" s="131" t="str">
        <f t="shared" si="22"/>
        <v/>
      </c>
      <c r="H249" s="132" t="str">
        <f t="shared" si="23"/>
        <v/>
      </c>
      <c r="J249" s="117" t="str">
        <f t="shared" si="24"/>
        <v/>
      </c>
      <c r="K249" s="117" t="str">
        <f t="shared" si="25"/>
        <v/>
      </c>
      <c r="M249" s="117" t="str">
        <f t="shared" si="26"/>
        <v/>
      </c>
    </row>
    <row r="250" spans="2:13" x14ac:dyDescent="0.25">
      <c r="B250" s="135">
        <v>28</v>
      </c>
      <c r="C250" s="131" t="str">
        <f>BUNDESLIGA!F303&amp;IF(OR(BUNDESLIGA!G303="",BUNDESLIGA!H303=""),"",IF(BUNDESLIGA!G303&gt;BUNDESLIGA!H303,"",IF(BUNDESLIGA!G303&lt;BUNDESLIGA!H303,"","")))</f>
        <v>RB Leipzig</v>
      </c>
      <c r="D250" s="131" t="str">
        <f>BUNDESLIGA!I303&amp;IF(OR(BUNDESLIGA!G303="",BUNDESLIGA!H303=""),"",IF(BUNDESLIGA!G303&lt;BUNDESLIGA!H303,"",IF(BUNDESLIGA!G303&gt;BUNDESLIGA!H303,"","")))</f>
        <v>Hertha BSC</v>
      </c>
      <c r="E250" s="131" t="str">
        <f>IF(BUNDESLIGA!G303&lt;&gt;"",BUNDESLIGA!G303&amp;" - "&amp;BUNDESLIGA!H303,"")</f>
        <v/>
      </c>
      <c r="F250" s="131" t="str">
        <f t="shared" si="27"/>
        <v>RB Leipzig-Hertha BSC</v>
      </c>
      <c r="G250" s="131" t="str">
        <f t="shared" si="22"/>
        <v/>
      </c>
      <c r="H250" s="132" t="str">
        <f t="shared" si="23"/>
        <v/>
      </c>
      <c r="J250" s="117" t="str">
        <f t="shared" si="24"/>
        <v/>
      </c>
      <c r="K250" s="117" t="str">
        <f t="shared" si="25"/>
        <v/>
      </c>
      <c r="M250" s="117" t="str">
        <f t="shared" si="26"/>
        <v/>
      </c>
    </row>
    <row r="251" spans="2:13" x14ac:dyDescent="0.25">
      <c r="B251" s="135">
        <v>28</v>
      </c>
      <c r="C251" s="131" t="str">
        <f>BUNDESLIGA!F304&amp;IF(OR(BUNDESLIGA!G304="",BUNDESLIGA!H304=""),"",IF(BUNDESLIGA!G304&gt;BUNDESLIGA!H304,"",IF(BUNDESLIGA!G304&lt;BUNDESLIGA!H304,"","")))</f>
        <v>1. FC Union Berlin</v>
      </c>
      <c r="D251" s="131" t="str">
        <f>BUNDESLIGA!I304&amp;IF(OR(BUNDESLIGA!G304="",BUNDESLIGA!H304=""),"",IF(BUNDESLIGA!G304&lt;BUNDESLIGA!H304,"",IF(BUNDESLIGA!G304&gt;BUNDESLIGA!H304,"","")))</f>
        <v>1. FSV Mainz 05</v>
      </c>
      <c r="E251" s="131" t="str">
        <f>IF(BUNDESLIGA!G304&lt;&gt;"",BUNDESLIGA!G304&amp;" - "&amp;BUNDESLIGA!H304,"")</f>
        <v/>
      </c>
      <c r="F251" s="131" t="str">
        <f t="shared" si="27"/>
        <v>1. FC Union Berlin-1. FSV Mainz 05</v>
      </c>
      <c r="G251" s="131" t="str">
        <f t="shared" si="22"/>
        <v/>
      </c>
      <c r="H251" s="132" t="str">
        <f t="shared" si="23"/>
        <v/>
      </c>
      <c r="J251" s="117" t="str">
        <f t="shared" si="24"/>
        <v/>
      </c>
      <c r="K251" s="117" t="str">
        <f t="shared" si="25"/>
        <v/>
      </c>
      <c r="M251" s="117" t="str">
        <f t="shared" si="26"/>
        <v/>
      </c>
    </row>
    <row r="252" spans="2:13" x14ac:dyDescent="0.25">
      <c r="B252" s="135">
        <v>28</v>
      </c>
      <c r="C252" s="131" t="str">
        <f>BUNDESLIGA!F305&amp;IF(OR(BUNDESLIGA!G305="",BUNDESLIGA!H305=""),"",IF(BUNDESLIGA!G305&gt;BUNDESLIGA!H305,"",IF(BUNDESLIGA!G305&lt;BUNDESLIGA!H305,"","")))</f>
        <v>Eintracht Frankfurt</v>
      </c>
      <c r="D252" s="131" t="str">
        <f>BUNDESLIGA!I305&amp;IF(OR(BUNDESLIGA!G305="",BUNDESLIGA!H305=""),"",IF(BUNDESLIGA!G305&lt;BUNDESLIGA!H305,"",IF(BUNDESLIGA!G305&gt;BUNDESLIGA!H305,"","")))</f>
        <v>SC Freiburg</v>
      </c>
      <c r="E252" s="131" t="str">
        <f>IF(BUNDESLIGA!G305&lt;&gt;"",BUNDESLIGA!G305&amp;" - "&amp;BUNDESLIGA!H305,"")</f>
        <v/>
      </c>
      <c r="F252" s="131" t="str">
        <f t="shared" si="27"/>
        <v>Eintracht Frankfurt-SC Freiburg</v>
      </c>
      <c r="G252" s="131" t="str">
        <f t="shared" si="22"/>
        <v/>
      </c>
      <c r="H252" s="132" t="str">
        <f t="shared" si="23"/>
        <v/>
      </c>
      <c r="J252" s="117" t="str">
        <f t="shared" si="24"/>
        <v/>
      </c>
      <c r="K252" s="117" t="str">
        <f t="shared" si="25"/>
        <v/>
      </c>
      <c r="M252" s="117" t="str">
        <f t="shared" si="26"/>
        <v/>
      </c>
    </row>
    <row r="253" spans="2:13" x14ac:dyDescent="0.25">
      <c r="B253" s="135">
        <v>28</v>
      </c>
      <c r="C253" s="131" t="str">
        <f>BUNDESLIGA!F306&amp;IF(OR(BUNDESLIGA!G306="",BUNDESLIGA!H306=""),"",IF(BUNDESLIGA!G306&gt;BUNDESLIGA!H306,"",IF(BUNDESLIGA!G306&lt;BUNDESLIGA!H306,"","")))</f>
        <v>Fortuna Düsseldorf</v>
      </c>
      <c r="D253" s="131" t="str">
        <f>BUNDESLIGA!I306&amp;IF(OR(BUNDESLIGA!G306="",BUNDESLIGA!H306=""),"",IF(BUNDESLIGA!G306&lt;BUNDESLIGA!H306,"",IF(BUNDESLIGA!G306&gt;BUNDESLIGA!H306,"","")))</f>
        <v>FC Schalke 04</v>
      </c>
      <c r="E253" s="131" t="str">
        <f>IF(BUNDESLIGA!G306&lt;&gt;"",BUNDESLIGA!G306&amp;" - "&amp;BUNDESLIGA!H306,"")</f>
        <v/>
      </c>
      <c r="F253" s="131" t="str">
        <f t="shared" si="27"/>
        <v>Fortuna Düsseldorf-FC Schalke 04</v>
      </c>
      <c r="G253" s="131" t="str">
        <f t="shared" si="22"/>
        <v/>
      </c>
      <c r="H253" s="132" t="str">
        <f t="shared" si="23"/>
        <v/>
      </c>
      <c r="J253" s="117" t="str">
        <f t="shared" si="24"/>
        <v/>
      </c>
      <c r="K253" s="117" t="str">
        <f t="shared" si="25"/>
        <v/>
      </c>
      <c r="M253" s="117" t="str">
        <f t="shared" si="26"/>
        <v/>
      </c>
    </row>
    <row r="254" spans="2:13" x14ac:dyDescent="0.25">
      <c r="B254" s="135">
        <v>28</v>
      </c>
      <c r="C254" s="131" t="str">
        <f>BUNDESLIGA!F307&amp;IF(OR(BUNDESLIGA!G307="",BUNDESLIGA!H307=""),"",IF(BUNDESLIGA!G307&gt;BUNDESLIGA!H307,"",IF(BUNDESLIGA!G307&lt;BUNDESLIGA!H307,"","")))</f>
        <v>1899 Hoffenheim</v>
      </c>
      <c r="D254" s="131" t="str">
        <f>BUNDESLIGA!I307&amp;IF(OR(BUNDESLIGA!G307="",BUNDESLIGA!H307=""),"",IF(BUNDESLIGA!G307&lt;BUNDESLIGA!H307,"",IF(BUNDESLIGA!G307&gt;BUNDESLIGA!H307,"","")))</f>
        <v>1. FC Köln</v>
      </c>
      <c r="E254" s="131" t="str">
        <f>IF(BUNDESLIGA!G307&lt;&gt;"",BUNDESLIGA!G307&amp;" - "&amp;BUNDESLIGA!H307,"")</f>
        <v/>
      </c>
      <c r="F254" s="131" t="str">
        <f t="shared" si="27"/>
        <v>1899 Hoffenheim-1. FC Köln</v>
      </c>
      <c r="G254" s="131" t="str">
        <f t="shared" si="22"/>
        <v/>
      </c>
      <c r="H254" s="132" t="str">
        <f t="shared" si="23"/>
        <v/>
      </c>
      <c r="J254" s="117" t="str">
        <f t="shared" si="24"/>
        <v/>
      </c>
      <c r="K254" s="117" t="str">
        <f t="shared" si="25"/>
        <v/>
      </c>
      <c r="M254" s="117" t="str">
        <f t="shared" si="26"/>
        <v/>
      </c>
    </row>
    <row r="255" spans="2:13" x14ac:dyDescent="0.25">
      <c r="B255" s="135">
        <v>28</v>
      </c>
      <c r="C255" s="131" t="str">
        <f>BUNDESLIGA!F308&amp;IF(OR(BUNDESLIGA!G308="",BUNDESLIGA!H308=""),"",IF(BUNDESLIGA!G308&gt;BUNDESLIGA!H308,"",IF(BUNDESLIGA!G308&lt;BUNDESLIGA!H308,"","")))</f>
        <v>FC Augsburg</v>
      </c>
      <c r="D255" s="131" t="str">
        <f>BUNDESLIGA!I308&amp;IF(OR(BUNDESLIGA!G308="",BUNDESLIGA!H308=""),"",IF(BUNDESLIGA!G308&lt;BUNDESLIGA!H308,"",IF(BUNDESLIGA!G308&gt;BUNDESLIGA!H308,"","")))</f>
        <v>SC Paderborn 07</v>
      </c>
      <c r="E255" s="131" t="str">
        <f>IF(BUNDESLIGA!G308&lt;&gt;"",BUNDESLIGA!G308&amp;" - "&amp;BUNDESLIGA!H308,"")</f>
        <v/>
      </c>
      <c r="F255" s="131" t="str">
        <f t="shared" si="27"/>
        <v>FC Augsburg-SC Paderborn 07</v>
      </c>
      <c r="G255" s="131" t="str">
        <f t="shared" si="22"/>
        <v/>
      </c>
      <c r="H255" s="132" t="str">
        <f t="shared" si="23"/>
        <v/>
      </c>
      <c r="J255" s="117" t="str">
        <f t="shared" si="24"/>
        <v/>
      </c>
      <c r="K255" s="117" t="str">
        <f t="shared" si="25"/>
        <v/>
      </c>
      <c r="M255" s="117" t="str">
        <f t="shared" si="26"/>
        <v/>
      </c>
    </row>
    <row r="256" spans="2:13" x14ac:dyDescent="0.25">
      <c r="B256" s="135">
        <v>29</v>
      </c>
      <c r="C256" s="131" t="str">
        <f>BUNDESLIGA!F311&amp;IF(OR(BUNDESLIGA!G311="",BUNDESLIGA!H311=""),"",IF(BUNDESLIGA!G311&gt;BUNDESLIGA!H311,"",IF(BUNDESLIGA!G311&lt;BUNDESLIGA!H311,"","")))</f>
        <v>SC Paderborn 07</v>
      </c>
      <c r="D256" s="131" t="str">
        <f>BUNDESLIGA!I311&amp;IF(OR(BUNDESLIGA!G311="",BUNDESLIGA!H311=""),"",IF(BUNDESLIGA!G311&lt;BUNDESLIGA!H311,"",IF(BUNDESLIGA!G311&gt;BUNDESLIGA!H311,"","")))</f>
        <v>Borussia Dortmund</v>
      </c>
      <c r="E256" s="131" t="str">
        <f>IF(BUNDESLIGA!G311&lt;&gt;"",BUNDESLIGA!G311&amp;" - "&amp;BUNDESLIGA!H311,"")</f>
        <v/>
      </c>
      <c r="F256" s="131" t="str">
        <f t="shared" si="27"/>
        <v>SC Paderborn 07-Borussia Dortmund</v>
      </c>
      <c r="G256" s="131" t="str">
        <f t="shared" si="22"/>
        <v/>
      </c>
      <c r="H256" s="132" t="str">
        <f t="shared" si="23"/>
        <v/>
      </c>
      <c r="J256" s="117" t="str">
        <f t="shared" si="24"/>
        <v/>
      </c>
      <c r="K256" s="117" t="str">
        <f t="shared" si="25"/>
        <v/>
      </c>
      <c r="M256" s="117" t="str">
        <f t="shared" si="26"/>
        <v/>
      </c>
    </row>
    <row r="257" spans="2:13" x14ac:dyDescent="0.25">
      <c r="B257" s="135">
        <v>29</v>
      </c>
      <c r="C257" s="131" t="str">
        <f>BUNDESLIGA!F312&amp;IF(OR(BUNDESLIGA!G312="",BUNDESLIGA!H312=""),"",IF(BUNDESLIGA!G312&gt;BUNDESLIGA!H312,"",IF(BUNDESLIGA!G312&lt;BUNDESLIGA!H312,"","")))</f>
        <v>1. FC Köln</v>
      </c>
      <c r="D257" s="131" t="str">
        <f>BUNDESLIGA!I312&amp;IF(OR(BUNDESLIGA!G312="",BUNDESLIGA!H312=""),"",IF(BUNDESLIGA!G312&lt;BUNDESLIGA!H312,"",IF(BUNDESLIGA!G312&gt;BUNDESLIGA!H312,"","")))</f>
        <v>RB Leipzig</v>
      </c>
      <c r="E257" s="131" t="str">
        <f>IF(BUNDESLIGA!G312&lt;&gt;"",BUNDESLIGA!G312&amp;" - "&amp;BUNDESLIGA!H312,"")</f>
        <v/>
      </c>
      <c r="F257" s="131" t="str">
        <f t="shared" si="27"/>
        <v>1. FC Köln-RB Leipzig</v>
      </c>
      <c r="G257" s="131" t="str">
        <f t="shared" si="22"/>
        <v/>
      </c>
      <c r="H257" s="132" t="str">
        <f t="shared" si="23"/>
        <v/>
      </c>
      <c r="J257" s="117" t="str">
        <f t="shared" si="24"/>
        <v/>
      </c>
      <c r="K257" s="117" t="str">
        <f t="shared" si="25"/>
        <v/>
      </c>
      <c r="M257" s="117" t="str">
        <f t="shared" si="26"/>
        <v/>
      </c>
    </row>
    <row r="258" spans="2:13" x14ac:dyDescent="0.25">
      <c r="B258" s="135">
        <v>29</v>
      </c>
      <c r="C258" s="131" t="str">
        <f>BUNDESLIGA!F313&amp;IF(OR(BUNDESLIGA!G313="",BUNDESLIGA!H313=""),"",IF(BUNDESLIGA!G313&gt;BUNDESLIGA!H313,"",IF(BUNDESLIGA!G313&lt;BUNDESLIGA!H313,"","")))</f>
        <v>SC Freiburg</v>
      </c>
      <c r="D258" s="131" t="str">
        <f>BUNDESLIGA!I313&amp;IF(OR(BUNDESLIGA!G313="",BUNDESLIGA!H313=""),"",IF(BUNDESLIGA!G313&lt;BUNDESLIGA!H313,"",IF(BUNDESLIGA!G313&gt;BUNDESLIGA!H313,"","")))</f>
        <v>Bayer Leverkusen</v>
      </c>
      <c r="E258" s="131" t="str">
        <f>IF(BUNDESLIGA!G313&lt;&gt;"",BUNDESLIGA!G313&amp;" - "&amp;BUNDESLIGA!H313,"")</f>
        <v/>
      </c>
      <c r="F258" s="131" t="str">
        <f t="shared" si="27"/>
        <v>SC Freiburg-Bayer Leverkusen</v>
      </c>
      <c r="G258" s="131" t="str">
        <f t="shared" si="22"/>
        <v/>
      </c>
      <c r="H258" s="132" t="str">
        <f t="shared" si="23"/>
        <v/>
      </c>
      <c r="J258" s="117" t="str">
        <f t="shared" si="24"/>
        <v/>
      </c>
      <c r="K258" s="117" t="str">
        <f t="shared" si="25"/>
        <v/>
      </c>
      <c r="M258" s="117" t="str">
        <f t="shared" si="26"/>
        <v/>
      </c>
    </row>
    <row r="259" spans="2:13" x14ac:dyDescent="0.25">
      <c r="B259" s="135">
        <v>29</v>
      </c>
      <c r="C259" s="131" t="str">
        <f>BUNDESLIGA!F314&amp;IF(OR(BUNDESLIGA!G314="",BUNDESLIGA!H314=""),"",IF(BUNDESLIGA!G314&gt;BUNDESLIGA!H314,"",IF(BUNDESLIGA!G314&lt;BUNDESLIGA!H314,"","")))</f>
        <v>VfL Wolfsburg</v>
      </c>
      <c r="D259" s="131" t="str">
        <f>BUNDESLIGA!I314&amp;IF(OR(BUNDESLIGA!G314="",BUNDESLIGA!H314=""),"",IF(BUNDESLIGA!G314&lt;BUNDESLIGA!H314,"",IF(BUNDESLIGA!G314&gt;BUNDESLIGA!H314,"","")))</f>
        <v>Eintracht Frankfurt</v>
      </c>
      <c r="E259" s="131" t="str">
        <f>IF(BUNDESLIGA!G314&lt;&gt;"",BUNDESLIGA!G314&amp;" - "&amp;BUNDESLIGA!H314,"")</f>
        <v/>
      </c>
      <c r="F259" s="131" t="str">
        <f t="shared" si="27"/>
        <v>VfL Wolfsburg-Eintracht Frankfurt</v>
      </c>
      <c r="G259" s="131" t="str">
        <f t="shared" si="22"/>
        <v/>
      </c>
      <c r="H259" s="132" t="str">
        <f t="shared" si="23"/>
        <v/>
      </c>
      <c r="J259" s="117" t="str">
        <f t="shared" si="24"/>
        <v/>
      </c>
      <c r="K259" s="117" t="str">
        <f t="shared" si="25"/>
        <v/>
      </c>
      <c r="M259" s="117" t="str">
        <f t="shared" si="26"/>
        <v/>
      </c>
    </row>
    <row r="260" spans="2:13" x14ac:dyDescent="0.25">
      <c r="B260" s="135">
        <v>29</v>
      </c>
      <c r="C260" s="131" t="str">
        <f>BUNDESLIGA!F315&amp;IF(OR(BUNDESLIGA!G315="",BUNDESLIGA!H315=""),"",IF(BUNDESLIGA!G315&gt;BUNDESLIGA!H315,"",IF(BUNDESLIGA!G315&lt;BUNDESLIGA!H315,"","")))</f>
        <v>FC Schalke 04</v>
      </c>
      <c r="D260" s="131" t="str">
        <f>BUNDESLIGA!I315&amp;IF(OR(BUNDESLIGA!G315="",BUNDESLIGA!H315=""),"",IF(BUNDESLIGA!G315&lt;BUNDESLIGA!H315,"",IF(BUNDESLIGA!G315&gt;BUNDESLIGA!H315,"","")))</f>
        <v>Werder Bremen</v>
      </c>
      <c r="E260" s="131" t="str">
        <f>IF(BUNDESLIGA!G315&lt;&gt;"",BUNDESLIGA!G315&amp;" - "&amp;BUNDESLIGA!H315,"")</f>
        <v/>
      </c>
      <c r="F260" s="131" t="str">
        <f t="shared" si="27"/>
        <v>FC Schalke 04-Werder Bremen</v>
      </c>
      <c r="G260" s="131" t="str">
        <f t="shared" ref="G260:G309" si="28">LEFT(E260,1)</f>
        <v/>
      </c>
      <c r="H260" s="132" t="str">
        <f t="shared" ref="H260:H309" si="29">RIGHT(E260,1)</f>
        <v/>
      </c>
      <c r="J260" s="117" t="str">
        <f t="shared" ref="J260:J309" si="30">IF(G260="","",IF(G260&gt;H260,3,IF(G260=H260,1,0)))</f>
        <v/>
      </c>
      <c r="K260" s="117" t="str">
        <f t="shared" ref="K260:K309" si="31">IF(H260="","",IF(H260&gt;G260,3,IF(H260=G260,1,0)))</f>
        <v/>
      </c>
      <c r="M260" s="117" t="str">
        <f t="shared" ref="M260:M309" si="32">IF(AND($G260&lt;&gt;"",ISNUMBER(SEARCH("-"&amp;$O$2,$F260))+ISNUMBER(SEARCH($O$2&amp;"-",$F260))),ROW(),"")</f>
        <v/>
      </c>
    </row>
    <row r="261" spans="2:13" x14ac:dyDescent="0.25">
      <c r="B261" s="135">
        <v>29</v>
      </c>
      <c r="C261" s="131" t="str">
        <f>BUNDESLIGA!F316&amp;IF(OR(BUNDESLIGA!G316="",BUNDESLIGA!H316=""),"",IF(BUNDESLIGA!G316&gt;BUNDESLIGA!H316,"",IF(BUNDESLIGA!G316&lt;BUNDESLIGA!H316,"","")))</f>
        <v>1. FSV Mainz 05</v>
      </c>
      <c r="D261" s="131" t="str">
        <f>BUNDESLIGA!I316&amp;IF(OR(BUNDESLIGA!G316="",BUNDESLIGA!H316=""),"",IF(BUNDESLIGA!G316&lt;BUNDESLIGA!H316,"",IF(BUNDESLIGA!G316&gt;BUNDESLIGA!H316,"","")))</f>
        <v>1899 Hoffenheim</v>
      </c>
      <c r="E261" s="131" t="str">
        <f>IF(BUNDESLIGA!G316&lt;&gt;"",BUNDESLIGA!G316&amp;" - "&amp;BUNDESLIGA!H316,"")</f>
        <v/>
      </c>
      <c r="F261" s="131" t="str">
        <f t="shared" si="27"/>
        <v>1. FSV Mainz 05-1899 Hoffenheim</v>
      </c>
      <c r="G261" s="131" t="str">
        <f t="shared" si="28"/>
        <v/>
      </c>
      <c r="H261" s="132" t="str">
        <f t="shared" si="29"/>
        <v/>
      </c>
      <c r="J261" s="117" t="str">
        <f t="shared" si="30"/>
        <v/>
      </c>
      <c r="K261" s="117" t="str">
        <f t="shared" si="31"/>
        <v/>
      </c>
      <c r="M261" s="117" t="str">
        <f t="shared" si="32"/>
        <v/>
      </c>
    </row>
    <row r="262" spans="2:13" x14ac:dyDescent="0.25">
      <c r="B262" s="135">
        <v>29</v>
      </c>
      <c r="C262" s="131" t="str">
        <f>BUNDESLIGA!F317&amp;IF(OR(BUNDESLIGA!G317="",BUNDESLIGA!H317=""),"",IF(BUNDESLIGA!G317&gt;BUNDESLIGA!H317,"",IF(BUNDESLIGA!G317&lt;BUNDESLIGA!H317,"","")))</f>
        <v>Bayern München</v>
      </c>
      <c r="D262" s="131" t="str">
        <f>BUNDESLIGA!I317&amp;IF(OR(BUNDESLIGA!G317="",BUNDESLIGA!H317=""),"",IF(BUNDESLIGA!G317&lt;BUNDESLIGA!H317,"",IF(BUNDESLIGA!G317&gt;BUNDESLIGA!H317,"","")))</f>
        <v>Fortuna Düsseldorf</v>
      </c>
      <c r="E262" s="131" t="str">
        <f>IF(BUNDESLIGA!G317&lt;&gt;"",BUNDESLIGA!G317&amp;" - "&amp;BUNDESLIGA!H317,"")</f>
        <v/>
      </c>
      <c r="F262" s="131" t="str">
        <f t="shared" ref="F262:F309" si="33">(C262&amp;"-"&amp;D262)</f>
        <v>Bayern München-Fortuna Düsseldorf</v>
      </c>
      <c r="G262" s="131" t="str">
        <f t="shared" si="28"/>
        <v/>
      </c>
      <c r="H262" s="132" t="str">
        <f t="shared" si="29"/>
        <v/>
      </c>
      <c r="J262" s="117" t="str">
        <f t="shared" si="30"/>
        <v/>
      </c>
      <c r="K262" s="117" t="str">
        <f t="shared" si="31"/>
        <v/>
      </c>
      <c r="M262" s="117" t="str">
        <f t="shared" si="32"/>
        <v/>
      </c>
    </row>
    <row r="263" spans="2:13" x14ac:dyDescent="0.25">
      <c r="B263" s="135">
        <v>29</v>
      </c>
      <c r="C263" s="131" t="str">
        <f>BUNDESLIGA!F318&amp;IF(OR(BUNDESLIGA!G318="",BUNDESLIGA!H318=""),"",IF(BUNDESLIGA!G318&gt;BUNDESLIGA!H318,"",IF(BUNDESLIGA!G318&lt;BUNDESLIGA!H318,"","")))</f>
        <v>Hertha BSC</v>
      </c>
      <c r="D263" s="131" t="str">
        <f>BUNDESLIGA!I318&amp;IF(OR(BUNDESLIGA!G318="",BUNDESLIGA!H318=""),"",IF(BUNDESLIGA!G318&lt;BUNDESLIGA!H318,"",IF(BUNDESLIGA!G318&gt;BUNDESLIGA!H318,"","")))</f>
        <v>FC Augsburg</v>
      </c>
      <c r="E263" s="131" t="str">
        <f>IF(BUNDESLIGA!G318&lt;&gt;"",BUNDESLIGA!G318&amp;" - "&amp;BUNDESLIGA!H318,"")</f>
        <v/>
      </c>
      <c r="F263" s="131" t="str">
        <f t="shared" si="33"/>
        <v>Hertha BSC-FC Augsburg</v>
      </c>
      <c r="G263" s="131" t="str">
        <f t="shared" si="28"/>
        <v/>
      </c>
      <c r="H263" s="132" t="str">
        <f t="shared" si="29"/>
        <v/>
      </c>
      <c r="J263" s="117" t="str">
        <f t="shared" si="30"/>
        <v/>
      </c>
      <c r="K263" s="117" t="str">
        <f t="shared" si="31"/>
        <v/>
      </c>
      <c r="M263" s="117" t="str">
        <f t="shared" si="32"/>
        <v/>
      </c>
    </row>
    <row r="264" spans="2:13" x14ac:dyDescent="0.25">
      <c r="B264" s="135">
        <v>29</v>
      </c>
      <c r="C264" s="131" t="str">
        <f>BUNDESLIGA!F319&amp;IF(OR(BUNDESLIGA!G319="",BUNDESLIGA!H319=""),"",IF(BUNDESLIGA!G319&gt;BUNDESLIGA!H319,"",IF(BUNDESLIGA!G319&lt;BUNDESLIGA!H319,"","")))</f>
        <v>Bor. Mönchengladbach</v>
      </c>
      <c r="D264" s="131" t="str">
        <f>BUNDESLIGA!I319&amp;IF(OR(BUNDESLIGA!G319="",BUNDESLIGA!H319=""),"",IF(BUNDESLIGA!G319&lt;BUNDESLIGA!H319,"",IF(BUNDESLIGA!G319&gt;BUNDESLIGA!H319,"","")))</f>
        <v>1. FC Union Berlin</v>
      </c>
      <c r="E264" s="131" t="str">
        <f>IF(BUNDESLIGA!G319&lt;&gt;"",BUNDESLIGA!G319&amp;" - "&amp;BUNDESLIGA!H319,"")</f>
        <v/>
      </c>
      <c r="F264" s="131" t="str">
        <f t="shared" si="33"/>
        <v>Bor. Mönchengladbach-1. FC Union Berlin</v>
      </c>
      <c r="G264" s="131" t="str">
        <f t="shared" si="28"/>
        <v/>
      </c>
      <c r="H264" s="132" t="str">
        <f t="shared" si="29"/>
        <v/>
      </c>
      <c r="J264" s="117" t="str">
        <f t="shared" si="30"/>
        <v/>
      </c>
      <c r="K264" s="117" t="str">
        <f t="shared" si="31"/>
        <v/>
      </c>
      <c r="M264" s="117" t="str">
        <f t="shared" si="32"/>
        <v/>
      </c>
    </row>
    <row r="265" spans="2:13" x14ac:dyDescent="0.25">
      <c r="B265" s="135">
        <v>30</v>
      </c>
      <c r="C265" s="131" t="str">
        <f>BUNDESLIGA!F322&amp;IF(OR(BUNDESLIGA!G322="",BUNDESLIGA!H322=""),"",IF(BUNDESLIGA!G322&gt;BUNDESLIGA!H322,"",IF(BUNDESLIGA!G322&lt;BUNDESLIGA!H322,"","")))</f>
        <v>Bayer Leverkusen</v>
      </c>
      <c r="D265" s="131" t="str">
        <f>BUNDESLIGA!I322&amp;IF(OR(BUNDESLIGA!G322="",BUNDESLIGA!H322=""),"",IF(BUNDESLIGA!G322&lt;BUNDESLIGA!H322,"",IF(BUNDESLIGA!G322&gt;BUNDESLIGA!H322,"","")))</f>
        <v>Bayern München</v>
      </c>
      <c r="E265" s="131" t="str">
        <f>IF(BUNDESLIGA!G322&lt;&gt;"",BUNDESLIGA!G322&amp;" - "&amp;BUNDESLIGA!H322,"")</f>
        <v/>
      </c>
      <c r="F265" s="131" t="str">
        <f t="shared" si="33"/>
        <v>Bayer Leverkusen-Bayern München</v>
      </c>
      <c r="G265" s="131" t="str">
        <f t="shared" si="28"/>
        <v/>
      </c>
      <c r="H265" s="132" t="str">
        <f t="shared" si="29"/>
        <v/>
      </c>
      <c r="J265" s="117" t="str">
        <f t="shared" si="30"/>
        <v/>
      </c>
      <c r="K265" s="117" t="str">
        <f t="shared" si="31"/>
        <v/>
      </c>
      <c r="M265" s="117" t="str">
        <f t="shared" si="32"/>
        <v/>
      </c>
    </row>
    <row r="266" spans="2:13" x14ac:dyDescent="0.25">
      <c r="B266" s="135">
        <v>30</v>
      </c>
      <c r="C266" s="131" t="str">
        <f>BUNDESLIGA!F323&amp;IF(OR(BUNDESLIGA!G323="",BUNDESLIGA!H323=""),"",IF(BUNDESLIGA!G323&gt;BUNDESLIGA!H323,"",IF(BUNDESLIGA!G323&lt;BUNDESLIGA!H323,"","")))</f>
        <v>SC Freiburg</v>
      </c>
      <c r="D266" s="131" t="str">
        <f>BUNDESLIGA!I323&amp;IF(OR(BUNDESLIGA!G323="",BUNDESLIGA!H323=""),"",IF(BUNDESLIGA!G323&lt;BUNDESLIGA!H323,"",IF(BUNDESLIGA!G323&gt;BUNDESLIGA!H323,"","")))</f>
        <v>Bor. Mönchengladbach</v>
      </c>
      <c r="E266" s="131" t="str">
        <f>IF(BUNDESLIGA!G323&lt;&gt;"",BUNDESLIGA!G323&amp;" - "&amp;BUNDESLIGA!H323,"")</f>
        <v/>
      </c>
      <c r="F266" s="131" t="str">
        <f t="shared" si="33"/>
        <v>SC Freiburg-Bor. Mönchengladbach</v>
      </c>
      <c r="G266" s="131" t="str">
        <f t="shared" si="28"/>
        <v/>
      </c>
      <c r="H266" s="132" t="str">
        <f t="shared" si="29"/>
        <v/>
      </c>
      <c r="J266" s="117" t="str">
        <f t="shared" si="30"/>
        <v/>
      </c>
      <c r="K266" s="117" t="str">
        <f t="shared" si="31"/>
        <v/>
      </c>
      <c r="M266" s="117" t="str">
        <f t="shared" si="32"/>
        <v/>
      </c>
    </row>
    <row r="267" spans="2:13" x14ac:dyDescent="0.25">
      <c r="B267" s="135">
        <v>30</v>
      </c>
      <c r="C267" s="131" t="str">
        <f>BUNDESLIGA!F324&amp;IF(OR(BUNDESLIGA!G324="",BUNDESLIGA!H324=""),"",IF(BUNDESLIGA!G324&gt;BUNDESLIGA!H324,"",IF(BUNDESLIGA!G324&lt;BUNDESLIGA!H324,"","")))</f>
        <v>Werder Bremen</v>
      </c>
      <c r="D267" s="131" t="str">
        <f>BUNDESLIGA!I324&amp;IF(OR(BUNDESLIGA!G324="",BUNDESLIGA!H324=""),"",IF(BUNDESLIGA!G324&lt;BUNDESLIGA!H324,"",IF(BUNDESLIGA!G324&gt;BUNDESLIGA!H324,"","")))</f>
        <v>VfL Wolfsburg</v>
      </c>
      <c r="E267" s="131" t="str">
        <f>IF(BUNDESLIGA!G324&lt;&gt;"",BUNDESLIGA!G324&amp;" - "&amp;BUNDESLIGA!H324,"")</f>
        <v/>
      </c>
      <c r="F267" s="131" t="str">
        <f t="shared" si="33"/>
        <v>Werder Bremen-VfL Wolfsburg</v>
      </c>
      <c r="G267" s="131" t="str">
        <f t="shared" si="28"/>
        <v/>
      </c>
      <c r="H267" s="132" t="str">
        <f t="shared" si="29"/>
        <v/>
      </c>
      <c r="J267" s="117" t="str">
        <f t="shared" si="30"/>
        <v/>
      </c>
      <c r="K267" s="117" t="str">
        <f t="shared" si="31"/>
        <v/>
      </c>
      <c r="M267" s="117" t="str">
        <f t="shared" si="32"/>
        <v/>
      </c>
    </row>
    <row r="268" spans="2:13" x14ac:dyDescent="0.25">
      <c r="B268" s="135">
        <v>30</v>
      </c>
      <c r="C268" s="131" t="str">
        <f>BUNDESLIGA!F325&amp;IF(OR(BUNDESLIGA!G325="",BUNDESLIGA!H325=""),"",IF(BUNDESLIGA!G325&gt;BUNDESLIGA!H325,"",IF(BUNDESLIGA!G325&lt;BUNDESLIGA!H325,"","")))</f>
        <v>Fortuna Düsseldorf</v>
      </c>
      <c r="D268" s="131" t="str">
        <f>BUNDESLIGA!I325&amp;IF(OR(BUNDESLIGA!G325="",BUNDESLIGA!H325=""),"",IF(BUNDESLIGA!G325&lt;BUNDESLIGA!H325,"",IF(BUNDESLIGA!G325&gt;BUNDESLIGA!H325,"","")))</f>
        <v>1899 Hoffenheim</v>
      </c>
      <c r="E268" s="131" t="str">
        <f>IF(BUNDESLIGA!G325&lt;&gt;"",BUNDESLIGA!G325&amp;" - "&amp;BUNDESLIGA!H325,"")</f>
        <v/>
      </c>
      <c r="F268" s="131" t="str">
        <f t="shared" si="33"/>
        <v>Fortuna Düsseldorf-1899 Hoffenheim</v>
      </c>
      <c r="G268" s="131" t="str">
        <f t="shared" si="28"/>
        <v/>
      </c>
      <c r="H268" s="132" t="str">
        <f t="shared" si="29"/>
        <v/>
      </c>
      <c r="J268" s="117" t="str">
        <f t="shared" si="30"/>
        <v/>
      </c>
      <c r="K268" s="117" t="str">
        <f t="shared" si="31"/>
        <v/>
      </c>
      <c r="M268" s="117" t="str">
        <f t="shared" si="32"/>
        <v/>
      </c>
    </row>
    <row r="269" spans="2:13" x14ac:dyDescent="0.25">
      <c r="B269" s="135">
        <v>30</v>
      </c>
      <c r="C269" s="131" t="str">
        <f>BUNDESLIGA!F326&amp;IF(OR(BUNDESLIGA!G326="",BUNDESLIGA!H326=""),"",IF(BUNDESLIGA!G326&gt;BUNDESLIGA!H326,"",IF(BUNDESLIGA!G326&lt;BUNDESLIGA!H326,"","")))</f>
        <v>Borussia Dortmund</v>
      </c>
      <c r="D269" s="131" t="str">
        <f>BUNDESLIGA!I326&amp;IF(OR(BUNDESLIGA!G326="",BUNDESLIGA!H326=""),"",IF(BUNDESLIGA!G326&lt;BUNDESLIGA!H326,"",IF(BUNDESLIGA!G326&gt;BUNDESLIGA!H326,"","")))</f>
        <v>Hertha BSC</v>
      </c>
      <c r="E269" s="131" t="str">
        <f>IF(BUNDESLIGA!G326&lt;&gt;"",BUNDESLIGA!G326&amp;" - "&amp;BUNDESLIGA!H326,"")</f>
        <v/>
      </c>
      <c r="F269" s="131" t="str">
        <f t="shared" si="33"/>
        <v>Borussia Dortmund-Hertha BSC</v>
      </c>
      <c r="G269" s="131" t="str">
        <f t="shared" si="28"/>
        <v/>
      </c>
      <c r="H269" s="132" t="str">
        <f t="shared" si="29"/>
        <v/>
      </c>
      <c r="J269" s="117" t="str">
        <f t="shared" si="30"/>
        <v/>
      </c>
      <c r="K269" s="117" t="str">
        <f t="shared" si="31"/>
        <v/>
      </c>
      <c r="M269" s="117" t="str">
        <f t="shared" si="32"/>
        <v/>
      </c>
    </row>
    <row r="270" spans="2:13" x14ac:dyDescent="0.25">
      <c r="B270" s="135">
        <v>30</v>
      </c>
      <c r="C270" s="131" t="str">
        <f>BUNDESLIGA!F327&amp;IF(OR(BUNDESLIGA!G327="",BUNDESLIGA!H327=""),"",IF(BUNDESLIGA!G327&gt;BUNDESLIGA!H327,"",IF(BUNDESLIGA!G327&lt;BUNDESLIGA!H327,"","")))</f>
        <v>Eintracht Frankfurt</v>
      </c>
      <c r="D270" s="131" t="str">
        <f>BUNDESLIGA!I327&amp;IF(OR(BUNDESLIGA!G327="",BUNDESLIGA!H327=""),"",IF(BUNDESLIGA!G327&lt;BUNDESLIGA!H327,"",IF(BUNDESLIGA!G327&gt;BUNDESLIGA!H327,"","")))</f>
        <v>1. FSV Mainz 05</v>
      </c>
      <c r="E270" s="131" t="str">
        <f>IF(BUNDESLIGA!G327&lt;&gt;"",BUNDESLIGA!G327&amp;" - "&amp;BUNDESLIGA!H327,"")</f>
        <v/>
      </c>
      <c r="F270" s="131" t="str">
        <f t="shared" si="33"/>
        <v>Eintracht Frankfurt-1. FSV Mainz 05</v>
      </c>
      <c r="G270" s="131" t="str">
        <f t="shared" si="28"/>
        <v/>
      </c>
      <c r="H270" s="132" t="str">
        <f t="shared" si="29"/>
        <v/>
      </c>
      <c r="J270" s="117" t="str">
        <f t="shared" si="30"/>
        <v/>
      </c>
      <c r="K270" s="117" t="str">
        <f t="shared" si="31"/>
        <v/>
      </c>
      <c r="M270" s="117" t="str">
        <f t="shared" si="32"/>
        <v/>
      </c>
    </row>
    <row r="271" spans="2:13" x14ac:dyDescent="0.25">
      <c r="B271" s="135">
        <v>30</v>
      </c>
      <c r="C271" s="131" t="str">
        <f>BUNDESLIGA!F328&amp;IF(OR(BUNDESLIGA!G328="",BUNDESLIGA!H328=""),"",IF(BUNDESLIGA!G328&gt;BUNDESLIGA!H328,"",IF(BUNDESLIGA!G328&lt;BUNDESLIGA!H328,"","")))</f>
        <v>1. FC Union Berlin</v>
      </c>
      <c r="D271" s="131" t="str">
        <f>BUNDESLIGA!I328&amp;IF(OR(BUNDESLIGA!G328="",BUNDESLIGA!H328=""),"",IF(BUNDESLIGA!G328&lt;BUNDESLIGA!H328,"",IF(BUNDESLIGA!G328&gt;BUNDESLIGA!H328,"","")))</f>
        <v>FC Schalke 04</v>
      </c>
      <c r="E271" s="131" t="str">
        <f>IF(BUNDESLIGA!G328&lt;&gt;"",BUNDESLIGA!G328&amp;" - "&amp;BUNDESLIGA!H328,"")</f>
        <v/>
      </c>
      <c r="F271" s="131" t="str">
        <f t="shared" si="33"/>
        <v>1. FC Union Berlin-FC Schalke 04</v>
      </c>
      <c r="G271" s="131" t="str">
        <f t="shared" si="28"/>
        <v/>
      </c>
      <c r="H271" s="132" t="str">
        <f t="shared" si="29"/>
        <v/>
      </c>
      <c r="J271" s="117" t="str">
        <f t="shared" si="30"/>
        <v/>
      </c>
      <c r="K271" s="117" t="str">
        <f t="shared" si="31"/>
        <v/>
      </c>
      <c r="M271" s="117" t="str">
        <f t="shared" si="32"/>
        <v/>
      </c>
    </row>
    <row r="272" spans="2:13" x14ac:dyDescent="0.25">
      <c r="B272" s="135">
        <v>30</v>
      </c>
      <c r="C272" s="131" t="str">
        <f>BUNDESLIGA!F329&amp;IF(OR(BUNDESLIGA!G329="",BUNDESLIGA!H329=""),"",IF(BUNDESLIGA!G329&gt;BUNDESLIGA!H329,"",IF(BUNDESLIGA!G329&lt;BUNDESLIGA!H329,"","")))</f>
        <v>FC Augsburg</v>
      </c>
      <c r="D272" s="131" t="str">
        <f>BUNDESLIGA!I329&amp;IF(OR(BUNDESLIGA!G329="",BUNDESLIGA!H329=""),"",IF(BUNDESLIGA!G329&lt;BUNDESLIGA!H329,"",IF(BUNDESLIGA!G329&gt;BUNDESLIGA!H329,"","")))</f>
        <v>1. FC Köln</v>
      </c>
      <c r="E272" s="131" t="str">
        <f>IF(BUNDESLIGA!G329&lt;&gt;"",BUNDESLIGA!G329&amp;" - "&amp;BUNDESLIGA!H329,"")</f>
        <v/>
      </c>
      <c r="F272" s="131" t="str">
        <f t="shared" si="33"/>
        <v>FC Augsburg-1. FC Köln</v>
      </c>
      <c r="G272" s="131" t="str">
        <f t="shared" si="28"/>
        <v/>
      </c>
      <c r="H272" s="132" t="str">
        <f t="shared" si="29"/>
        <v/>
      </c>
      <c r="J272" s="117" t="str">
        <f t="shared" si="30"/>
        <v/>
      </c>
      <c r="K272" s="117" t="str">
        <f t="shared" si="31"/>
        <v/>
      </c>
      <c r="M272" s="117" t="str">
        <f t="shared" si="32"/>
        <v/>
      </c>
    </row>
    <row r="273" spans="2:13" x14ac:dyDescent="0.25">
      <c r="B273" s="135">
        <v>30</v>
      </c>
      <c r="C273" s="131" t="str">
        <f>BUNDESLIGA!F330&amp;IF(OR(BUNDESLIGA!G330="",BUNDESLIGA!H330=""),"",IF(BUNDESLIGA!G330&gt;BUNDESLIGA!H330,"",IF(BUNDESLIGA!G330&lt;BUNDESLIGA!H330,"","")))</f>
        <v>RB Leipzig</v>
      </c>
      <c r="D273" s="131" t="str">
        <f>BUNDESLIGA!I330&amp;IF(OR(BUNDESLIGA!G330="",BUNDESLIGA!H330=""),"",IF(BUNDESLIGA!G330&lt;BUNDESLIGA!H330,"",IF(BUNDESLIGA!G330&gt;BUNDESLIGA!H330,"","")))</f>
        <v>SC Paderborn 07</v>
      </c>
      <c r="E273" s="131" t="str">
        <f>IF(BUNDESLIGA!G330&lt;&gt;"",BUNDESLIGA!G330&amp;" - "&amp;BUNDESLIGA!H330,"")</f>
        <v/>
      </c>
      <c r="F273" s="131" t="str">
        <f t="shared" si="33"/>
        <v>RB Leipzig-SC Paderborn 07</v>
      </c>
      <c r="G273" s="131" t="str">
        <f t="shared" si="28"/>
        <v/>
      </c>
      <c r="H273" s="132" t="str">
        <f t="shared" si="29"/>
        <v/>
      </c>
      <c r="J273" s="117" t="str">
        <f t="shared" si="30"/>
        <v/>
      </c>
      <c r="K273" s="117" t="str">
        <f t="shared" si="31"/>
        <v/>
      </c>
      <c r="M273" s="117" t="str">
        <f t="shared" si="32"/>
        <v/>
      </c>
    </row>
    <row r="274" spans="2:13" x14ac:dyDescent="0.25">
      <c r="B274" s="135">
        <v>31</v>
      </c>
      <c r="C274" s="131" t="str">
        <f>BUNDESLIGA!F333&amp;IF(OR(BUNDESLIGA!G333="",BUNDESLIGA!H333=""),"",IF(BUNDESLIGA!G333&gt;BUNDESLIGA!H333,"",IF(BUNDESLIGA!G333&lt;BUNDESLIGA!H333,"","")))</f>
        <v>Fortuna Düsseldorf</v>
      </c>
      <c r="D274" s="131" t="str">
        <f>BUNDESLIGA!I333&amp;IF(OR(BUNDESLIGA!G333="",BUNDESLIGA!H333=""),"",IF(BUNDESLIGA!G333&lt;BUNDESLIGA!H333,"",IF(BUNDESLIGA!G333&gt;BUNDESLIGA!H333,"","")))</f>
        <v>Borussia Dortmund</v>
      </c>
      <c r="E274" s="131" t="str">
        <f>IF(BUNDESLIGA!G333&lt;&gt;"",BUNDESLIGA!G333&amp;" - "&amp;BUNDESLIGA!H333,"")</f>
        <v/>
      </c>
      <c r="F274" s="131" t="str">
        <f t="shared" si="33"/>
        <v>Fortuna Düsseldorf-Borussia Dortmund</v>
      </c>
      <c r="G274" s="131" t="str">
        <f t="shared" si="28"/>
        <v/>
      </c>
      <c r="H274" s="132" t="str">
        <f t="shared" si="29"/>
        <v/>
      </c>
      <c r="J274" s="117" t="str">
        <f t="shared" si="30"/>
        <v/>
      </c>
      <c r="K274" s="117" t="str">
        <f t="shared" si="31"/>
        <v/>
      </c>
      <c r="M274" s="117" t="str">
        <f t="shared" si="32"/>
        <v/>
      </c>
    </row>
    <row r="275" spans="2:13" x14ac:dyDescent="0.25">
      <c r="B275" s="135">
        <v>31</v>
      </c>
      <c r="C275" s="131" t="str">
        <f>BUNDESLIGA!F334&amp;IF(OR(BUNDESLIGA!G334="",BUNDESLIGA!H334=""),"",IF(BUNDESLIGA!G334&gt;BUNDESLIGA!H334,"",IF(BUNDESLIGA!G334&lt;BUNDESLIGA!H334,"","")))</f>
        <v>1899 Hoffenheim</v>
      </c>
      <c r="D275" s="131" t="str">
        <f>BUNDESLIGA!I334&amp;IF(OR(BUNDESLIGA!G334="",BUNDESLIGA!H334=""),"",IF(BUNDESLIGA!G334&lt;BUNDESLIGA!H334,"",IF(BUNDESLIGA!G334&gt;BUNDESLIGA!H334,"","")))</f>
        <v>RB Leipzig</v>
      </c>
      <c r="E275" s="131" t="str">
        <f>IF(BUNDESLIGA!G334&lt;&gt;"",BUNDESLIGA!G334&amp;" - "&amp;BUNDESLIGA!H334,"")</f>
        <v/>
      </c>
      <c r="F275" s="131" t="str">
        <f t="shared" si="33"/>
        <v>1899 Hoffenheim-RB Leipzig</v>
      </c>
      <c r="G275" s="131" t="str">
        <f t="shared" si="28"/>
        <v/>
      </c>
      <c r="H275" s="132" t="str">
        <f t="shared" si="29"/>
        <v/>
      </c>
      <c r="J275" s="117" t="str">
        <f t="shared" si="30"/>
        <v/>
      </c>
      <c r="K275" s="117" t="str">
        <f t="shared" si="31"/>
        <v/>
      </c>
      <c r="M275" s="117" t="str">
        <f t="shared" si="32"/>
        <v/>
      </c>
    </row>
    <row r="276" spans="2:13" x14ac:dyDescent="0.25">
      <c r="B276" s="135">
        <v>31</v>
      </c>
      <c r="C276" s="131" t="str">
        <f>BUNDESLIGA!F335&amp;IF(OR(BUNDESLIGA!G335="",BUNDESLIGA!H335=""),"",IF(BUNDESLIGA!G335&gt;BUNDESLIGA!H335,"",IF(BUNDESLIGA!G335&lt;BUNDESLIGA!H335,"","")))</f>
        <v>FC Schalke 04</v>
      </c>
      <c r="D276" s="131" t="str">
        <f>BUNDESLIGA!I335&amp;IF(OR(BUNDESLIGA!G335="",BUNDESLIGA!H335=""),"",IF(BUNDESLIGA!G335&lt;BUNDESLIGA!H335,"",IF(BUNDESLIGA!G335&gt;BUNDESLIGA!H335,"","")))</f>
        <v>Bayer Leverkusen</v>
      </c>
      <c r="E276" s="131" t="str">
        <f>IF(BUNDESLIGA!G335&lt;&gt;"",BUNDESLIGA!G335&amp;" - "&amp;BUNDESLIGA!H335,"")</f>
        <v/>
      </c>
      <c r="F276" s="131" t="str">
        <f t="shared" si="33"/>
        <v>FC Schalke 04-Bayer Leverkusen</v>
      </c>
      <c r="G276" s="131" t="str">
        <f t="shared" si="28"/>
        <v/>
      </c>
      <c r="H276" s="132" t="str">
        <f t="shared" si="29"/>
        <v/>
      </c>
      <c r="J276" s="117" t="str">
        <f t="shared" si="30"/>
        <v/>
      </c>
      <c r="K276" s="117" t="str">
        <f t="shared" si="31"/>
        <v/>
      </c>
      <c r="M276" s="117" t="str">
        <f t="shared" si="32"/>
        <v/>
      </c>
    </row>
    <row r="277" spans="2:13" x14ac:dyDescent="0.25">
      <c r="B277" s="135">
        <v>31</v>
      </c>
      <c r="C277" s="131" t="str">
        <f>BUNDESLIGA!F336&amp;IF(OR(BUNDESLIGA!G336="",BUNDESLIGA!H336=""),"",IF(BUNDESLIGA!G336&gt;BUNDESLIGA!H336,"",IF(BUNDESLIGA!G336&lt;BUNDESLIGA!H336,"","")))</f>
        <v>Bayern München</v>
      </c>
      <c r="D277" s="131" t="str">
        <f>BUNDESLIGA!I336&amp;IF(OR(BUNDESLIGA!G336="",BUNDESLIGA!H336=""),"",IF(BUNDESLIGA!G336&lt;BUNDESLIGA!H336,"",IF(BUNDESLIGA!G336&gt;BUNDESLIGA!H336,"","")))</f>
        <v>Bor. Mönchengladbach</v>
      </c>
      <c r="E277" s="131" t="str">
        <f>IF(BUNDESLIGA!G336&lt;&gt;"",BUNDESLIGA!G336&amp;" - "&amp;BUNDESLIGA!H336,"")</f>
        <v/>
      </c>
      <c r="F277" s="131" t="str">
        <f t="shared" si="33"/>
        <v>Bayern München-Bor. Mönchengladbach</v>
      </c>
      <c r="G277" s="131" t="str">
        <f t="shared" si="28"/>
        <v/>
      </c>
      <c r="H277" s="132" t="str">
        <f t="shared" si="29"/>
        <v/>
      </c>
      <c r="J277" s="117" t="str">
        <f t="shared" si="30"/>
        <v/>
      </c>
      <c r="K277" s="117" t="str">
        <f t="shared" si="31"/>
        <v/>
      </c>
      <c r="M277" s="117" t="str">
        <f t="shared" si="32"/>
        <v/>
      </c>
    </row>
    <row r="278" spans="2:13" x14ac:dyDescent="0.25">
      <c r="B278" s="135">
        <v>31</v>
      </c>
      <c r="C278" s="131" t="str">
        <f>BUNDESLIGA!F337&amp;IF(OR(BUNDESLIGA!G337="",BUNDESLIGA!H337=""),"",IF(BUNDESLIGA!G337&gt;BUNDESLIGA!H337,"",IF(BUNDESLIGA!G337&lt;BUNDESLIGA!H337,"","")))</f>
        <v>Hertha BSC</v>
      </c>
      <c r="D278" s="131" t="str">
        <f>BUNDESLIGA!I337&amp;IF(OR(BUNDESLIGA!G337="",BUNDESLIGA!H337=""),"",IF(BUNDESLIGA!G337&lt;BUNDESLIGA!H337,"",IF(BUNDESLIGA!G337&gt;BUNDESLIGA!H337,"","")))</f>
        <v>Eintracht Frankfurt</v>
      </c>
      <c r="E278" s="131" t="str">
        <f>IF(BUNDESLIGA!G337&lt;&gt;"",BUNDESLIGA!G337&amp;" - "&amp;BUNDESLIGA!H337,"")</f>
        <v/>
      </c>
      <c r="F278" s="131" t="str">
        <f t="shared" si="33"/>
        <v>Hertha BSC-Eintracht Frankfurt</v>
      </c>
      <c r="G278" s="131" t="str">
        <f t="shared" si="28"/>
        <v/>
      </c>
      <c r="H278" s="132" t="str">
        <f t="shared" si="29"/>
        <v/>
      </c>
      <c r="J278" s="117" t="str">
        <f t="shared" si="30"/>
        <v/>
      </c>
      <c r="K278" s="117" t="str">
        <f t="shared" si="31"/>
        <v/>
      </c>
      <c r="M278" s="117" t="str">
        <f t="shared" si="32"/>
        <v/>
      </c>
    </row>
    <row r="279" spans="2:13" x14ac:dyDescent="0.25">
      <c r="B279" s="135">
        <v>31</v>
      </c>
      <c r="C279" s="131" t="str">
        <f>BUNDESLIGA!F338&amp;IF(OR(BUNDESLIGA!G338="",BUNDESLIGA!H338=""),"",IF(BUNDESLIGA!G338&gt;BUNDESLIGA!H338,"",IF(BUNDESLIGA!G338&lt;BUNDESLIGA!H338,"","")))</f>
        <v>SC Paderborn 07</v>
      </c>
      <c r="D279" s="131" t="str">
        <f>BUNDESLIGA!I338&amp;IF(OR(BUNDESLIGA!G338="",BUNDESLIGA!H338=""),"",IF(BUNDESLIGA!G338&lt;BUNDESLIGA!H338,"",IF(BUNDESLIGA!G338&gt;BUNDESLIGA!H338,"","")))</f>
        <v>Werder Bremen</v>
      </c>
      <c r="E279" s="131" t="str">
        <f>IF(BUNDESLIGA!G338&lt;&gt;"",BUNDESLIGA!G338&amp;" - "&amp;BUNDESLIGA!H338,"")</f>
        <v/>
      </c>
      <c r="F279" s="131" t="str">
        <f t="shared" si="33"/>
        <v>SC Paderborn 07-Werder Bremen</v>
      </c>
      <c r="G279" s="131" t="str">
        <f t="shared" si="28"/>
        <v/>
      </c>
      <c r="H279" s="132" t="str">
        <f t="shared" si="29"/>
        <v/>
      </c>
      <c r="J279" s="117" t="str">
        <f t="shared" si="30"/>
        <v/>
      </c>
      <c r="K279" s="117" t="str">
        <f t="shared" si="31"/>
        <v/>
      </c>
      <c r="M279" s="117" t="str">
        <f t="shared" si="32"/>
        <v/>
      </c>
    </row>
    <row r="280" spans="2:13" x14ac:dyDescent="0.25">
      <c r="B280" s="135">
        <v>31</v>
      </c>
      <c r="C280" s="131" t="str">
        <f>BUNDESLIGA!F339&amp;IF(OR(BUNDESLIGA!G339="",BUNDESLIGA!H339=""),"",IF(BUNDESLIGA!G339&gt;BUNDESLIGA!H339,"",IF(BUNDESLIGA!G339&lt;BUNDESLIGA!H339,"","")))</f>
        <v>VfL Wolfsburg</v>
      </c>
      <c r="D280" s="131" t="str">
        <f>BUNDESLIGA!I339&amp;IF(OR(BUNDESLIGA!G339="",BUNDESLIGA!H339=""),"",IF(BUNDESLIGA!G339&lt;BUNDESLIGA!H339,"",IF(BUNDESLIGA!G339&gt;BUNDESLIGA!H339,"","")))</f>
        <v>SC Freiburg</v>
      </c>
      <c r="E280" s="131" t="str">
        <f>IF(BUNDESLIGA!G339&lt;&gt;"",BUNDESLIGA!G339&amp;" - "&amp;BUNDESLIGA!H339,"")</f>
        <v/>
      </c>
      <c r="F280" s="131" t="str">
        <f t="shared" si="33"/>
        <v>VfL Wolfsburg-SC Freiburg</v>
      </c>
      <c r="G280" s="131" t="str">
        <f t="shared" si="28"/>
        <v/>
      </c>
      <c r="H280" s="132" t="str">
        <f t="shared" si="29"/>
        <v/>
      </c>
      <c r="J280" s="117" t="str">
        <f t="shared" si="30"/>
        <v/>
      </c>
      <c r="K280" s="117" t="str">
        <f t="shared" si="31"/>
        <v/>
      </c>
      <c r="M280" s="117" t="str">
        <f t="shared" si="32"/>
        <v/>
      </c>
    </row>
    <row r="281" spans="2:13" x14ac:dyDescent="0.25">
      <c r="B281" s="135">
        <v>31</v>
      </c>
      <c r="C281" s="131" t="str">
        <f>BUNDESLIGA!F340&amp;IF(OR(BUNDESLIGA!G340="",BUNDESLIGA!H340=""),"",IF(BUNDESLIGA!G340&gt;BUNDESLIGA!H340,"",IF(BUNDESLIGA!G340&lt;BUNDESLIGA!H340,"","")))</f>
        <v>1. FSV Mainz 05</v>
      </c>
      <c r="D281" s="131" t="str">
        <f>BUNDESLIGA!I340&amp;IF(OR(BUNDESLIGA!G340="",BUNDESLIGA!H340=""),"",IF(BUNDESLIGA!G340&lt;BUNDESLIGA!H340,"",IF(BUNDESLIGA!G340&gt;BUNDESLIGA!H340,"","")))</f>
        <v>FC Augsburg</v>
      </c>
      <c r="E281" s="131" t="str">
        <f>IF(BUNDESLIGA!G340&lt;&gt;"",BUNDESLIGA!G340&amp;" - "&amp;BUNDESLIGA!H340,"")</f>
        <v/>
      </c>
      <c r="F281" s="131" t="str">
        <f t="shared" si="33"/>
        <v>1. FSV Mainz 05-FC Augsburg</v>
      </c>
      <c r="G281" s="131" t="str">
        <f t="shared" si="28"/>
        <v/>
      </c>
      <c r="H281" s="132" t="str">
        <f t="shared" si="29"/>
        <v/>
      </c>
      <c r="J281" s="117" t="str">
        <f t="shared" si="30"/>
        <v/>
      </c>
      <c r="K281" s="117" t="str">
        <f t="shared" si="31"/>
        <v/>
      </c>
      <c r="M281" s="117" t="str">
        <f t="shared" si="32"/>
        <v/>
      </c>
    </row>
    <row r="282" spans="2:13" x14ac:dyDescent="0.25">
      <c r="B282" s="135">
        <v>31</v>
      </c>
      <c r="C282" s="131" t="str">
        <f>BUNDESLIGA!F341&amp;IF(OR(BUNDESLIGA!G341="",BUNDESLIGA!H341=""),"",IF(BUNDESLIGA!G341&gt;BUNDESLIGA!H341,"",IF(BUNDESLIGA!G341&lt;BUNDESLIGA!H341,"","")))</f>
        <v>1. FC Köln</v>
      </c>
      <c r="D282" s="131" t="str">
        <f>BUNDESLIGA!I341&amp;IF(OR(BUNDESLIGA!G341="",BUNDESLIGA!H341=""),"",IF(BUNDESLIGA!G341&lt;BUNDESLIGA!H341,"",IF(BUNDESLIGA!G341&gt;BUNDESLIGA!H341,"","")))</f>
        <v>1. FC Union Berlin</v>
      </c>
      <c r="E282" s="131" t="str">
        <f>IF(BUNDESLIGA!G341&lt;&gt;"",BUNDESLIGA!G341&amp;" - "&amp;BUNDESLIGA!H341,"")</f>
        <v/>
      </c>
      <c r="F282" s="131" t="str">
        <f t="shared" si="33"/>
        <v>1. FC Köln-1. FC Union Berlin</v>
      </c>
      <c r="G282" s="131" t="str">
        <f t="shared" si="28"/>
        <v/>
      </c>
      <c r="H282" s="132" t="str">
        <f t="shared" si="29"/>
        <v/>
      </c>
      <c r="J282" s="117" t="str">
        <f t="shared" si="30"/>
        <v/>
      </c>
      <c r="K282" s="117" t="str">
        <f t="shared" si="31"/>
        <v/>
      </c>
      <c r="M282" s="117" t="str">
        <f t="shared" si="32"/>
        <v/>
      </c>
    </row>
    <row r="283" spans="2:13" x14ac:dyDescent="0.25">
      <c r="B283" s="135">
        <v>32</v>
      </c>
      <c r="C283" s="131" t="str">
        <f>BUNDESLIGA!F344&amp;IF(OR(BUNDESLIGA!G344="",BUNDESLIGA!H344=""),"",IF(BUNDESLIGA!G344&gt;BUNDESLIGA!H344,"",IF(BUNDESLIGA!G344&lt;BUNDESLIGA!H344,"","")))</f>
        <v>Werder Bremen</v>
      </c>
      <c r="D283" s="131" t="str">
        <f>BUNDESLIGA!I344&amp;IF(OR(BUNDESLIGA!G344="",BUNDESLIGA!H344=""),"",IF(BUNDESLIGA!G344&lt;BUNDESLIGA!H344,"",IF(BUNDESLIGA!G344&gt;BUNDESLIGA!H344,"","")))</f>
        <v>Bayern München</v>
      </c>
      <c r="E283" s="131" t="str">
        <f>IF(BUNDESLIGA!G344&lt;&gt;"",BUNDESLIGA!G344&amp;" - "&amp;BUNDESLIGA!H344,"")</f>
        <v/>
      </c>
      <c r="F283" s="131" t="str">
        <f t="shared" si="33"/>
        <v>Werder Bremen-Bayern München</v>
      </c>
      <c r="G283" s="131" t="str">
        <f t="shared" si="28"/>
        <v/>
      </c>
      <c r="H283" s="132" t="str">
        <f t="shared" si="29"/>
        <v/>
      </c>
      <c r="J283" s="117" t="str">
        <f t="shared" si="30"/>
        <v/>
      </c>
      <c r="K283" s="117" t="str">
        <f t="shared" si="31"/>
        <v/>
      </c>
      <c r="M283" s="117" t="str">
        <f t="shared" si="32"/>
        <v/>
      </c>
    </row>
    <row r="284" spans="2:13" x14ac:dyDescent="0.25">
      <c r="B284" s="135">
        <v>32</v>
      </c>
      <c r="C284" s="131" t="str">
        <f>BUNDESLIGA!F345&amp;IF(OR(BUNDESLIGA!G345="",BUNDESLIGA!H345=""),"",IF(BUNDESLIGA!G345&gt;BUNDESLIGA!H345,"",IF(BUNDESLIGA!G345&lt;BUNDESLIGA!H345,"","")))</f>
        <v>Bor. Mönchengladbach</v>
      </c>
      <c r="D284" s="131" t="str">
        <f>BUNDESLIGA!I345&amp;IF(OR(BUNDESLIGA!G345="",BUNDESLIGA!H345=""),"",IF(BUNDESLIGA!G345&lt;BUNDESLIGA!H345,"",IF(BUNDESLIGA!G345&gt;BUNDESLIGA!H345,"","")))</f>
        <v>VfL Wolfsburg</v>
      </c>
      <c r="E284" s="131" t="str">
        <f>IF(BUNDESLIGA!G345&lt;&gt;"",BUNDESLIGA!G345&amp;" - "&amp;BUNDESLIGA!H345,"")</f>
        <v/>
      </c>
      <c r="F284" s="131" t="str">
        <f t="shared" si="33"/>
        <v>Bor. Mönchengladbach-VfL Wolfsburg</v>
      </c>
      <c r="G284" s="131" t="str">
        <f t="shared" si="28"/>
        <v/>
      </c>
      <c r="H284" s="132" t="str">
        <f t="shared" si="29"/>
        <v/>
      </c>
      <c r="J284" s="117" t="str">
        <f t="shared" si="30"/>
        <v/>
      </c>
      <c r="K284" s="117" t="str">
        <f t="shared" si="31"/>
        <v/>
      </c>
      <c r="M284" s="117" t="str">
        <f t="shared" si="32"/>
        <v/>
      </c>
    </row>
    <row r="285" spans="2:13" x14ac:dyDescent="0.25">
      <c r="B285" s="135">
        <v>32</v>
      </c>
      <c r="C285" s="131" t="str">
        <f>BUNDESLIGA!F346&amp;IF(OR(BUNDESLIGA!G346="",BUNDESLIGA!H346=""),"",IF(BUNDESLIGA!G346&gt;BUNDESLIGA!H346,"",IF(BUNDESLIGA!G346&lt;BUNDESLIGA!H346,"","")))</f>
        <v>FC Augsburg</v>
      </c>
      <c r="D285" s="131" t="str">
        <f>BUNDESLIGA!I346&amp;IF(OR(BUNDESLIGA!G346="",BUNDESLIGA!H346=""),"",IF(BUNDESLIGA!G346&lt;BUNDESLIGA!H346,"",IF(BUNDESLIGA!G346&gt;BUNDESLIGA!H346,"","")))</f>
        <v>1899 Hoffenheim</v>
      </c>
      <c r="E285" s="131" t="str">
        <f>IF(BUNDESLIGA!G346&lt;&gt;"",BUNDESLIGA!G346&amp;" - "&amp;BUNDESLIGA!H346,"")</f>
        <v/>
      </c>
      <c r="F285" s="131" t="str">
        <f t="shared" si="33"/>
        <v>FC Augsburg-1899 Hoffenheim</v>
      </c>
      <c r="G285" s="131" t="str">
        <f t="shared" si="28"/>
        <v/>
      </c>
      <c r="H285" s="132" t="str">
        <f t="shared" si="29"/>
        <v/>
      </c>
      <c r="J285" s="117" t="str">
        <f t="shared" si="30"/>
        <v/>
      </c>
      <c r="K285" s="117" t="str">
        <f t="shared" si="31"/>
        <v/>
      </c>
      <c r="M285" s="117" t="str">
        <f t="shared" si="32"/>
        <v/>
      </c>
    </row>
    <row r="286" spans="2:13" x14ac:dyDescent="0.25">
      <c r="B286" s="135">
        <v>32</v>
      </c>
      <c r="C286" s="131" t="str">
        <f>BUNDESLIGA!F347&amp;IF(OR(BUNDESLIGA!G347="",BUNDESLIGA!H347=""),"",IF(BUNDESLIGA!G347&gt;BUNDESLIGA!H347,"",IF(BUNDESLIGA!G347&lt;BUNDESLIGA!H347,"","")))</f>
        <v>RB Leipzig</v>
      </c>
      <c r="D286" s="131" t="str">
        <f>BUNDESLIGA!I347&amp;IF(OR(BUNDESLIGA!G347="",BUNDESLIGA!H347=""),"",IF(BUNDESLIGA!G347&lt;BUNDESLIGA!H347,"",IF(BUNDESLIGA!G347&gt;BUNDESLIGA!H347,"","")))</f>
        <v>Fortuna Düsseldorf</v>
      </c>
      <c r="E286" s="131" t="str">
        <f>IF(BUNDESLIGA!G347&lt;&gt;"",BUNDESLIGA!G347&amp;" - "&amp;BUNDESLIGA!H347,"")</f>
        <v/>
      </c>
      <c r="F286" s="131" t="str">
        <f t="shared" si="33"/>
        <v>RB Leipzig-Fortuna Düsseldorf</v>
      </c>
      <c r="G286" s="131" t="str">
        <f t="shared" si="28"/>
        <v/>
      </c>
      <c r="H286" s="132" t="str">
        <f t="shared" si="29"/>
        <v/>
      </c>
      <c r="J286" s="117" t="str">
        <f t="shared" si="30"/>
        <v/>
      </c>
      <c r="K286" s="117" t="str">
        <f t="shared" si="31"/>
        <v/>
      </c>
      <c r="M286" s="117" t="str">
        <f t="shared" si="32"/>
        <v/>
      </c>
    </row>
    <row r="287" spans="2:13" x14ac:dyDescent="0.25">
      <c r="B287" s="135">
        <v>32</v>
      </c>
      <c r="C287" s="131" t="str">
        <f>BUNDESLIGA!F348&amp;IF(OR(BUNDESLIGA!G348="",BUNDESLIGA!H348=""),"",IF(BUNDESLIGA!G348&gt;BUNDESLIGA!H348,"",IF(BUNDESLIGA!G348&lt;BUNDESLIGA!H348,"","")))</f>
        <v>SC Freiburg</v>
      </c>
      <c r="D287" s="131" t="str">
        <f>BUNDESLIGA!I348&amp;IF(OR(BUNDESLIGA!G348="",BUNDESLIGA!H348=""),"",IF(BUNDESLIGA!G348&lt;BUNDESLIGA!H348,"",IF(BUNDESLIGA!G348&gt;BUNDESLIGA!H348,"","")))</f>
        <v>Hertha BSC</v>
      </c>
      <c r="E287" s="131" t="str">
        <f>IF(BUNDESLIGA!G348&lt;&gt;"",BUNDESLIGA!G348&amp;" - "&amp;BUNDESLIGA!H348,"")</f>
        <v/>
      </c>
      <c r="F287" s="131" t="str">
        <f t="shared" si="33"/>
        <v>SC Freiburg-Hertha BSC</v>
      </c>
      <c r="G287" s="131" t="str">
        <f t="shared" si="28"/>
        <v/>
      </c>
      <c r="H287" s="132" t="str">
        <f t="shared" si="29"/>
        <v/>
      </c>
      <c r="J287" s="117" t="str">
        <f t="shared" si="30"/>
        <v/>
      </c>
      <c r="K287" s="117" t="str">
        <f t="shared" si="31"/>
        <v/>
      </c>
      <c r="M287" s="117" t="str">
        <f t="shared" si="32"/>
        <v/>
      </c>
    </row>
    <row r="288" spans="2:13" x14ac:dyDescent="0.25">
      <c r="B288" s="135">
        <v>32</v>
      </c>
      <c r="C288" s="131" t="str">
        <f>BUNDESLIGA!F349&amp;IF(OR(BUNDESLIGA!G349="",BUNDESLIGA!H349=""),"",IF(BUNDESLIGA!G349&gt;BUNDESLIGA!H349,"",IF(BUNDESLIGA!G349&lt;BUNDESLIGA!H349,"","")))</f>
        <v>Borussia Dortmund</v>
      </c>
      <c r="D288" s="131" t="str">
        <f>BUNDESLIGA!I349&amp;IF(OR(BUNDESLIGA!G349="",BUNDESLIGA!H349=""),"",IF(BUNDESLIGA!G349&lt;BUNDESLIGA!H349,"",IF(BUNDESLIGA!G349&gt;BUNDESLIGA!H349,"","")))</f>
        <v>1. FSV Mainz 05</v>
      </c>
      <c r="E288" s="131" t="str">
        <f>IF(BUNDESLIGA!G349&lt;&gt;"",BUNDESLIGA!G349&amp;" - "&amp;BUNDESLIGA!H349,"")</f>
        <v/>
      </c>
      <c r="F288" s="131" t="str">
        <f t="shared" si="33"/>
        <v>Borussia Dortmund-1. FSV Mainz 05</v>
      </c>
      <c r="G288" s="131" t="str">
        <f t="shared" si="28"/>
        <v/>
      </c>
      <c r="H288" s="132" t="str">
        <f t="shared" si="29"/>
        <v/>
      </c>
      <c r="J288" s="117" t="str">
        <f t="shared" si="30"/>
        <v/>
      </c>
      <c r="K288" s="117" t="str">
        <f t="shared" si="31"/>
        <v/>
      </c>
      <c r="M288" s="117" t="str">
        <f t="shared" si="32"/>
        <v/>
      </c>
    </row>
    <row r="289" spans="2:13" x14ac:dyDescent="0.25">
      <c r="B289" s="135">
        <v>32</v>
      </c>
      <c r="C289" s="131" t="str">
        <f>BUNDESLIGA!F350&amp;IF(OR(BUNDESLIGA!G350="",BUNDESLIGA!H350=""),"",IF(BUNDESLIGA!G350&gt;BUNDESLIGA!H350,"",IF(BUNDESLIGA!G350&lt;BUNDESLIGA!H350,"","")))</f>
        <v>Eintracht Frankfurt</v>
      </c>
      <c r="D289" s="131" t="str">
        <f>BUNDESLIGA!I350&amp;IF(OR(BUNDESLIGA!G350="",BUNDESLIGA!H350=""),"",IF(BUNDESLIGA!G350&lt;BUNDESLIGA!H350,"",IF(BUNDESLIGA!G350&gt;BUNDESLIGA!H350,"","")))</f>
        <v>FC Schalke 04</v>
      </c>
      <c r="E289" s="131" t="str">
        <f>IF(BUNDESLIGA!G350&lt;&gt;"",BUNDESLIGA!G350&amp;" - "&amp;BUNDESLIGA!H350,"")</f>
        <v/>
      </c>
      <c r="F289" s="131" t="str">
        <f t="shared" si="33"/>
        <v>Eintracht Frankfurt-FC Schalke 04</v>
      </c>
      <c r="G289" s="131" t="str">
        <f t="shared" si="28"/>
        <v/>
      </c>
      <c r="H289" s="132" t="str">
        <f t="shared" si="29"/>
        <v/>
      </c>
      <c r="J289" s="117" t="str">
        <f t="shared" si="30"/>
        <v/>
      </c>
      <c r="K289" s="117" t="str">
        <f t="shared" si="31"/>
        <v/>
      </c>
      <c r="M289" s="117" t="str">
        <f t="shared" si="32"/>
        <v/>
      </c>
    </row>
    <row r="290" spans="2:13" x14ac:dyDescent="0.25">
      <c r="B290" s="135">
        <v>32</v>
      </c>
      <c r="C290" s="131" t="str">
        <f>BUNDESLIGA!F351&amp;IF(OR(BUNDESLIGA!G351="",BUNDESLIGA!H351=""),"",IF(BUNDESLIGA!G351&gt;BUNDESLIGA!H351,"",IF(BUNDESLIGA!G351&lt;BUNDESLIGA!H351,"","")))</f>
        <v>Bayer Leverkusen</v>
      </c>
      <c r="D290" s="131" t="str">
        <f>BUNDESLIGA!I351&amp;IF(OR(BUNDESLIGA!G351="",BUNDESLIGA!H351=""),"",IF(BUNDESLIGA!G351&lt;BUNDESLIGA!H351,"",IF(BUNDESLIGA!G351&gt;BUNDESLIGA!H351,"","")))</f>
        <v>1. FC Köln</v>
      </c>
      <c r="E290" s="131" t="str">
        <f>IF(BUNDESLIGA!G351&lt;&gt;"",BUNDESLIGA!G351&amp;" - "&amp;BUNDESLIGA!H351,"")</f>
        <v/>
      </c>
      <c r="F290" s="131" t="str">
        <f t="shared" si="33"/>
        <v>Bayer Leverkusen-1. FC Köln</v>
      </c>
      <c r="G290" s="131" t="str">
        <f t="shared" si="28"/>
        <v/>
      </c>
      <c r="H290" s="132" t="str">
        <f t="shared" si="29"/>
        <v/>
      </c>
      <c r="J290" s="117" t="str">
        <f t="shared" si="30"/>
        <v/>
      </c>
      <c r="K290" s="117" t="str">
        <f t="shared" si="31"/>
        <v/>
      </c>
      <c r="M290" s="117" t="str">
        <f t="shared" si="32"/>
        <v/>
      </c>
    </row>
    <row r="291" spans="2:13" x14ac:dyDescent="0.25">
      <c r="B291" s="135">
        <v>32</v>
      </c>
      <c r="C291" s="131" t="str">
        <f>BUNDESLIGA!F352&amp;IF(OR(BUNDESLIGA!G352="",BUNDESLIGA!H352=""),"",IF(BUNDESLIGA!G352&gt;BUNDESLIGA!H352,"",IF(BUNDESLIGA!G352&lt;BUNDESLIGA!H352,"","")))</f>
        <v>1. FC Union Berlin</v>
      </c>
      <c r="D291" s="131" t="str">
        <f>BUNDESLIGA!I352&amp;IF(OR(BUNDESLIGA!G352="",BUNDESLIGA!H352=""),"",IF(BUNDESLIGA!G352&lt;BUNDESLIGA!H352,"",IF(BUNDESLIGA!G352&gt;BUNDESLIGA!H352,"","")))</f>
        <v>SC Paderborn 07</v>
      </c>
      <c r="E291" s="131" t="str">
        <f>IF(BUNDESLIGA!G352&lt;&gt;"",BUNDESLIGA!G352&amp;" - "&amp;BUNDESLIGA!H352,"")</f>
        <v/>
      </c>
      <c r="F291" s="131" t="str">
        <f t="shared" si="33"/>
        <v>1. FC Union Berlin-SC Paderborn 07</v>
      </c>
      <c r="G291" s="131" t="str">
        <f t="shared" si="28"/>
        <v/>
      </c>
      <c r="H291" s="132" t="str">
        <f t="shared" si="29"/>
        <v/>
      </c>
      <c r="J291" s="117" t="str">
        <f t="shared" si="30"/>
        <v/>
      </c>
      <c r="K291" s="117" t="str">
        <f t="shared" si="31"/>
        <v/>
      </c>
      <c r="M291" s="117" t="str">
        <f t="shared" si="32"/>
        <v/>
      </c>
    </row>
    <row r="292" spans="2:13" x14ac:dyDescent="0.25">
      <c r="B292" s="135">
        <v>33</v>
      </c>
      <c r="C292" s="131" t="str">
        <f>BUNDESLIGA!F355&amp;IF(OR(BUNDESLIGA!G355="",BUNDESLIGA!H355=""),"",IF(BUNDESLIGA!G355&gt;BUNDESLIGA!H355,"",IF(BUNDESLIGA!G355&lt;BUNDESLIGA!H355,"","")))</f>
        <v>RB Leipzig</v>
      </c>
      <c r="D292" s="131" t="str">
        <f>BUNDESLIGA!I355&amp;IF(OR(BUNDESLIGA!G355="",BUNDESLIGA!H355=""),"",IF(BUNDESLIGA!G355&lt;BUNDESLIGA!H355,"",IF(BUNDESLIGA!G355&gt;BUNDESLIGA!H355,"","")))</f>
        <v>Borussia Dortmund</v>
      </c>
      <c r="E292" s="131" t="str">
        <f>IF(BUNDESLIGA!G355&lt;&gt;"",BUNDESLIGA!G355&amp;" - "&amp;BUNDESLIGA!H355,"")</f>
        <v/>
      </c>
      <c r="F292" s="131" t="str">
        <f t="shared" si="33"/>
        <v>RB Leipzig-Borussia Dortmund</v>
      </c>
      <c r="G292" s="131" t="str">
        <f t="shared" si="28"/>
        <v/>
      </c>
      <c r="H292" s="132" t="str">
        <f t="shared" si="29"/>
        <v/>
      </c>
      <c r="J292" s="117" t="str">
        <f t="shared" si="30"/>
        <v/>
      </c>
      <c r="K292" s="117" t="str">
        <f t="shared" si="31"/>
        <v/>
      </c>
      <c r="M292" s="117" t="str">
        <f t="shared" si="32"/>
        <v/>
      </c>
    </row>
    <row r="293" spans="2:13" x14ac:dyDescent="0.25">
      <c r="B293" s="135">
        <v>33</v>
      </c>
      <c r="C293" s="131" t="str">
        <f>BUNDESLIGA!F356&amp;IF(OR(BUNDESLIGA!G356="",BUNDESLIGA!H356=""),"",IF(BUNDESLIGA!G356&gt;BUNDESLIGA!H356,"",IF(BUNDESLIGA!G356&lt;BUNDESLIGA!H356,"","")))</f>
        <v>Hertha BSC</v>
      </c>
      <c r="D293" s="131" t="str">
        <f>BUNDESLIGA!I356&amp;IF(OR(BUNDESLIGA!G356="",BUNDESLIGA!H356=""),"",IF(BUNDESLIGA!G356&lt;BUNDESLIGA!H356,"",IF(BUNDESLIGA!G356&gt;BUNDESLIGA!H356,"","")))</f>
        <v>Bayer Leverkusen</v>
      </c>
      <c r="E293" s="131" t="str">
        <f>IF(BUNDESLIGA!G356&lt;&gt;"",BUNDESLIGA!G356&amp;" - "&amp;BUNDESLIGA!H356,"")</f>
        <v/>
      </c>
      <c r="F293" s="131" t="str">
        <f t="shared" si="33"/>
        <v>Hertha BSC-Bayer Leverkusen</v>
      </c>
      <c r="G293" s="131" t="str">
        <f t="shared" si="28"/>
        <v/>
      </c>
      <c r="H293" s="132" t="str">
        <f t="shared" si="29"/>
        <v/>
      </c>
      <c r="J293" s="117" t="str">
        <f t="shared" si="30"/>
        <v/>
      </c>
      <c r="K293" s="117" t="str">
        <f t="shared" si="31"/>
        <v/>
      </c>
      <c r="M293" s="117" t="str">
        <f t="shared" si="32"/>
        <v/>
      </c>
    </row>
    <row r="294" spans="2:13" x14ac:dyDescent="0.25">
      <c r="B294" s="135">
        <v>33</v>
      </c>
      <c r="C294" s="131" t="str">
        <f>BUNDESLIGA!F357&amp;IF(OR(BUNDESLIGA!G357="",BUNDESLIGA!H357=""),"",IF(BUNDESLIGA!G357&gt;BUNDESLIGA!H357,"",IF(BUNDESLIGA!G357&lt;BUNDESLIGA!H357,"","")))</f>
        <v>SC Paderborn 07</v>
      </c>
      <c r="D294" s="131" t="str">
        <f>BUNDESLIGA!I357&amp;IF(OR(BUNDESLIGA!G357="",BUNDESLIGA!H357=""),"",IF(BUNDESLIGA!G357&lt;BUNDESLIGA!H357,"",IF(BUNDESLIGA!G357&gt;BUNDESLIGA!H357,"","")))</f>
        <v>Bor. Mönchengladbach</v>
      </c>
      <c r="E294" s="131" t="str">
        <f>IF(BUNDESLIGA!G357&lt;&gt;"",BUNDESLIGA!G357&amp;" - "&amp;BUNDESLIGA!H357,"")</f>
        <v/>
      </c>
      <c r="F294" s="131" t="str">
        <f t="shared" si="33"/>
        <v>SC Paderborn 07-Bor. Mönchengladbach</v>
      </c>
      <c r="G294" s="131" t="str">
        <f t="shared" si="28"/>
        <v/>
      </c>
      <c r="H294" s="132" t="str">
        <f t="shared" si="29"/>
        <v/>
      </c>
      <c r="J294" s="117" t="str">
        <f t="shared" si="30"/>
        <v/>
      </c>
      <c r="K294" s="117" t="str">
        <f t="shared" si="31"/>
        <v/>
      </c>
      <c r="M294" s="117" t="str">
        <f t="shared" si="32"/>
        <v/>
      </c>
    </row>
    <row r="295" spans="2:13" x14ac:dyDescent="0.25">
      <c r="B295" s="135">
        <v>33</v>
      </c>
      <c r="C295" s="131" t="str">
        <f>BUNDESLIGA!F358&amp;IF(OR(BUNDESLIGA!G358="",BUNDESLIGA!H358=""),"",IF(BUNDESLIGA!G358&gt;BUNDESLIGA!H358,"",IF(BUNDESLIGA!G358&lt;BUNDESLIGA!H358,"","")))</f>
        <v>FC Schalke 04</v>
      </c>
      <c r="D295" s="131" t="str">
        <f>BUNDESLIGA!I358&amp;IF(OR(BUNDESLIGA!G358="",BUNDESLIGA!H358=""),"",IF(BUNDESLIGA!G358&lt;BUNDESLIGA!H358,"",IF(BUNDESLIGA!G358&gt;BUNDESLIGA!H358,"","")))</f>
        <v>VfL Wolfsburg</v>
      </c>
      <c r="E295" s="131" t="str">
        <f>IF(BUNDESLIGA!G358&lt;&gt;"",BUNDESLIGA!G358&amp;" - "&amp;BUNDESLIGA!H358,"")</f>
        <v/>
      </c>
      <c r="F295" s="131" t="str">
        <f t="shared" si="33"/>
        <v>FC Schalke 04-VfL Wolfsburg</v>
      </c>
      <c r="G295" s="131" t="str">
        <f t="shared" si="28"/>
        <v/>
      </c>
      <c r="H295" s="132" t="str">
        <f t="shared" si="29"/>
        <v/>
      </c>
      <c r="J295" s="117" t="str">
        <f t="shared" si="30"/>
        <v/>
      </c>
      <c r="K295" s="117" t="str">
        <f t="shared" si="31"/>
        <v/>
      </c>
      <c r="M295" s="117" t="str">
        <f t="shared" si="32"/>
        <v/>
      </c>
    </row>
    <row r="296" spans="2:13" x14ac:dyDescent="0.25">
      <c r="B296" s="135">
        <v>33</v>
      </c>
      <c r="C296" s="131" t="str">
        <f>BUNDESLIGA!F359&amp;IF(OR(BUNDESLIGA!G359="",BUNDESLIGA!H359=""),"",IF(BUNDESLIGA!G359&gt;BUNDESLIGA!H359,"",IF(BUNDESLIGA!G359&lt;BUNDESLIGA!H359,"","")))</f>
        <v>1. FC Köln</v>
      </c>
      <c r="D296" s="131" t="str">
        <f>BUNDESLIGA!I359&amp;IF(OR(BUNDESLIGA!G359="",BUNDESLIGA!H359=""),"",IF(BUNDESLIGA!G359&lt;BUNDESLIGA!H359,"",IF(BUNDESLIGA!G359&gt;BUNDESLIGA!H359,"","")))</f>
        <v>Eintracht Frankfurt</v>
      </c>
      <c r="E296" s="131" t="str">
        <f>IF(BUNDESLIGA!G359&lt;&gt;"",BUNDESLIGA!G359&amp;" - "&amp;BUNDESLIGA!H359,"")</f>
        <v/>
      </c>
      <c r="F296" s="131" t="str">
        <f t="shared" si="33"/>
        <v>1. FC Köln-Eintracht Frankfurt</v>
      </c>
      <c r="G296" s="131" t="str">
        <f t="shared" si="28"/>
        <v/>
      </c>
      <c r="H296" s="132" t="str">
        <f t="shared" si="29"/>
        <v/>
      </c>
      <c r="J296" s="117" t="str">
        <f t="shared" si="30"/>
        <v/>
      </c>
      <c r="K296" s="117" t="str">
        <f t="shared" si="31"/>
        <v/>
      </c>
      <c r="M296" s="117" t="str">
        <f t="shared" si="32"/>
        <v/>
      </c>
    </row>
    <row r="297" spans="2:13" x14ac:dyDescent="0.25">
      <c r="B297" s="135">
        <v>33</v>
      </c>
      <c r="C297" s="131" t="str">
        <f>BUNDESLIGA!F360&amp;IF(OR(BUNDESLIGA!G360="",BUNDESLIGA!H360=""),"",IF(BUNDESLIGA!G360&gt;BUNDESLIGA!H360,"",IF(BUNDESLIGA!G360&lt;BUNDESLIGA!H360,"","")))</f>
        <v>1. FSV Mainz 05</v>
      </c>
      <c r="D297" s="131" t="str">
        <f>BUNDESLIGA!I360&amp;IF(OR(BUNDESLIGA!G360="",BUNDESLIGA!H360=""),"",IF(BUNDESLIGA!G360&lt;BUNDESLIGA!H360,"",IF(BUNDESLIGA!G360&gt;BUNDESLIGA!H360,"","")))</f>
        <v>Werder Bremen</v>
      </c>
      <c r="E297" s="131" t="str">
        <f>IF(BUNDESLIGA!G360&lt;&gt;"",BUNDESLIGA!G360&amp;" - "&amp;BUNDESLIGA!H360,"")</f>
        <v/>
      </c>
      <c r="F297" s="131" t="str">
        <f t="shared" si="33"/>
        <v>1. FSV Mainz 05-Werder Bremen</v>
      </c>
      <c r="G297" s="131" t="str">
        <f t="shared" si="28"/>
        <v/>
      </c>
      <c r="H297" s="132" t="str">
        <f t="shared" si="29"/>
        <v/>
      </c>
      <c r="J297" s="117" t="str">
        <f t="shared" si="30"/>
        <v/>
      </c>
      <c r="K297" s="117" t="str">
        <f t="shared" si="31"/>
        <v/>
      </c>
      <c r="M297" s="117" t="str">
        <f t="shared" si="32"/>
        <v/>
      </c>
    </row>
    <row r="298" spans="2:13" x14ac:dyDescent="0.25">
      <c r="B298" s="135">
        <v>33</v>
      </c>
      <c r="C298" s="131" t="str">
        <f>BUNDESLIGA!F361&amp;IF(OR(BUNDESLIGA!G361="",BUNDESLIGA!H361=""),"",IF(BUNDESLIGA!G361&gt;BUNDESLIGA!H361,"",IF(BUNDESLIGA!G361&lt;BUNDESLIGA!H361,"","")))</f>
        <v>Bayern München</v>
      </c>
      <c r="D298" s="131" t="str">
        <f>BUNDESLIGA!I361&amp;IF(OR(BUNDESLIGA!G361="",BUNDESLIGA!H361=""),"",IF(BUNDESLIGA!G361&lt;BUNDESLIGA!H361,"",IF(BUNDESLIGA!G361&gt;BUNDESLIGA!H361,"","")))</f>
        <v>SC Freiburg</v>
      </c>
      <c r="E298" s="131" t="str">
        <f>IF(BUNDESLIGA!G361&lt;&gt;"",BUNDESLIGA!G361&amp;" - "&amp;BUNDESLIGA!H361,"")</f>
        <v/>
      </c>
      <c r="F298" s="131" t="str">
        <f t="shared" si="33"/>
        <v>Bayern München-SC Freiburg</v>
      </c>
      <c r="G298" s="131" t="str">
        <f t="shared" si="28"/>
        <v/>
      </c>
      <c r="H298" s="132" t="str">
        <f t="shared" si="29"/>
        <v/>
      </c>
      <c r="J298" s="117" t="str">
        <f t="shared" si="30"/>
        <v/>
      </c>
      <c r="K298" s="117" t="str">
        <f t="shared" si="31"/>
        <v/>
      </c>
      <c r="M298" s="117" t="str">
        <f t="shared" si="32"/>
        <v/>
      </c>
    </row>
    <row r="299" spans="2:13" x14ac:dyDescent="0.25">
      <c r="B299" s="135">
        <v>33</v>
      </c>
      <c r="C299" s="131" t="str">
        <f>BUNDESLIGA!F362&amp;IF(OR(BUNDESLIGA!G362="",BUNDESLIGA!H362=""),"",IF(BUNDESLIGA!G362&gt;BUNDESLIGA!H362,"",IF(BUNDESLIGA!G362&lt;BUNDESLIGA!H362,"","")))</f>
        <v>Fortuna Düsseldorf</v>
      </c>
      <c r="D299" s="131" t="str">
        <f>BUNDESLIGA!I362&amp;IF(OR(BUNDESLIGA!G362="",BUNDESLIGA!H362=""),"",IF(BUNDESLIGA!G362&lt;BUNDESLIGA!H362,"",IF(BUNDESLIGA!G362&gt;BUNDESLIGA!H362,"","")))</f>
        <v>FC Augsburg</v>
      </c>
      <c r="E299" s="131" t="str">
        <f>IF(BUNDESLIGA!G362&lt;&gt;"",BUNDESLIGA!G362&amp;" - "&amp;BUNDESLIGA!H362,"")</f>
        <v/>
      </c>
      <c r="F299" s="131" t="str">
        <f t="shared" si="33"/>
        <v>Fortuna Düsseldorf-FC Augsburg</v>
      </c>
      <c r="G299" s="131" t="str">
        <f t="shared" si="28"/>
        <v/>
      </c>
      <c r="H299" s="132" t="str">
        <f t="shared" si="29"/>
        <v/>
      </c>
      <c r="J299" s="117" t="str">
        <f t="shared" si="30"/>
        <v/>
      </c>
      <c r="K299" s="117" t="str">
        <f t="shared" si="31"/>
        <v/>
      </c>
      <c r="M299" s="117" t="str">
        <f t="shared" si="32"/>
        <v/>
      </c>
    </row>
    <row r="300" spans="2:13" x14ac:dyDescent="0.25">
      <c r="B300" s="135">
        <v>33</v>
      </c>
      <c r="C300" s="131" t="str">
        <f>BUNDESLIGA!F363&amp;IF(OR(BUNDESLIGA!G363="",BUNDESLIGA!H363=""),"",IF(BUNDESLIGA!G363&gt;BUNDESLIGA!H363,"",IF(BUNDESLIGA!G363&lt;BUNDESLIGA!H363,"","")))</f>
        <v>1899 Hoffenheim</v>
      </c>
      <c r="D300" s="131" t="str">
        <f>BUNDESLIGA!I363&amp;IF(OR(BUNDESLIGA!G363="",BUNDESLIGA!H363=""),"",IF(BUNDESLIGA!G363&lt;BUNDESLIGA!H363,"",IF(BUNDESLIGA!G363&gt;BUNDESLIGA!H363,"","")))</f>
        <v>1. FC Union Berlin</v>
      </c>
      <c r="E300" s="131" t="str">
        <f>IF(BUNDESLIGA!G363&lt;&gt;"",BUNDESLIGA!G363&amp;" - "&amp;BUNDESLIGA!H363,"")</f>
        <v/>
      </c>
      <c r="F300" s="131" t="str">
        <f t="shared" si="33"/>
        <v>1899 Hoffenheim-1. FC Union Berlin</v>
      </c>
      <c r="G300" s="131" t="str">
        <f t="shared" si="28"/>
        <v/>
      </c>
      <c r="H300" s="132" t="str">
        <f t="shared" si="29"/>
        <v/>
      </c>
      <c r="J300" s="117" t="str">
        <f t="shared" si="30"/>
        <v/>
      </c>
      <c r="K300" s="117" t="str">
        <f t="shared" si="31"/>
        <v/>
      </c>
      <c r="M300" s="117" t="str">
        <f t="shared" si="32"/>
        <v/>
      </c>
    </row>
    <row r="301" spans="2:13" x14ac:dyDescent="0.25">
      <c r="B301" s="135">
        <v>34</v>
      </c>
      <c r="C301" s="131" t="str">
        <f>BUNDESLIGA!F366&amp;IF(OR(BUNDESLIGA!G366="",BUNDESLIGA!H366=""),"",IF(BUNDESLIGA!G366&gt;BUNDESLIGA!H366,"",IF(BUNDESLIGA!G366&lt;BUNDESLIGA!H366,"","")))</f>
        <v>VfL Wolfsburg</v>
      </c>
      <c r="D301" s="131" t="str">
        <f>BUNDESLIGA!I366&amp;IF(OR(BUNDESLIGA!G366="",BUNDESLIGA!H366=""),"",IF(BUNDESLIGA!G366&lt;BUNDESLIGA!H366,"",IF(BUNDESLIGA!G366&gt;BUNDESLIGA!H366,"","")))</f>
        <v>Bayern München</v>
      </c>
      <c r="E301" s="131" t="str">
        <f>IF(BUNDESLIGA!G366&lt;&gt;"",BUNDESLIGA!G366&amp;" - "&amp;BUNDESLIGA!H366,"")</f>
        <v/>
      </c>
      <c r="F301" s="131" t="str">
        <f t="shared" si="33"/>
        <v>VfL Wolfsburg-Bayern München</v>
      </c>
      <c r="G301" s="131" t="str">
        <f t="shared" si="28"/>
        <v/>
      </c>
      <c r="H301" s="132" t="str">
        <f t="shared" si="29"/>
        <v/>
      </c>
      <c r="J301" s="117" t="str">
        <f t="shared" si="30"/>
        <v/>
      </c>
      <c r="K301" s="117" t="str">
        <f t="shared" si="31"/>
        <v/>
      </c>
      <c r="M301" s="117" t="str">
        <f t="shared" si="32"/>
        <v/>
      </c>
    </row>
    <row r="302" spans="2:13" x14ac:dyDescent="0.25">
      <c r="B302" s="135">
        <v>34</v>
      </c>
      <c r="C302" s="131" t="str">
        <f>BUNDESLIGA!F367&amp;IF(OR(BUNDESLIGA!G367="",BUNDESLIGA!H367=""),"",IF(BUNDESLIGA!G367&gt;BUNDESLIGA!H367,"",IF(BUNDESLIGA!G367&lt;BUNDESLIGA!H367,"","")))</f>
        <v>FC Augsburg</v>
      </c>
      <c r="D302" s="131" t="str">
        <f>BUNDESLIGA!I367&amp;IF(OR(BUNDESLIGA!G367="",BUNDESLIGA!H367=""),"",IF(BUNDESLIGA!G367&lt;BUNDESLIGA!H367,"",IF(BUNDESLIGA!G367&gt;BUNDESLIGA!H367,"","")))</f>
        <v>RB Leipzig</v>
      </c>
      <c r="E302" s="131" t="str">
        <f>IF(BUNDESLIGA!G367&lt;&gt;"",BUNDESLIGA!G367&amp;" - "&amp;BUNDESLIGA!H367,"")</f>
        <v/>
      </c>
      <c r="F302" s="131" t="str">
        <f t="shared" si="33"/>
        <v>FC Augsburg-RB Leipzig</v>
      </c>
      <c r="G302" s="131" t="str">
        <f t="shared" si="28"/>
        <v/>
      </c>
      <c r="H302" s="132" t="str">
        <f t="shared" si="29"/>
        <v/>
      </c>
      <c r="J302" s="117" t="str">
        <f t="shared" si="30"/>
        <v/>
      </c>
      <c r="K302" s="117" t="str">
        <f t="shared" si="31"/>
        <v/>
      </c>
      <c r="M302" s="117" t="str">
        <f t="shared" si="32"/>
        <v/>
      </c>
    </row>
    <row r="303" spans="2:13" x14ac:dyDescent="0.25">
      <c r="B303" s="135">
        <v>34</v>
      </c>
      <c r="C303" s="131" t="str">
        <f>BUNDESLIGA!F368&amp;IF(OR(BUNDESLIGA!G368="",BUNDESLIGA!H368=""),"",IF(BUNDESLIGA!G368&gt;BUNDESLIGA!H368,"",IF(BUNDESLIGA!G368&lt;BUNDESLIGA!H368,"","")))</f>
        <v>Borussia Dortmund</v>
      </c>
      <c r="D303" s="131" t="str">
        <f>BUNDESLIGA!I368&amp;IF(OR(BUNDESLIGA!G368="",BUNDESLIGA!H368=""),"",IF(BUNDESLIGA!G368&lt;BUNDESLIGA!H368,"",IF(BUNDESLIGA!G368&gt;BUNDESLIGA!H368,"","")))</f>
        <v>1899 Hoffenheim</v>
      </c>
      <c r="E303" s="131" t="str">
        <f>IF(BUNDESLIGA!G368&lt;&gt;"",BUNDESLIGA!G368&amp;" - "&amp;BUNDESLIGA!H368,"")</f>
        <v/>
      </c>
      <c r="F303" s="131" t="str">
        <f t="shared" si="33"/>
        <v>Borussia Dortmund-1899 Hoffenheim</v>
      </c>
      <c r="G303" s="131" t="str">
        <f t="shared" si="28"/>
        <v/>
      </c>
      <c r="H303" s="132" t="str">
        <f t="shared" si="29"/>
        <v/>
      </c>
      <c r="J303" s="117" t="str">
        <f t="shared" si="30"/>
        <v/>
      </c>
      <c r="K303" s="117" t="str">
        <f t="shared" si="31"/>
        <v/>
      </c>
      <c r="M303" s="117" t="str">
        <f t="shared" si="32"/>
        <v/>
      </c>
    </row>
    <row r="304" spans="2:13" x14ac:dyDescent="0.25">
      <c r="B304" s="135">
        <v>34</v>
      </c>
      <c r="C304" s="131" t="str">
        <f>BUNDESLIGA!F369&amp;IF(OR(BUNDESLIGA!G369="",BUNDESLIGA!H369=""),"",IF(BUNDESLIGA!G369&gt;BUNDESLIGA!H369,"",IF(BUNDESLIGA!G369&lt;BUNDESLIGA!H369,"","")))</f>
        <v>1. FC Union Berlin</v>
      </c>
      <c r="D304" s="131" t="str">
        <f>BUNDESLIGA!I369&amp;IF(OR(BUNDESLIGA!G369="",BUNDESLIGA!H369=""),"",IF(BUNDESLIGA!G369&lt;BUNDESLIGA!H369,"",IF(BUNDESLIGA!G369&gt;BUNDESLIGA!H369,"","")))</f>
        <v>Fortuna Düsseldorf</v>
      </c>
      <c r="E304" s="131" t="str">
        <f>IF(BUNDESLIGA!G369&lt;&gt;"",BUNDESLIGA!G369&amp;" - "&amp;BUNDESLIGA!H369,"")</f>
        <v/>
      </c>
      <c r="F304" s="131" t="str">
        <f t="shared" si="33"/>
        <v>1. FC Union Berlin-Fortuna Düsseldorf</v>
      </c>
      <c r="G304" s="131" t="str">
        <f t="shared" si="28"/>
        <v/>
      </c>
      <c r="H304" s="132" t="str">
        <f t="shared" si="29"/>
        <v/>
      </c>
      <c r="J304" s="117" t="str">
        <f t="shared" si="30"/>
        <v/>
      </c>
      <c r="K304" s="117" t="str">
        <f t="shared" si="31"/>
        <v/>
      </c>
      <c r="M304" s="117" t="str">
        <f t="shared" si="32"/>
        <v/>
      </c>
    </row>
    <row r="305" spans="2:13" x14ac:dyDescent="0.25">
      <c r="B305" s="135">
        <v>34</v>
      </c>
      <c r="C305" s="131" t="str">
        <f>BUNDESLIGA!F370&amp;IF(OR(BUNDESLIGA!G370="",BUNDESLIGA!H370=""),"",IF(BUNDESLIGA!G370&gt;BUNDESLIGA!H370,"",IF(BUNDESLIGA!G370&lt;BUNDESLIGA!H370,"","")))</f>
        <v>Bor. Mönchengladbach</v>
      </c>
      <c r="D305" s="131" t="str">
        <f>BUNDESLIGA!I370&amp;IF(OR(BUNDESLIGA!G370="",BUNDESLIGA!H370=""),"",IF(BUNDESLIGA!G370&lt;BUNDESLIGA!H370,"",IF(BUNDESLIGA!G370&gt;BUNDESLIGA!H370,"","")))</f>
        <v>Hertha BSC</v>
      </c>
      <c r="E305" s="131" t="str">
        <f>IF(BUNDESLIGA!G370&lt;&gt;"",BUNDESLIGA!G370&amp;" - "&amp;BUNDESLIGA!H370,"")</f>
        <v/>
      </c>
      <c r="F305" s="131" t="str">
        <f t="shared" si="33"/>
        <v>Bor. Mönchengladbach-Hertha BSC</v>
      </c>
      <c r="G305" s="131" t="str">
        <f t="shared" si="28"/>
        <v/>
      </c>
      <c r="H305" s="132" t="str">
        <f t="shared" si="29"/>
        <v/>
      </c>
      <c r="J305" s="117" t="str">
        <f t="shared" si="30"/>
        <v/>
      </c>
      <c r="K305" s="117" t="str">
        <f t="shared" si="31"/>
        <v/>
      </c>
      <c r="M305" s="117" t="str">
        <f t="shared" si="32"/>
        <v/>
      </c>
    </row>
    <row r="306" spans="2:13" x14ac:dyDescent="0.25">
      <c r="B306" s="135">
        <v>34</v>
      </c>
      <c r="C306" s="131" t="str">
        <f>BUNDESLIGA!F371&amp;IF(OR(BUNDESLIGA!G371="",BUNDESLIGA!H371=""),"",IF(BUNDESLIGA!G371&gt;BUNDESLIGA!H371,"",IF(BUNDESLIGA!G371&lt;BUNDESLIGA!H371,"","")))</f>
        <v>Bayer Leverkusen</v>
      </c>
      <c r="D306" s="131" t="str">
        <f>BUNDESLIGA!I371&amp;IF(OR(BUNDESLIGA!G371="",BUNDESLIGA!H371=""),"",IF(BUNDESLIGA!G371&lt;BUNDESLIGA!H371,"",IF(BUNDESLIGA!G371&gt;BUNDESLIGA!H371,"","")))</f>
        <v>1. FSV Mainz 05</v>
      </c>
      <c r="E306" s="131" t="str">
        <f>IF(BUNDESLIGA!G371&lt;&gt;"",BUNDESLIGA!G371&amp;" - "&amp;BUNDESLIGA!H371,"")</f>
        <v/>
      </c>
      <c r="F306" s="131" t="str">
        <f t="shared" si="33"/>
        <v>Bayer Leverkusen-1. FSV Mainz 05</v>
      </c>
      <c r="G306" s="131" t="str">
        <f t="shared" si="28"/>
        <v/>
      </c>
      <c r="H306" s="132" t="str">
        <f t="shared" si="29"/>
        <v/>
      </c>
      <c r="J306" s="117" t="str">
        <f t="shared" si="30"/>
        <v/>
      </c>
      <c r="K306" s="117" t="str">
        <f t="shared" si="31"/>
        <v/>
      </c>
      <c r="M306" s="117" t="str">
        <f t="shared" si="32"/>
        <v/>
      </c>
    </row>
    <row r="307" spans="2:13" x14ac:dyDescent="0.25">
      <c r="B307" s="135">
        <v>34</v>
      </c>
      <c r="C307" s="131" t="str">
        <f>BUNDESLIGA!F372&amp;IF(OR(BUNDESLIGA!G372="",BUNDESLIGA!H372=""),"",IF(BUNDESLIGA!G372&gt;BUNDESLIGA!H372,"",IF(BUNDESLIGA!G372&lt;BUNDESLIGA!H372,"","")))</f>
        <v>SC Freiburg</v>
      </c>
      <c r="D307" s="131" t="str">
        <f>BUNDESLIGA!I372&amp;IF(OR(BUNDESLIGA!G372="",BUNDESLIGA!H372=""),"",IF(BUNDESLIGA!G372&lt;BUNDESLIGA!H372,"",IF(BUNDESLIGA!G372&gt;BUNDESLIGA!H372,"","")))</f>
        <v>FC Schalke 04</v>
      </c>
      <c r="E307" s="131" t="str">
        <f>IF(BUNDESLIGA!G372&lt;&gt;"",BUNDESLIGA!G372&amp;" - "&amp;BUNDESLIGA!H372,"")</f>
        <v/>
      </c>
      <c r="F307" s="131" t="str">
        <f t="shared" si="33"/>
        <v>SC Freiburg-FC Schalke 04</v>
      </c>
      <c r="G307" s="131" t="str">
        <f t="shared" si="28"/>
        <v/>
      </c>
      <c r="H307" s="132" t="str">
        <f t="shared" si="29"/>
        <v/>
      </c>
      <c r="J307" s="117" t="str">
        <f t="shared" si="30"/>
        <v/>
      </c>
      <c r="K307" s="117" t="str">
        <f t="shared" si="31"/>
        <v/>
      </c>
      <c r="M307" s="117" t="str">
        <f t="shared" si="32"/>
        <v/>
      </c>
    </row>
    <row r="308" spans="2:13" x14ac:dyDescent="0.25">
      <c r="B308" s="135">
        <v>34</v>
      </c>
      <c r="C308" s="131" t="str">
        <f>BUNDESLIGA!F373&amp;IF(OR(BUNDESLIGA!G373="",BUNDESLIGA!H373=""),"",IF(BUNDESLIGA!G373&gt;BUNDESLIGA!H373,"",IF(BUNDESLIGA!G373&lt;BUNDESLIGA!H373,"","")))</f>
        <v>Werder Bremen</v>
      </c>
      <c r="D308" s="131" t="str">
        <f>BUNDESLIGA!I373&amp;IF(OR(BUNDESLIGA!G373="",BUNDESLIGA!H373=""),"",IF(BUNDESLIGA!G373&lt;BUNDESLIGA!H373,"",IF(BUNDESLIGA!G373&gt;BUNDESLIGA!H373,"","")))</f>
        <v>1. FC Köln</v>
      </c>
      <c r="E308" s="131" t="str">
        <f>IF(BUNDESLIGA!G373&lt;&gt;"",BUNDESLIGA!G373&amp;" - "&amp;BUNDESLIGA!H373,"")</f>
        <v/>
      </c>
      <c r="F308" s="131" t="str">
        <f t="shared" si="33"/>
        <v>Werder Bremen-1. FC Köln</v>
      </c>
      <c r="G308" s="131" t="str">
        <f t="shared" si="28"/>
        <v/>
      </c>
      <c r="H308" s="132" t="str">
        <f t="shared" si="29"/>
        <v/>
      </c>
      <c r="J308" s="117" t="str">
        <f t="shared" si="30"/>
        <v/>
      </c>
      <c r="K308" s="117" t="str">
        <f t="shared" si="31"/>
        <v/>
      </c>
      <c r="M308" s="117" t="str">
        <f t="shared" si="32"/>
        <v/>
      </c>
    </row>
    <row r="309" spans="2:13" x14ac:dyDescent="0.25">
      <c r="B309" s="135">
        <v>34</v>
      </c>
      <c r="C309" s="131" t="str">
        <f>BUNDESLIGA!F374&amp;IF(OR(BUNDESLIGA!G374="",BUNDESLIGA!H374=""),"",IF(BUNDESLIGA!G374&gt;BUNDESLIGA!H374,"",IF(BUNDESLIGA!G374&lt;BUNDESLIGA!H374,"","")))</f>
        <v>Eintracht Frankfurt</v>
      </c>
      <c r="D309" s="131" t="str">
        <f>BUNDESLIGA!I374&amp;IF(OR(BUNDESLIGA!G374="",BUNDESLIGA!H374=""),"",IF(BUNDESLIGA!G374&lt;BUNDESLIGA!H374,"",IF(BUNDESLIGA!G374&gt;BUNDESLIGA!H374,"","")))</f>
        <v>SC Paderborn 07</v>
      </c>
      <c r="E309" s="131" t="str">
        <f>IF(BUNDESLIGA!G374&lt;&gt;"",BUNDESLIGA!G374&amp;" - "&amp;BUNDESLIGA!H374,"")</f>
        <v/>
      </c>
      <c r="F309" s="131" t="str">
        <f t="shared" si="33"/>
        <v>Eintracht Frankfurt-SC Paderborn 07</v>
      </c>
      <c r="G309" s="131" t="str">
        <f t="shared" si="28"/>
        <v/>
      </c>
      <c r="H309" s="132" t="str">
        <f t="shared" si="29"/>
        <v/>
      </c>
      <c r="J309" s="117" t="str">
        <f t="shared" si="30"/>
        <v/>
      </c>
      <c r="K309" s="117" t="str">
        <f t="shared" si="31"/>
        <v/>
      </c>
      <c r="M309" s="117" t="str">
        <f t="shared" si="32"/>
        <v/>
      </c>
    </row>
    <row r="310" spans="2:13" x14ac:dyDescent="0.25">
      <c r="C310" s="117" t="str">
        <f>BUNDESLIGA!F375&amp;IF(OR(BUNDESLIGA!G375="",BUNDESLIGA!H375=""),"",IF(BUNDESLIGA!G375&gt;BUNDESLIGA!H375,"",IF(BUNDESLIGA!G375&lt;BUNDESLIGA!H375,"","")))</f>
        <v/>
      </c>
    </row>
    <row r="311" spans="2:13" x14ac:dyDescent="0.25">
      <c r="C311" s="117" t="str">
        <f>BUNDESLIGA!F376&amp;IF(OR(BUNDESLIGA!G376="",BUNDESLIGA!H376=""),"",IF(BUNDESLIGA!G376&gt;BUNDESLIGA!H376,"",IF(BUNDESLIGA!G376&lt;BUNDESLIGA!H376,"","")))</f>
        <v/>
      </c>
    </row>
    <row r="312" spans="2:13" x14ac:dyDescent="0.25">
      <c r="C312" s="117" t="str">
        <f>BUNDESLIGA!F377&amp;IF(OR(BUNDESLIGA!G377="",BUNDESLIGA!H377=""),"",IF(BUNDESLIGA!G377&gt;BUNDESLIGA!H377,"",IF(BUNDESLIGA!G377&lt;BUNDESLIGA!H377,"","")))</f>
        <v/>
      </c>
    </row>
    <row r="313" spans="2:13" x14ac:dyDescent="0.25">
      <c r="C313" s="117" t="str">
        <f>BUNDESLIGA!F378&amp;IF(OR(BUNDESLIGA!G378="",BUNDESLIGA!H378=""),"",IF(BUNDESLIGA!G378&gt;BUNDESLIGA!H378,"",IF(BUNDESLIGA!G378&lt;BUNDESLIGA!H378,"","")))</f>
        <v/>
      </c>
    </row>
    <row r="314" spans="2:13" x14ac:dyDescent="0.25">
      <c r="C314" s="117" t="str">
        <f>BUNDESLIGA!F379&amp;IF(OR(BUNDESLIGA!G379="",BUNDESLIGA!H379=""),"",IF(BUNDESLIGA!G379&gt;BUNDESLIGA!H379,"",IF(BUNDESLIGA!G379&lt;BUNDESLIGA!H379,"","")))</f>
        <v/>
      </c>
    </row>
    <row r="315" spans="2:13" x14ac:dyDescent="0.25">
      <c r="C315" s="117" t="str">
        <f>BUNDESLIGA!F380&amp;IF(OR(BUNDESLIGA!G380="",BUNDESLIGA!H380=""),"",IF(BUNDESLIGA!G380&gt;BUNDESLIGA!H380,"",IF(BUNDESLIGA!G380&lt;BUNDESLIGA!H380,"","")))</f>
        <v/>
      </c>
    </row>
    <row r="316" spans="2:13" x14ac:dyDescent="0.25">
      <c r="C316" s="117" t="str">
        <f>BUNDESLIGA!F381&amp;IF(OR(BUNDESLIGA!G381="",BUNDESLIGA!H381=""),"",IF(BUNDESLIGA!G381&gt;BUNDESLIGA!H381,"",IF(BUNDESLIGA!G381&lt;BUNDESLIGA!H381,"","")))</f>
        <v/>
      </c>
    </row>
    <row r="317" spans="2:13" x14ac:dyDescent="0.25">
      <c r="C317" s="117" t="str">
        <f>BUNDESLIGA!F382&amp;IF(OR(BUNDESLIGA!G382="",BUNDESLIGA!H382=""),"",IF(BUNDESLIGA!G382&gt;BUNDESLIGA!H382,"",IF(BUNDESLIGA!G382&lt;BUNDESLIGA!H382,"","")))</f>
        <v/>
      </c>
    </row>
    <row r="318" spans="2:13" x14ac:dyDescent="0.25">
      <c r="C318" s="117" t="str">
        <f>BUNDESLIGA!F383&amp;IF(OR(BUNDESLIGA!G383="",BUNDESLIGA!H383=""),"",IF(BUNDESLIGA!G383&gt;BUNDESLIGA!H383,"",IF(BUNDESLIGA!G383&lt;BUNDESLIGA!H383,"","")))</f>
        <v/>
      </c>
    </row>
    <row r="319" spans="2:13" x14ac:dyDescent="0.25">
      <c r="C319" s="117" t="str">
        <f>BUNDESLIGA!F384&amp;IF(OR(BUNDESLIGA!G384="",BUNDESLIGA!H384=""),"",IF(BUNDESLIGA!G384&gt;BUNDESLIGA!H384,"",IF(BUNDESLIGA!G384&lt;BUNDESLIGA!H384,"","")))</f>
        <v/>
      </c>
    </row>
    <row r="320" spans="2:13" x14ac:dyDescent="0.25">
      <c r="C320" s="117" t="str">
        <f>BUNDESLIGA!F385&amp;IF(OR(BUNDESLIGA!G385="",BUNDESLIGA!H385=""),"",IF(BUNDESLIGA!G385&gt;BUNDESLIGA!H385,"",IF(BUNDESLIGA!G385&lt;BUNDESLIGA!H385,"","")))</f>
        <v/>
      </c>
    </row>
    <row r="321" spans="3:3" x14ac:dyDescent="0.25">
      <c r="C321" s="117" t="str">
        <f>BUNDESLIGA!F386&amp;IF(OR(BUNDESLIGA!G386="",BUNDESLIGA!H386=""),"",IF(BUNDESLIGA!G386&gt;BUNDESLIGA!H386,"",IF(BUNDESLIGA!G386&lt;BUNDESLIGA!H386,"","")))</f>
        <v/>
      </c>
    </row>
    <row r="322" spans="3:3" x14ac:dyDescent="0.25">
      <c r="C322" s="117" t="str">
        <f>BUNDESLIGA!F387&amp;IF(OR(BUNDESLIGA!G387="",BUNDESLIGA!H387=""),"",IF(BUNDESLIGA!G387&gt;BUNDESLIGA!H387,"",IF(BUNDESLIGA!G387&lt;BUNDESLIGA!H387,"","")))</f>
        <v/>
      </c>
    </row>
    <row r="323" spans="3:3" x14ac:dyDescent="0.25">
      <c r="C323" s="117" t="str">
        <f>BUNDESLIGA!F388&amp;IF(OR(BUNDESLIGA!G388="",BUNDESLIGA!H388=""),"",IF(BUNDESLIGA!G388&gt;BUNDESLIGA!H388,"",IF(BUNDESLIGA!G388&lt;BUNDESLIGA!H388,"","")))</f>
        <v/>
      </c>
    </row>
    <row r="324" spans="3:3" x14ac:dyDescent="0.25">
      <c r="C324" s="117" t="str">
        <f>BUNDESLIGA!F389&amp;IF(OR(BUNDESLIGA!G389="",BUNDESLIGA!H389=""),"",IF(BUNDESLIGA!G389&gt;BUNDESLIGA!H389,"",IF(BUNDESLIGA!G389&lt;BUNDESLIGA!H389,"","")))</f>
        <v/>
      </c>
    </row>
    <row r="325" spans="3:3" x14ac:dyDescent="0.25">
      <c r="C325" s="117" t="str">
        <f>BUNDESLIGA!F390&amp;IF(OR(BUNDESLIGA!G390="",BUNDESLIGA!H390=""),"",IF(BUNDESLIGA!G390&gt;BUNDESLIGA!H390,"",IF(BUNDESLIGA!G390&lt;BUNDESLIGA!H390,"","")))</f>
        <v/>
      </c>
    </row>
    <row r="326" spans="3:3" x14ac:dyDescent="0.25">
      <c r="C326" s="117" t="str">
        <f>BUNDESLIGA!F391&amp;IF(OR(BUNDESLIGA!G391="",BUNDESLIGA!H391=""),"",IF(BUNDESLIGA!G391&gt;BUNDESLIGA!H391,"",IF(BUNDESLIGA!G391&lt;BUNDESLIGA!H391,"","")))</f>
        <v/>
      </c>
    </row>
    <row r="327" spans="3:3" x14ac:dyDescent="0.25">
      <c r="C327" s="117" t="str">
        <f>BUNDESLIGA!F392&amp;IF(OR(BUNDESLIGA!G392="",BUNDESLIGA!H392=""),"",IF(BUNDESLIGA!G392&gt;BUNDESLIGA!H392,"",IF(BUNDESLIGA!G392&lt;BUNDESLIGA!H392,"","")))</f>
        <v/>
      </c>
    </row>
    <row r="328" spans="3:3" x14ac:dyDescent="0.25">
      <c r="C328" s="117" t="str">
        <f>BUNDESLIGA!F393&amp;IF(OR(BUNDESLIGA!G393="",BUNDESLIGA!H393=""),"",IF(BUNDESLIGA!G393&gt;BUNDESLIGA!H393,"",IF(BUNDESLIGA!G393&lt;BUNDESLIGA!H393,"","")))</f>
        <v/>
      </c>
    </row>
    <row r="329" spans="3:3" x14ac:dyDescent="0.25">
      <c r="C329" s="117" t="str">
        <f>BUNDESLIGA!F394&amp;IF(OR(BUNDESLIGA!G394="",BUNDESLIGA!H394=""),"",IF(BUNDESLIGA!G394&gt;BUNDESLIGA!H394,"",IF(BUNDESLIGA!G394&lt;BUNDESLIGA!H394,"","")))</f>
        <v/>
      </c>
    </row>
    <row r="330" spans="3:3" x14ac:dyDescent="0.25">
      <c r="C330" s="117" t="str">
        <f>BUNDESLIGA!F395&amp;IF(OR(BUNDESLIGA!G395="",BUNDESLIGA!H395=""),"",IF(BUNDESLIGA!G395&gt;BUNDESLIGA!H395,"",IF(BUNDESLIGA!G395&lt;BUNDESLIGA!H395,"","")))</f>
        <v/>
      </c>
    </row>
    <row r="331" spans="3:3" x14ac:dyDescent="0.25">
      <c r="C331" s="117" t="str">
        <f>BUNDESLIGA!F396&amp;IF(OR(BUNDESLIGA!G396="",BUNDESLIGA!H396=""),"",IF(BUNDESLIGA!G396&gt;BUNDESLIGA!H396,"",IF(BUNDESLIGA!G396&lt;BUNDESLIGA!H396,"","")))</f>
        <v/>
      </c>
    </row>
    <row r="332" spans="3:3" x14ac:dyDescent="0.25">
      <c r="C332" s="117" t="str">
        <f>BUNDESLIGA!F397&amp;IF(OR(BUNDESLIGA!G397="",BUNDESLIGA!H397=""),"",IF(BUNDESLIGA!G397&gt;BUNDESLIGA!H397,"",IF(BUNDESLIGA!G397&lt;BUNDESLIGA!H397,"","")))</f>
        <v/>
      </c>
    </row>
    <row r="333" spans="3:3" x14ac:dyDescent="0.25">
      <c r="C333" s="117" t="str">
        <f>BUNDESLIGA!F398&amp;IF(OR(BUNDESLIGA!G398="",BUNDESLIGA!H398=""),"",IF(BUNDESLIGA!G398&gt;BUNDESLIGA!H398,"",IF(BUNDESLIGA!G398&lt;BUNDESLIGA!H398,"","")))</f>
        <v/>
      </c>
    </row>
    <row r="334" spans="3:3" x14ac:dyDescent="0.25">
      <c r="C334" s="117" t="str">
        <f>BUNDESLIGA!F399&amp;IF(OR(BUNDESLIGA!G399="",BUNDESLIGA!H399=""),"",IF(BUNDESLIGA!G399&gt;BUNDESLIGA!H399,"",IF(BUNDESLIGA!G399&lt;BUNDESLIGA!H399,"","")))</f>
        <v/>
      </c>
    </row>
    <row r="335" spans="3:3" x14ac:dyDescent="0.25">
      <c r="C335" s="117" t="str">
        <f>BUNDESLIGA!F400&amp;IF(OR(BUNDESLIGA!G400="",BUNDESLIGA!H400=""),"",IF(BUNDESLIGA!G400&gt;BUNDESLIGA!H400,"",IF(BUNDESLIGA!G400&lt;BUNDESLIGA!H400,"","")))</f>
        <v/>
      </c>
    </row>
    <row r="336" spans="3:3" x14ac:dyDescent="0.25">
      <c r="C336" s="117" t="str">
        <f>BUNDESLIGA!F401&amp;IF(OR(BUNDESLIGA!G401="",BUNDESLIGA!H401=""),"",IF(BUNDESLIGA!G401&gt;BUNDESLIGA!H401,"",IF(BUNDESLIGA!G401&lt;BUNDESLIGA!H401,"","")))</f>
        <v/>
      </c>
    </row>
    <row r="337" spans="3:3" x14ac:dyDescent="0.25">
      <c r="C337" s="117" t="str">
        <f>BUNDESLIGA!F402&amp;IF(OR(BUNDESLIGA!G402="",BUNDESLIGA!H402=""),"",IF(BUNDESLIGA!G402&gt;BUNDESLIGA!H402,"",IF(BUNDESLIGA!G402&lt;BUNDESLIGA!H402,"","")))</f>
        <v/>
      </c>
    </row>
    <row r="338" spans="3:3" x14ac:dyDescent="0.25">
      <c r="C338" s="117" t="str">
        <f>BUNDESLIGA!F403&amp;IF(OR(BUNDESLIGA!G403="",BUNDESLIGA!H403=""),"",IF(BUNDESLIGA!G403&gt;BUNDESLIGA!H403,"",IF(BUNDESLIGA!G403&lt;BUNDESLIGA!H403,"","")))</f>
        <v/>
      </c>
    </row>
    <row r="339" spans="3:3" x14ac:dyDescent="0.25">
      <c r="C339" s="117" t="str">
        <f>BUNDESLIGA!F404&amp;IF(OR(BUNDESLIGA!G404="",BUNDESLIGA!H404=""),"",IF(BUNDESLIGA!G404&gt;BUNDESLIGA!H404,"",IF(BUNDESLIGA!G404&lt;BUNDESLIGA!H404,"","")))</f>
        <v/>
      </c>
    </row>
    <row r="340" spans="3:3" x14ac:dyDescent="0.25">
      <c r="C340" s="117" t="str">
        <f>BUNDESLIGA!F405&amp;IF(OR(BUNDESLIGA!G405="",BUNDESLIGA!H405=""),"",IF(BUNDESLIGA!G405&gt;BUNDESLIGA!H405,"",IF(BUNDESLIGA!G405&lt;BUNDESLIGA!H405,"","")))</f>
        <v/>
      </c>
    </row>
    <row r="341" spans="3:3" x14ac:dyDescent="0.25">
      <c r="C341" s="117" t="str">
        <f>BUNDESLIGA!F406&amp;IF(OR(BUNDESLIGA!G406="",BUNDESLIGA!H406=""),"",IF(BUNDESLIGA!G406&gt;BUNDESLIGA!H406,"",IF(BUNDESLIGA!G406&lt;BUNDESLIGA!H406,"","")))</f>
        <v/>
      </c>
    </row>
    <row r="342" spans="3:3" x14ac:dyDescent="0.25">
      <c r="C342" s="117" t="str">
        <f>BUNDESLIGA!F407&amp;IF(OR(BUNDESLIGA!G407="",BUNDESLIGA!H407=""),"",IF(BUNDESLIGA!G407&gt;BUNDESLIGA!H407,"",IF(BUNDESLIGA!G407&lt;BUNDESLIGA!H407,"","")))</f>
        <v/>
      </c>
    </row>
    <row r="343" spans="3:3" x14ac:dyDescent="0.25">
      <c r="C343" s="117" t="str">
        <f>BUNDESLIGA!F408&amp;IF(OR(BUNDESLIGA!G408="",BUNDESLIGA!H408=""),"",IF(BUNDESLIGA!G408&gt;BUNDESLIGA!H408,"",IF(BUNDESLIGA!G408&lt;BUNDESLIGA!H408,"","")))</f>
        <v/>
      </c>
    </row>
    <row r="344" spans="3:3" x14ac:dyDescent="0.25">
      <c r="C344" s="117" t="str">
        <f>BUNDESLIGA!F409&amp;IF(OR(BUNDESLIGA!G409="",BUNDESLIGA!H409=""),"",IF(BUNDESLIGA!G409&gt;BUNDESLIGA!H409,"",IF(BUNDESLIGA!G409&lt;BUNDESLIGA!H409,"","")))</f>
        <v/>
      </c>
    </row>
    <row r="345" spans="3:3" x14ac:dyDescent="0.25">
      <c r="C345" s="117" t="str">
        <f>BUNDESLIGA!F410&amp;IF(OR(BUNDESLIGA!G410="",BUNDESLIGA!H410=""),"",IF(BUNDESLIGA!G410&gt;BUNDESLIGA!H410,"",IF(BUNDESLIGA!G410&lt;BUNDESLIGA!H410,"","")))</f>
        <v/>
      </c>
    </row>
    <row r="346" spans="3:3" x14ac:dyDescent="0.25">
      <c r="C346" s="117" t="str">
        <f>BUNDESLIGA!F411&amp;IF(OR(BUNDESLIGA!G411="",BUNDESLIGA!H411=""),"",IF(BUNDESLIGA!G411&gt;BUNDESLIGA!H411,"",IF(BUNDESLIGA!G411&lt;BUNDESLIGA!H411,"","")))</f>
        <v/>
      </c>
    </row>
    <row r="347" spans="3:3" x14ac:dyDescent="0.25">
      <c r="C347" s="117" t="str">
        <f>BUNDESLIGA!F412&amp;IF(OR(BUNDESLIGA!G412="",BUNDESLIGA!H412=""),"",IF(BUNDESLIGA!G412&gt;BUNDESLIGA!H412,"",IF(BUNDESLIGA!G412&lt;BUNDESLIGA!H412,"","")))</f>
        <v/>
      </c>
    </row>
    <row r="348" spans="3:3" x14ac:dyDescent="0.25">
      <c r="C348" s="117" t="str">
        <f>BUNDESLIGA!F413&amp;IF(OR(BUNDESLIGA!G413="",BUNDESLIGA!H413=""),"",IF(BUNDESLIGA!G413&gt;BUNDESLIGA!H413,"",IF(BUNDESLIGA!G413&lt;BUNDESLIGA!H413,"","")))</f>
        <v/>
      </c>
    </row>
    <row r="349" spans="3:3" x14ac:dyDescent="0.25">
      <c r="C349" s="117" t="str">
        <f>BUNDESLIGA!F414&amp;IF(OR(BUNDESLIGA!G414="",BUNDESLIGA!H414=""),"",IF(BUNDESLIGA!G414&gt;BUNDESLIGA!H414,"",IF(BUNDESLIGA!G414&lt;BUNDESLIGA!H414,"","")))</f>
        <v/>
      </c>
    </row>
    <row r="350" spans="3:3" x14ac:dyDescent="0.25">
      <c r="C350" s="117" t="str">
        <f>BUNDESLIGA!F415&amp;IF(OR(BUNDESLIGA!G415="",BUNDESLIGA!H415=""),"",IF(BUNDESLIGA!G415&gt;BUNDESLIGA!H415,"",IF(BUNDESLIGA!G415&lt;BUNDESLIGA!H415,"","")))</f>
        <v/>
      </c>
    </row>
    <row r="351" spans="3:3" x14ac:dyDescent="0.25">
      <c r="C351" s="117" t="str">
        <f>BUNDESLIGA!F416&amp;IF(OR(BUNDESLIGA!G416="",BUNDESLIGA!H416=""),"",IF(BUNDESLIGA!G416&gt;BUNDESLIGA!H416,"",IF(BUNDESLIGA!G416&lt;BUNDESLIGA!H416,"","")))</f>
        <v/>
      </c>
    </row>
    <row r="352" spans="3:3" x14ac:dyDescent="0.25">
      <c r="C352" s="117" t="str">
        <f>BUNDESLIGA!F417&amp;IF(OR(BUNDESLIGA!G417="",BUNDESLIGA!H417=""),"",IF(BUNDESLIGA!G417&gt;BUNDESLIGA!H417,"",IF(BUNDESLIGA!G417&lt;BUNDESLIGA!H417,"","")))</f>
        <v/>
      </c>
    </row>
    <row r="353" spans="3:3" x14ac:dyDescent="0.25">
      <c r="C353" s="117" t="str">
        <f>BUNDESLIGA!F418&amp;IF(OR(BUNDESLIGA!G418="",BUNDESLIGA!H418=""),"",IF(BUNDESLIGA!G418&gt;BUNDESLIGA!H418,"",IF(BUNDESLIGA!G418&lt;BUNDESLIGA!H418,"","")))</f>
        <v/>
      </c>
    </row>
    <row r="354" spans="3:3" x14ac:dyDescent="0.25">
      <c r="C354" s="117" t="str">
        <f>BUNDESLIGA!F419&amp;IF(OR(BUNDESLIGA!G419="",BUNDESLIGA!H419=""),"",IF(BUNDESLIGA!G419&gt;BUNDESLIGA!H419,"",IF(BUNDESLIGA!G419&lt;BUNDESLIGA!H419,"","")))</f>
        <v/>
      </c>
    </row>
    <row r="355" spans="3:3" x14ac:dyDescent="0.25">
      <c r="C355" s="117" t="str">
        <f>BUNDESLIGA!F420&amp;IF(OR(BUNDESLIGA!G420="",BUNDESLIGA!H420=""),"",IF(BUNDESLIGA!G420&gt;BUNDESLIGA!H420,"",IF(BUNDESLIGA!G420&lt;BUNDESLIGA!H420,"","")))</f>
        <v/>
      </c>
    </row>
    <row r="356" spans="3:3" x14ac:dyDescent="0.25">
      <c r="C356" s="117" t="str">
        <f>BUNDESLIGA!F421&amp;IF(OR(BUNDESLIGA!G421="",BUNDESLIGA!H421=""),"",IF(BUNDESLIGA!G421&gt;BUNDESLIGA!H421,"",IF(BUNDESLIGA!G421&lt;BUNDESLIGA!H421,"","")))</f>
        <v/>
      </c>
    </row>
    <row r="357" spans="3:3" x14ac:dyDescent="0.25">
      <c r="C357" s="117" t="str">
        <f>BUNDESLIGA!F422&amp;IF(OR(BUNDESLIGA!G422="",BUNDESLIGA!H422=""),"",IF(BUNDESLIGA!G422&gt;BUNDESLIGA!H422,"",IF(BUNDESLIGA!G422&lt;BUNDESLIGA!H422,"","")))</f>
        <v/>
      </c>
    </row>
    <row r="358" spans="3:3" x14ac:dyDescent="0.25">
      <c r="C358" s="117" t="str">
        <f>BUNDESLIGA!F423&amp;IF(OR(BUNDESLIGA!G423="",BUNDESLIGA!H423=""),"",IF(BUNDESLIGA!G423&gt;BUNDESLIGA!H423,"",IF(BUNDESLIGA!G423&lt;BUNDESLIGA!H423,"","")))</f>
        <v/>
      </c>
    </row>
    <row r="359" spans="3:3" x14ac:dyDescent="0.25">
      <c r="C359" s="117" t="str">
        <f>BUNDESLIGA!F424&amp;IF(OR(BUNDESLIGA!G424="",BUNDESLIGA!H424=""),"",IF(BUNDESLIGA!G424&gt;BUNDESLIGA!H424,"",IF(BUNDESLIGA!G424&lt;BUNDESLIGA!H424,"","")))</f>
        <v/>
      </c>
    </row>
    <row r="360" spans="3:3" x14ac:dyDescent="0.25">
      <c r="C360" s="117" t="str">
        <f>BUNDESLIGA!F425&amp;IF(OR(BUNDESLIGA!G425="",BUNDESLIGA!H425=""),"",IF(BUNDESLIGA!G425&gt;BUNDESLIGA!H425,"",IF(BUNDESLIGA!G425&lt;BUNDESLIGA!H425,"","")))</f>
        <v/>
      </c>
    </row>
    <row r="361" spans="3:3" x14ac:dyDescent="0.25">
      <c r="C361" s="117" t="str">
        <f>BUNDESLIGA!F426&amp;IF(OR(BUNDESLIGA!G426="",BUNDESLIGA!H426=""),"",IF(BUNDESLIGA!G426&gt;BUNDESLIGA!H426,"",IF(BUNDESLIGA!G426&lt;BUNDESLIGA!H426,"","")))</f>
        <v/>
      </c>
    </row>
    <row r="362" spans="3:3" x14ac:dyDescent="0.25">
      <c r="C362" s="117" t="str">
        <f>BUNDESLIGA!F427&amp;IF(OR(BUNDESLIGA!G427="",BUNDESLIGA!H427=""),"",IF(BUNDESLIGA!G427&gt;BUNDESLIGA!H427,"",IF(BUNDESLIGA!G427&lt;BUNDESLIGA!H427,"","")))</f>
        <v/>
      </c>
    </row>
    <row r="363" spans="3:3" x14ac:dyDescent="0.25">
      <c r="C363" s="117" t="str">
        <f>BUNDESLIGA!F428&amp;IF(OR(BUNDESLIGA!G428="",BUNDESLIGA!H428=""),"",IF(BUNDESLIGA!G428&gt;BUNDESLIGA!H428,"",IF(BUNDESLIGA!G428&lt;BUNDESLIGA!H428,"","")))</f>
        <v/>
      </c>
    </row>
    <row r="364" spans="3:3" x14ac:dyDescent="0.25">
      <c r="C364" s="117" t="str">
        <f>BUNDESLIGA!F429&amp;IF(OR(BUNDESLIGA!G429="",BUNDESLIGA!H429=""),"",IF(BUNDESLIGA!G429&gt;BUNDESLIGA!H429,"",IF(BUNDESLIGA!G429&lt;BUNDESLIGA!H429,"","")))</f>
        <v/>
      </c>
    </row>
    <row r="365" spans="3:3" x14ac:dyDescent="0.25">
      <c r="C365" s="117" t="str">
        <f>BUNDESLIGA!F430&amp;IF(OR(BUNDESLIGA!G430="",BUNDESLIGA!H430=""),"",IF(BUNDESLIGA!G430&gt;BUNDESLIGA!H430,"",IF(BUNDESLIGA!G430&lt;BUNDESLIGA!H430,"","")))</f>
        <v/>
      </c>
    </row>
    <row r="366" spans="3:3" x14ac:dyDescent="0.25">
      <c r="C366" s="117" t="str">
        <f>BUNDESLIGA!F431&amp;IF(OR(BUNDESLIGA!G431="",BUNDESLIGA!H431=""),"",IF(BUNDESLIGA!G431&gt;BUNDESLIGA!H431,"",IF(BUNDESLIGA!G431&lt;BUNDESLIGA!H431,"","")))</f>
        <v/>
      </c>
    </row>
    <row r="367" spans="3:3" x14ac:dyDescent="0.25">
      <c r="C367" s="117" t="str">
        <f>BUNDESLIGA!F432&amp;IF(OR(BUNDESLIGA!G432="",BUNDESLIGA!H432=""),"",IF(BUNDESLIGA!G432&gt;BUNDESLIGA!H432,"",IF(BUNDESLIGA!G432&lt;BUNDESLIGA!H432,"","")))</f>
        <v/>
      </c>
    </row>
    <row r="368" spans="3:3" x14ac:dyDescent="0.25">
      <c r="C368" s="117" t="str">
        <f>BUNDESLIGA!F433&amp;IF(OR(BUNDESLIGA!G433="",BUNDESLIGA!H433=""),"",IF(BUNDESLIGA!G433&gt;BUNDESLIGA!H433,"",IF(BUNDESLIGA!G433&lt;BUNDESLIGA!H433,"","")))</f>
        <v/>
      </c>
    </row>
    <row r="369" spans="3:3" x14ac:dyDescent="0.25">
      <c r="C369" s="117" t="str">
        <f>BUNDESLIGA!F434&amp;IF(OR(BUNDESLIGA!G434="",BUNDESLIGA!H434=""),"",IF(BUNDESLIGA!G434&gt;BUNDESLIGA!H434,"",IF(BUNDESLIGA!G434&lt;BUNDESLIGA!H434,"","")))</f>
        <v/>
      </c>
    </row>
    <row r="370" spans="3:3" x14ac:dyDescent="0.25">
      <c r="C370" s="117" t="str">
        <f>BUNDESLIGA!F435&amp;IF(OR(BUNDESLIGA!G435="",BUNDESLIGA!H435=""),"",IF(BUNDESLIGA!G435&gt;BUNDESLIGA!H435,"",IF(BUNDESLIGA!G435&lt;BUNDESLIGA!H435,"","")))</f>
        <v/>
      </c>
    </row>
    <row r="371" spans="3:3" x14ac:dyDescent="0.25">
      <c r="C371" s="117" t="str">
        <f>BUNDESLIGA!F436&amp;IF(OR(BUNDESLIGA!G436="",BUNDESLIGA!H436=""),"",IF(BUNDESLIGA!G436&gt;BUNDESLIGA!H436,"",IF(BUNDESLIGA!G436&lt;BUNDESLIGA!H436,"","")))</f>
        <v/>
      </c>
    </row>
    <row r="372" spans="3:3" x14ac:dyDescent="0.25">
      <c r="C372" s="117" t="str">
        <f>BUNDESLIGA!F437&amp;IF(OR(BUNDESLIGA!G437="",BUNDESLIGA!H437=""),"",IF(BUNDESLIGA!G437&gt;BUNDESLIGA!H437,"",IF(BUNDESLIGA!G437&lt;BUNDESLIGA!H437,"","")))</f>
        <v/>
      </c>
    </row>
    <row r="373" spans="3:3" x14ac:dyDescent="0.25">
      <c r="C373" s="117" t="str">
        <f>BUNDESLIGA!F438&amp;IF(OR(BUNDESLIGA!G438="",BUNDESLIGA!H438=""),"",IF(BUNDESLIGA!G438&gt;BUNDESLIGA!H438,"",IF(BUNDESLIGA!G438&lt;BUNDESLIGA!H438,"","")))</f>
        <v/>
      </c>
    </row>
    <row r="374" spans="3:3" x14ac:dyDescent="0.25">
      <c r="C374" s="117" t="str">
        <f>BUNDESLIGA!F439&amp;IF(OR(BUNDESLIGA!G439="",BUNDESLIGA!H439=""),"",IF(BUNDESLIGA!G439&gt;BUNDESLIGA!H439,"",IF(BUNDESLIGA!G439&lt;BUNDESLIGA!H439,"","")))</f>
        <v/>
      </c>
    </row>
    <row r="375" spans="3:3" x14ac:dyDescent="0.25">
      <c r="C375" s="117" t="str">
        <f>BUNDESLIGA!F440&amp;IF(OR(BUNDESLIGA!G440="",BUNDESLIGA!H440=""),"",IF(BUNDESLIGA!G440&gt;BUNDESLIGA!H440,"",IF(BUNDESLIGA!G440&lt;BUNDESLIGA!H440,"","")))</f>
        <v/>
      </c>
    </row>
    <row r="376" spans="3:3" x14ac:dyDescent="0.25">
      <c r="C376" s="117" t="str">
        <f>BUNDESLIGA!F441&amp;IF(OR(BUNDESLIGA!G441="",BUNDESLIGA!H441=""),"",IF(BUNDESLIGA!G441&gt;BUNDESLIGA!H441,"",IF(BUNDESLIGA!G441&lt;BUNDESLIGA!H441,"","")))</f>
        <v/>
      </c>
    </row>
    <row r="377" spans="3:3" x14ac:dyDescent="0.25">
      <c r="C377" s="117" t="str">
        <f>BUNDESLIGA!F442&amp;IF(OR(BUNDESLIGA!G442="",BUNDESLIGA!H442=""),"",IF(BUNDESLIGA!G442&gt;BUNDESLIGA!H442,"",IF(BUNDESLIGA!G442&lt;BUNDESLIGA!H442,"","")))</f>
        <v/>
      </c>
    </row>
    <row r="378" spans="3:3" x14ac:dyDescent="0.25">
      <c r="C378" s="117" t="str">
        <f>BUNDESLIGA!F443&amp;IF(OR(BUNDESLIGA!G443="",BUNDESLIGA!H443=""),"",IF(BUNDESLIGA!G443&gt;BUNDESLIGA!H443,"",IF(BUNDESLIGA!G443&lt;BUNDESLIGA!H443,"","")))</f>
        <v/>
      </c>
    </row>
    <row r="379" spans="3:3" x14ac:dyDescent="0.25">
      <c r="C379" s="117" t="str">
        <f>BUNDESLIGA!F444&amp;IF(OR(BUNDESLIGA!G444="",BUNDESLIGA!H444=""),"",IF(BUNDESLIGA!G444&gt;BUNDESLIGA!H444,"",IF(BUNDESLIGA!G444&lt;BUNDESLIGA!H444,"","")))</f>
        <v/>
      </c>
    </row>
    <row r="380" spans="3:3" x14ac:dyDescent="0.25">
      <c r="C380" s="117" t="str">
        <f>BUNDESLIGA!F445&amp;IF(OR(BUNDESLIGA!G445="",BUNDESLIGA!H445=""),"",IF(BUNDESLIGA!G445&gt;BUNDESLIGA!H445,"",IF(BUNDESLIGA!G445&lt;BUNDESLIGA!H445,"","")))</f>
        <v/>
      </c>
    </row>
    <row r="381" spans="3:3" x14ac:dyDescent="0.25">
      <c r="C381" s="117" t="str">
        <f>BUNDESLIGA!F446&amp;IF(OR(BUNDESLIGA!G446="",BUNDESLIGA!H446=""),"",IF(BUNDESLIGA!G446&gt;BUNDESLIGA!H446,"",IF(BUNDESLIGA!G446&lt;BUNDESLIGA!H446,"","")))</f>
        <v/>
      </c>
    </row>
    <row r="382" spans="3:3" x14ac:dyDescent="0.25">
      <c r="C382" s="117" t="str">
        <f>BUNDESLIGA!F447&amp;IF(OR(BUNDESLIGA!G447="",BUNDESLIGA!H447=""),"",IF(BUNDESLIGA!G447&gt;BUNDESLIGA!H447,"",IF(BUNDESLIGA!G447&lt;BUNDESLIGA!H447,"","")))</f>
        <v/>
      </c>
    </row>
    <row r="383" spans="3:3" x14ac:dyDescent="0.25">
      <c r="C383" s="117" t="str">
        <f>BUNDESLIGA!F448&amp;IF(OR(BUNDESLIGA!G448="",BUNDESLIGA!H448=""),"",IF(BUNDESLIGA!G448&gt;BUNDESLIGA!H448,"",IF(BUNDESLIGA!G448&lt;BUNDESLIGA!H448,"","")))</f>
        <v/>
      </c>
    </row>
    <row r="384" spans="3:3" x14ac:dyDescent="0.25">
      <c r="C384" s="117" t="str">
        <f>BUNDESLIGA!F449&amp;IF(OR(BUNDESLIGA!G449="",BUNDESLIGA!H449=""),"",IF(BUNDESLIGA!G449&gt;BUNDESLIGA!H449,"",IF(BUNDESLIGA!G449&lt;BUNDESLIGA!H449,"","")))</f>
        <v/>
      </c>
    </row>
    <row r="385" spans="3:3" x14ac:dyDescent="0.25">
      <c r="C385" s="117" t="str">
        <f>BUNDESLIGA!F450&amp;IF(OR(BUNDESLIGA!G450="",BUNDESLIGA!H450=""),"",IF(BUNDESLIGA!G450&gt;BUNDESLIGA!H450,"",IF(BUNDESLIGA!G450&lt;BUNDESLIGA!H450,"","")))</f>
        <v/>
      </c>
    </row>
    <row r="386" spans="3:3" x14ac:dyDescent="0.25">
      <c r="C386" s="117" t="str">
        <f>BUNDESLIGA!F451&amp;IF(OR(BUNDESLIGA!G451="",BUNDESLIGA!H451=""),"",IF(BUNDESLIGA!G451&gt;BUNDESLIGA!H451,"",IF(BUNDESLIGA!G451&lt;BUNDESLIGA!H451,"","")))</f>
        <v/>
      </c>
    </row>
    <row r="387" spans="3:3" x14ac:dyDescent="0.25">
      <c r="C387" s="117" t="str">
        <f>BUNDESLIGA!F452&amp;IF(OR(BUNDESLIGA!G452="",BUNDESLIGA!H452=""),"",IF(BUNDESLIGA!G452&gt;BUNDESLIGA!H452,"",IF(BUNDESLIGA!G452&lt;BUNDESLIGA!H452,"","")))</f>
        <v/>
      </c>
    </row>
    <row r="388" spans="3:3" x14ac:dyDescent="0.25">
      <c r="C388" s="117" t="str">
        <f>BUNDESLIGA!F453&amp;IF(OR(BUNDESLIGA!G453="",BUNDESLIGA!H453=""),"",IF(BUNDESLIGA!G453&gt;BUNDESLIGA!H453,"",IF(BUNDESLIGA!G453&lt;BUNDESLIGA!H453,"","")))</f>
        <v/>
      </c>
    </row>
    <row r="389" spans="3:3" x14ac:dyDescent="0.25">
      <c r="C389" s="117" t="str">
        <f>BUNDESLIGA!F454&amp;IF(OR(BUNDESLIGA!G454="",BUNDESLIGA!H454=""),"",IF(BUNDESLIGA!G454&gt;BUNDESLIGA!H454,"",IF(BUNDESLIGA!G454&lt;BUNDESLIGA!H454,"","")))</f>
        <v/>
      </c>
    </row>
    <row r="390" spans="3:3" x14ac:dyDescent="0.25">
      <c r="C390" s="117" t="str">
        <f>BUNDESLIGA!F455&amp;IF(OR(BUNDESLIGA!G455="",BUNDESLIGA!H455=""),"",IF(BUNDESLIGA!G455&gt;BUNDESLIGA!H455,"",IF(BUNDESLIGA!G455&lt;BUNDESLIGA!H455,"","")))</f>
        <v/>
      </c>
    </row>
    <row r="391" spans="3:3" x14ac:dyDescent="0.25">
      <c r="C391" s="117" t="str">
        <f>BUNDESLIGA!F456&amp;IF(OR(BUNDESLIGA!G456="",BUNDESLIGA!H456=""),"",IF(BUNDESLIGA!G456&gt;BUNDESLIGA!H456,"",IF(BUNDESLIGA!G456&lt;BUNDESLIGA!H456,"","")))</f>
        <v/>
      </c>
    </row>
    <row r="392" spans="3:3" x14ac:dyDescent="0.25">
      <c r="C392" s="117" t="str">
        <f>BUNDESLIGA!F457&amp;IF(OR(BUNDESLIGA!G457="",BUNDESLIGA!H457=""),"",IF(BUNDESLIGA!G457&gt;BUNDESLIGA!H457,"",IF(BUNDESLIGA!G457&lt;BUNDESLIGA!H457,"","")))</f>
        <v/>
      </c>
    </row>
    <row r="393" spans="3:3" x14ac:dyDescent="0.25">
      <c r="C393" s="117" t="str">
        <f>BUNDESLIGA!F458&amp;IF(OR(BUNDESLIGA!G458="",BUNDESLIGA!H458=""),"",IF(BUNDESLIGA!G458&gt;BUNDESLIGA!H458,"",IF(BUNDESLIGA!G458&lt;BUNDESLIGA!H458,"","")))</f>
        <v/>
      </c>
    </row>
    <row r="394" spans="3:3" x14ac:dyDescent="0.25">
      <c r="C394" s="117" t="str">
        <f>BUNDESLIGA!F459&amp;IF(OR(BUNDESLIGA!G459="",BUNDESLIGA!H459=""),"",IF(BUNDESLIGA!G459&gt;BUNDESLIGA!H459,"",IF(BUNDESLIGA!G459&lt;BUNDESLIGA!H459,"","")))</f>
        <v/>
      </c>
    </row>
    <row r="395" spans="3:3" x14ac:dyDescent="0.25">
      <c r="C395" s="117" t="str">
        <f>BUNDESLIGA!F460&amp;IF(OR(BUNDESLIGA!G460="",BUNDESLIGA!H460=""),"",IF(BUNDESLIGA!G460&gt;BUNDESLIGA!H460,"",IF(BUNDESLIGA!G460&lt;BUNDESLIGA!H460,"","")))</f>
        <v/>
      </c>
    </row>
    <row r="396" spans="3:3" x14ac:dyDescent="0.25">
      <c r="C396" s="117" t="str">
        <f>BUNDESLIGA!F461&amp;IF(OR(BUNDESLIGA!G461="",BUNDESLIGA!H461=""),"",IF(BUNDESLIGA!G461&gt;BUNDESLIGA!H461,"",IF(BUNDESLIGA!G461&lt;BUNDESLIGA!H461,"","")))</f>
        <v/>
      </c>
    </row>
    <row r="397" spans="3:3" x14ac:dyDescent="0.25">
      <c r="C397" s="117" t="str">
        <f>BUNDESLIGA!F462&amp;IF(OR(BUNDESLIGA!G462="",BUNDESLIGA!H462=""),"",IF(BUNDESLIGA!G462&gt;BUNDESLIGA!H462,"",IF(BUNDESLIGA!G462&lt;BUNDESLIGA!H462,"","")))</f>
        <v/>
      </c>
    </row>
    <row r="398" spans="3:3" x14ac:dyDescent="0.25">
      <c r="C398" s="117" t="str">
        <f>BUNDESLIGA!F463&amp;IF(OR(BUNDESLIGA!G463="",BUNDESLIGA!H463=""),"",IF(BUNDESLIGA!G463&gt;BUNDESLIGA!H463,"",IF(BUNDESLIGA!G463&lt;BUNDESLIGA!H463,"","")))</f>
        <v/>
      </c>
    </row>
    <row r="399" spans="3:3" x14ac:dyDescent="0.25">
      <c r="C399" s="117" t="str">
        <f>BUNDESLIGA!F464&amp;IF(OR(BUNDESLIGA!G464="",BUNDESLIGA!H464=""),"",IF(BUNDESLIGA!G464&gt;BUNDESLIGA!H464,"",IF(BUNDESLIGA!G464&lt;BUNDESLIGA!H464,"","")))</f>
        <v/>
      </c>
    </row>
    <row r="400" spans="3:3" x14ac:dyDescent="0.25">
      <c r="C400" s="117" t="str">
        <f>BUNDESLIGA!F465&amp;IF(OR(BUNDESLIGA!G465="",BUNDESLIGA!H465=""),"",IF(BUNDESLIGA!G465&gt;BUNDESLIGA!H465,"",IF(BUNDESLIGA!G465&lt;BUNDESLIGA!H465,"","")))</f>
        <v/>
      </c>
    </row>
    <row r="401" spans="3:3" x14ac:dyDescent="0.25">
      <c r="C401" s="117" t="str">
        <f>BUNDESLIGA!F466&amp;IF(OR(BUNDESLIGA!G466="",BUNDESLIGA!H466=""),"",IF(BUNDESLIGA!G466&gt;BUNDESLIGA!H466,"",IF(BUNDESLIGA!G466&lt;BUNDESLIGA!H466,"","")))</f>
        <v/>
      </c>
    </row>
    <row r="402" spans="3:3" x14ac:dyDescent="0.25">
      <c r="C402" s="117" t="str">
        <f>BUNDESLIGA!F467&amp;IF(OR(BUNDESLIGA!G467="",BUNDESLIGA!H467=""),"",IF(BUNDESLIGA!G467&gt;BUNDESLIGA!H467,"",IF(BUNDESLIGA!G467&lt;BUNDESLIGA!H467,"","")))</f>
        <v/>
      </c>
    </row>
    <row r="403" spans="3:3" x14ac:dyDescent="0.25">
      <c r="C403" s="117" t="str">
        <f>BUNDESLIGA!F468&amp;IF(OR(BUNDESLIGA!G468="",BUNDESLIGA!H468=""),"",IF(BUNDESLIGA!G468&gt;BUNDESLIGA!H468,"",IF(BUNDESLIGA!G468&lt;BUNDESLIGA!H468,"","")))</f>
        <v/>
      </c>
    </row>
    <row r="404" spans="3:3" x14ac:dyDescent="0.25">
      <c r="C404" s="117" t="str">
        <f>BUNDESLIGA!F469&amp;IF(OR(BUNDESLIGA!G469="",BUNDESLIGA!H469=""),"",IF(BUNDESLIGA!G469&gt;BUNDESLIGA!H469,"",IF(BUNDESLIGA!G469&lt;BUNDESLIGA!H469,"","")))</f>
        <v/>
      </c>
    </row>
    <row r="405" spans="3:3" x14ac:dyDescent="0.25">
      <c r="C405" s="117" t="str">
        <f>BUNDESLIGA!F470&amp;IF(OR(BUNDESLIGA!G470="",BUNDESLIGA!H470=""),"",IF(BUNDESLIGA!G470&gt;BUNDESLIGA!H470,"",IF(BUNDESLIGA!G470&lt;BUNDESLIGA!H470,"","")))</f>
        <v/>
      </c>
    </row>
    <row r="406" spans="3:3" x14ac:dyDescent="0.25">
      <c r="C406" s="117" t="str">
        <f>BUNDESLIGA!F471&amp;IF(OR(BUNDESLIGA!G471="",BUNDESLIGA!H471=""),"",IF(BUNDESLIGA!G471&gt;BUNDESLIGA!H471,"",IF(BUNDESLIGA!G471&lt;BUNDESLIGA!H471,"","")))</f>
        <v/>
      </c>
    </row>
    <row r="407" spans="3:3" x14ac:dyDescent="0.25">
      <c r="C407" s="117" t="str">
        <f>BUNDESLIGA!F472&amp;IF(OR(BUNDESLIGA!G472="",BUNDESLIGA!H472=""),"",IF(BUNDESLIGA!G472&gt;BUNDESLIGA!H472,"",IF(BUNDESLIGA!G472&lt;BUNDESLIGA!H472,"","")))</f>
        <v/>
      </c>
    </row>
    <row r="408" spans="3:3" x14ac:dyDescent="0.25">
      <c r="C408" s="117" t="str">
        <f>BUNDESLIGA!F473&amp;IF(OR(BUNDESLIGA!G473="",BUNDESLIGA!H473=""),"",IF(BUNDESLIGA!G473&gt;BUNDESLIGA!H473,"",IF(BUNDESLIGA!G473&lt;BUNDESLIGA!H473,"","")))</f>
        <v/>
      </c>
    </row>
    <row r="409" spans="3:3" x14ac:dyDescent="0.25">
      <c r="C409" s="117" t="str">
        <f>BUNDESLIGA!F474&amp;IF(OR(BUNDESLIGA!G474="",BUNDESLIGA!H474=""),"",IF(BUNDESLIGA!G474&gt;BUNDESLIGA!H474,"",IF(BUNDESLIGA!G474&lt;BUNDESLIGA!H474,"","")))</f>
        <v/>
      </c>
    </row>
    <row r="410" spans="3:3" x14ac:dyDescent="0.25">
      <c r="C410" s="117" t="str">
        <f>BUNDESLIGA!F475&amp;IF(OR(BUNDESLIGA!G475="",BUNDESLIGA!H475=""),"",IF(BUNDESLIGA!G475&gt;BUNDESLIGA!H475,"",IF(BUNDESLIGA!G475&lt;BUNDESLIGA!H475,"","")))</f>
        <v/>
      </c>
    </row>
    <row r="411" spans="3:3" x14ac:dyDescent="0.25">
      <c r="C411" s="117" t="str">
        <f>BUNDESLIGA!F476&amp;IF(OR(BUNDESLIGA!G476="",BUNDESLIGA!H476=""),"",IF(BUNDESLIGA!G476&gt;BUNDESLIGA!H476,"",IF(BUNDESLIGA!G476&lt;BUNDESLIGA!H476,"","")))</f>
        <v/>
      </c>
    </row>
    <row r="412" spans="3:3" x14ac:dyDescent="0.25">
      <c r="C412" s="117" t="str">
        <f>BUNDESLIGA!F477&amp;IF(OR(BUNDESLIGA!G477="",BUNDESLIGA!H477=""),"",IF(BUNDESLIGA!G477&gt;BUNDESLIGA!H477,"",IF(BUNDESLIGA!G477&lt;BUNDESLIGA!H477,"","")))</f>
        <v/>
      </c>
    </row>
    <row r="413" spans="3:3" x14ac:dyDescent="0.25">
      <c r="C413" s="117" t="str">
        <f>BUNDESLIGA!F478&amp;IF(OR(BUNDESLIGA!G478="",BUNDESLIGA!H478=""),"",IF(BUNDESLIGA!G478&gt;BUNDESLIGA!H478,"",IF(BUNDESLIGA!G478&lt;BUNDESLIGA!H478,"","")))</f>
        <v/>
      </c>
    </row>
    <row r="414" spans="3:3" x14ac:dyDescent="0.25">
      <c r="C414" s="117" t="str">
        <f>BUNDESLIGA!F479&amp;IF(OR(BUNDESLIGA!G479="",BUNDESLIGA!H479=""),"",IF(BUNDESLIGA!G479&gt;BUNDESLIGA!H479,"",IF(BUNDESLIGA!G479&lt;BUNDESLIGA!H479,"","")))</f>
        <v/>
      </c>
    </row>
    <row r="415" spans="3:3" x14ac:dyDescent="0.25">
      <c r="C415" s="117" t="str">
        <f>BUNDESLIGA!F480&amp;IF(OR(BUNDESLIGA!G480="",BUNDESLIGA!H480=""),"",IF(BUNDESLIGA!G480&gt;BUNDESLIGA!H480,"",IF(BUNDESLIGA!G480&lt;BUNDESLIGA!H480,"","")))</f>
        <v/>
      </c>
    </row>
    <row r="416" spans="3:3" x14ac:dyDescent="0.25">
      <c r="C416" s="117" t="str">
        <f>BUNDESLIGA!F481&amp;IF(OR(BUNDESLIGA!G481="",BUNDESLIGA!H481=""),"",IF(BUNDESLIGA!G481&gt;BUNDESLIGA!H481,"",IF(BUNDESLIGA!G481&lt;BUNDESLIGA!H481,"","")))</f>
        <v/>
      </c>
    </row>
    <row r="417" spans="3:3" x14ac:dyDescent="0.25">
      <c r="C417" s="117" t="str">
        <f>BUNDESLIGA!F482&amp;IF(OR(BUNDESLIGA!G482="",BUNDESLIGA!H482=""),"",IF(BUNDESLIGA!G482&gt;BUNDESLIGA!H482,"",IF(BUNDESLIGA!G482&lt;BUNDESLIGA!H482,"","")))</f>
        <v/>
      </c>
    </row>
    <row r="418" spans="3:3" x14ac:dyDescent="0.25">
      <c r="C418" s="117" t="str">
        <f>BUNDESLIGA!F483&amp;IF(OR(BUNDESLIGA!G483="",BUNDESLIGA!H483=""),"",IF(BUNDESLIGA!G483&gt;BUNDESLIGA!H483,"",IF(BUNDESLIGA!G483&lt;BUNDESLIGA!H483,"","")))</f>
        <v/>
      </c>
    </row>
    <row r="419" spans="3:3" x14ac:dyDescent="0.25">
      <c r="C419" s="117" t="str">
        <f>BUNDESLIGA!F484&amp;IF(OR(BUNDESLIGA!G484="",BUNDESLIGA!H484=""),"",IF(BUNDESLIGA!G484&gt;BUNDESLIGA!H484,"",IF(BUNDESLIGA!G484&lt;BUNDESLIGA!H484,"","")))</f>
        <v/>
      </c>
    </row>
    <row r="420" spans="3:3" x14ac:dyDescent="0.25">
      <c r="C420" s="117" t="str">
        <f>BUNDESLIGA!F485&amp;IF(OR(BUNDESLIGA!G485="",BUNDESLIGA!H485=""),"",IF(BUNDESLIGA!G485&gt;BUNDESLIGA!H485,"",IF(BUNDESLIGA!G485&lt;BUNDESLIGA!H485,"","")))</f>
        <v/>
      </c>
    </row>
    <row r="421" spans="3:3" x14ac:dyDescent="0.25">
      <c r="C421" s="117" t="str">
        <f>BUNDESLIGA!F486&amp;IF(OR(BUNDESLIGA!G486="",BUNDESLIGA!H486=""),"",IF(BUNDESLIGA!G486&gt;BUNDESLIGA!H486,"",IF(BUNDESLIGA!G486&lt;BUNDESLIGA!H486,"","")))</f>
        <v/>
      </c>
    </row>
    <row r="422" spans="3:3" x14ac:dyDescent="0.25">
      <c r="C422" s="117" t="str">
        <f>BUNDESLIGA!F487&amp;IF(OR(BUNDESLIGA!G487="",BUNDESLIGA!H487=""),"",IF(BUNDESLIGA!G487&gt;BUNDESLIGA!H487,"",IF(BUNDESLIGA!G487&lt;BUNDESLIGA!H487,"","")))</f>
        <v/>
      </c>
    </row>
    <row r="423" spans="3:3" x14ac:dyDescent="0.25">
      <c r="C423" s="117" t="str">
        <f>BUNDESLIGA!F488&amp;IF(OR(BUNDESLIGA!G488="",BUNDESLIGA!H488=""),"",IF(BUNDESLIGA!G488&gt;BUNDESLIGA!H488,"",IF(BUNDESLIGA!G488&lt;BUNDESLIGA!H488,"","")))</f>
        <v/>
      </c>
    </row>
    <row r="424" spans="3:3" x14ac:dyDescent="0.25">
      <c r="C424" s="117" t="str">
        <f>BUNDESLIGA!F489&amp;IF(OR(BUNDESLIGA!G489="",BUNDESLIGA!H489=""),"",IF(BUNDESLIGA!G489&gt;BUNDESLIGA!H489,"",IF(BUNDESLIGA!G489&lt;BUNDESLIGA!H489,"","")))</f>
        <v/>
      </c>
    </row>
    <row r="425" spans="3:3" x14ac:dyDescent="0.25">
      <c r="C425" s="117" t="str">
        <f>BUNDESLIGA!F490&amp;IF(OR(BUNDESLIGA!G490="",BUNDESLIGA!H490=""),"",IF(BUNDESLIGA!G490&gt;BUNDESLIGA!H490,"",IF(BUNDESLIGA!G490&lt;BUNDESLIGA!H490,"","")))</f>
        <v/>
      </c>
    </row>
    <row r="426" spans="3:3" x14ac:dyDescent="0.25">
      <c r="C426" s="117" t="str">
        <f>BUNDESLIGA!F491&amp;IF(OR(BUNDESLIGA!G491="",BUNDESLIGA!H491=""),"",IF(BUNDESLIGA!G491&gt;BUNDESLIGA!H491,"",IF(BUNDESLIGA!G491&lt;BUNDESLIGA!H491,"","")))</f>
        <v/>
      </c>
    </row>
    <row r="427" spans="3:3" x14ac:dyDescent="0.25">
      <c r="C427" s="117" t="str">
        <f>BUNDESLIGA!F492&amp;IF(OR(BUNDESLIGA!G492="",BUNDESLIGA!H492=""),"",IF(BUNDESLIGA!G492&gt;BUNDESLIGA!H492,"",IF(BUNDESLIGA!G492&lt;BUNDESLIGA!H492,"","")))</f>
        <v/>
      </c>
    </row>
    <row r="428" spans="3:3" x14ac:dyDescent="0.25">
      <c r="C428" s="117" t="str">
        <f>BUNDESLIGA!F493&amp;IF(OR(BUNDESLIGA!G493="",BUNDESLIGA!H493=""),"",IF(BUNDESLIGA!G493&gt;BUNDESLIGA!H493,"",IF(BUNDESLIGA!G493&lt;BUNDESLIGA!H493,"","")))</f>
        <v/>
      </c>
    </row>
    <row r="429" spans="3:3" x14ac:dyDescent="0.25">
      <c r="C429" s="117" t="str">
        <f>BUNDESLIGA!F494&amp;IF(OR(BUNDESLIGA!G494="",BUNDESLIGA!H494=""),"",IF(BUNDESLIGA!G494&gt;BUNDESLIGA!H494,"",IF(BUNDESLIGA!G494&lt;BUNDESLIGA!H494,"","")))</f>
        <v/>
      </c>
    </row>
    <row r="430" spans="3:3" x14ac:dyDescent="0.25">
      <c r="C430" s="117" t="str">
        <f>BUNDESLIGA!F495&amp;IF(OR(BUNDESLIGA!G495="",BUNDESLIGA!H495=""),"",IF(BUNDESLIGA!G495&gt;BUNDESLIGA!H495,"",IF(BUNDESLIGA!G495&lt;BUNDESLIGA!H495,"","")))</f>
        <v/>
      </c>
    </row>
    <row r="431" spans="3:3" x14ac:dyDescent="0.25">
      <c r="C431" s="117" t="str">
        <f>BUNDESLIGA!F496&amp;IF(OR(BUNDESLIGA!G496="",BUNDESLIGA!H496=""),"",IF(BUNDESLIGA!G496&gt;BUNDESLIGA!H496,"",IF(BUNDESLIGA!G496&lt;BUNDESLIGA!H496,"","")))</f>
        <v/>
      </c>
    </row>
    <row r="432" spans="3:3" x14ac:dyDescent="0.25">
      <c r="C432" s="117" t="str">
        <f>BUNDESLIGA!F497&amp;IF(OR(BUNDESLIGA!G497="",BUNDESLIGA!H497=""),"",IF(BUNDESLIGA!G497&gt;BUNDESLIGA!H497,"",IF(BUNDESLIGA!G497&lt;BUNDESLIGA!H497,"","")))</f>
        <v/>
      </c>
    </row>
    <row r="433" spans="3:3" x14ac:dyDescent="0.25">
      <c r="C433" s="117" t="str">
        <f>BUNDESLIGA!F498&amp;IF(OR(BUNDESLIGA!G498="",BUNDESLIGA!H498=""),"",IF(BUNDESLIGA!G498&gt;BUNDESLIGA!H498,"",IF(BUNDESLIGA!G498&lt;BUNDESLIGA!H498,"","")))</f>
        <v/>
      </c>
    </row>
    <row r="434" spans="3:3" x14ac:dyDescent="0.25">
      <c r="C434" s="117" t="str">
        <f>BUNDESLIGA!F499&amp;IF(OR(BUNDESLIGA!G499="",BUNDESLIGA!H499=""),"",IF(BUNDESLIGA!G499&gt;BUNDESLIGA!H499,"",IF(BUNDESLIGA!G499&lt;BUNDESLIGA!H499,"","")))</f>
        <v/>
      </c>
    </row>
    <row r="435" spans="3:3" x14ac:dyDescent="0.25">
      <c r="C435" s="117" t="str">
        <f>BUNDESLIGA!F500&amp;IF(OR(BUNDESLIGA!G500="",BUNDESLIGA!H500=""),"",IF(BUNDESLIGA!G500&gt;BUNDESLIGA!H500,"",IF(BUNDESLIGA!G500&lt;BUNDESLIGA!H500,"","")))</f>
        <v/>
      </c>
    </row>
    <row r="436" spans="3:3" x14ac:dyDescent="0.25">
      <c r="C436" s="117" t="str">
        <f>BUNDESLIGA!F501&amp;IF(OR(BUNDESLIGA!G501="",BUNDESLIGA!H501=""),"",IF(BUNDESLIGA!G501&gt;BUNDESLIGA!H501,"",IF(BUNDESLIGA!G501&lt;BUNDESLIGA!H501,"","")))</f>
        <v/>
      </c>
    </row>
    <row r="437" spans="3:3" x14ac:dyDescent="0.25">
      <c r="C437" s="117" t="str">
        <f>BUNDESLIGA!F502&amp;IF(OR(BUNDESLIGA!G502="",BUNDESLIGA!H502=""),"",IF(BUNDESLIGA!G502&gt;BUNDESLIGA!H502,"",IF(BUNDESLIGA!G502&lt;BUNDESLIGA!H502,"","")))</f>
        <v/>
      </c>
    </row>
    <row r="438" spans="3:3" x14ac:dyDescent="0.25">
      <c r="C438" s="117" t="str">
        <f>BUNDESLIGA!F503&amp;IF(OR(BUNDESLIGA!G503="",BUNDESLIGA!H503=""),"",IF(BUNDESLIGA!G503&gt;BUNDESLIGA!H503,"",IF(BUNDESLIGA!G503&lt;BUNDESLIGA!H503,"","")))</f>
        <v/>
      </c>
    </row>
    <row r="439" spans="3:3" x14ac:dyDescent="0.25">
      <c r="C439" s="117" t="str">
        <f>BUNDESLIGA!F504&amp;IF(OR(BUNDESLIGA!G504="",BUNDESLIGA!H504=""),"",IF(BUNDESLIGA!G504&gt;BUNDESLIGA!H504,"",IF(BUNDESLIGA!G504&lt;BUNDESLIGA!H504,"","")))</f>
        <v/>
      </c>
    </row>
    <row r="440" spans="3:3" x14ac:dyDescent="0.25">
      <c r="C440" s="117" t="str">
        <f>BUNDESLIGA!F505&amp;IF(OR(BUNDESLIGA!G505="",BUNDESLIGA!H505=""),"",IF(BUNDESLIGA!G505&gt;BUNDESLIGA!H505,"",IF(BUNDESLIGA!G505&lt;BUNDESLIGA!H505,"","")))</f>
        <v/>
      </c>
    </row>
    <row r="441" spans="3:3" x14ac:dyDescent="0.25">
      <c r="C441" s="117" t="str">
        <f>BUNDESLIGA!F506&amp;IF(OR(BUNDESLIGA!G506="",BUNDESLIGA!H506=""),"",IF(BUNDESLIGA!G506&gt;BUNDESLIGA!H506,"",IF(BUNDESLIGA!G506&lt;BUNDESLIGA!H506,"","")))</f>
        <v/>
      </c>
    </row>
    <row r="442" spans="3:3" x14ac:dyDescent="0.25">
      <c r="C442" s="117" t="str">
        <f>BUNDESLIGA!F507&amp;IF(OR(BUNDESLIGA!G507="",BUNDESLIGA!H507=""),"",IF(BUNDESLIGA!G507&gt;BUNDESLIGA!H507,"",IF(BUNDESLIGA!G507&lt;BUNDESLIGA!H507,"","")))</f>
        <v/>
      </c>
    </row>
    <row r="443" spans="3:3" x14ac:dyDescent="0.25">
      <c r="C443" s="117" t="str">
        <f>BUNDESLIGA!F508&amp;IF(OR(BUNDESLIGA!G508="",BUNDESLIGA!H508=""),"",IF(BUNDESLIGA!G508&gt;BUNDESLIGA!H508,"",IF(BUNDESLIGA!G508&lt;BUNDESLIGA!H508,"","")))</f>
        <v/>
      </c>
    </row>
    <row r="444" spans="3:3" x14ac:dyDescent="0.25">
      <c r="C444" s="117" t="str">
        <f>BUNDESLIGA!F509&amp;IF(OR(BUNDESLIGA!G509="",BUNDESLIGA!H509=""),"",IF(BUNDESLIGA!G509&gt;BUNDESLIGA!H509,"",IF(BUNDESLIGA!G509&lt;BUNDESLIGA!H509,"","")))</f>
        <v/>
      </c>
    </row>
    <row r="445" spans="3:3" x14ac:dyDescent="0.25">
      <c r="C445" s="117" t="str">
        <f>BUNDESLIGA!F510&amp;IF(OR(BUNDESLIGA!G510="",BUNDESLIGA!H510=""),"",IF(BUNDESLIGA!G510&gt;BUNDESLIGA!H510,"",IF(BUNDESLIGA!G510&lt;BUNDESLIGA!H510,"","")))</f>
        <v/>
      </c>
    </row>
    <row r="446" spans="3:3" x14ac:dyDescent="0.25">
      <c r="C446" s="117" t="str">
        <f>BUNDESLIGA!F511&amp;IF(OR(BUNDESLIGA!G511="",BUNDESLIGA!H511=""),"",IF(BUNDESLIGA!G511&gt;BUNDESLIGA!H511,"",IF(BUNDESLIGA!G511&lt;BUNDESLIGA!H511,"","")))</f>
        <v/>
      </c>
    </row>
    <row r="447" spans="3:3" x14ac:dyDescent="0.25">
      <c r="C447" s="117" t="str">
        <f>BUNDESLIGA!F512&amp;IF(OR(BUNDESLIGA!G512="",BUNDESLIGA!H512=""),"",IF(BUNDESLIGA!G512&gt;BUNDESLIGA!H512,"",IF(BUNDESLIGA!G512&lt;BUNDESLIGA!H512,"","")))</f>
        <v/>
      </c>
    </row>
    <row r="448" spans="3:3" x14ac:dyDescent="0.25">
      <c r="C448" s="117" t="str">
        <f>BUNDESLIGA!F513&amp;IF(OR(BUNDESLIGA!G513="",BUNDESLIGA!H513=""),"",IF(BUNDESLIGA!G513&gt;BUNDESLIGA!H513,"",IF(BUNDESLIGA!G513&lt;BUNDESLIGA!H513,"","")))</f>
        <v/>
      </c>
    </row>
    <row r="449" spans="3:3" x14ac:dyDescent="0.25">
      <c r="C449" s="117" t="str">
        <f>BUNDESLIGA!F514&amp;IF(OR(BUNDESLIGA!G514="",BUNDESLIGA!H514=""),"",IF(BUNDESLIGA!G514&gt;BUNDESLIGA!H514,"",IF(BUNDESLIGA!G514&lt;BUNDESLIGA!H514,"","")))</f>
        <v/>
      </c>
    </row>
    <row r="450" spans="3:3" x14ac:dyDescent="0.25">
      <c r="C450" s="117" t="str">
        <f>BUNDESLIGA!F515&amp;IF(OR(BUNDESLIGA!G515="",BUNDESLIGA!H515=""),"",IF(BUNDESLIGA!G515&gt;BUNDESLIGA!H515,"",IF(BUNDESLIGA!G515&lt;BUNDESLIGA!H515,"","")))</f>
        <v/>
      </c>
    </row>
    <row r="451" spans="3:3" x14ac:dyDescent="0.25">
      <c r="C451" s="117" t="str">
        <f>BUNDESLIGA!F516&amp;IF(OR(BUNDESLIGA!G516="",BUNDESLIGA!H516=""),"",IF(BUNDESLIGA!G516&gt;BUNDESLIGA!H516,"",IF(BUNDESLIGA!G516&lt;BUNDESLIGA!H516,"","")))</f>
        <v/>
      </c>
    </row>
    <row r="452" spans="3:3" x14ac:dyDescent="0.25">
      <c r="C452" s="117" t="str">
        <f>BUNDESLIGA!F517&amp;IF(OR(BUNDESLIGA!G517="",BUNDESLIGA!H517=""),"",IF(BUNDESLIGA!G517&gt;BUNDESLIGA!H517,"",IF(BUNDESLIGA!G517&lt;BUNDESLIGA!H517,"","")))</f>
        <v/>
      </c>
    </row>
    <row r="453" spans="3:3" x14ac:dyDescent="0.25">
      <c r="C453" s="117" t="str">
        <f>BUNDESLIGA!F518&amp;IF(OR(BUNDESLIGA!G518="",BUNDESLIGA!H518=""),"",IF(BUNDESLIGA!G518&gt;BUNDESLIGA!H518,"",IF(BUNDESLIGA!G518&lt;BUNDESLIGA!H518,"","")))</f>
        <v/>
      </c>
    </row>
    <row r="454" spans="3:3" x14ac:dyDescent="0.25">
      <c r="C454" s="117" t="str">
        <f>BUNDESLIGA!F519&amp;IF(OR(BUNDESLIGA!G519="",BUNDESLIGA!H519=""),"",IF(BUNDESLIGA!G519&gt;BUNDESLIGA!H519,"",IF(BUNDESLIGA!G519&lt;BUNDESLIGA!H519,"","")))</f>
        <v/>
      </c>
    </row>
    <row r="455" spans="3:3" x14ac:dyDescent="0.25">
      <c r="C455" s="117" t="str">
        <f>BUNDESLIGA!F520&amp;IF(OR(BUNDESLIGA!G520="",BUNDESLIGA!H520=""),"",IF(BUNDESLIGA!G520&gt;BUNDESLIGA!H520,"",IF(BUNDESLIGA!G520&lt;BUNDESLIGA!H520,"","")))</f>
        <v/>
      </c>
    </row>
    <row r="456" spans="3:3" x14ac:dyDescent="0.25">
      <c r="C456" s="117" t="str">
        <f>BUNDESLIGA!F521&amp;IF(OR(BUNDESLIGA!G521="",BUNDESLIGA!H521=""),"",IF(BUNDESLIGA!G521&gt;BUNDESLIGA!H521,"",IF(BUNDESLIGA!G521&lt;BUNDESLIGA!H521,"","")))</f>
        <v/>
      </c>
    </row>
    <row r="457" spans="3:3" x14ac:dyDescent="0.25">
      <c r="C457" s="117" t="str">
        <f>BUNDESLIGA!F522&amp;IF(OR(BUNDESLIGA!G522="",BUNDESLIGA!H522=""),"",IF(BUNDESLIGA!G522&gt;BUNDESLIGA!H522,"",IF(BUNDESLIGA!G522&lt;BUNDESLIGA!H522,"","")))</f>
        <v/>
      </c>
    </row>
    <row r="458" spans="3:3" x14ac:dyDescent="0.25">
      <c r="C458" s="117" t="str">
        <f>BUNDESLIGA!F523&amp;IF(OR(BUNDESLIGA!G523="",BUNDESLIGA!H523=""),"",IF(BUNDESLIGA!G523&gt;BUNDESLIGA!H523,"",IF(BUNDESLIGA!G523&lt;BUNDESLIGA!H523,"","")))</f>
        <v/>
      </c>
    </row>
    <row r="459" spans="3:3" x14ac:dyDescent="0.25">
      <c r="C459" s="117" t="str">
        <f>BUNDESLIGA!F524&amp;IF(OR(BUNDESLIGA!G524="",BUNDESLIGA!H524=""),"",IF(BUNDESLIGA!G524&gt;BUNDESLIGA!H524,"",IF(BUNDESLIGA!G524&lt;BUNDESLIGA!H524,"","")))</f>
        <v/>
      </c>
    </row>
    <row r="460" spans="3:3" x14ac:dyDescent="0.25">
      <c r="C460" s="117" t="str">
        <f>BUNDESLIGA!F525&amp;IF(OR(BUNDESLIGA!G525="",BUNDESLIGA!H525=""),"",IF(BUNDESLIGA!G525&gt;BUNDESLIGA!H525,"",IF(BUNDESLIGA!G525&lt;BUNDESLIGA!H525,"","")))</f>
        <v/>
      </c>
    </row>
    <row r="461" spans="3:3" x14ac:dyDescent="0.25">
      <c r="C461" s="117" t="str">
        <f>BUNDESLIGA!F526&amp;IF(OR(BUNDESLIGA!G526="",BUNDESLIGA!H526=""),"",IF(BUNDESLIGA!G526&gt;BUNDESLIGA!H526,"",IF(BUNDESLIGA!G526&lt;BUNDESLIGA!H526,"","")))</f>
        <v/>
      </c>
    </row>
    <row r="462" spans="3:3" x14ac:dyDescent="0.25">
      <c r="C462" s="117" t="str">
        <f>BUNDESLIGA!F527&amp;IF(OR(BUNDESLIGA!G527="",BUNDESLIGA!H527=""),"",IF(BUNDESLIGA!G527&gt;BUNDESLIGA!H527,"",IF(BUNDESLIGA!G527&lt;BUNDESLIGA!H527,"","")))</f>
        <v/>
      </c>
    </row>
    <row r="463" spans="3:3" x14ac:dyDescent="0.25">
      <c r="C463" s="117" t="str">
        <f>BUNDESLIGA!F528&amp;IF(OR(BUNDESLIGA!G528="",BUNDESLIGA!H528=""),"",IF(BUNDESLIGA!G528&gt;BUNDESLIGA!H528,"",IF(BUNDESLIGA!G528&lt;BUNDESLIGA!H528,"","")))</f>
        <v/>
      </c>
    </row>
    <row r="464" spans="3:3" x14ac:dyDescent="0.25">
      <c r="C464" s="117" t="str">
        <f>BUNDESLIGA!F529&amp;IF(OR(BUNDESLIGA!G529="",BUNDESLIGA!H529=""),"",IF(BUNDESLIGA!G529&gt;BUNDESLIGA!H529,"",IF(BUNDESLIGA!G529&lt;BUNDESLIGA!H529,"","")))</f>
        <v/>
      </c>
    </row>
    <row r="465" spans="3:3" x14ac:dyDescent="0.25">
      <c r="C465" s="117" t="str">
        <f>BUNDESLIGA!F530&amp;IF(OR(BUNDESLIGA!G530="",BUNDESLIGA!H530=""),"",IF(BUNDESLIGA!G530&gt;BUNDESLIGA!H530,"",IF(BUNDESLIGA!G530&lt;BUNDESLIGA!H530,"","")))</f>
        <v/>
      </c>
    </row>
    <row r="466" spans="3:3" x14ac:dyDescent="0.25">
      <c r="C466" s="117" t="str">
        <f>BUNDESLIGA!F531&amp;IF(OR(BUNDESLIGA!G531="",BUNDESLIGA!H531=""),"",IF(BUNDESLIGA!G531&gt;BUNDESLIGA!H531,"",IF(BUNDESLIGA!G531&lt;BUNDESLIGA!H531,"","")))</f>
        <v/>
      </c>
    </row>
    <row r="467" spans="3:3" x14ac:dyDescent="0.25">
      <c r="C467" s="117" t="str">
        <f>BUNDESLIGA!F532&amp;IF(OR(BUNDESLIGA!G532="",BUNDESLIGA!H532=""),"",IF(BUNDESLIGA!G532&gt;BUNDESLIGA!H532,"",IF(BUNDESLIGA!G532&lt;BUNDESLIGA!H532,"","")))</f>
        <v/>
      </c>
    </row>
    <row r="468" spans="3:3" x14ac:dyDescent="0.25">
      <c r="C468" s="117" t="str">
        <f>BUNDESLIGA!F533&amp;IF(OR(BUNDESLIGA!G533="",BUNDESLIGA!H533=""),"",IF(BUNDESLIGA!G533&gt;BUNDESLIGA!H533,"",IF(BUNDESLIGA!G533&lt;BUNDESLIGA!H533,"","")))</f>
        <v/>
      </c>
    </row>
    <row r="469" spans="3:3" x14ac:dyDescent="0.25">
      <c r="C469" s="117" t="str">
        <f>BUNDESLIGA!F534&amp;IF(OR(BUNDESLIGA!G534="",BUNDESLIGA!H534=""),"",IF(BUNDESLIGA!G534&gt;BUNDESLIGA!H534,"",IF(BUNDESLIGA!G534&lt;BUNDESLIGA!H534,"","")))</f>
        <v/>
      </c>
    </row>
    <row r="470" spans="3:3" x14ac:dyDescent="0.25">
      <c r="C470" s="117" t="str">
        <f>BUNDESLIGA!F535&amp;IF(OR(BUNDESLIGA!G535="",BUNDESLIGA!H535=""),"",IF(BUNDESLIGA!G535&gt;BUNDESLIGA!H535,"",IF(BUNDESLIGA!G535&lt;BUNDESLIGA!H535,"","")))</f>
        <v/>
      </c>
    </row>
    <row r="471" spans="3:3" x14ac:dyDescent="0.25">
      <c r="C471" s="117" t="str">
        <f>BUNDESLIGA!F536&amp;IF(OR(BUNDESLIGA!G536="",BUNDESLIGA!H536=""),"",IF(BUNDESLIGA!G536&gt;BUNDESLIGA!H536,"",IF(BUNDESLIGA!G536&lt;BUNDESLIGA!H536,"","")))</f>
        <v/>
      </c>
    </row>
    <row r="472" spans="3:3" x14ac:dyDescent="0.25">
      <c r="C472" s="117" t="str">
        <f>BUNDESLIGA!F537&amp;IF(OR(BUNDESLIGA!G537="",BUNDESLIGA!H537=""),"",IF(BUNDESLIGA!G537&gt;BUNDESLIGA!H537,"",IF(BUNDESLIGA!G537&lt;BUNDESLIGA!H537,"","")))</f>
        <v/>
      </c>
    </row>
    <row r="473" spans="3:3" x14ac:dyDescent="0.25">
      <c r="C473" s="117" t="str">
        <f>BUNDESLIGA!F538&amp;IF(OR(BUNDESLIGA!G538="",BUNDESLIGA!H538=""),"",IF(BUNDESLIGA!G538&gt;BUNDESLIGA!H538,"",IF(BUNDESLIGA!G538&lt;BUNDESLIGA!H538,"","")))</f>
        <v/>
      </c>
    </row>
    <row r="474" spans="3:3" x14ac:dyDescent="0.25">
      <c r="C474" s="117" t="str">
        <f>BUNDESLIGA!F539&amp;IF(OR(BUNDESLIGA!G539="",BUNDESLIGA!H539=""),"",IF(BUNDESLIGA!G539&gt;BUNDESLIGA!H539,"",IF(BUNDESLIGA!G539&lt;BUNDESLIGA!H539,"","")))</f>
        <v/>
      </c>
    </row>
    <row r="475" spans="3:3" x14ac:dyDescent="0.25">
      <c r="C475" s="117" t="str">
        <f>BUNDESLIGA!F540&amp;IF(OR(BUNDESLIGA!G540="",BUNDESLIGA!H540=""),"",IF(BUNDESLIGA!G540&gt;BUNDESLIGA!H540,"",IF(BUNDESLIGA!G540&lt;BUNDESLIGA!H540,"","")))</f>
        <v/>
      </c>
    </row>
    <row r="476" spans="3:3" x14ac:dyDescent="0.25">
      <c r="C476" s="117" t="str">
        <f>BUNDESLIGA!F541&amp;IF(OR(BUNDESLIGA!G541="",BUNDESLIGA!H541=""),"",IF(BUNDESLIGA!G541&gt;BUNDESLIGA!H541,"",IF(BUNDESLIGA!G541&lt;BUNDESLIGA!H541,"","")))</f>
        <v/>
      </c>
    </row>
    <row r="477" spans="3:3" x14ac:dyDescent="0.25">
      <c r="C477" s="117" t="str">
        <f>BUNDESLIGA!F542&amp;IF(OR(BUNDESLIGA!G542="",BUNDESLIGA!H542=""),"",IF(BUNDESLIGA!G542&gt;BUNDESLIGA!H542,"",IF(BUNDESLIGA!G542&lt;BUNDESLIGA!H542,"","")))</f>
        <v/>
      </c>
    </row>
    <row r="478" spans="3:3" x14ac:dyDescent="0.25">
      <c r="C478" s="117" t="str">
        <f>BUNDESLIGA!F543&amp;IF(OR(BUNDESLIGA!G543="",BUNDESLIGA!H543=""),"",IF(BUNDESLIGA!G543&gt;BUNDESLIGA!H543,"",IF(BUNDESLIGA!G543&lt;BUNDESLIGA!H543,"","")))</f>
        <v/>
      </c>
    </row>
    <row r="479" spans="3:3" x14ac:dyDescent="0.25">
      <c r="C479" s="117" t="str">
        <f>BUNDESLIGA!F544&amp;IF(OR(BUNDESLIGA!G544="",BUNDESLIGA!H544=""),"",IF(BUNDESLIGA!G544&gt;BUNDESLIGA!H544,"",IF(BUNDESLIGA!G544&lt;BUNDESLIGA!H544,"","")))</f>
        <v/>
      </c>
    </row>
    <row r="480" spans="3:3" x14ac:dyDescent="0.25">
      <c r="C480" s="117" t="str">
        <f>BUNDESLIGA!F545&amp;IF(OR(BUNDESLIGA!G545="",BUNDESLIGA!H545=""),"",IF(BUNDESLIGA!G545&gt;BUNDESLIGA!H545,"",IF(BUNDESLIGA!G545&lt;BUNDESLIGA!H545,"","")))</f>
        <v/>
      </c>
    </row>
    <row r="481" spans="3:3" x14ac:dyDescent="0.25">
      <c r="C481" s="117" t="str">
        <f>BUNDESLIGA!F546&amp;IF(OR(BUNDESLIGA!G546="",BUNDESLIGA!H546=""),"",IF(BUNDESLIGA!G546&gt;BUNDESLIGA!H546,"",IF(BUNDESLIGA!G546&lt;BUNDESLIGA!H546,"","")))</f>
        <v/>
      </c>
    </row>
    <row r="482" spans="3:3" x14ac:dyDescent="0.25">
      <c r="C482" s="117" t="str">
        <f>BUNDESLIGA!F547&amp;IF(OR(BUNDESLIGA!G547="",BUNDESLIGA!H547=""),"",IF(BUNDESLIGA!G547&gt;BUNDESLIGA!H547,"",IF(BUNDESLIGA!G547&lt;BUNDESLIGA!H547,"","")))</f>
        <v/>
      </c>
    </row>
    <row r="483" spans="3:3" x14ac:dyDescent="0.25">
      <c r="C483" s="117" t="str">
        <f>BUNDESLIGA!F548&amp;IF(OR(BUNDESLIGA!G548="",BUNDESLIGA!H548=""),"",IF(BUNDESLIGA!G548&gt;BUNDESLIGA!H548,"",IF(BUNDESLIGA!G548&lt;BUNDESLIGA!H548,"","")))</f>
        <v/>
      </c>
    </row>
    <row r="484" spans="3:3" x14ac:dyDescent="0.25">
      <c r="C484" s="117" t="str">
        <f>BUNDESLIGA!F549&amp;IF(OR(BUNDESLIGA!G549="",BUNDESLIGA!H549=""),"",IF(BUNDESLIGA!G549&gt;BUNDESLIGA!H549,"",IF(BUNDESLIGA!G549&lt;BUNDESLIGA!H549,"","")))</f>
        <v/>
      </c>
    </row>
    <row r="485" spans="3:3" x14ac:dyDescent="0.25">
      <c r="C485" s="117" t="str">
        <f>BUNDESLIGA!F550&amp;IF(OR(BUNDESLIGA!G550="",BUNDESLIGA!H550=""),"",IF(BUNDESLIGA!G550&gt;BUNDESLIGA!H550,"",IF(BUNDESLIGA!G550&lt;BUNDESLIGA!H550,"","")))</f>
        <v/>
      </c>
    </row>
    <row r="486" spans="3:3" x14ac:dyDescent="0.25">
      <c r="C486" s="117" t="str">
        <f>BUNDESLIGA!F551&amp;IF(OR(BUNDESLIGA!G551="",BUNDESLIGA!H551=""),"",IF(BUNDESLIGA!G551&gt;BUNDESLIGA!H551,"",IF(BUNDESLIGA!G551&lt;BUNDESLIGA!H551,"","")))</f>
        <v/>
      </c>
    </row>
    <row r="487" spans="3:3" x14ac:dyDescent="0.25">
      <c r="C487" s="117" t="str">
        <f>BUNDESLIGA!F552&amp;IF(OR(BUNDESLIGA!G552="",BUNDESLIGA!H552=""),"",IF(BUNDESLIGA!G552&gt;BUNDESLIGA!H552,"",IF(BUNDESLIGA!G552&lt;BUNDESLIGA!H552,"","")))</f>
        <v/>
      </c>
    </row>
    <row r="488" spans="3:3" x14ac:dyDescent="0.25">
      <c r="C488" s="117" t="str">
        <f>BUNDESLIGA!F553&amp;IF(OR(BUNDESLIGA!G553="",BUNDESLIGA!H553=""),"",IF(BUNDESLIGA!G553&gt;BUNDESLIGA!H553,"",IF(BUNDESLIGA!G553&lt;BUNDESLIGA!H553,"","")))</f>
        <v/>
      </c>
    </row>
    <row r="489" spans="3:3" x14ac:dyDescent="0.25">
      <c r="C489" s="117" t="str">
        <f>BUNDESLIGA!F554&amp;IF(OR(BUNDESLIGA!G554="",BUNDESLIGA!H554=""),"",IF(BUNDESLIGA!G554&gt;BUNDESLIGA!H554,"",IF(BUNDESLIGA!G554&lt;BUNDESLIGA!H554,"","")))</f>
        <v/>
      </c>
    </row>
    <row r="490" spans="3:3" x14ac:dyDescent="0.25">
      <c r="C490" s="117" t="str">
        <f>BUNDESLIGA!F555&amp;IF(OR(BUNDESLIGA!G555="",BUNDESLIGA!H555=""),"",IF(BUNDESLIGA!G555&gt;BUNDESLIGA!H555,"",IF(BUNDESLIGA!G555&lt;BUNDESLIGA!H555,"","")))</f>
        <v/>
      </c>
    </row>
    <row r="491" spans="3:3" x14ac:dyDescent="0.25">
      <c r="C491" s="117" t="str">
        <f>BUNDESLIGA!F556&amp;IF(OR(BUNDESLIGA!G556="",BUNDESLIGA!H556=""),"",IF(BUNDESLIGA!G556&gt;BUNDESLIGA!H556,"",IF(BUNDESLIGA!G556&lt;BUNDESLIGA!H556,"","")))</f>
        <v/>
      </c>
    </row>
    <row r="492" spans="3:3" x14ac:dyDescent="0.25">
      <c r="C492" s="117" t="str">
        <f>BUNDESLIGA!F557&amp;IF(OR(BUNDESLIGA!G557="",BUNDESLIGA!H557=""),"",IF(BUNDESLIGA!G557&gt;BUNDESLIGA!H557,"",IF(BUNDESLIGA!G557&lt;BUNDESLIGA!H557,"","")))</f>
        <v/>
      </c>
    </row>
    <row r="493" spans="3:3" x14ac:dyDescent="0.25">
      <c r="C493" s="117" t="str">
        <f>BUNDESLIGA!F558&amp;IF(OR(BUNDESLIGA!G558="",BUNDESLIGA!H558=""),"",IF(BUNDESLIGA!G558&gt;BUNDESLIGA!H558,"",IF(BUNDESLIGA!G558&lt;BUNDESLIGA!H558,"","")))</f>
        <v/>
      </c>
    </row>
    <row r="494" spans="3:3" x14ac:dyDescent="0.25">
      <c r="C494" s="117" t="str">
        <f>BUNDESLIGA!F559&amp;IF(OR(BUNDESLIGA!G559="",BUNDESLIGA!H559=""),"",IF(BUNDESLIGA!G559&gt;BUNDESLIGA!H559,"",IF(BUNDESLIGA!G559&lt;BUNDESLIGA!H559,"","")))</f>
        <v/>
      </c>
    </row>
    <row r="495" spans="3:3" x14ac:dyDescent="0.25">
      <c r="C495" s="117" t="str">
        <f>BUNDESLIGA!F560&amp;IF(OR(BUNDESLIGA!G560="",BUNDESLIGA!H560=""),"",IF(BUNDESLIGA!G560&gt;BUNDESLIGA!H560,"",IF(BUNDESLIGA!G560&lt;BUNDESLIGA!H560,"","")))</f>
        <v/>
      </c>
    </row>
    <row r="496" spans="3:3" x14ac:dyDescent="0.25">
      <c r="C496" s="117" t="str">
        <f>BUNDESLIGA!F561&amp;IF(OR(BUNDESLIGA!G561="",BUNDESLIGA!H561=""),"",IF(BUNDESLIGA!G561&gt;BUNDESLIGA!H561,"",IF(BUNDESLIGA!G561&lt;BUNDESLIGA!H561,"","")))</f>
        <v/>
      </c>
    </row>
    <row r="497" spans="3:3" x14ac:dyDescent="0.25">
      <c r="C497" s="117" t="str">
        <f>BUNDESLIGA!F562&amp;IF(OR(BUNDESLIGA!G562="",BUNDESLIGA!H562=""),"",IF(BUNDESLIGA!G562&gt;BUNDESLIGA!H562,"",IF(BUNDESLIGA!G562&lt;BUNDESLIGA!H562,"","")))</f>
        <v/>
      </c>
    </row>
    <row r="498" spans="3:3" x14ac:dyDescent="0.25">
      <c r="C498" s="117" t="str">
        <f>BUNDESLIGA!F563&amp;IF(OR(BUNDESLIGA!G563="",BUNDESLIGA!H563=""),"",IF(BUNDESLIGA!G563&gt;BUNDESLIGA!H563,"",IF(BUNDESLIGA!G563&lt;BUNDESLIGA!H563,"","")))</f>
        <v/>
      </c>
    </row>
    <row r="499" spans="3:3" x14ac:dyDescent="0.25">
      <c r="C499" s="117" t="str">
        <f>BUNDESLIGA!F564&amp;IF(OR(BUNDESLIGA!G564="",BUNDESLIGA!H564=""),"",IF(BUNDESLIGA!G564&gt;BUNDESLIGA!H564,"",IF(BUNDESLIGA!G564&lt;BUNDESLIGA!H564,"","")))</f>
        <v/>
      </c>
    </row>
    <row r="500" spans="3:3" x14ac:dyDescent="0.25">
      <c r="C500" s="117" t="str">
        <f>BUNDESLIGA!F565&amp;IF(OR(BUNDESLIGA!G565="",BUNDESLIGA!H565=""),"",IF(BUNDESLIGA!G565&gt;BUNDESLIGA!H565,"",IF(BUNDESLIGA!G565&lt;BUNDESLIGA!H565,"","")))</f>
        <v/>
      </c>
    </row>
    <row r="501" spans="3:3" x14ac:dyDescent="0.25">
      <c r="C501" s="117" t="str">
        <f>BUNDESLIGA!F566&amp;IF(OR(BUNDESLIGA!G566="",BUNDESLIGA!H566=""),"",IF(BUNDESLIGA!G566&gt;BUNDESLIGA!H566,"",IF(BUNDESLIGA!G566&lt;BUNDESLIGA!H566,"","")))</f>
        <v/>
      </c>
    </row>
    <row r="502" spans="3:3" x14ac:dyDescent="0.25">
      <c r="C502" s="117" t="str">
        <f>BUNDESLIGA!F567&amp;IF(OR(BUNDESLIGA!G567="",BUNDESLIGA!H567=""),"",IF(BUNDESLIGA!G567&gt;BUNDESLIGA!H567,"",IF(BUNDESLIGA!G567&lt;BUNDESLIGA!H567,"","")))</f>
        <v/>
      </c>
    </row>
    <row r="503" spans="3:3" x14ac:dyDescent="0.25">
      <c r="C503" s="117" t="str">
        <f>BUNDESLIGA!F568&amp;IF(OR(BUNDESLIGA!G568="",BUNDESLIGA!H568=""),"",IF(BUNDESLIGA!G568&gt;BUNDESLIGA!H568,"",IF(BUNDESLIGA!G568&lt;BUNDESLIGA!H568,"","")))</f>
        <v/>
      </c>
    </row>
    <row r="504" spans="3:3" x14ac:dyDescent="0.25">
      <c r="C504" s="117" t="str">
        <f>BUNDESLIGA!F569&amp;IF(OR(BUNDESLIGA!G569="",BUNDESLIGA!H569=""),"",IF(BUNDESLIGA!G569&gt;BUNDESLIGA!H569,"",IF(BUNDESLIGA!G569&lt;BUNDESLIGA!H569,"","")))</f>
        <v/>
      </c>
    </row>
    <row r="505" spans="3:3" x14ac:dyDescent="0.25">
      <c r="C505" s="117" t="str">
        <f>BUNDESLIGA!F570&amp;IF(OR(BUNDESLIGA!G570="",BUNDESLIGA!H570=""),"",IF(BUNDESLIGA!G570&gt;BUNDESLIGA!H570,"",IF(BUNDESLIGA!G570&lt;BUNDESLIGA!H570,"","")))</f>
        <v/>
      </c>
    </row>
    <row r="506" spans="3:3" x14ac:dyDescent="0.25">
      <c r="C506" s="117" t="str">
        <f>BUNDESLIGA!F571&amp;IF(OR(BUNDESLIGA!G571="",BUNDESLIGA!H571=""),"",IF(BUNDESLIGA!G571&gt;BUNDESLIGA!H571,"",IF(BUNDESLIGA!G571&lt;BUNDESLIGA!H571,"","")))</f>
        <v/>
      </c>
    </row>
    <row r="507" spans="3:3" x14ac:dyDescent="0.25">
      <c r="C507" s="117" t="str">
        <f>BUNDESLIGA!F572&amp;IF(OR(BUNDESLIGA!G572="",BUNDESLIGA!H572=""),"",IF(BUNDESLIGA!G572&gt;BUNDESLIGA!H572,"",IF(BUNDESLIGA!G572&lt;BUNDESLIGA!H572,"","")))</f>
        <v/>
      </c>
    </row>
    <row r="508" spans="3:3" x14ac:dyDescent="0.25">
      <c r="C508" s="117" t="str">
        <f>BUNDESLIGA!F573&amp;IF(OR(BUNDESLIGA!G573="",BUNDESLIGA!H573=""),"",IF(BUNDESLIGA!G573&gt;BUNDESLIGA!H573,"",IF(BUNDESLIGA!G573&lt;BUNDESLIGA!H573,"","")))</f>
        <v/>
      </c>
    </row>
    <row r="509" spans="3:3" x14ac:dyDescent="0.25">
      <c r="C509" s="117" t="str">
        <f>BUNDESLIGA!F574&amp;IF(OR(BUNDESLIGA!G574="",BUNDESLIGA!H574=""),"",IF(BUNDESLIGA!G574&gt;BUNDESLIGA!H574,"",IF(BUNDESLIGA!G574&lt;BUNDESLIGA!H574,"","")))</f>
        <v/>
      </c>
    </row>
    <row r="510" spans="3:3" x14ac:dyDescent="0.25">
      <c r="C510" s="117" t="str">
        <f>BUNDESLIGA!F575&amp;IF(OR(BUNDESLIGA!G575="",BUNDESLIGA!H575=""),"",IF(BUNDESLIGA!G575&gt;BUNDESLIGA!H575,"",IF(BUNDESLIGA!G575&lt;BUNDESLIGA!H575,"","")))</f>
        <v/>
      </c>
    </row>
    <row r="511" spans="3:3" x14ac:dyDescent="0.25">
      <c r="C511" s="117" t="str">
        <f>BUNDESLIGA!F576&amp;IF(OR(BUNDESLIGA!G576="",BUNDESLIGA!H576=""),"",IF(BUNDESLIGA!G576&gt;BUNDESLIGA!H576,"",IF(BUNDESLIGA!G576&lt;BUNDESLIGA!H576,"","")))</f>
        <v/>
      </c>
    </row>
    <row r="512" spans="3:3" x14ac:dyDescent="0.25">
      <c r="C512" s="117" t="str">
        <f>BUNDESLIGA!F577&amp;IF(OR(BUNDESLIGA!G577="",BUNDESLIGA!H577=""),"",IF(BUNDESLIGA!G577&gt;BUNDESLIGA!H577,"",IF(BUNDESLIGA!G577&lt;BUNDESLIGA!H577,"","")))</f>
        <v/>
      </c>
    </row>
    <row r="513" spans="3:3" x14ac:dyDescent="0.25">
      <c r="C513" s="117" t="str">
        <f>BUNDESLIGA!F578&amp;IF(OR(BUNDESLIGA!G578="",BUNDESLIGA!H578=""),"",IF(BUNDESLIGA!G578&gt;BUNDESLIGA!H578,"",IF(BUNDESLIGA!G578&lt;BUNDESLIGA!H578,"","")))</f>
        <v/>
      </c>
    </row>
    <row r="514" spans="3:3" x14ac:dyDescent="0.25">
      <c r="C514" s="117" t="str">
        <f>BUNDESLIGA!F579&amp;IF(OR(BUNDESLIGA!G579="",BUNDESLIGA!H579=""),"",IF(BUNDESLIGA!G579&gt;BUNDESLIGA!H579,"",IF(BUNDESLIGA!G579&lt;BUNDESLIGA!H579,"","")))</f>
        <v/>
      </c>
    </row>
    <row r="515" spans="3:3" x14ac:dyDescent="0.25">
      <c r="C515" s="117" t="str">
        <f>BUNDESLIGA!F580&amp;IF(OR(BUNDESLIGA!G580="",BUNDESLIGA!H580=""),"",IF(BUNDESLIGA!G580&gt;BUNDESLIGA!H580,"",IF(BUNDESLIGA!G580&lt;BUNDESLIGA!H580,"","")))</f>
        <v/>
      </c>
    </row>
    <row r="516" spans="3:3" x14ac:dyDescent="0.25">
      <c r="C516" s="117" t="str">
        <f>BUNDESLIGA!F581&amp;IF(OR(BUNDESLIGA!G581="",BUNDESLIGA!H581=""),"",IF(BUNDESLIGA!G581&gt;BUNDESLIGA!H581,"",IF(BUNDESLIGA!G581&lt;BUNDESLIGA!H581,"","")))</f>
        <v/>
      </c>
    </row>
    <row r="517" spans="3:3" x14ac:dyDescent="0.25">
      <c r="C517" s="117" t="str">
        <f>BUNDESLIGA!F582&amp;IF(OR(BUNDESLIGA!G582="",BUNDESLIGA!H582=""),"",IF(BUNDESLIGA!G582&gt;BUNDESLIGA!H582,"",IF(BUNDESLIGA!G582&lt;BUNDESLIGA!H582,"","")))</f>
        <v/>
      </c>
    </row>
    <row r="518" spans="3:3" x14ac:dyDescent="0.25">
      <c r="C518" s="117" t="str">
        <f>BUNDESLIGA!F583&amp;IF(OR(BUNDESLIGA!G583="",BUNDESLIGA!H583=""),"",IF(BUNDESLIGA!G583&gt;BUNDESLIGA!H583,"",IF(BUNDESLIGA!G583&lt;BUNDESLIGA!H583,"","")))</f>
        <v/>
      </c>
    </row>
    <row r="519" spans="3:3" x14ac:dyDescent="0.25">
      <c r="C519" s="117" t="str">
        <f>BUNDESLIGA!F584&amp;IF(OR(BUNDESLIGA!G584="",BUNDESLIGA!H584=""),"",IF(BUNDESLIGA!G584&gt;BUNDESLIGA!H584,"",IF(BUNDESLIGA!G584&lt;BUNDESLIGA!H584,"","")))</f>
        <v/>
      </c>
    </row>
    <row r="520" spans="3:3" x14ac:dyDescent="0.25">
      <c r="C520" s="117" t="str">
        <f>BUNDESLIGA!F585&amp;IF(OR(BUNDESLIGA!G585="",BUNDESLIGA!H585=""),"",IF(BUNDESLIGA!G585&gt;BUNDESLIGA!H585,"",IF(BUNDESLIGA!G585&lt;BUNDESLIGA!H585,"","")))</f>
        <v/>
      </c>
    </row>
    <row r="521" spans="3:3" x14ac:dyDescent="0.25">
      <c r="C521" s="117" t="str">
        <f>BUNDESLIGA!F586&amp;IF(OR(BUNDESLIGA!G586="",BUNDESLIGA!H586=""),"",IF(BUNDESLIGA!G586&gt;BUNDESLIGA!H586,"",IF(BUNDESLIGA!G586&lt;BUNDESLIGA!H586,"","")))</f>
        <v/>
      </c>
    </row>
    <row r="522" spans="3:3" x14ac:dyDescent="0.25">
      <c r="C522" s="117" t="str">
        <f>BUNDESLIGA!F587&amp;IF(OR(BUNDESLIGA!G587="",BUNDESLIGA!H587=""),"",IF(BUNDESLIGA!G587&gt;BUNDESLIGA!H587,"",IF(BUNDESLIGA!G587&lt;BUNDESLIGA!H587,"","")))</f>
        <v/>
      </c>
    </row>
    <row r="523" spans="3:3" x14ac:dyDescent="0.25">
      <c r="C523" s="117" t="str">
        <f>BUNDESLIGA!F588&amp;IF(OR(BUNDESLIGA!G588="",BUNDESLIGA!H588=""),"",IF(BUNDESLIGA!G588&gt;BUNDESLIGA!H588,"",IF(BUNDESLIGA!G588&lt;BUNDESLIGA!H588,"","")))</f>
        <v/>
      </c>
    </row>
    <row r="524" spans="3:3" x14ac:dyDescent="0.25">
      <c r="C524" s="117" t="str">
        <f>BUNDESLIGA!F589&amp;IF(OR(BUNDESLIGA!G589="",BUNDESLIGA!H589=""),"",IF(BUNDESLIGA!G589&gt;BUNDESLIGA!H589,"",IF(BUNDESLIGA!G589&lt;BUNDESLIGA!H589,"","")))</f>
        <v/>
      </c>
    </row>
    <row r="525" spans="3:3" x14ac:dyDescent="0.25">
      <c r="C525" s="117" t="str">
        <f>BUNDESLIGA!F590&amp;IF(OR(BUNDESLIGA!G590="",BUNDESLIGA!H590=""),"",IF(BUNDESLIGA!G590&gt;BUNDESLIGA!H590,"",IF(BUNDESLIGA!G590&lt;BUNDESLIGA!H590,"","")))</f>
        <v/>
      </c>
    </row>
    <row r="526" spans="3:3" x14ac:dyDescent="0.25">
      <c r="C526" s="117" t="str">
        <f>BUNDESLIGA!F591&amp;IF(OR(BUNDESLIGA!G591="",BUNDESLIGA!H591=""),"",IF(BUNDESLIGA!G591&gt;BUNDESLIGA!H591,"",IF(BUNDESLIGA!G591&lt;BUNDESLIGA!H591,"","")))</f>
        <v/>
      </c>
    </row>
    <row r="527" spans="3:3" x14ac:dyDescent="0.25">
      <c r="C527" s="117" t="str">
        <f>BUNDESLIGA!F592&amp;IF(OR(BUNDESLIGA!G592="",BUNDESLIGA!H592=""),"",IF(BUNDESLIGA!G592&gt;BUNDESLIGA!H592,"",IF(BUNDESLIGA!G592&lt;BUNDESLIGA!H592,"","")))</f>
        <v/>
      </c>
    </row>
    <row r="528" spans="3:3" x14ac:dyDescent="0.25">
      <c r="C528" s="117" t="str">
        <f>BUNDESLIGA!F593&amp;IF(OR(BUNDESLIGA!G593="",BUNDESLIGA!H593=""),"",IF(BUNDESLIGA!G593&gt;BUNDESLIGA!H593,"",IF(BUNDESLIGA!G593&lt;BUNDESLIGA!H593,"","")))</f>
        <v/>
      </c>
    </row>
    <row r="529" spans="3:3" x14ac:dyDescent="0.25">
      <c r="C529" s="117" t="str">
        <f>BUNDESLIGA!F594&amp;IF(OR(BUNDESLIGA!G594="",BUNDESLIGA!H594=""),"",IF(BUNDESLIGA!G594&gt;BUNDESLIGA!H594,"",IF(BUNDESLIGA!G594&lt;BUNDESLIGA!H594,"","")))</f>
        <v/>
      </c>
    </row>
    <row r="530" spans="3:3" x14ac:dyDescent="0.25">
      <c r="C530" s="117" t="str">
        <f>BUNDESLIGA!F595&amp;IF(OR(BUNDESLIGA!G595="",BUNDESLIGA!H595=""),"",IF(BUNDESLIGA!G595&gt;BUNDESLIGA!H595,"",IF(BUNDESLIGA!G595&lt;BUNDESLIGA!H595,"","")))</f>
        <v/>
      </c>
    </row>
    <row r="531" spans="3:3" x14ac:dyDescent="0.25">
      <c r="C531" s="117" t="str">
        <f>BUNDESLIGA!F596&amp;IF(OR(BUNDESLIGA!G596="",BUNDESLIGA!H596=""),"",IF(BUNDESLIGA!G596&gt;BUNDESLIGA!H596,"",IF(BUNDESLIGA!G596&lt;BUNDESLIGA!H596,"","")))</f>
        <v/>
      </c>
    </row>
    <row r="532" spans="3:3" x14ac:dyDescent="0.25">
      <c r="C532" s="117" t="str">
        <f>BUNDESLIGA!F597&amp;IF(OR(BUNDESLIGA!G597="",BUNDESLIGA!H597=""),"",IF(BUNDESLIGA!G597&gt;BUNDESLIGA!H597,"",IF(BUNDESLIGA!G597&lt;BUNDESLIGA!H597,"","")))</f>
        <v/>
      </c>
    </row>
    <row r="533" spans="3:3" x14ac:dyDescent="0.25">
      <c r="C533" s="117" t="str">
        <f>BUNDESLIGA!F598&amp;IF(OR(BUNDESLIGA!G598="",BUNDESLIGA!H598=""),"",IF(BUNDESLIGA!G598&gt;BUNDESLIGA!H598,"",IF(BUNDESLIGA!G598&lt;BUNDESLIGA!H598,"","")))</f>
        <v/>
      </c>
    </row>
    <row r="534" spans="3:3" x14ac:dyDescent="0.25">
      <c r="C534" s="117" t="str">
        <f>BUNDESLIGA!F599&amp;IF(OR(BUNDESLIGA!G599="",BUNDESLIGA!H599=""),"",IF(BUNDESLIGA!G599&gt;BUNDESLIGA!H599,"",IF(BUNDESLIGA!G599&lt;BUNDESLIGA!H599,"","")))</f>
        <v/>
      </c>
    </row>
    <row r="535" spans="3:3" x14ac:dyDescent="0.25">
      <c r="C535" s="117" t="str">
        <f>BUNDESLIGA!F600&amp;IF(OR(BUNDESLIGA!G600="",BUNDESLIGA!H600=""),"",IF(BUNDESLIGA!G600&gt;BUNDESLIGA!H600,"",IF(BUNDESLIGA!G600&lt;BUNDESLIGA!H600,"","")))</f>
        <v/>
      </c>
    </row>
    <row r="536" spans="3:3" x14ac:dyDescent="0.25">
      <c r="C536" s="117" t="str">
        <f>BUNDESLIGA!F601&amp;IF(OR(BUNDESLIGA!G601="",BUNDESLIGA!H601=""),"",IF(BUNDESLIGA!G601&gt;BUNDESLIGA!H601,"",IF(BUNDESLIGA!G601&lt;BUNDESLIGA!H601,"","")))</f>
        <v/>
      </c>
    </row>
    <row r="537" spans="3:3" x14ac:dyDescent="0.25">
      <c r="C537" s="117" t="str">
        <f>BUNDESLIGA!F602&amp;IF(OR(BUNDESLIGA!G602="",BUNDESLIGA!H602=""),"",IF(BUNDESLIGA!G602&gt;BUNDESLIGA!H602,"",IF(BUNDESLIGA!G602&lt;BUNDESLIGA!H602,"","")))</f>
        <v/>
      </c>
    </row>
    <row r="538" spans="3:3" x14ac:dyDescent="0.25">
      <c r="C538" s="117" t="str">
        <f>BUNDESLIGA!F603&amp;IF(OR(BUNDESLIGA!G603="",BUNDESLIGA!H603=""),"",IF(BUNDESLIGA!G603&gt;BUNDESLIGA!H603,"",IF(BUNDESLIGA!G603&lt;BUNDESLIGA!H603,"","")))</f>
        <v/>
      </c>
    </row>
    <row r="539" spans="3:3" x14ac:dyDescent="0.25">
      <c r="C539" s="117" t="str">
        <f>BUNDESLIGA!F604&amp;IF(OR(BUNDESLIGA!G604="",BUNDESLIGA!H604=""),"",IF(BUNDESLIGA!G604&gt;BUNDESLIGA!H604,"",IF(BUNDESLIGA!G604&lt;BUNDESLIGA!H604,"","")))</f>
        <v/>
      </c>
    </row>
    <row r="540" spans="3:3" x14ac:dyDescent="0.25">
      <c r="C540" s="117" t="str">
        <f>BUNDESLIGA!F605&amp;IF(OR(BUNDESLIGA!G605="",BUNDESLIGA!H605=""),"",IF(BUNDESLIGA!G605&gt;BUNDESLIGA!H605,"",IF(BUNDESLIGA!G605&lt;BUNDESLIGA!H605,"","")))</f>
        <v/>
      </c>
    </row>
    <row r="541" spans="3:3" x14ac:dyDescent="0.25">
      <c r="C541" s="117" t="str">
        <f>BUNDESLIGA!F606&amp;IF(OR(BUNDESLIGA!G606="",BUNDESLIGA!H606=""),"",IF(BUNDESLIGA!G606&gt;BUNDESLIGA!H606,"",IF(BUNDESLIGA!G606&lt;BUNDESLIGA!H606,"","")))</f>
        <v/>
      </c>
    </row>
    <row r="542" spans="3:3" x14ac:dyDescent="0.25">
      <c r="C542" s="117" t="str">
        <f>BUNDESLIGA!F607&amp;IF(OR(BUNDESLIGA!G607="",BUNDESLIGA!H607=""),"",IF(BUNDESLIGA!G607&gt;BUNDESLIGA!H607,"",IF(BUNDESLIGA!G607&lt;BUNDESLIGA!H607,"","")))</f>
        <v/>
      </c>
    </row>
    <row r="543" spans="3:3" x14ac:dyDescent="0.25">
      <c r="C543" s="117" t="str">
        <f>BUNDESLIGA!F608&amp;IF(OR(BUNDESLIGA!G608="",BUNDESLIGA!H608=""),"",IF(BUNDESLIGA!G608&gt;BUNDESLIGA!H608,"",IF(BUNDESLIGA!G608&lt;BUNDESLIGA!H608,"","")))</f>
        <v/>
      </c>
    </row>
    <row r="544" spans="3:3" x14ac:dyDescent="0.25">
      <c r="C544" s="117" t="str">
        <f>BUNDESLIGA!F609&amp;IF(OR(BUNDESLIGA!G609="",BUNDESLIGA!H609=""),"",IF(BUNDESLIGA!G609&gt;BUNDESLIGA!H609,"",IF(BUNDESLIGA!G609&lt;BUNDESLIGA!H609,"","")))</f>
        <v/>
      </c>
    </row>
    <row r="545" spans="3:3" x14ac:dyDescent="0.25">
      <c r="C545" s="117" t="str">
        <f>BUNDESLIGA!F610&amp;IF(OR(BUNDESLIGA!G610="",BUNDESLIGA!H610=""),"",IF(BUNDESLIGA!G610&gt;BUNDESLIGA!H610,"",IF(BUNDESLIGA!G610&lt;BUNDESLIGA!H610,"","")))</f>
        <v/>
      </c>
    </row>
    <row r="546" spans="3:3" x14ac:dyDescent="0.25">
      <c r="C546" s="117" t="str">
        <f>BUNDESLIGA!F611&amp;IF(OR(BUNDESLIGA!G611="",BUNDESLIGA!H611=""),"",IF(BUNDESLIGA!G611&gt;BUNDESLIGA!H611,"",IF(BUNDESLIGA!G611&lt;BUNDESLIGA!H611,"","")))</f>
        <v/>
      </c>
    </row>
    <row r="547" spans="3:3" x14ac:dyDescent="0.25">
      <c r="C547" s="117" t="str">
        <f>BUNDESLIGA!F612&amp;IF(OR(BUNDESLIGA!G612="",BUNDESLIGA!H612=""),"",IF(BUNDESLIGA!G612&gt;BUNDESLIGA!H612,"",IF(BUNDESLIGA!G612&lt;BUNDESLIGA!H612,"","")))</f>
        <v/>
      </c>
    </row>
    <row r="548" spans="3:3" x14ac:dyDescent="0.25">
      <c r="C548" s="117" t="str">
        <f>BUNDESLIGA!F613&amp;IF(OR(BUNDESLIGA!G613="",BUNDESLIGA!H613=""),"",IF(BUNDESLIGA!G613&gt;BUNDESLIGA!H613,"",IF(BUNDESLIGA!G613&lt;BUNDESLIGA!H613,"","")))</f>
        <v/>
      </c>
    </row>
    <row r="549" spans="3:3" x14ac:dyDescent="0.25">
      <c r="C549" s="117" t="str">
        <f>BUNDESLIGA!F614&amp;IF(OR(BUNDESLIGA!G614="",BUNDESLIGA!H614=""),"",IF(BUNDESLIGA!G614&gt;BUNDESLIGA!H614,"",IF(BUNDESLIGA!G614&lt;BUNDESLIGA!H614,"","")))</f>
        <v/>
      </c>
    </row>
    <row r="550" spans="3:3" x14ac:dyDescent="0.25">
      <c r="C550" s="117" t="str">
        <f>BUNDESLIGA!F615&amp;IF(OR(BUNDESLIGA!G615="",BUNDESLIGA!H615=""),"",IF(BUNDESLIGA!G615&gt;BUNDESLIGA!H615,"",IF(BUNDESLIGA!G615&lt;BUNDESLIGA!H615,"","")))</f>
        <v/>
      </c>
    </row>
    <row r="551" spans="3:3" x14ac:dyDescent="0.25">
      <c r="C551" s="117" t="str">
        <f>BUNDESLIGA!F616&amp;IF(OR(BUNDESLIGA!G616="",BUNDESLIGA!H616=""),"",IF(BUNDESLIGA!G616&gt;BUNDESLIGA!H616,"",IF(BUNDESLIGA!G616&lt;BUNDESLIGA!H616,"","")))</f>
        <v/>
      </c>
    </row>
    <row r="552" spans="3:3" x14ac:dyDescent="0.25">
      <c r="C552" s="117" t="str">
        <f>BUNDESLIGA!F617&amp;IF(OR(BUNDESLIGA!G617="",BUNDESLIGA!H617=""),"",IF(BUNDESLIGA!G617&gt;BUNDESLIGA!H617,"",IF(BUNDESLIGA!G617&lt;BUNDESLIGA!H617,"","")))</f>
        <v/>
      </c>
    </row>
    <row r="553" spans="3:3" x14ac:dyDescent="0.25">
      <c r="C553" s="117" t="str">
        <f>BUNDESLIGA!F618&amp;IF(OR(BUNDESLIGA!G618="",BUNDESLIGA!H618=""),"",IF(BUNDESLIGA!G618&gt;BUNDESLIGA!H618,"",IF(BUNDESLIGA!G618&lt;BUNDESLIGA!H618,"","")))</f>
        <v/>
      </c>
    </row>
    <row r="554" spans="3:3" x14ac:dyDescent="0.25">
      <c r="C554" s="117" t="str">
        <f>BUNDESLIGA!F619&amp;IF(OR(BUNDESLIGA!G619="",BUNDESLIGA!H619=""),"",IF(BUNDESLIGA!G619&gt;BUNDESLIGA!H619,"",IF(BUNDESLIGA!G619&lt;BUNDESLIGA!H619,"","")))</f>
        <v/>
      </c>
    </row>
    <row r="555" spans="3:3" x14ac:dyDescent="0.25">
      <c r="C555" s="117" t="str">
        <f>BUNDESLIGA!F620&amp;IF(OR(BUNDESLIGA!G620="",BUNDESLIGA!H620=""),"",IF(BUNDESLIGA!G620&gt;BUNDESLIGA!H620,"",IF(BUNDESLIGA!G620&lt;BUNDESLIGA!H620,"","")))</f>
        <v/>
      </c>
    </row>
    <row r="556" spans="3:3" x14ac:dyDescent="0.25">
      <c r="C556" s="117" t="str">
        <f>BUNDESLIGA!F621&amp;IF(OR(BUNDESLIGA!G621="",BUNDESLIGA!H621=""),"",IF(BUNDESLIGA!G621&gt;BUNDESLIGA!H621,"",IF(BUNDESLIGA!G621&lt;BUNDESLIGA!H621,"","")))</f>
        <v/>
      </c>
    </row>
    <row r="557" spans="3:3" x14ac:dyDescent="0.25">
      <c r="C557" s="117" t="str">
        <f>BUNDESLIGA!F622&amp;IF(OR(BUNDESLIGA!G622="",BUNDESLIGA!H622=""),"",IF(BUNDESLIGA!G622&gt;BUNDESLIGA!H622,"",IF(BUNDESLIGA!G622&lt;BUNDESLIGA!H622,"","")))</f>
        <v/>
      </c>
    </row>
    <row r="558" spans="3:3" x14ac:dyDescent="0.25">
      <c r="C558" s="117" t="str">
        <f>BUNDESLIGA!F623&amp;IF(OR(BUNDESLIGA!G623="",BUNDESLIGA!H623=""),"",IF(BUNDESLIGA!G623&gt;BUNDESLIGA!H623,"",IF(BUNDESLIGA!G623&lt;BUNDESLIGA!H623,"","")))</f>
        <v/>
      </c>
    </row>
    <row r="559" spans="3:3" x14ac:dyDescent="0.25">
      <c r="C559" s="117" t="str">
        <f>BUNDESLIGA!F624&amp;IF(OR(BUNDESLIGA!G624="",BUNDESLIGA!H624=""),"",IF(BUNDESLIGA!G624&gt;BUNDESLIGA!H624,"",IF(BUNDESLIGA!G624&lt;BUNDESLIGA!H624,"","")))</f>
        <v/>
      </c>
    </row>
    <row r="560" spans="3:3" x14ac:dyDescent="0.25">
      <c r="C560" s="117" t="str">
        <f>BUNDESLIGA!F625&amp;IF(OR(BUNDESLIGA!G625="",BUNDESLIGA!H625=""),"",IF(BUNDESLIGA!G625&gt;BUNDESLIGA!H625,"",IF(BUNDESLIGA!G625&lt;BUNDESLIGA!H625,"","")))</f>
        <v/>
      </c>
    </row>
    <row r="561" spans="3:3" x14ac:dyDescent="0.25">
      <c r="C561" s="117" t="str">
        <f>BUNDESLIGA!F626&amp;IF(OR(BUNDESLIGA!G626="",BUNDESLIGA!H626=""),"",IF(BUNDESLIGA!G626&gt;BUNDESLIGA!H626,"",IF(BUNDESLIGA!G626&lt;BUNDESLIGA!H626,"","")))</f>
        <v/>
      </c>
    </row>
    <row r="562" spans="3:3" x14ac:dyDescent="0.25">
      <c r="C562" s="117" t="str">
        <f>BUNDESLIGA!F627&amp;IF(OR(BUNDESLIGA!G627="",BUNDESLIGA!H627=""),"",IF(BUNDESLIGA!G627&gt;BUNDESLIGA!H627,"",IF(BUNDESLIGA!G627&lt;BUNDESLIGA!H627,"","")))</f>
        <v/>
      </c>
    </row>
    <row r="563" spans="3:3" x14ac:dyDescent="0.25">
      <c r="C563" s="117" t="str">
        <f>BUNDESLIGA!F628&amp;IF(OR(BUNDESLIGA!G628="",BUNDESLIGA!H628=""),"",IF(BUNDESLIGA!G628&gt;BUNDESLIGA!H628,"",IF(BUNDESLIGA!G628&lt;BUNDESLIGA!H628,"","")))</f>
        <v/>
      </c>
    </row>
    <row r="564" spans="3:3" x14ac:dyDescent="0.25">
      <c r="C564" s="117" t="str">
        <f>BUNDESLIGA!F629&amp;IF(OR(BUNDESLIGA!G629="",BUNDESLIGA!H629=""),"",IF(BUNDESLIGA!G629&gt;BUNDESLIGA!H629,"",IF(BUNDESLIGA!G629&lt;BUNDESLIGA!H629,"","")))</f>
        <v/>
      </c>
    </row>
    <row r="565" spans="3:3" x14ac:dyDescent="0.25">
      <c r="C565" s="117" t="str">
        <f>BUNDESLIGA!F630&amp;IF(OR(BUNDESLIGA!G630="",BUNDESLIGA!H630=""),"",IF(BUNDESLIGA!G630&gt;BUNDESLIGA!H630,"",IF(BUNDESLIGA!G630&lt;BUNDESLIGA!H630,"","")))</f>
        <v/>
      </c>
    </row>
    <row r="566" spans="3:3" x14ac:dyDescent="0.25">
      <c r="C566" s="117" t="str">
        <f>BUNDESLIGA!F631&amp;IF(OR(BUNDESLIGA!G631="",BUNDESLIGA!H631=""),"",IF(BUNDESLIGA!G631&gt;BUNDESLIGA!H631,"",IF(BUNDESLIGA!G631&lt;BUNDESLIGA!H631,"","")))</f>
        <v/>
      </c>
    </row>
    <row r="567" spans="3:3" x14ac:dyDescent="0.25">
      <c r="C567" s="117" t="str">
        <f>BUNDESLIGA!F632&amp;IF(OR(BUNDESLIGA!G632="",BUNDESLIGA!H632=""),"",IF(BUNDESLIGA!G632&gt;BUNDESLIGA!H632,"",IF(BUNDESLIGA!G632&lt;BUNDESLIGA!H632,"","")))</f>
        <v/>
      </c>
    </row>
    <row r="568" spans="3:3" x14ac:dyDescent="0.25">
      <c r="C568" s="117" t="str">
        <f>BUNDESLIGA!F633&amp;IF(OR(BUNDESLIGA!G633="",BUNDESLIGA!H633=""),"",IF(BUNDESLIGA!G633&gt;BUNDESLIGA!H633,"",IF(BUNDESLIGA!G633&lt;BUNDESLIGA!H633,"","")))</f>
        <v/>
      </c>
    </row>
    <row r="569" spans="3:3" x14ac:dyDescent="0.25">
      <c r="C569" s="117" t="str">
        <f>BUNDESLIGA!F634&amp;IF(OR(BUNDESLIGA!G634="",BUNDESLIGA!H634=""),"",IF(BUNDESLIGA!G634&gt;BUNDESLIGA!H634,"",IF(BUNDESLIGA!G634&lt;BUNDESLIGA!H634,"","")))</f>
        <v/>
      </c>
    </row>
    <row r="570" spans="3:3" x14ac:dyDescent="0.25">
      <c r="C570" s="117" t="str">
        <f>BUNDESLIGA!F635&amp;IF(OR(BUNDESLIGA!G635="",BUNDESLIGA!H635=""),"",IF(BUNDESLIGA!G635&gt;BUNDESLIGA!H635,"",IF(BUNDESLIGA!G635&lt;BUNDESLIGA!H635,"","")))</f>
        <v/>
      </c>
    </row>
    <row r="571" spans="3:3" x14ac:dyDescent="0.25">
      <c r="C571" s="117" t="str">
        <f>BUNDESLIGA!F636&amp;IF(OR(BUNDESLIGA!G636="",BUNDESLIGA!H636=""),"",IF(BUNDESLIGA!G636&gt;BUNDESLIGA!H636,"",IF(BUNDESLIGA!G636&lt;BUNDESLIGA!H636,"","")))</f>
        <v/>
      </c>
    </row>
    <row r="572" spans="3:3" x14ac:dyDescent="0.25">
      <c r="C572" s="117" t="str">
        <f>BUNDESLIGA!F637&amp;IF(OR(BUNDESLIGA!G637="",BUNDESLIGA!H637=""),"",IF(BUNDESLIGA!G637&gt;BUNDESLIGA!H637,"",IF(BUNDESLIGA!G637&lt;BUNDESLIGA!H637,"","")))</f>
        <v/>
      </c>
    </row>
    <row r="573" spans="3:3" x14ac:dyDescent="0.25">
      <c r="C573" s="117" t="str">
        <f>BUNDESLIGA!F638&amp;IF(OR(BUNDESLIGA!G638="",BUNDESLIGA!H638=""),"",IF(BUNDESLIGA!G638&gt;BUNDESLIGA!H638,"",IF(BUNDESLIGA!G638&lt;BUNDESLIGA!H638,"","")))</f>
        <v/>
      </c>
    </row>
    <row r="574" spans="3:3" x14ac:dyDescent="0.25">
      <c r="C574" s="117" t="str">
        <f>BUNDESLIGA!F639&amp;IF(OR(BUNDESLIGA!G639="",BUNDESLIGA!H639=""),"",IF(BUNDESLIGA!G639&gt;BUNDESLIGA!H639,"",IF(BUNDESLIGA!G639&lt;BUNDESLIGA!H639,"","")))</f>
        <v/>
      </c>
    </row>
    <row r="575" spans="3:3" x14ac:dyDescent="0.25">
      <c r="C575" s="117" t="str">
        <f>BUNDESLIGA!F640&amp;IF(OR(BUNDESLIGA!G640="",BUNDESLIGA!H640=""),"",IF(BUNDESLIGA!G640&gt;BUNDESLIGA!H640,"",IF(BUNDESLIGA!G640&lt;BUNDESLIGA!H640,"","")))</f>
        <v/>
      </c>
    </row>
    <row r="576" spans="3:3" x14ac:dyDescent="0.25">
      <c r="C576" s="117" t="str">
        <f>BUNDESLIGA!F641&amp;IF(OR(BUNDESLIGA!G641="",BUNDESLIGA!H641=""),"",IF(BUNDESLIGA!G641&gt;BUNDESLIGA!H641,"",IF(BUNDESLIGA!G641&lt;BUNDESLIGA!H641,"","")))</f>
        <v/>
      </c>
    </row>
    <row r="577" spans="3:3" x14ac:dyDescent="0.25">
      <c r="C577" s="117" t="str">
        <f>BUNDESLIGA!F642&amp;IF(OR(BUNDESLIGA!G642="",BUNDESLIGA!H642=""),"",IF(BUNDESLIGA!G642&gt;BUNDESLIGA!H642,"",IF(BUNDESLIGA!G642&lt;BUNDESLIGA!H642,"","")))</f>
        <v/>
      </c>
    </row>
    <row r="578" spans="3:3" x14ac:dyDescent="0.25">
      <c r="C578" s="117" t="str">
        <f>BUNDESLIGA!F643&amp;IF(OR(BUNDESLIGA!G643="",BUNDESLIGA!H643=""),"",IF(BUNDESLIGA!G643&gt;BUNDESLIGA!H643,"",IF(BUNDESLIGA!G643&lt;BUNDESLIGA!H643,"","")))</f>
        <v/>
      </c>
    </row>
    <row r="579" spans="3:3" x14ac:dyDescent="0.25">
      <c r="C579" s="117" t="str">
        <f>BUNDESLIGA!F644&amp;IF(OR(BUNDESLIGA!G644="",BUNDESLIGA!H644=""),"",IF(BUNDESLIGA!G644&gt;BUNDESLIGA!H644,"",IF(BUNDESLIGA!G644&lt;BUNDESLIGA!H644,"","")))</f>
        <v/>
      </c>
    </row>
    <row r="580" spans="3:3" x14ac:dyDescent="0.25">
      <c r="C580" s="117" t="str">
        <f>BUNDESLIGA!F645&amp;IF(OR(BUNDESLIGA!G645="",BUNDESLIGA!H645=""),"",IF(BUNDESLIGA!G645&gt;BUNDESLIGA!H645,"",IF(BUNDESLIGA!G645&lt;BUNDESLIGA!H645,"","")))</f>
        <v/>
      </c>
    </row>
    <row r="581" spans="3:3" x14ac:dyDescent="0.25">
      <c r="C581" s="117" t="str">
        <f>BUNDESLIGA!F646&amp;IF(OR(BUNDESLIGA!G646="",BUNDESLIGA!H646=""),"",IF(BUNDESLIGA!G646&gt;BUNDESLIGA!H646,"",IF(BUNDESLIGA!G646&lt;BUNDESLIGA!H646,"","")))</f>
        <v/>
      </c>
    </row>
    <row r="582" spans="3:3" x14ac:dyDescent="0.25">
      <c r="C582" s="117" t="str">
        <f>BUNDESLIGA!F647&amp;IF(OR(BUNDESLIGA!G647="",BUNDESLIGA!H647=""),"",IF(BUNDESLIGA!G647&gt;BUNDESLIGA!H647,"",IF(BUNDESLIGA!G647&lt;BUNDESLIGA!H647,"","")))</f>
        <v/>
      </c>
    </row>
    <row r="583" spans="3:3" x14ac:dyDescent="0.25">
      <c r="C583" s="117" t="str">
        <f>BUNDESLIGA!F648&amp;IF(OR(BUNDESLIGA!G648="",BUNDESLIGA!H648=""),"",IF(BUNDESLIGA!G648&gt;BUNDESLIGA!H648,"",IF(BUNDESLIGA!G648&lt;BUNDESLIGA!H648,"","")))</f>
        <v/>
      </c>
    </row>
    <row r="584" spans="3:3" x14ac:dyDescent="0.25">
      <c r="C584" s="117" t="str">
        <f>BUNDESLIGA!F649&amp;IF(OR(BUNDESLIGA!G649="",BUNDESLIGA!H649=""),"",IF(BUNDESLIGA!G649&gt;BUNDESLIGA!H649,"",IF(BUNDESLIGA!G649&lt;BUNDESLIGA!H649,"","")))</f>
        <v/>
      </c>
    </row>
    <row r="585" spans="3:3" x14ac:dyDescent="0.25">
      <c r="C585" s="117" t="str">
        <f>BUNDESLIGA!F650&amp;IF(OR(BUNDESLIGA!G650="",BUNDESLIGA!H650=""),"",IF(BUNDESLIGA!G650&gt;BUNDESLIGA!H650,"",IF(BUNDESLIGA!G650&lt;BUNDESLIGA!H650,"","")))</f>
        <v/>
      </c>
    </row>
    <row r="586" spans="3:3" x14ac:dyDescent="0.25">
      <c r="C586" s="117" t="str">
        <f>BUNDESLIGA!F651&amp;IF(OR(BUNDESLIGA!G651="",BUNDESLIGA!H651=""),"",IF(BUNDESLIGA!G651&gt;BUNDESLIGA!H651,"",IF(BUNDESLIGA!G651&lt;BUNDESLIGA!H651,"","")))</f>
        <v/>
      </c>
    </row>
    <row r="587" spans="3:3" x14ac:dyDescent="0.25">
      <c r="C587" s="117" t="str">
        <f>BUNDESLIGA!F652&amp;IF(OR(BUNDESLIGA!G652="",BUNDESLIGA!H652=""),"",IF(BUNDESLIGA!G652&gt;BUNDESLIGA!H652,"",IF(BUNDESLIGA!G652&lt;BUNDESLIGA!H652,"","")))</f>
        <v/>
      </c>
    </row>
    <row r="588" spans="3:3" x14ac:dyDescent="0.25">
      <c r="C588" s="117" t="str">
        <f>BUNDESLIGA!F653&amp;IF(OR(BUNDESLIGA!G653="",BUNDESLIGA!H653=""),"",IF(BUNDESLIGA!G653&gt;BUNDESLIGA!H653,"",IF(BUNDESLIGA!G653&lt;BUNDESLIGA!H653,"","")))</f>
        <v/>
      </c>
    </row>
    <row r="589" spans="3:3" x14ac:dyDescent="0.25">
      <c r="C589" s="117" t="str">
        <f>BUNDESLIGA!F654&amp;IF(OR(BUNDESLIGA!G654="",BUNDESLIGA!H654=""),"",IF(BUNDESLIGA!G654&gt;BUNDESLIGA!H654,"",IF(BUNDESLIGA!G654&lt;BUNDESLIGA!H654,"","")))</f>
        <v/>
      </c>
    </row>
    <row r="590" spans="3:3" x14ac:dyDescent="0.25">
      <c r="C590" s="117" t="str">
        <f>BUNDESLIGA!F655&amp;IF(OR(BUNDESLIGA!G655="",BUNDESLIGA!H655=""),"",IF(BUNDESLIGA!G655&gt;BUNDESLIGA!H655,"",IF(BUNDESLIGA!G655&lt;BUNDESLIGA!H655,"","")))</f>
        <v/>
      </c>
    </row>
    <row r="591" spans="3:3" x14ac:dyDescent="0.25">
      <c r="C591" s="117" t="str">
        <f>BUNDESLIGA!F656&amp;IF(OR(BUNDESLIGA!G656="",BUNDESLIGA!H656=""),"",IF(BUNDESLIGA!G656&gt;BUNDESLIGA!H656,"",IF(BUNDESLIGA!G656&lt;BUNDESLIGA!H656,"","")))</f>
        <v/>
      </c>
    </row>
    <row r="592" spans="3:3" x14ac:dyDescent="0.25">
      <c r="C592" s="117" t="str">
        <f>BUNDESLIGA!F657&amp;IF(OR(BUNDESLIGA!G657="",BUNDESLIGA!H657=""),"",IF(BUNDESLIGA!G657&gt;BUNDESLIGA!H657,"",IF(BUNDESLIGA!G657&lt;BUNDESLIGA!H657,"","")))</f>
        <v/>
      </c>
    </row>
    <row r="593" spans="3:3" x14ac:dyDescent="0.25">
      <c r="C593" s="117" t="str">
        <f>BUNDESLIGA!F658&amp;IF(OR(BUNDESLIGA!G658="",BUNDESLIGA!H658=""),"",IF(BUNDESLIGA!G658&gt;BUNDESLIGA!H658,"",IF(BUNDESLIGA!G658&lt;BUNDESLIGA!H658,"","")))</f>
        <v/>
      </c>
    </row>
    <row r="594" spans="3:3" x14ac:dyDescent="0.25">
      <c r="C594" s="117" t="str">
        <f>BUNDESLIGA!F659&amp;IF(OR(BUNDESLIGA!G659="",BUNDESLIGA!H659=""),"",IF(BUNDESLIGA!G659&gt;BUNDESLIGA!H659,"",IF(BUNDESLIGA!G659&lt;BUNDESLIGA!H659,"","")))</f>
        <v/>
      </c>
    </row>
    <row r="595" spans="3:3" x14ac:dyDescent="0.25">
      <c r="C595" s="117" t="str">
        <f>BUNDESLIGA!F660&amp;IF(OR(BUNDESLIGA!G660="",BUNDESLIGA!H660=""),"",IF(BUNDESLIGA!G660&gt;BUNDESLIGA!H660,"",IF(BUNDESLIGA!G660&lt;BUNDESLIGA!H660,"","")))</f>
        <v/>
      </c>
    </row>
    <row r="596" spans="3:3" x14ac:dyDescent="0.25">
      <c r="C596" s="117" t="str">
        <f>BUNDESLIGA!F661&amp;IF(OR(BUNDESLIGA!G661="",BUNDESLIGA!H661=""),"",IF(BUNDESLIGA!G661&gt;BUNDESLIGA!H661,"",IF(BUNDESLIGA!G661&lt;BUNDESLIGA!H661,"","")))</f>
        <v/>
      </c>
    </row>
    <row r="597" spans="3:3" x14ac:dyDescent="0.25">
      <c r="C597" s="117" t="str">
        <f>BUNDESLIGA!F662&amp;IF(OR(BUNDESLIGA!G662="",BUNDESLIGA!H662=""),"",IF(BUNDESLIGA!G662&gt;BUNDESLIGA!H662,"",IF(BUNDESLIGA!G662&lt;BUNDESLIGA!H662,"","")))</f>
        <v/>
      </c>
    </row>
    <row r="598" spans="3:3" x14ac:dyDescent="0.25">
      <c r="C598" s="117" t="str">
        <f>BUNDESLIGA!F663&amp;IF(OR(BUNDESLIGA!G663="",BUNDESLIGA!H663=""),"",IF(BUNDESLIGA!G663&gt;BUNDESLIGA!H663,"",IF(BUNDESLIGA!G663&lt;BUNDESLIGA!H663,"","")))</f>
        <v/>
      </c>
    </row>
    <row r="599" spans="3:3" x14ac:dyDescent="0.25">
      <c r="C599" s="117" t="str">
        <f>BUNDESLIGA!F664&amp;IF(OR(BUNDESLIGA!G664="",BUNDESLIGA!H664=""),"",IF(BUNDESLIGA!G664&gt;BUNDESLIGA!H664,"",IF(BUNDESLIGA!G664&lt;BUNDESLIGA!H664,"","")))</f>
        <v/>
      </c>
    </row>
    <row r="600" spans="3:3" x14ac:dyDescent="0.25">
      <c r="C600" s="117" t="str">
        <f>BUNDESLIGA!F665&amp;IF(OR(BUNDESLIGA!G665="",BUNDESLIGA!H665=""),"",IF(BUNDESLIGA!G665&gt;BUNDESLIGA!H665,"",IF(BUNDESLIGA!G665&lt;BUNDESLIGA!H665,"","")))</f>
        <v/>
      </c>
    </row>
    <row r="601" spans="3:3" x14ac:dyDescent="0.25">
      <c r="C601" s="117" t="str">
        <f>BUNDESLIGA!F666&amp;IF(OR(BUNDESLIGA!G666="",BUNDESLIGA!H666=""),"",IF(BUNDESLIGA!G666&gt;BUNDESLIGA!H666,"",IF(BUNDESLIGA!G666&lt;BUNDESLIGA!H666,"","")))</f>
        <v/>
      </c>
    </row>
    <row r="602" spans="3:3" x14ac:dyDescent="0.25">
      <c r="C602" s="117" t="str">
        <f>BUNDESLIGA!F667&amp;IF(OR(BUNDESLIGA!G667="",BUNDESLIGA!H667=""),"",IF(BUNDESLIGA!G667&gt;BUNDESLIGA!H667,"",IF(BUNDESLIGA!G667&lt;BUNDESLIGA!H667,"","")))</f>
        <v/>
      </c>
    </row>
    <row r="603" spans="3:3" x14ac:dyDescent="0.25">
      <c r="C603" s="117" t="str">
        <f>BUNDESLIGA!F668&amp;IF(OR(BUNDESLIGA!G668="",BUNDESLIGA!H668=""),"",IF(BUNDESLIGA!G668&gt;BUNDESLIGA!H668,"",IF(BUNDESLIGA!G668&lt;BUNDESLIGA!H668,"","")))</f>
        <v/>
      </c>
    </row>
    <row r="604" spans="3:3" x14ac:dyDescent="0.25">
      <c r="C604" s="117" t="str">
        <f>BUNDESLIGA!F669&amp;IF(OR(BUNDESLIGA!G669="",BUNDESLIGA!H669=""),"",IF(BUNDESLIGA!G669&gt;BUNDESLIGA!H669,"",IF(BUNDESLIGA!G669&lt;BUNDESLIGA!H669,"","")))</f>
        <v/>
      </c>
    </row>
    <row r="605" spans="3:3" x14ac:dyDescent="0.25">
      <c r="C605" s="117" t="str">
        <f>BUNDESLIGA!F670&amp;IF(OR(BUNDESLIGA!G670="",BUNDESLIGA!H670=""),"",IF(BUNDESLIGA!G670&gt;BUNDESLIGA!H670,"",IF(BUNDESLIGA!G670&lt;BUNDESLIGA!H670,"","")))</f>
        <v/>
      </c>
    </row>
    <row r="606" spans="3:3" x14ac:dyDescent="0.25">
      <c r="C606" s="117" t="str">
        <f>BUNDESLIGA!F671&amp;IF(OR(BUNDESLIGA!G671="",BUNDESLIGA!H671=""),"",IF(BUNDESLIGA!G671&gt;BUNDESLIGA!H671,"",IF(BUNDESLIGA!G671&lt;BUNDESLIGA!H671,"","")))</f>
        <v/>
      </c>
    </row>
    <row r="607" spans="3:3" x14ac:dyDescent="0.25">
      <c r="C607" s="117" t="str">
        <f>BUNDESLIGA!F672&amp;IF(OR(BUNDESLIGA!G672="",BUNDESLIGA!H672=""),"",IF(BUNDESLIGA!G672&gt;BUNDESLIGA!H672,"",IF(BUNDESLIGA!G672&lt;BUNDESLIGA!H672,"","")))</f>
        <v/>
      </c>
    </row>
    <row r="608" spans="3:3" x14ac:dyDescent="0.25">
      <c r="C608" s="117" t="str">
        <f>BUNDESLIGA!F673&amp;IF(OR(BUNDESLIGA!G673="",BUNDESLIGA!H673=""),"",IF(BUNDESLIGA!G673&gt;BUNDESLIGA!H673,"",IF(BUNDESLIGA!G673&lt;BUNDESLIGA!H673,"","")))</f>
        <v/>
      </c>
    </row>
    <row r="609" spans="3:3" x14ac:dyDescent="0.25">
      <c r="C609" s="117" t="str">
        <f>BUNDESLIGA!F674&amp;IF(OR(BUNDESLIGA!G674="",BUNDESLIGA!H674=""),"",IF(BUNDESLIGA!G674&gt;BUNDESLIGA!H674,"",IF(BUNDESLIGA!G674&lt;BUNDESLIGA!H674,"","")))</f>
        <v/>
      </c>
    </row>
    <row r="610" spans="3:3" x14ac:dyDescent="0.25">
      <c r="C610" s="117" t="str">
        <f>BUNDESLIGA!F675&amp;IF(OR(BUNDESLIGA!G675="",BUNDESLIGA!H675=""),"",IF(BUNDESLIGA!G675&gt;BUNDESLIGA!H675,"",IF(BUNDESLIGA!G675&lt;BUNDESLIGA!H675,"","")))</f>
        <v/>
      </c>
    </row>
    <row r="611" spans="3:3" x14ac:dyDescent="0.25">
      <c r="C611" s="117" t="str">
        <f>BUNDESLIGA!F676&amp;IF(OR(BUNDESLIGA!G676="",BUNDESLIGA!H676=""),"",IF(BUNDESLIGA!G676&gt;BUNDESLIGA!H676,"",IF(BUNDESLIGA!G676&lt;BUNDESLIGA!H676,"","")))</f>
        <v/>
      </c>
    </row>
    <row r="612" spans="3:3" x14ac:dyDescent="0.25">
      <c r="C612" s="117" t="str">
        <f>BUNDESLIGA!F677&amp;IF(OR(BUNDESLIGA!G677="",BUNDESLIGA!H677=""),"",IF(BUNDESLIGA!G677&gt;BUNDESLIGA!H677,"",IF(BUNDESLIGA!G677&lt;BUNDESLIGA!H677,"","")))</f>
        <v/>
      </c>
    </row>
    <row r="613" spans="3:3" x14ac:dyDescent="0.25">
      <c r="C613" s="117" t="str">
        <f>BUNDESLIGA!F678&amp;IF(OR(BUNDESLIGA!G678="",BUNDESLIGA!H678=""),"",IF(BUNDESLIGA!G678&gt;BUNDESLIGA!H678,"",IF(BUNDESLIGA!G678&lt;BUNDESLIGA!H678,"","")))</f>
        <v/>
      </c>
    </row>
    <row r="614" spans="3:3" x14ac:dyDescent="0.25">
      <c r="C614" s="117" t="str">
        <f>BUNDESLIGA!F679&amp;IF(OR(BUNDESLIGA!G679="",BUNDESLIGA!H679=""),"",IF(BUNDESLIGA!G679&gt;BUNDESLIGA!H679,"",IF(BUNDESLIGA!G679&lt;BUNDESLIGA!H679,"","")))</f>
        <v/>
      </c>
    </row>
    <row r="615" spans="3:3" x14ac:dyDescent="0.25">
      <c r="C615" s="117" t="str">
        <f>BUNDESLIGA!F680&amp;IF(OR(BUNDESLIGA!G680="",BUNDESLIGA!H680=""),"",IF(BUNDESLIGA!G680&gt;BUNDESLIGA!H680,"",IF(BUNDESLIGA!G680&lt;BUNDESLIGA!H680,"","")))</f>
        <v/>
      </c>
    </row>
    <row r="616" spans="3:3" x14ac:dyDescent="0.25">
      <c r="C616" s="117" t="str">
        <f>BUNDESLIGA!F681&amp;IF(OR(BUNDESLIGA!G681="",BUNDESLIGA!H681=""),"",IF(BUNDESLIGA!G681&gt;BUNDESLIGA!H681,"",IF(BUNDESLIGA!G681&lt;BUNDESLIGA!H681,"","")))</f>
        <v/>
      </c>
    </row>
    <row r="617" spans="3:3" x14ac:dyDescent="0.25">
      <c r="C617" s="117" t="str">
        <f>BUNDESLIGA!F682&amp;IF(OR(BUNDESLIGA!G682="",BUNDESLIGA!H682=""),"",IF(BUNDESLIGA!G682&gt;BUNDESLIGA!H682,"",IF(BUNDESLIGA!G682&lt;BUNDESLIGA!H682,"","")))</f>
        <v/>
      </c>
    </row>
    <row r="618" spans="3:3" x14ac:dyDescent="0.25">
      <c r="C618" s="117" t="str">
        <f>BUNDESLIGA!F683&amp;IF(OR(BUNDESLIGA!G683="",BUNDESLIGA!H683=""),"",IF(BUNDESLIGA!G683&gt;BUNDESLIGA!H683,"",IF(BUNDESLIGA!G683&lt;BUNDESLIGA!H683,"","")))</f>
        <v/>
      </c>
    </row>
    <row r="619" spans="3:3" x14ac:dyDescent="0.25">
      <c r="C619" s="117" t="str">
        <f>BUNDESLIGA!F684&amp;IF(OR(BUNDESLIGA!G684="",BUNDESLIGA!H684=""),"",IF(BUNDESLIGA!G684&gt;BUNDESLIGA!H684,"",IF(BUNDESLIGA!G684&lt;BUNDESLIGA!H684,"","")))</f>
        <v/>
      </c>
    </row>
    <row r="620" spans="3:3" x14ac:dyDescent="0.25">
      <c r="C620" s="117" t="str">
        <f>BUNDESLIGA!F685&amp;IF(OR(BUNDESLIGA!G685="",BUNDESLIGA!H685=""),"",IF(BUNDESLIGA!G685&gt;BUNDESLIGA!H685,"",IF(BUNDESLIGA!G685&lt;BUNDESLIGA!H685,"","")))</f>
        <v/>
      </c>
    </row>
    <row r="621" spans="3:3" x14ac:dyDescent="0.25">
      <c r="C621" s="117" t="str">
        <f>BUNDESLIGA!F686&amp;IF(OR(BUNDESLIGA!G686="",BUNDESLIGA!H686=""),"",IF(BUNDESLIGA!G686&gt;BUNDESLIGA!H686,"",IF(BUNDESLIGA!G686&lt;BUNDESLIGA!H686,"","")))</f>
        <v/>
      </c>
    </row>
    <row r="622" spans="3:3" x14ac:dyDescent="0.25">
      <c r="C622" s="117" t="str">
        <f>BUNDESLIGA!F687&amp;IF(OR(BUNDESLIGA!G687="",BUNDESLIGA!H687=""),"",IF(BUNDESLIGA!G687&gt;BUNDESLIGA!H687,"",IF(BUNDESLIGA!G687&lt;BUNDESLIGA!H687,"","")))</f>
        <v/>
      </c>
    </row>
    <row r="623" spans="3:3" x14ac:dyDescent="0.25">
      <c r="C623" s="117" t="str">
        <f>BUNDESLIGA!F688&amp;IF(OR(BUNDESLIGA!G688="",BUNDESLIGA!H688=""),"",IF(BUNDESLIGA!G688&gt;BUNDESLIGA!H688,"",IF(BUNDESLIGA!G688&lt;BUNDESLIGA!H688,"","")))</f>
        <v/>
      </c>
    </row>
    <row r="624" spans="3:3" x14ac:dyDescent="0.25">
      <c r="C624" s="117" t="str">
        <f>BUNDESLIGA!F689&amp;IF(OR(BUNDESLIGA!G689="",BUNDESLIGA!H689=""),"",IF(BUNDESLIGA!G689&gt;BUNDESLIGA!H689,"",IF(BUNDESLIGA!G689&lt;BUNDESLIGA!H689,"","")))</f>
        <v/>
      </c>
    </row>
    <row r="625" spans="3:3" x14ac:dyDescent="0.25">
      <c r="C625" s="117" t="str">
        <f>BUNDESLIGA!F690&amp;IF(OR(BUNDESLIGA!G690="",BUNDESLIGA!H690=""),"",IF(BUNDESLIGA!G690&gt;BUNDESLIGA!H690,"",IF(BUNDESLIGA!G690&lt;BUNDESLIGA!H690,"","")))</f>
        <v/>
      </c>
    </row>
    <row r="626" spans="3:3" x14ac:dyDescent="0.25">
      <c r="C626" s="117" t="str">
        <f>BUNDESLIGA!F691&amp;IF(OR(BUNDESLIGA!G691="",BUNDESLIGA!H691=""),"",IF(BUNDESLIGA!G691&gt;BUNDESLIGA!H691,"",IF(BUNDESLIGA!G691&lt;BUNDESLIGA!H691,"","")))</f>
        <v/>
      </c>
    </row>
    <row r="627" spans="3:3" x14ac:dyDescent="0.25">
      <c r="C627" s="117" t="str">
        <f>BUNDESLIGA!F692&amp;IF(OR(BUNDESLIGA!G692="",BUNDESLIGA!H692=""),"",IF(BUNDESLIGA!G692&gt;BUNDESLIGA!H692,"",IF(BUNDESLIGA!G692&lt;BUNDESLIGA!H692,"","")))</f>
        <v/>
      </c>
    </row>
    <row r="628" spans="3:3" x14ac:dyDescent="0.25">
      <c r="C628" s="117" t="str">
        <f>BUNDESLIGA!F693&amp;IF(OR(BUNDESLIGA!G693="",BUNDESLIGA!H693=""),"",IF(BUNDESLIGA!G693&gt;BUNDESLIGA!H693,"",IF(BUNDESLIGA!G693&lt;BUNDESLIGA!H693,"","")))</f>
        <v/>
      </c>
    </row>
    <row r="629" spans="3:3" x14ac:dyDescent="0.25">
      <c r="C629" s="117" t="str">
        <f>BUNDESLIGA!F694&amp;IF(OR(BUNDESLIGA!G694="",BUNDESLIGA!H694=""),"",IF(BUNDESLIGA!G694&gt;BUNDESLIGA!H694,"",IF(BUNDESLIGA!G694&lt;BUNDESLIGA!H694,"","")))</f>
        <v/>
      </c>
    </row>
    <row r="630" spans="3:3" x14ac:dyDescent="0.25">
      <c r="C630" s="117" t="str">
        <f>BUNDESLIGA!F695&amp;IF(OR(BUNDESLIGA!G695="",BUNDESLIGA!H695=""),"",IF(BUNDESLIGA!G695&gt;BUNDESLIGA!H695,"",IF(BUNDESLIGA!G695&lt;BUNDESLIGA!H695,"","")))</f>
        <v/>
      </c>
    </row>
    <row r="631" spans="3:3" x14ac:dyDescent="0.25">
      <c r="C631" s="117" t="str">
        <f>BUNDESLIGA!F696&amp;IF(OR(BUNDESLIGA!G696="",BUNDESLIGA!H696=""),"",IF(BUNDESLIGA!G696&gt;BUNDESLIGA!H696,"",IF(BUNDESLIGA!G696&lt;BUNDESLIGA!H696,"","")))</f>
        <v/>
      </c>
    </row>
    <row r="632" spans="3:3" x14ac:dyDescent="0.25">
      <c r="C632" s="117" t="str">
        <f>BUNDESLIGA!F697&amp;IF(OR(BUNDESLIGA!G697="",BUNDESLIGA!H697=""),"",IF(BUNDESLIGA!G697&gt;BUNDESLIGA!H697,"",IF(BUNDESLIGA!G697&lt;BUNDESLIGA!H697,"","")))</f>
        <v/>
      </c>
    </row>
    <row r="633" spans="3:3" x14ac:dyDescent="0.25">
      <c r="C633" s="117" t="str">
        <f>BUNDESLIGA!F698&amp;IF(OR(BUNDESLIGA!G698="",BUNDESLIGA!H698=""),"",IF(BUNDESLIGA!G698&gt;BUNDESLIGA!H698,"",IF(BUNDESLIGA!G698&lt;BUNDESLIGA!H698,"","")))</f>
        <v/>
      </c>
    </row>
    <row r="634" spans="3:3" x14ac:dyDescent="0.25">
      <c r="C634" s="117" t="str">
        <f>BUNDESLIGA!F699&amp;IF(OR(BUNDESLIGA!G699="",BUNDESLIGA!H699=""),"",IF(BUNDESLIGA!G699&gt;BUNDESLIGA!H699,"",IF(BUNDESLIGA!G699&lt;BUNDESLIGA!H699,"","")))</f>
        <v/>
      </c>
    </row>
    <row r="635" spans="3:3" x14ac:dyDescent="0.25">
      <c r="C635" s="117" t="str">
        <f>BUNDESLIGA!F700&amp;IF(OR(BUNDESLIGA!G700="",BUNDESLIGA!H700=""),"",IF(BUNDESLIGA!G700&gt;BUNDESLIGA!H700,"",IF(BUNDESLIGA!G700&lt;BUNDESLIGA!H700,"","")))</f>
        <v/>
      </c>
    </row>
    <row r="636" spans="3:3" x14ac:dyDescent="0.25">
      <c r="C636" s="117" t="str">
        <f>BUNDESLIGA!F701&amp;IF(OR(BUNDESLIGA!G701="",BUNDESLIGA!H701=""),"",IF(BUNDESLIGA!G701&gt;BUNDESLIGA!H701,"",IF(BUNDESLIGA!G701&lt;BUNDESLIGA!H701,"","")))</f>
        <v/>
      </c>
    </row>
    <row r="637" spans="3:3" x14ac:dyDescent="0.25">
      <c r="C637" s="117" t="str">
        <f>BUNDESLIGA!F702&amp;IF(OR(BUNDESLIGA!G702="",BUNDESLIGA!H702=""),"",IF(BUNDESLIGA!G702&gt;BUNDESLIGA!H702,"",IF(BUNDESLIGA!G702&lt;BUNDESLIGA!H702,"","")))</f>
        <v/>
      </c>
    </row>
    <row r="638" spans="3:3" x14ac:dyDescent="0.25">
      <c r="C638" s="117" t="str">
        <f>BUNDESLIGA!F703&amp;IF(OR(BUNDESLIGA!G703="",BUNDESLIGA!H703=""),"",IF(BUNDESLIGA!G703&gt;BUNDESLIGA!H703,"",IF(BUNDESLIGA!G703&lt;BUNDESLIGA!H703,"","")))</f>
        <v/>
      </c>
    </row>
    <row r="639" spans="3:3" x14ac:dyDescent="0.25">
      <c r="C639" s="117" t="str">
        <f>BUNDESLIGA!F704&amp;IF(OR(BUNDESLIGA!G704="",BUNDESLIGA!H704=""),"",IF(BUNDESLIGA!G704&gt;BUNDESLIGA!H704,"",IF(BUNDESLIGA!G704&lt;BUNDESLIGA!H704,"","")))</f>
        <v/>
      </c>
    </row>
    <row r="640" spans="3:3" x14ac:dyDescent="0.25">
      <c r="C640" s="117" t="str">
        <f>BUNDESLIGA!F705&amp;IF(OR(BUNDESLIGA!G705="",BUNDESLIGA!H705=""),"",IF(BUNDESLIGA!G705&gt;BUNDESLIGA!H705,"",IF(BUNDESLIGA!G705&lt;BUNDESLIGA!H705,"","")))</f>
        <v/>
      </c>
    </row>
    <row r="641" spans="3:3" x14ac:dyDescent="0.25">
      <c r="C641" s="117" t="str">
        <f>BUNDESLIGA!F706&amp;IF(OR(BUNDESLIGA!G706="",BUNDESLIGA!H706=""),"",IF(BUNDESLIGA!G706&gt;BUNDESLIGA!H706,"",IF(BUNDESLIGA!G706&lt;BUNDESLIGA!H706,"","")))</f>
        <v/>
      </c>
    </row>
    <row r="642" spans="3:3" x14ac:dyDescent="0.25">
      <c r="C642" s="117" t="str">
        <f>BUNDESLIGA!F707&amp;IF(OR(BUNDESLIGA!G707="",BUNDESLIGA!H707=""),"",IF(BUNDESLIGA!G707&gt;BUNDESLIGA!H707,"",IF(BUNDESLIGA!G707&lt;BUNDESLIGA!H707,"","")))</f>
        <v/>
      </c>
    </row>
    <row r="643" spans="3:3" x14ac:dyDescent="0.25">
      <c r="C643" s="117" t="str">
        <f>BUNDESLIGA!F708&amp;IF(OR(BUNDESLIGA!G708="",BUNDESLIGA!H708=""),"",IF(BUNDESLIGA!G708&gt;BUNDESLIGA!H708,"",IF(BUNDESLIGA!G708&lt;BUNDESLIGA!H708,"","")))</f>
        <v/>
      </c>
    </row>
    <row r="644" spans="3:3" x14ac:dyDescent="0.25">
      <c r="C644" s="117" t="str">
        <f>BUNDESLIGA!F709&amp;IF(OR(BUNDESLIGA!G709="",BUNDESLIGA!H709=""),"",IF(BUNDESLIGA!G709&gt;BUNDESLIGA!H709,"",IF(BUNDESLIGA!G709&lt;BUNDESLIGA!H709,"","")))</f>
        <v/>
      </c>
    </row>
    <row r="645" spans="3:3" x14ac:dyDescent="0.25">
      <c r="C645" s="117" t="str">
        <f>BUNDESLIGA!F710&amp;IF(OR(BUNDESLIGA!G710="",BUNDESLIGA!H710=""),"",IF(BUNDESLIGA!G710&gt;BUNDESLIGA!H710,"",IF(BUNDESLIGA!G710&lt;BUNDESLIGA!H710,"","")))</f>
        <v/>
      </c>
    </row>
    <row r="646" spans="3:3" x14ac:dyDescent="0.25">
      <c r="C646" s="117" t="str">
        <f>BUNDESLIGA!F711&amp;IF(OR(BUNDESLIGA!G711="",BUNDESLIGA!H711=""),"",IF(BUNDESLIGA!G711&gt;BUNDESLIGA!H711,"",IF(BUNDESLIGA!G711&lt;BUNDESLIGA!H711,"","")))</f>
        <v/>
      </c>
    </row>
    <row r="647" spans="3:3" x14ac:dyDescent="0.25">
      <c r="C647" s="117" t="str">
        <f>BUNDESLIGA!F712&amp;IF(OR(BUNDESLIGA!G712="",BUNDESLIGA!H712=""),"",IF(BUNDESLIGA!G712&gt;BUNDESLIGA!H712,"",IF(BUNDESLIGA!G712&lt;BUNDESLIGA!H712,"","")))</f>
        <v/>
      </c>
    </row>
    <row r="648" spans="3:3" x14ac:dyDescent="0.25">
      <c r="C648" s="117" t="str">
        <f>BUNDESLIGA!F713&amp;IF(OR(BUNDESLIGA!G713="",BUNDESLIGA!H713=""),"",IF(BUNDESLIGA!G713&gt;BUNDESLIGA!H713,"",IF(BUNDESLIGA!G713&lt;BUNDESLIGA!H713,"","")))</f>
        <v/>
      </c>
    </row>
    <row r="649" spans="3:3" x14ac:dyDescent="0.25">
      <c r="C649" s="117" t="str">
        <f>BUNDESLIGA!F714&amp;IF(OR(BUNDESLIGA!G714="",BUNDESLIGA!H714=""),"",IF(BUNDESLIGA!G714&gt;BUNDESLIGA!H714,"",IF(BUNDESLIGA!G714&lt;BUNDESLIGA!H714,"","")))</f>
        <v/>
      </c>
    </row>
    <row r="650" spans="3:3" x14ac:dyDescent="0.25">
      <c r="C650" s="117" t="str">
        <f>BUNDESLIGA!F715&amp;IF(OR(BUNDESLIGA!G715="",BUNDESLIGA!H715=""),"",IF(BUNDESLIGA!G715&gt;BUNDESLIGA!H715,"",IF(BUNDESLIGA!G715&lt;BUNDESLIGA!H715,"","")))</f>
        <v/>
      </c>
    </row>
    <row r="651" spans="3:3" x14ac:dyDescent="0.25">
      <c r="C651" s="117" t="str">
        <f>BUNDESLIGA!F716&amp;IF(OR(BUNDESLIGA!G716="",BUNDESLIGA!H716=""),"",IF(BUNDESLIGA!G716&gt;BUNDESLIGA!H716,"",IF(BUNDESLIGA!G716&lt;BUNDESLIGA!H716,"","")))</f>
        <v/>
      </c>
    </row>
    <row r="652" spans="3:3" x14ac:dyDescent="0.25">
      <c r="C652" s="117" t="str">
        <f>BUNDESLIGA!F717&amp;IF(OR(BUNDESLIGA!G717="",BUNDESLIGA!H717=""),"",IF(BUNDESLIGA!G717&gt;BUNDESLIGA!H717,"",IF(BUNDESLIGA!G717&lt;BUNDESLIGA!H717,"","")))</f>
        <v/>
      </c>
    </row>
    <row r="653" spans="3:3" x14ac:dyDescent="0.25">
      <c r="C653" s="117" t="str">
        <f>BUNDESLIGA!F718&amp;IF(OR(BUNDESLIGA!G718="",BUNDESLIGA!H718=""),"",IF(BUNDESLIGA!G718&gt;BUNDESLIGA!H718,"",IF(BUNDESLIGA!G718&lt;BUNDESLIGA!H718,"","")))</f>
        <v/>
      </c>
    </row>
    <row r="654" spans="3:3" x14ac:dyDescent="0.25">
      <c r="C654" s="117" t="str">
        <f>BUNDESLIGA!F719&amp;IF(OR(BUNDESLIGA!G719="",BUNDESLIGA!H719=""),"",IF(BUNDESLIGA!G719&gt;BUNDESLIGA!H719,"",IF(BUNDESLIGA!G719&lt;BUNDESLIGA!H719,"","")))</f>
        <v/>
      </c>
    </row>
    <row r="655" spans="3:3" x14ac:dyDescent="0.25">
      <c r="C655" s="117" t="str">
        <f>BUNDESLIGA!F720&amp;IF(OR(BUNDESLIGA!G720="",BUNDESLIGA!H720=""),"",IF(BUNDESLIGA!G720&gt;BUNDESLIGA!H720,"",IF(BUNDESLIGA!G720&lt;BUNDESLIGA!H720,"","")))</f>
        <v/>
      </c>
    </row>
    <row r="656" spans="3:3" x14ac:dyDescent="0.25">
      <c r="C656" s="117" t="str">
        <f>BUNDESLIGA!F721&amp;IF(OR(BUNDESLIGA!G721="",BUNDESLIGA!H721=""),"",IF(BUNDESLIGA!G721&gt;BUNDESLIGA!H721,"",IF(BUNDESLIGA!G721&lt;BUNDESLIGA!H721,"","")))</f>
        <v/>
      </c>
    </row>
    <row r="657" spans="3:3" x14ac:dyDescent="0.25">
      <c r="C657" s="117" t="str">
        <f>BUNDESLIGA!F722&amp;IF(OR(BUNDESLIGA!G722="",BUNDESLIGA!H722=""),"",IF(BUNDESLIGA!G722&gt;BUNDESLIGA!H722,"",IF(BUNDESLIGA!G722&lt;BUNDESLIGA!H722,"","")))</f>
        <v/>
      </c>
    </row>
    <row r="658" spans="3:3" x14ac:dyDescent="0.25">
      <c r="C658" s="117" t="str">
        <f>BUNDESLIGA!F723&amp;IF(OR(BUNDESLIGA!G723="",BUNDESLIGA!H723=""),"",IF(BUNDESLIGA!G723&gt;BUNDESLIGA!H723,"",IF(BUNDESLIGA!G723&lt;BUNDESLIGA!H723,"","")))</f>
        <v/>
      </c>
    </row>
    <row r="659" spans="3:3" x14ac:dyDescent="0.25">
      <c r="C659" s="117" t="str">
        <f>BUNDESLIGA!F724&amp;IF(OR(BUNDESLIGA!G724="",BUNDESLIGA!H724=""),"",IF(BUNDESLIGA!G724&gt;BUNDESLIGA!H724,"",IF(BUNDESLIGA!G724&lt;BUNDESLIGA!H724,"","")))</f>
        <v/>
      </c>
    </row>
    <row r="660" spans="3:3" x14ac:dyDescent="0.25">
      <c r="C660" s="117" t="str">
        <f>BUNDESLIGA!F725&amp;IF(OR(BUNDESLIGA!G725="",BUNDESLIGA!H725=""),"",IF(BUNDESLIGA!G725&gt;BUNDESLIGA!H725,"",IF(BUNDESLIGA!G725&lt;BUNDESLIGA!H725,"","")))</f>
        <v/>
      </c>
    </row>
    <row r="661" spans="3:3" x14ac:dyDescent="0.25">
      <c r="C661" s="117" t="str">
        <f>BUNDESLIGA!F726&amp;IF(OR(BUNDESLIGA!G726="",BUNDESLIGA!H726=""),"",IF(BUNDESLIGA!G726&gt;BUNDESLIGA!H726,"",IF(BUNDESLIGA!G726&lt;BUNDESLIGA!H726,"","")))</f>
        <v/>
      </c>
    </row>
    <row r="662" spans="3:3" x14ac:dyDescent="0.25">
      <c r="C662" s="117" t="str">
        <f>BUNDESLIGA!F727&amp;IF(OR(BUNDESLIGA!G727="",BUNDESLIGA!H727=""),"",IF(BUNDESLIGA!G727&gt;BUNDESLIGA!H727,"",IF(BUNDESLIGA!G727&lt;BUNDESLIGA!H727,"","")))</f>
        <v/>
      </c>
    </row>
    <row r="663" spans="3:3" x14ac:dyDescent="0.25">
      <c r="C663" s="117" t="str">
        <f>BUNDESLIGA!F728&amp;IF(OR(BUNDESLIGA!G728="",BUNDESLIGA!H728=""),"",IF(BUNDESLIGA!G728&gt;BUNDESLIGA!H728,"",IF(BUNDESLIGA!G728&lt;BUNDESLIGA!H728,"","")))</f>
        <v/>
      </c>
    </row>
    <row r="664" spans="3:3" x14ac:dyDescent="0.25">
      <c r="C664" s="117" t="str">
        <f>BUNDESLIGA!F729&amp;IF(OR(BUNDESLIGA!G729="",BUNDESLIGA!H729=""),"",IF(BUNDESLIGA!G729&gt;BUNDESLIGA!H729,"",IF(BUNDESLIGA!G729&lt;BUNDESLIGA!H729,"","")))</f>
        <v/>
      </c>
    </row>
    <row r="665" spans="3:3" x14ac:dyDescent="0.25">
      <c r="C665" s="117" t="str">
        <f>BUNDESLIGA!F730&amp;IF(OR(BUNDESLIGA!G730="",BUNDESLIGA!H730=""),"",IF(BUNDESLIGA!G730&gt;BUNDESLIGA!H730,"",IF(BUNDESLIGA!G730&lt;BUNDESLIGA!H730,"","")))</f>
        <v/>
      </c>
    </row>
    <row r="666" spans="3:3" x14ac:dyDescent="0.25">
      <c r="C666" s="117" t="str">
        <f>BUNDESLIGA!F731&amp;IF(OR(BUNDESLIGA!G731="",BUNDESLIGA!H731=""),"",IF(BUNDESLIGA!G731&gt;BUNDESLIGA!H731,"",IF(BUNDESLIGA!G731&lt;BUNDESLIGA!H731,"","")))</f>
        <v/>
      </c>
    </row>
    <row r="667" spans="3:3" x14ac:dyDescent="0.25">
      <c r="C667" s="117" t="str">
        <f>BUNDESLIGA!F732&amp;IF(OR(BUNDESLIGA!G732="",BUNDESLIGA!H732=""),"",IF(BUNDESLIGA!G732&gt;BUNDESLIGA!H732,"",IF(BUNDESLIGA!G732&lt;BUNDESLIGA!H732,"","")))</f>
        <v/>
      </c>
    </row>
    <row r="668" spans="3:3" x14ac:dyDescent="0.25">
      <c r="C668" s="117" t="str">
        <f>BUNDESLIGA!F733&amp;IF(OR(BUNDESLIGA!G733="",BUNDESLIGA!H733=""),"",IF(BUNDESLIGA!G733&gt;BUNDESLIGA!H733,"",IF(BUNDESLIGA!G733&lt;BUNDESLIGA!H733,"","")))</f>
        <v/>
      </c>
    </row>
    <row r="669" spans="3:3" x14ac:dyDescent="0.25">
      <c r="C669" s="117" t="str">
        <f>BUNDESLIGA!F734&amp;IF(OR(BUNDESLIGA!G734="",BUNDESLIGA!H734=""),"",IF(BUNDESLIGA!G734&gt;BUNDESLIGA!H734,"",IF(BUNDESLIGA!G734&lt;BUNDESLIGA!H734,"","")))</f>
        <v/>
      </c>
    </row>
    <row r="670" spans="3:3" x14ac:dyDescent="0.25">
      <c r="C670" s="117" t="str">
        <f>BUNDESLIGA!F735&amp;IF(OR(BUNDESLIGA!G735="",BUNDESLIGA!H735=""),"",IF(BUNDESLIGA!G735&gt;BUNDESLIGA!H735,"",IF(BUNDESLIGA!G735&lt;BUNDESLIGA!H735,"","")))</f>
        <v/>
      </c>
    </row>
    <row r="671" spans="3:3" x14ac:dyDescent="0.25">
      <c r="C671" s="117" t="str">
        <f>BUNDESLIGA!F736&amp;IF(OR(BUNDESLIGA!G736="",BUNDESLIGA!H736=""),"",IF(BUNDESLIGA!G736&gt;BUNDESLIGA!H736,"",IF(BUNDESLIGA!G736&lt;BUNDESLIGA!H736,"","")))</f>
        <v/>
      </c>
    </row>
    <row r="672" spans="3:3" x14ac:dyDescent="0.25">
      <c r="C672" s="117" t="str">
        <f>BUNDESLIGA!F737&amp;IF(OR(BUNDESLIGA!G737="",BUNDESLIGA!H737=""),"",IF(BUNDESLIGA!G737&gt;BUNDESLIGA!H737,"",IF(BUNDESLIGA!G737&lt;BUNDESLIGA!H737,"","")))</f>
        <v/>
      </c>
    </row>
    <row r="673" spans="3:3" x14ac:dyDescent="0.25">
      <c r="C673" s="117" t="str">
        <f>BUNDESLIGA!F738&amp;IF(OR(BUNDESLIGA!G738="",BUNDESLIGA!H738=""),"",IF(BUNDESLIGA!G738&gt;BUNDESLIGA!H738,"",IF(BUNDESLIGA!G738&lt;BUNDESLIGA!H738,"","")))</f>
        <v/>
      </c>
    </row>
    <row r="674" spans="3:3" x14ac:dyDescent="0.25">
      <c r="C674" s="117" t="str">
        <f>BUNDESLIGA!F739&amp;IF(OR(BUNDESLIGA!G739="",BUNDESLIGA!H739=""),"",IF(BUNDESLIGA!G739&gt;BUNDESLIGA!H739,"",IF(BUNDESLIGA!G739&lt;BUNDESLIGA!H739,"","")))</f>
        <v/>
      </c>
    </row>
    <row r="675" spans="3:3" x14ac:dyDescent="0.25">
      <c r="C675" s="117" t="str">
        <f>BUNDESLIGA!F740&amp;IF(OR(BUNDESLIGA!G740="",BUNDESLIGA!H740=""),"",IF(BUNDESLIGA!G740&gt;BUNDESLIGA!H740,"",IF(BUNDESLIGA!G740&lt;BUNDESLIGA!H740,"","")))</f>
        <v/>
      </c>
    </row>
    <row r="676" spans="3:3" x14ac:dyDescent="0.25">
      <c r="C676" s="117" t="str">
        <f>BUNDESLIGA!F741&amp;IF(OR(BUNDESLIGA!G741="",BUNDESLIGA!H741=""),"",IF(BUNDESLIGA!G741&gt;BUNDESLIGA!H741,"",IF(BUNDESLIGA!G741&lt;BUNDESLIGA!H741,"","")))</f>
        <v/>
      </c>
    </row>
    <row r="677" spans="3:3" x14ac:dyDescent="0.25">
      <c r="C677" s="117" t="str">
        <f>BUNDESLIGA!F742&amp;IF(OR(BUNDESLIGA!G742="",BUNDESLIGA!H742=""),"",IF(BUNDESLIGA!G742&gt;BUNDESLIGA!H742,"",IF(BUNDESLIGA!G742&lt;BUNDESLIGA!H742,"","")))</f>
        <v/>
      </c>
    </row>
    <row r="678" spans="3:3" x14ac:dyDescent="0.25">
      <c r="C678" s="117" t="str">
        <f>BUNDESLIGA!F743&amp;IF(OR(BUNDESLIGA!G743="",BUNDESLIGA!H743=""),"",IF(BUNDESLIGA!G743&gt;BUNDESLIGA!H743,"",IF(BUNDESLIGA!G743&lt;BUNDESLIGA!H743,"","")))</f>
        <v/>
      </c>
    </row>
    <row r="679" spans="3:3" x14ac:dyDescent="0.25">
      <c r="C679" s="117" t="str">
        <f>BUNDESLIGA!F744&amp;IF(OR(BUNDESLIGA!G744="",BUNDESLIGA!H744=""),"",IF(BUNDESLIGA!G744&gt;BUNDESLIGA!H744,"",IF(BUNDESLIGA!G744&lt;BUNDESLIGA!H744,"","")))</f>
        <v/>
      </c>
    </row>
    <row r="680" spans="3:3" x14ac:dyDescent="0.25">
      <c r="C680" s="117" t="str">
        <f>BUNDESLIGA!F745&amp;IF(OR(BUNDESLIGA!G745="",BUNDESLIGA!H745=""),"",IF(BUNDESLIGA!G745&gt;BUNDESLIGA!H745,"",IF(BUNDESLIGA!G745&lt;BUNDESLIGA!H745,"","")))</f>
        <v/>
      </c>
    </row>
    <row r="681" spans="3:3" x14ac:dyDescent="0.25">
      <c r="C681" s="117" t="str">
        <f>BUNDESLIGA!F746&amp;IF(OR(BUNDESLIGA!G746="",BUNDESLIGA!H746=""),"",IF(BUNDESLIGA!G746&gt;BUNDESLIGA!H746,"",IF(BUNDESLIGA!G746&lt;BUNDESLIGA!H746,"","")))</f>
        <v/>
      </c>
    </row>
    <row r="682" spans="3:3" x14ac:dyDescent="0.25">
      <c r="C682" s="117" t="str">
        <f>BUNDESLIGA!F747&amp;IF(OR(BUNDESLIGA!G747="",BUNDESLIGA!H747=""),"",IF(BUNDESLIGA!G747&gt;BUNDESLIGA!H747,"",IF(BUNDESLIGA!G747&lt;BUNDESLIGA!H747,"","")))</f>
        <v/>
      </c>
    </row>
    <row r="683" spans="3:3" x14ac:dyDescent="0.25">
      <c r="C683" s="117" t="str">
        <f>BUNDESLIGA!F748&amp;IF(OR(BUNDESLIGA!G748="",BUNDESLIGA!H748=""),"",IF(BUNDESLIGA!G748&gt;BUNDESLIGA!H748,"",IF(BUNDESLIGA!G748&lt;BUNDESLIGA!H748,"","")))</f>
        <v/>
      </c>
    </row>
    <row r="684" spans="3:3" x14ac:dyDescent="0.25">
      <c r="C684" s="117" t="str">
        <f>BUNDESLIGA!F749&amp;IF(OR(BUNDESLIGA!G749="",BUNDESLIGA!H749=""),"",IF(BUNDESLIGA!G749&gt;BUNDESLIGA!H749,"",IF(BUNDESLIGA!G749&lt;BUNDESLIGA!H749,"","")))</f>
        <v/>
      </c>
    </row>
    <row r="685" spans="3:3" x14ac:dyDescent="0.25">
      <c r="C685" s="117" t="str">
        <f>BUNDESLIGA!F750&amp;IF(OR(BUNDESLIGA!G750="",BUNDESLIGA!H750=""),"",IF(BUNDESLIGA!G750&gt;BUNDESLIGA!H750,"",IF(BUNDESLIGA!G750&lt;BUNDESLIGA!H750,"","")))</f>
        <v/>
      </c>
    </row>
    <row r="686" spans="3:3" x14ac:dyDescent="0.25">
      <c r="C686" s="117" t="str">
        <f>BUNDESLIGA!F751&amp;IF(OR(BUNDESLIGA!G751="",BUNDESLIGA!H751=""),"",IF(BUNDESLIGA!G751&gt;BUNDESLIGA!H751,"",IF(BUNDESLIGA!G751&lt;BUNDESLIGA!H751,"","")))</f>
        <v/>
      </c>
    </row>
    <row r="687" spans="3:3" x14ac:dyDescent="0.25">
      <c r="C687" s="117" t="str">
        <f>BUNDESLIGA!F752&amp;IF(OR(BUNDESLIGA!G752="",BUNDESLIGA!H752=""),"",IF(BUNDESLIGA!G752&gt;BUNDESLIGA!H752,"",IF(BUNDESLIGA!G752&lt;BUNDESLIGA!H752,"","")))</f>
        <v/>
      </c>
    </row>
    <row r="688" spans="3:3" x14ac:dyDescent="0.25">
      <c r="C688" s="117" t="str">
        <f>BUNDESLIGA!F753&amp;IF(OR(BUNDESLIGA!G753="",BUNDESLIGA!H753=""),"",IF(BUNDESLIGA!G753&gt;BUNDESLIGA!H753,"",IF(BUNDESLIGA!G753&lt;BUNDESLIGA!H753,"","")))</f>
        <v/>
      </c>
    </row>
    <row r="689" spans="3:3" x14ac:dyDescent="0.25">
      <c r="C689" s="117" t="str">
        <f>BUNDESLIGA!F754&amp;IF(OR(BUNDESLIGA!G754="",BUNDESLIGA!H754=""),"",IF(BUNDESLIGA!G754&gt;BUNDESLIGA!H754,"",IF(BUNDESLIGA!G754&lt;BUNDESLIGA!H754,"","")))</f>
        <v/>
      </c>
    </row>
    <row r="690" spans="3:3" x14ac:dyDescent="0.25">
      <c r="C690" s="117" t="str">
        <f>BUNDESLIGA!F755&amp;IF(OR(BUNDESLIGA!G755="",BUNDESLIGA!H755=""),"",IF(BUNDESLIGA!G755&gt;BUNDESLIGA!H755,"",IF(BUNDESLIGA!G755&lt;BUNDESLIGA!H755,"","")))</f>
        <v/>
      </c>
    </row>
    <row r="691" spans="3:3" x14ac:dyDescent="0.25">
      <c r="C691" s="117" t="str">
        <f>BUNDESLIGA!F756&amp;IF(OR(BUNDESLIGA!G756="",BUNDESLIGA!H756=""),"",IF(BUNDESLIGA!G756&gt;BUNDESLIGA!H756,"",IF(BUNDESLIGA!G756&lt;BUNDESLIGA!H756,"","")))</f>
        <v/>
      </c>
    </row>
    <row r="692" spans="3:3" x14ac:dyDescent="0.25">
      <c r="C692" s="117" t="str">
        <f>BUNDESLIGA!F757&amp;IF(OR(BUNDESLIGA!G757="",BUNDESLIGA!H757=""),"",IF(BUNDESLIGA!G757&gt;BUNDESLIGA!H757,"",IF(BUNDESLIGA!G757&lt;BUNDESLIGA!H757,"","")))</f>
        <v/>
      </c>
    </row>
    <row r="693" spans="3:3" x14ac:dyDescent="0.25">
      <c r="C693" s="117" t="str">
        <f>BUNDESLIGA!F758&amp;IF(OR(BUNDESLIGA!G758="",BUNDESLIGA!H758=""),"",IF(BUNDESLIGA!G758&gt;BUNDESLIGA!H758,"",IF(BUNDESLIGA!G758&lt;BUNDESLIGA!H758,"","")))</f>
        <v/>
      </c>
    </row>
    <row r="694" spans="3:3" x14ac:dyDescent="0.25">
      <c r="C694" s="117" t="str">
        <f>BUNDESLIGA!F759&amp;IF(OR(BUNDESLIGA!G759="",BUNDESLIGA!H759=""),"",IF(BUNDESLIGA!G759&gt;BUNDESLIGA!H759,"",IF(BUNDESLIGA!G759&lt;BUNDESLIGA!H759,"","")))</f>
        <v/>
      </c>
    </row>
    <row r="695" spans="3:3" x14ac:dyDescent="0.25">
      <c r="C695" s="117" t="str">
        <f>BUNDESLIGA!F760&amp;IF(OR(BUNDESLIGA!G760="",BUNDESLIGA!H760=""),"",IF(BUNDESLIGA!G760&gt;BUNDESLIGA!H760,"",IF(BUNDESLIGA!G760&lt;BUNDESLIGA!H760,"","")))</f>
        <v/>
      </c>
    </row>
    <row r="696" spans="3:3" x14ac:dyDescent="0.25">
      <c r="C696" s="117" t="str">
        <f>BUNDESLIGA!F761&amp;IF(OR(BUNDESLIGA!G761="",BUNDESLIGA!H761=""),"",IF(BUNDESLIGA!G761&gt;BUNDESLIGA!H761,"",IF(BUNDESLIGA!G761&lt;BUNDESLIGA!H761,"","")))</f>
        <v/>
      </c>
    </row>
    <row r="697" spans="3:3" x14ac:dyDescent="0.25">
      <c r="C697" s="117" t="str">
        <f>BUNDESLIGA!F762&amp;IF(OR(BUNDESLIGA!G762="",BUNDESLIGA!H762=""),"",IF(BUNDESLIGA!G762&gt;BUNDESLIGA!H762,"",IF(BUNDESLIGA!G762&lt;BUNDESLIGA!H762,"","")))</f>
        <v/>
      </c>
    </row>
    <row r="698" spans="3:3" x14ac:dyDescent="0.25">
      <c r="C698" s="117" t="str">
        <f>BUNDESLIGA!F763&amp;IF(OR(BUNDESLIGA!G763="",BUNDESLIGA!H763=""),"",IF(BUNDESLIGA!G763&gt;BUNDESLIGA!H763,"",IF(BUNDESLIGA!G763&lt;BUNDESLIGA!H763,"","")))</f>
        <v/>
      </c>
    </row>
    <row r="699" spans="3:3" x14ac:dyDescent="0.25">
      <c r="C699" s="117" t="str">
        <f>BUNDESLIGA!F764&amp;IF(OR(BUNDESLIGA!G764="",BUNDESLIGA!H764=""),"",IF(BUNDESLIGA!G764&gt;BUNDESLIGA!H764,"",IF(BUNDESLIGA!G764&lt;BUNDESLIGA!H764,"","")))</f>
        <v/>
      </c>
    </row>
    <row r="700" spans="3:3" x14ac:dyDescent="0.25">
      <c r="C700" s="117" t="str">
        <f>BUNDESLIGA!F765&amp;IF(OR(BUNDESLIGA!G765="",BUNDESLIGA!H765=""),"",IF(BUNDESLIGA!G765&gt;BUNDESLIGA!H765,"",IF(BUNDESLIGA!G765&lt;BUNDESLIGA!H765,"","")))</f>
        <v/>
      </c>
    </row>
    <row r="701" spans="3:3" x14ac:dyDescent="0.25">
      <c r="C701" s="117" t="str">
        <f>BUNDESLIGA!F766&amp;IF(OR(BUNDESLIGA!G766="",BUNDESLIGA!H766=""),"",IF(BUNDESLIGA!G766&gt;BUNDESLIGA!H766,"",IF(BUNDESLIGA!G766&lt;BUNDESLIGA!H766,"","")))</f>
        <v/>
      </c>
    </row>
    <row r="702" spans="3:3" x14ac:dyDescent="0.25">
      <c r="C702" s="117" t="str">
        <f>BUNDESLIGA!F767&amp;IF(OR(BUNDESLIGA!G767="",BUNDESLIGA!H767=""),"",IF(BUNDESLIGA!G767&gt;BUNDESLIGA!H767,"",IF(BUNDESLIGA!G767&lt;BUNDESLIGA!H767,"","")))</f>
        <v/>
      </c>
    </row>
    <row r="703" spans="3:3" x14ac:dyDescent="0.25">
      <c r="C703" s="117" t="str">
        <f>BUNDESLIGA!F768&amp;IF(OR(BUNDESLIGA!G768="",BUNDESLIGA!H768=""),"",IF(BUNDESLIGA!G768&gt;BUNDESLIGA!H768,"",IF(BUNDESLIGA!G768&lt;BUNDESLIGA!H768,"","")))</f>
        <v/>
      </c>
    </row>
    <row r="704" spans="3:3" x14ac:dyDescent="0.25">
      <c r="C704" s="117" t="str">
        <f>BUNDESLIGA!F769&amp;IF(OR(BUNDESLIGA!G769="",BUNDESLIGA!H769=""),"",IF(BUNDESLIGA!G769&gt;BUNDESLIGA!H769,"",IF(BUNDESLIGA!G769&lt;BUNDESLIGA!H769,"","")))</f>
        <v/>
      </c>
    </row>
    <row r="705" spans="3:3" x14ac:dyDescent="0.25">
      <c r="C705" s="117" t="str">
        <f>BUNDESLIGA!F770&amp;IF(OR(BUNDESLIGA!G770="",BUNDESLIGA!H770=""),"",IF(BUNDESLIGA!G770&gt;BUNDESLIGA!H770,"",IF(BUNDESLIGA!G770&lt;BUNDESLIGA!H770,"","")))</f>
        <v/>
      </c>
    </row>
    <row r="706" spans="3:3" x14ac:dyDescent="0.25">
      <c r="C706" s="117" t="str">
        <f>BUNDESLIGA!F771&amp;IF(OR(BUNDESLIGA!G771="",BUNDESLIGA!H771=""),"",IF(BUNDESLIGA!G771&gt;BUNDESLIGA!H771,"",IF(BUNDESLIGA!G771&lt;BUNDESLIGA!H771,"","")))</f>
        <v/>
      </c>
    </row>
    <row r="707" spans="3:3" x14ac:dyDescent="0.25">
      <c r="C707" s="117" t="str">
        <f>BUNDESLIGA!F772&amp;IF(OR(BUNDESLIGA!G772="",BUNDESLIGA!H772=""),"",IF(BUNDESLIGA!G772&gt;BUNDESLIGA!H772,"",IF(BUNDESLIGA!G772&lt;BUNDESLIGA!H772,"","")))</f>
        <v/>
      </c>
    </row>
    <row r="708" spans="3:3" x14ac:dyDescent="0.25">
      <c r="C708" s="117" t="str">
        <f>BUNDESLIGA!F773&amp;IF(OR(BUNDESLIGA!G773="",BUNDESLIGA!H773=""),"",IF(BUNDESLIGA!G773&gt;BUNDESLIGA!H773,"",IF(BUNDESLIGA!G773&lt;BUNDESLIGA!H773,"","")))</f>
        <v/>
      </c>
    </row>
    <row r="709" spans="3:3" x14ac:dyDescent="0.25">
      <c r="C709" s="117" t="str">
        <f>BUNDESLIGA!F774&amp;IF(OR(BUNDESLIGA!G774="",BUNDESLIGA!H774=""),"",IF(BUNDESLIGA!G774&gt;BUNDESLIGA!H774,"",IF(BUNDESLIGA!G774&lt;BUNDESLIGA!H774,"","")))</f>
        <v/>
      </c>
    </row>
    <row r="710" spans="3:3" x14ac:dyDescent="0.25">
      <c r="C710" s="117" t="str">
        <f>BUNDESLIGA!F775&amp;IF(OR(BUNDESLIGA!G775="",BUNDESLIGA!H775=""),"",IF(BUNDESLIGA!G775&gt;BUNDESLIGA!H775,"",IF(BUNDESLIGA!G775&lt;BUNDESLIGA!H775,"","")))</f>
        <v/>
      </c>
    </row>
    <row r="711" spans="3:3" x14ac:dyDescent="0.25">
      <c r="C711" s="117" t="str">
        <f>BUNDESLIGA!F776&amp;IF(OR(BUNDESLIGA!G776="",BUNDESLIGA!H776=""),"",IF(BUNDESLIGA!G776&gt;BUNDESLIGA!H776,"",IF(BUNDESLIGA!G776&lt;BUNDESLIGA!H776,"","")))</f>
        <v/>
      </c>
    </row>
    <row r="712" spans="3:3" x14ac:dyDescent="0.25">
      <c r="C712" s="117" t="str">
        <f>BUNDESLIGA!F777&amp;IF(OR(BUNDESLIGA!G777="",BUNDESLIGA!H777=""),"",IF(BUNDESLIGA!G777&gt;BUNDESLIGA!H777,"",IF(BUNDESLIGA!G777&lt;BUNDESLIGA!H777,"","")))</f>
        <v/>
      </c>
    </row>
    <row r="713" spans="3:3" x14ac:dyDescent="0.25">
      <c r="C713" s="117" t="str">
        <f>BUNDESLIGA!F778&amp;IF(OR(BUNDESLIGA!G778="",BUNDESLIGA!H778=""),"",IF(BUNDESLIGA!G778&gt;BUNDESLIGA!H778,"",IF(BUNDESLIGA!G778&lt;BUNDESLIGA!H778,"","")))</f>
        <v/>
      </c>
    </row>
    <row r="714" spans="3:3" x14ac:dyDescent="0.25">
      <c r="C714" s="117" t="str">
        <f>BUNDESLIGA!F779&amp;IF(OR(BUNDESLIGA!G779="",BUNDESLIGA!H779=""),"",IF(BUNDESLIGA!G779&gt;BUNDESLIGA!H779,"",IF(BUNDESLIGA!G779&lt;BUNDESLIGA!H779,"","")))</f>
        <v/>
      </c>
    </row>
    <row r="715" spans="3:3" x14ac:dyDescent="0.25">
      <c r="C715" s="117" t="str">
        <f>BUNDESLIGA!F780&amp;IF(OR(BUNDESLIGA!G780="",BUNDESLIGA!H780=""),"",IF(BUNDESLIGA!G780&gt;BUNDESLIGA!H780,"",IF(BUNDESLIGA!G780&lt;BUNDESLIGA!H780,"","")))</f>
        <v/>
      </c>
    </row>
    <row r="716" spans="3:3" x14ac:dyDescent="0.25">
      <c r="C716" s="117" t="str">
        <f>BUNDESLIGA!F781&amp;IF(OR(BUNDESLIGA!G781="",BUNDESLIGA!H781=""),"",IF(BUNDESLIGA!G781&gt;BUNDESLIGA!H781,"",IF(BUNDESLIGA!G781&lt;BUNDESLIGA!H781,"","")))</f>
        <v/>
      </c>
    </row>
    <row r="717" spans="3:3" x14ac:dyDescent="0.25">
      <c r="C717" s="117" t="str">
        <f>BUNDESLIGA!F782&amp;IF(OR(BUNDESLIGA!G782="",BUNDESLIGA!H782=""),"",IF(BUNDESLIGA!G782&gt;BUNDESLIGA!H782,"",IF(BUNDESLIGA!G782&lt;BUNDESLIGA!H782,"","")))</f>
        <v/>
      </c>
    </row>
    <row r="718" spans="3:3" x14ac:dyDescent="0.25">
      <c r="C718" s="117" t="str">
        <f>BUNDESLIGA!F783&amp;IF(OR(BUNDESLIGA!G783="",BUNDESLIGA!H783=""),"",IF(BUNDESLIGA!G783&gt;BUNDESLIGA!H783,"",IF(BUNDESLIGA!G783&lt;BUNDESLIGA!H783,"","")))</f>
        <v/>
      </c>
    </row>
    <row r="719" spans="3:3" x14ac:dyDescent="0.25">
      <c r="C719" s="117" t="str">
        <f>BUNDESLIGA!F784&amp;IF(OR(BUNDESLIGA!G784="",BUNDESLIGA!H784=""),"",IF(BUNDESLIGA!G784&gt;BUNDESLIGA!H784,"",IF(BUNDESLIGA!G784&lt;BUNDESLIGA!H784,"","")))</f>
        <v/>
      </c>
    </row>
    <row r="720" spans="3:3" x14ac:dyDescent="0.25">
      <c r="C720" s="117" t="str">
        <f>BUNDESLIGA!F785&amp;IF(OR(BUNDESLIGA!G785="",BUNDESLIGA!H785=""),"",IF(BUNDESLIGA!G785&gt;BUNDESLIGA!H785,"",IF(BUNDESLIGA!G785&lt;BUNDESLIGA!H785,"","")))</f>
        <v/>
      </c>
    </row>
    <row r="721" spans="3:3" x14ac:dyDescent="0.25">
      <c r="C721" s="117" t="str">
        <f>BUNDESLIGA!F786&amp;IF(OR(BUNDESLIGA!G786="",BUNDESLIGA!H786=""),"",IF(BUNDESLIGA!G786&gt;BUNDESLIGA!H786,"",IF(BUNDESLIGA!G786&lt;BUNDESLIGA!H786,"","")))</f>
        <v/>
      </c>
    </row>
    <row r="722" spans="3:3" x14ac:dyDescent="0.25">
      <c r="C722" s="117" t="str">
        <f>BUNDESLIGA!F787&amp;IF(OR(BUNDESLIGA!G787="",BUNDESLIGA!H787=""),"",IF(BUNDESLIGA!G787&gt;BUNDESLIGA!H787,"",IF(BUNDESLIGA!G787&lt;BUNDESLIGA!H787,"","")))</f>
        <v/>
      </c>
    </row>
    <row r="723" spans="3:3" x14ac:dyDescent="0.25">
      <c r="C723" s="117" t="str">
        <f>BUNDESLIGA!F788&amp;IF(OR(BUNDESLIGA!G788="",BUNDESLIGA!H788=""),"",IF(BUNDESLIGA!G788&gt;BUNDESLIGA!H788,"",IF(BUNDESLIGA!G788&lt;BUNDESLIGA!H788,"","")))</f>
        <v/>
      </c>
    </row>
    <row r="724" spans="3:3" x14ac:dyDescent="0.25">
      <c r="C724" s="117" t="str">
        <f>BUNDESLIGA!F789&amp;IF(OR(BUNDESLIGA!G789="",BUNDESLIGA!H789=""),"",IF(BUNDESLIGA!G789&gt;BUNDESLIGA!H789,"",IF(BUNDESLIGA!G789&lt;BUNDESLIGA!H789,"","")))</f>
        <v/>
      </c>
    </row>
    <row r="725" spans="3:3" x14ac:dyDescent="0.25">
      <c r="C725" s="117" t="str">
        <f>BUNDESLIGA!F790&amp;IF(OR(BUNDESLIGA!G790="",BUNDESLIGA!H790=""),"",IF(BUNDESLIGA!G790&gt;BUNDESLIGA!H790,"",IF(BUNDESLIGA!G790&lt;BUNDESLIGA!H790,"","")))</f>
        <v/>
      </c>
    </row>
    <row r="726" spans="3:3" x14ac:dyDescent="0.25">
      <c r="C726" s="117" t="str">
        <f>BUNDESLIGA!F791&amp;IF(OR(BUNDESLIGA!G791="",BUNDESLIGA!H791=""),"",IF(BUNDESLIGA!G791&gt;BUNDESLIGA!H791,"",IF(BUNDESLIGA!G791&lt;BUNDESLIGA!H791,"","")))</f>
        <v/>
      </c>
    </row>
    <row r="727" spans="3:3" x14ac:dyDescent="0.25">
      <c r="C727" s="117" t="str">
        <f>BUNDESLIGA!F792&amp;IF(OR(BUNDESLIGA!G792="",BUNDESLIGA!H792=""),"",IF(BUNDESLIGA!G792&gt;BUNDESLIGA!H792,"",IF(BUNDESLIGA!G792&lt;BUNDESLIGA!H792,"","")))</f>
        <v/>
      </c>
    </row>
    <row r="728" spans="3:3" x14ac:dyDescent="0.25">
      <c r="C728" s="117" t="str">
        <f>BUNDESLIGA!F793&amp;IF(OR(BUNDESLIGA!G793="",BUNDESLIGA!H793=""),"",IF(BUNDESLIGA!G793&gt;BUNDESLIGA!H793,"",IF(BUNDESLIGA!G793&lt;BUNDESLIGA!H793,"","")))</f>
        <v/>
      </c>
    </row>
    <row r="729" spans="3:3" x14ac:dyDescent="0.25">
      <c r="C729" s="117" t="str">
        <f>BUNDESLIGA!F794&amp;IF(OR(BUNDESLIGA!G794="",BUNDESLIGA!H794=""),"",IF(BUNDESLIGA!G794&gt;BUNDESLIGA!H794,"",IF(BUNDESLIGA!G794&lt;BUNDESLIGA!H794,"","")))</f>
        <v/>
      </c>
    </row>
    <row r="730" spans="3:3" x14ac:dyDescent="0.25">
      <c r="C730" s="117" t="str">
        <f>BUNDESLIGA!F795&amp;IF(OR(BUNDESLIGA!G795="",BUNDESLIGA!H795=""),"",IF(BUNDESLIGA!G795&gt;BUNDESLIGA!H795,"",IF(BUNDESLIGA!G795&lt;BUNDESLIGA!H795,"","")))</f>
        <v/>
      </c>
    </row>
    <row r="731" spans="3:3" x14ac:dyDescent="0.25">
      <c r="C731" s="117" t="str">
        <f>BUNDESLIGA!F796&amp;IF(OR(BUNDESLIGA!G796="",BUNDESLIGA!H796=""),"",IF(BUNDESLIGA!G796&gt;BUNDESLIGA!H796,"",IF(BUNDESLIGA!G796&lt;BUNDESLIGA!H796,"","")))</f>
        <v/>
      </c>
    </row>
    <row r="732" spans="3:3" x14ac:dyDescent="0.25">
      <c r="C732" s="117" t="str">
        <f>BUNDESLIGA!F797&amp;IF(OR(BUNDESLIGA!G797="",BUNDESLIGA!H797=""),"",IF(BUNDESLIGA!G797&gt;BUNDESLIGA!H797,"",IF(BUNDESLIGA!G797&lt;BUNDESLIGA!H797,"","")))</f>
        <v/>
      </c>
    </row>
    <row r="733" spans="3:3" x14ac:dyDescent="0.25">
      <c r="C733" s="117" t="str">
        <f>BUNDESLIGA!F798&amp;IF(OR(BUNDESLIGA!G798="",BUNDESLIGA!H798=""),"",IF(BUNDESLIGA!G798&gt;BUNDESLIGA!H798,"",IF(BUNDESLIGA!G798&lt;BUNDESLIGA!H798,"","")))</f>
        <v/>
      </c>
    </row>
    <row r="734" spans="3:3" x14ac:dyDescent="0.25">
      <c r="C734" s="117" t="str">
        <f>BUNDESLIGA!F799&amp;IF(OR(BUNDESLIGA!G799="",BUNDESLIGA!H799=""),"",IF(BUNDESLIGA!G799&gt;BUNDESLIGA!H799,"",IF(BUNDESLIGA!G799&lt;BUNDESLIGA!H799,"","")))</f>
        <v/>
      </c>
    </row>
    <row r="735" spans="3:3" x14ac:dyDescent="0.25">
      <c r="C735" s="117" t="str">
        <f>BUNDESLIGA!F800&amp;IF(OR(BUNDESLIGA!G800="",BUNDESLIGA!H800=""),"",IF(BUNDESLIGA!G800&gt;BUNDESLIGA!H800,"",IF(BUNDESLIGA!G800&lt;BUNDESLIGA!H800,"","")))</f>
        <v/>
      </c>
    </row>
    <row r="736" spans="3:3" x14ac:dyDescent="0.25">
      <c r="C736" s="117" t="str">
        <f>BUNDESLIGA!F801&amp;IF(OR(BUNDESLIGA!G801="",BUNDESLIGA!H801=""),"",IF(BUNDESLIGA!G801&gt;BUNDESLIGA!H801,"",IF(BUNDESLIGA!G801&lt;BUNDESLIGA!H801,"","")))</f>
        <v/>
      </c>
    </row>
    <row r="737" spans="3:3" x14ac:dyDescent="0.25">
      <c r="C737" s="117" t="str">
        <f>BUNDESLIGA!F802&amp;IF(OR(BUNDESLIGA!G802="",BUNDESLIGA!H802=""),"",IF(BUNDESLIGA!G802&gt;BUNDESLIGA!H802,"",IF(BUNDESLIGA!G802&lt;BUNDESLIGA!H802,"","")))</f>
        <v/>
      </c>
    </row>
    <row r="738" spans="3:3" x14ac:dyDescent="0.25">
      <c r="C738" s="117" t="str">
        <f>BUNDESLIGA!F803&amp;IF(OR(BUNDESLIGA!G803="",BUNDESLIGA!H803=""),"",IF(BUNDESLIGA!G803&gt;BUNDESLIGA!H803,"",IF(BUNDESLIGA!G803&lt;BUNDESLIGA!H803,"","")))</f>
        <v/>
      </c>
    </row>
    <row r="739" spans="3:3" x14ac:dyDescent="0.25">
      <c r="C739" s="117" t="str">
        <f>BUNDESLIGA!F804&amp;IF(OR(BUNDESLIGA!G804="",BUNDESLIGA!H804=""),"",IF(BUNDESLIGA!G804&gt;BUNDESLIGA!H804,"",IF(BUNDESLIGA!G804&lt;BUNDESLIGA!H804,"","")))</f>
        <v/>
      </c>
    </row>
    <row r="740" spans="3:3" x14ac:dyDescent="0.25">
      <c r="C740" s="117" t="str">
        <f>BUNDESLIGA!F805&amp;IF(OR(BUNDESLIGA!G805="",BUNDESLIGA!H805=""),"",IF(BUNDESLIGA!G805&gt;BUNDESLIGA!H805,"",IF(BUNDESLIGA!G805&lt;BUNDESLIGA!H805,"","")))</f>
        <v/>
      </c>
    </row>
    <row r="741" spans="3:3" x14ac:dyDescent="0.25">
      <c r="C741" s="117" t="str">
        <f>BUNDESLIGA!F806&amp;IF(OR(BUNDESLIGA!G806="",BUNDESLIGA!H806=""),"",IF(BUNDESLIGA!G806&gt;BUNDESLIGA!H806,"",IF(BUNDESLIGA!G806&lt;BUNDESLIGA!H806,"","")))</f>
        <v/>
      </c>
    </row>
    <row r="742" spans="3:3" x14ac:dyDescent="0.25">
      <c r="C742" s="117" t="str">
        <f>BUNDESLIGA!F807&amp;IF(OR(BUNDESLIGA!G807="",BUNDESLIGA!H807=""),"",IF(BUNDESLIGA!G807&gt;BUNDESLIGA!H807,"",IF(BUNDESLIGA!G807&lt;BUNDESLIGA!H807,"","")))</f>
        <v/>
      </c>
    </row>
    <row r="743" spans="3:3" x14ac:dyDescent="0.25">
      <c r="C743" s="117" t="str">
        <f>BUNDESLIGA!F808&amp;IF(OR(BUNDESLIGA!G808="",BUNDESLIGA!H808=""),"",IF(BUNDESLIGA!G808&gt;BUNDESLIGA!H808,"",IF(BUNDESLIGA!G808&lt;BUNDESLIGA!H808,"","")))</f>
        <v/>
      </c>
    </row>
    <row r="744" spans="3:3" x14ac:dyDescent="0.25">
      <c r="C744" s="117" t="str">
        <f>BUNDESLIGA!F809&amp;IF(OR(BUNDESLIGA!G809="",BUNDESLIGA!H809=""),"",IF(BUNDESLIGA!G809&gt;BUNDESLIGA!H809,"",IF(BUNDESLIGA!G809&lt;BUNDESLIGA!H809,"","")))</f>
        <v/>
      </c>
    </row>
    <row r="745" spans="3:3" x14ac:dyDescent="0.25">
      <c r="C745" s="117" t="str">
        <f>BUNDESLIGA!F810&amp;IF(OR(BUNDESLIGA!G810="",BUNDESLIGA!H810=""),"",IF(BUNDESLIGA!G810&gt;BUNDESLIGA!H810,"",IF(BUNDESLIGA!G810&lt;BUNDESLIGA!H810,"","")))</f>
        <v/>
      </c>
    </row>
    <row r="746" spans="3:3" x14ac:dyDescent="0.25">
      <c r="C746" s="117" t="str">
        <f>BUNDESLIGA!F811&amp;IF(OR(BUNDESLIGA!G811="",BUNDESLIGA!H811=""),"",IF(BUNDESLIGA!G811&gt;BUNDESLIGA!H811,"",IF(BUNDESLIGA!G811&lt;BUNDESLIGA!H811,"","")))</f>
        <v/>
      </c>
    </row>
    <row r="747" spans="3:3" x14ac:dyDescent="0.25">
      <c r="C747" s="117" t="str">
        <f>BUNDESLIGA!F812&amp;IF(OR(BUNDESLIGA!G812="",BUNDESLIGA!H812=""),"",IF(BUNDESLIGA!G812&gt;BUNDESLIGA!H812,"",IF(BUNDESLIGA!G812&lt;BUNDESLIGA!H812,"","")))</f>
        <v/>
      </c>
    </row>
    <row r="748" spans="3:3" x14ac:dyDescent="0.25">
      <c r="C748" s="117" t="str">
        <f>BUNDESLIGA!F813&amp;IF(OR(BUNDESLIGA!G813="",BUNDESLIGA!H813=""),"",IF(BUNDESLIGA!G813&gt;BUNDESLIGA!H813,"",IF(BUNDESLIGA!G813&lt;BUNDESLIGA!H813,"","")))</f>
        <v/>
      </c>
    </row>
    <row r="749" spans="3:3" x14ac:dyDescent="0.25">
      <c r="C749" s="117" t="str">
        <f>BUNDESLIGA!F814&amp;IF(OR(BUNDESLIGA!G814="",BUNDESLIGA!H814=""),"",IF(BUNDESLIGA!G814&gt;BUNDESLIGA!H814,"",IF(BUNDESLIGA!G814&lt;BUNDESLIGA!H814,"","")))</f>
        <v/>
      </c>
    </row>
    <row r="750" spans="3:3" x14ac:dyDescent="0.25">
      <c r="C750" s="117" t="str">
        <f>BUNDESLIGA!F815&amp;IF(OR(BUNDESLIGA!G815="",BUNDESLIGA!H815=""),"",IF(BUNDESLIGA!G815&gt;BUNDESLIGA!H815,"",IF(BUNDESLIGA!G815&lt;BUNDESLIGA!H815,"","")))</f>
        <v/>
      </c>
    </row>
    <row r="751" spans="3:3" x14ac:dyDescent="0.25">
      <c r="C751" s="117" t="str">
        <f>BUNDESLIGA!F816&amp;IF(OR(BUNDESLIGA!G816="",BUNDESLIGA!H816=""),"",IF(BUNDESLIGA!G816&gt;BUNDESLIGA!H816,"",IF(BUNDESLIGA!G816&lt;BUNDESLIGA!H816,"","")))</f>
        <v/>
      </c>
    </row>
    <row r="752" spans="3:3" x14ac:dyDescent="0.25">
      <c r="C752" s="117" t="str">
        <f>BUNDESLIGA!F817&amp;IF(OR(BUNDESLIGA!G817="",BUNDESLIGA!H817=""),"",IF(BUNDESLIGA!G817&gt;BUNDESLIGA!H817,"",IF(BUNDESLIGA!G817&lt;BUNDESLIGA!H817,"","")))</f>
        <v/>
      </c>
    </row>
    <row r="753" spans="3:3" x14ac:dyDescent="0.25">
      <c r="C753" s="117" t="str">
        <f>BUNDESLIGA!F818&amp;IF(OR(BUNDESLIGA!G818="",BUNDESLIGA!H818=""),"",IF(BUNDESLIGA!G818&gt;BUNDESLIGA!H818,"",IF(BUNDESLIGA!G818&lt;BUNDESLIGA!H818,"","")))</f>
        <v/>
      </c>
    </row>
    <row r="754" spans="3:3" x14ac:dyDescent="0.25">
      <c r="C754" s="117" t="str">
        <f>BUNDESLIGA!F819&amp;IF(OR(BUNDESLIGA!G819="",BUNDESLIGA!H819=""),"",IF(BUNDESLIGA!G819&gt;BUNDESLIGA!H819,"",IF(BUNDESLIGA!G819&lt;BUNDESLIGA!H819,"","")))</f>
        <v/>
      </c>
    </row>
    <row r="755" spans="3:3" x14ac:dyDescent="0.25">
      <c r="C755" s="117" t="str">
        <f>BUNDESLIGA!F820&amp;IF(OR(BUNDESLIGA!G820="",BUNDESLIGA!H820=""),"",IF(BUNDESLIGA!G820&gt;BUNDESLIGA!H820,"",IF(BUNDESLIGA!G820&lt;BUNDESLIGA!H820,"","")))</f>
        <v/>
      </c>
    </row>
    <row r="756" spans="3:3" x14ac:dyDescent="0.25">
      <c r="C756" s="117" t="str">
        <f>BUNDESLIGA!F821&amp;IF(OR(BUNDESLIGA!G821="",BUNDESLIGA!H821=""),"",IF(BUNDESLIGA!G821&gt;BUNDESLIGA!H821,"",IF(BUNDESLIGA!G821&lt;BUNDESLIGA!H821,"","")))</f>
        <v/>
      </c>
    </row>
    <row r="757" spans="3:3" x14ac:dyDescent="0.25">
      <c r="C757" s="117" t="str">
        <f>BUNDESLIGA!F822&amp;IF(OR(BUNDESLIGA!G822="",BUNDESLIGA!H822=""),"",IF(BUNDESLIGA!G822&gt;BUNDESLIGA!H822,"",IF(BUNDESLIGA!G822&lt;BUNDESLIGA!H822,"","")))</f>
        <v/>
      </c>
    </row>
    <row r="758" spans="3:3" x14ac:dyDescent="0.25">
      <c r="C758" s="117" t="str">
        <f>BUNDESLIGA!F823&amp;IF(OR(BUNDESLIGA!G823="",BUNDESLIGA!H823=""),"",IF(BUNDESLIGA!G823&gt;BUNDESLIGA!H823,"",IF(BUNDESLIGA!G823&lt;BUNDESLIGA!H823,"","")))</f>
        <v/>
      </c>
    </row>
    <row r="759" spans="3:3" x14ac:dyDescent="0.25">
      <c r="C759" s="117" t="str">
        <f>BUNDESLIGA!F824&amp;IF(OR(BUNDESLIGA!G824="",BUNDESLIGA!H824=""),"",IF(BUNDESLIGA!G824&gt;BUNDESLIGA!H824,"",IF(BUNDESLIGA!G824&lt;BUNDESLIGA!H824,"","")))</f>
        <v/>
      </c>
    </row>
    <row r="760" spans="3:3" x14ac:dyDescent="0.25">
      <c r="C760" s="117" t="str">
        <f>BUNDESLIGA!F825&amp;IF(OR(BUNDESLIGA!G825="",BUNDESLIGA!H825=""),"",IF(BUNDESLIGA!G825&gt;BUNDESLIGA!H825,"",IF(BUNDESLIGA!G825&lt;BUNDESLIGA!H825,"","")))</f>
        <v/>
      </c>
    </row>
    <row r="761" spans="3:3" x14ac:dyDescent="0.25">
      <c r="C761" s="117" t="str">
        <f>BUNDESLIGA!F826&amp;IF(OR(BUNDESLIGA!G826="",BUNDESLIGA!H826=""),"",IF(BUNDESLIGA!G826&gt;BUNDESLIGA!H826,"",IF(BUNDESLIGA!G826&lt;BUNDESLIGA!H826,"","")))</f>
        <v/>
      </c>
    </row>
    <row r="762" spans="3:3" x14ac:dyDescent="0.25">
      <c r="C762" s="117" t="str">
        <f>BUNDESLIGA!F827&amp;IF(OR(BUNDESLIGA!G827="",BUNDESLIGA!H827=""),"",IF(BUNDESLIGA!G827&gt;BUNDESLIGA!H827,"",IF(BUNDESLIGA!G827&lt;BUNDESLIGA!H827,"","")))</f>
        <v/>
      </c>
    </row>
    <row r="763" spans="3:3" x14ac:dyDescent="0.25">
      <c r="C763" s="117" t="str">
        <f>BUNDESLIGA!F828&amp;IF(OR(BUNDESLIGA!G828="",BUNDESLIGA!H828=""),"",IF(BUNDESLIGA!G828&gt;BUNDESLIGA!H828,"",IF(BUNDESLIGA!G828&lt;BUNDESLIGA!H828,"","")))</f>
        <v/>
      </c>
    </row>
    <row r="764" spans="3:3" x14ac:dyDescent="0.25">
      <c r="C764" s="117" t="str">
        <f>BUNDESLIGA!F829&amp;IF(OR(BUNDESLIGA!G829="",BUNDESLIGA!H829=""),"",IF(BUNDESLIGA!G829&gt;BUNDESLIGA!H829,"",IF(BUNDESLIGA!G829&lt;BUNDESLIGA!H829,"","")))</f>
        <v/>
      </c>
    </row>
    <row r="765" spans="3:3" x14ac:dyDescent="0.25">
      <c r="C765" s="117" t="str">
        <f>BUNDESLIGA!F830&amp;IF(OR(BUNDESLIGA!G830="",BUNDESLIGA!H830=""),"",IF(BUNDESLIGA!G830&gt;BUNDESLIGA!H830,"",IF(BUNDESLIGA!G830&lt;BUNDESLIGA!H830,"","")))</f>
        <v/>
      </c>
    </row>
    <row r="766" spans="3:3" x14ac:dyDescent="0.25">
      <c r="C766" s="117" t="str">
        <f>BUNDESLIGA!F831&amp;IF(OR(BUNDESLIGA!G831="",BUNDESLIGA!H831=""),"",IF(BUNDESLIGA!G831&gt;BUNDESLIGA!H831,"",IF(BUNDESLIGA!G831&lt;BUNDESLIGA!H831,"","")))</f>
        <v/>
      </c>
    </row>
    <row r="767" spans="3:3" x14ac:dyDescent="0.25">
      <c r="C767" s="117" t="str">
        <f>BUNDESLIGA!F832&amp;IF(OR(BUNDESLIGA!G832="",BUNDESLIGA!H832=""),"",IF(BUNDESLIGA!G832&gt;BUNDESLIGA!H832,"",IF(BUNDESLIGA!G832&lt;BUNDESLIGA!H832,"","")))</f>
        <v/>
      </c>
    </row>
    <row r="768" spans="3:3" x14ac:dyDescent="0.25">
      <c r="C768" s="117" t="str">
        <f>BUNDESLIGA!F833&amp;IF(OR(BUNDESLIGA!G833="",BUNDESLIGA!H833=""),"",IF(BUNDESLIGA!G833&gt;BUNDESLIGA!H833,"",IF(BUNDESLIGA!G833&lt;BUNDESLIGA!H833,"","")))</f>
        <v/>
      </c>
    </row>
    <row r="769" spans="3:3" x14ac:dyDescent="0.25">
      <c r="C769" s="117" t="str">
        <f>BUNDESLIGA!F834&amp;IF(OR(BUNDESLIGA!G834="",BUNDESLIGA!H834=""),"",IF(BUNDESLIGA!G834&gt;BUNDESLIGA!H834,"",IF(BUNDESLIGA!G834&lt;BUNDESLIGA!H834,"","")))</f>
        <v/>
      </c>
    </row>
    <row r="770" spans="3:3" x14ac:dyDescent="0.25">
      <c r="C770" s="117" t="str">
        <f>BUNDESLIGA!F835&amp;IF(OR(BUNDESLIGA!G835="",BUNDESLIGA!H835=""),"",IF(BUNDESLIGA!G835&gt;BUNDESLIGA!H835,"",IF(BUNDESLIGA!G835&lt;BUNDESLIGA!H835,"","")))</f>
        <v/>
      </c>
    </row>
    <row r="771" spans="3:3" x14ac:dyDescent="0.25">
      <c r="C771" s="117" t="str">
        <f>BUNDESLIGA!F836&amp;IF(OR(BUNDESLIGA!G836="",BUNDESLIGA!H836=""),"",IF(BUNDESLIGA!G836&gt;BUNDESLIGA!H836,"",IF(BUNDESLIGA!G836&lt;BUNDESLIGA!H836,"","")))</f>
        <v/>
      </c>
    </row>
    <row r="772" spans="3:3" x14ac:dyDescent="0.25">
      <c r="C772" s="117" t="str">
        <f>BUNDESLIGA!F837&amp;IF(OR(BUNDESLIGA!G837="",BUNDESLIGA!H837=""),"",IF(BUNDESLIGA!G837&gt;BUNDESLIGA!H837,"",IF(BUNDESLIGA!G837&lt;BUNDESLIGA!H837,"","")))</f>
        <v/>
      </c>
    </row>
    <row r="773" spans="3:3" x14ac:dyDescent="0.25">
      <c r="C773" s="117" t="str">
        <f>BUNDESLIGA!F838&amp;IF(OR(BUNDESLIGA!G838="",BUNDESLIGA!H838=""),"",IF(BUNDESLIGA!G838&gt;BUNDESLIGA!H838,"",IF(BUNDESLIGA!G838&lt;BUNDESLIGA!H838,"","")))</f>
        <v/>
      </c>
    </row>
    <row r="774" spans="3:3" x14ac:dyDescent="0.25">
      <c r="C774" s="117" t="str">
        <f>BUNDESLIGA!F839&amp;IF(OR(BUNDESLIGA!G839="",BUNDESLIGA!H839=""),"",IF(BUNDESLIGA!G839&gt;BUNDESLIGA!H839,"",IF(BUNDESLIGA!G839&lt;BUNDESLIGA!H839,"","")))</f>
        <v/>
      </c>
    </row>
    <row r="775" spans="3:3" x14ac:dyDescent="0.25">
      <c r="C775" s="117" t="str">
        <f>BUNDESLIGA!F840&amp;IF(OR(BUNDESLIGA!G840="",BUNDESLIGA!H840=""),"",IF(BUNDESLIGA!G840&gt;BUNDESLIGA!H840,"",IF(BUNDESLIGA!G840&lt;BUNDESLIGA!H840,"","")))</f>
        <v/>
      </c>
    </row>
    <row r="776" spans="3:3" x14ac:dyDescent="0.25">
      <c r="C776" s="117" t="str">
        <f>BUNDESLIGA!F841&amp;IF(OR(BUNDESLIGA!G841="",BUNDESLIGA!H841=""),"",IF(BUNDESLIGA!G841&gt;BUNDESLIGA!H841,"",IF(BUNDESLIGA!G841&lt;BUNDESLIGA!H841,"","")))</f>
        <v/>
      </c>
    </row>
    <row r="777" spans="3:3" x14ac:dyDescent="0.25">
      <c r="C777" s="117" t="str">
        <f>BUNDESLIGA!F842&amp;IF(OR(BUNDESLIGA!G842="",BUNDESLIGA!H842=""),"",IF(BUNDESLIGA!G842&gt;BUNDESLIGA!H842,"",IF(BUNDESLIGA!G842&lt;BUNDESLIGA!H842,"","")))</f>
        <v/>
      </c>
    </row>
    <row r="778" spans="3:3" x14ac:dyDescent="0.25">
      <c r="C778" s="117" t="str">
        <f>BUNDESLIGA!F843&amp;IF(OR(BUNDESLIGA!G843="",BUNDESLIGA!H843=""),"",IF(BUNDESLIGA!G843&gt;BUNDESLIGA!H843,"",IF(BUNDESLIGA!G843&lt;BUNDESLIGA!H843,"","")))</f>
        <v/>
      </c>
    </row>
    <row r="779" spans="3:3" x14ac:dyDescent="0.25">
      <c r="C779" s="117" t="str">
        <f>BUNDESLIGA!F844&amp;IF(OR(BUNDESLIGA!G844="",BUNDESLIGA!H844=""),"",IF(BUNDESLIGA!G844&gt;BUNDESLIGA!H844,"",IF(BUNDESLIGA!G844&lt;BUNDESLIGA!H844,"","")))</f>
        <v/>
      </c>
    </row>
    <row r="780" spans="3:3" x14ac:dyDescent="0.25">
      <c r="C780" s="117" t="str">
        <f>BUNDESLIGA!F845&amp;IF(OR(BUNDESLIGA!G845="",BUNDESLIGA!H845=""),"",IF(BUNDESLIGA!G845&gt;BUNDESLIGA!H845,"",IF(BUNDESLIGA!G845&lt;BUNDESLIGA!H845,"","")))</f>
        <v/>
      </c>
    </row>
    <row r="781" spans="3:3" x14ac:dyDescent="0.25">
      <c r="C781" s="117" t="str">
        <f>BUNDESLIGA!F846&amp;IF(OR(BUNDESLIGA!G846="",BUNDESLIGA!H846=""),"",IF(BUNDESLIGA!G846&gt;BUNDESLIGA!H846,"",IF(BUNDESLIGA!G846&lt;BUNDESLIGA!H846,"","")))</f>
        <v/>
      </c>
    </row>
    <row r="782" spans="3:3" x14ac:dyDescent="0.25">
      <c r="C782" s="117" t="str">
        <f>BUNDESLIGA!F847&amp;IF(OR(BUNDESLIGA!G847="",BUNDESLIGA!H847=""),"",IF(BUNDESLIGA!G847&gt;BUNDESLIGA!H847,"",IF(BUNDESLIGA!G847&lt;BUNDESLIGA!H847,"","")))</f>
        <v/>
      </c>
    </row>
    <row r="783" spans="3:3" x14ac:dyDescent="0.25">
      <c r="C783" s="117" t="str">
        <f>BUNDESLIGA!F848&amp;IF(OR(BUNDESLIGA!G848="",BUNDESLIGA!H848=""),"",IF(BUNDESLIGA!G848&gt;BUNDESLIGA!H848,"",IF(BUNDESLIGA!G848&lt;BUNDESLIGA!H848,"","")))</f>
        <v/>
      </c>
    </row>
    <row r="784" spans="3:3" x14ac:dyDescent="0.25">
      <c r="C784" s="117" t="str">
        <f>BUNDESLIGA!F849&amp;IF(OR(BUNDESLIGA!G849="",BUNDESLIGA!H849=""),"",IF(BUNDESLIGA!G849&gt;BUNDESLIGA!H849,"",IF(BUNDESLIGA!G849&lt;BUNDESLIGA!H849,"","")))</f>
        <v/>
      </c>
    </row>
    <row r="785" spans="3:3" x14ac:dyDescent="0.25">
      <c r="C785" s="117" t="str">
        <f>BUNDESLIGA!F850&amp;IF(OR(BUNDESLIGA!G850="",BUNDESLIGA!H850=""),"",IF(BUNDESLIGA!G850&gt;BUNDESLIGA!H850,"",IF(BUNDESLIGA!G850&lt;BUNDESLIGA!H850,"","")))</f>
        <v/>
      </c>
    </row>
    <row r="786" spans="3:3" x14ac:dyDescent="0.25">
      <c r="C786" s="117" t="str">
        <f>BUNDESLIGA!F851&amp;IF(OR(BUNDESLIGA!G851="",BUNDESLIGA!H851=""),"",IF(BUNDESLIGA!G851&gt;BUNDESLIGA!H851,"",IF(BUNDESLIGA!G851&lt;BUNDESLIGA!H851,"","")))</f>
        <v/>
      </c>
    </row>
    <row r="787" spans="3:3" x14ac:dyDescent="0.25">
      <c r="C787" s="117" t="str">
        <f>BUNDESLIGA!F852&amp;IF(OR(BUNDESLIGA!G852="",BUNDESLIGA!H852=""),"",IF(BUNDESLIGA!G852&gt;BUNDESLIGA!H852,"",IF(BUNDESLIGA!G852&lt;BUNDESLIGA!H852,"","")))</f>
        <v/>
      </c>
    </row>
    <row r="788" spans="3:3" x14ac:dyDescent="0.25">
      <c r="C788" s="117" t="str">
        <f>BUNDESLIGA!F853&amp;IF(OR(BUNDESLIGA!G853="",BUNDESLIGA!H853=""),"",IF(BUNDESLIGA!G853&gt;BUNDESLIGA!H853,"",IF(BUNDESLIGA!G853&lt;BUNDESLIGA!H853,"","")))</f>
        <v/>
      </c>
    </row>
    <row r="789" spans="3:3" x14ac:dyDescent="0.25">
      <c r="C789" s="117" t="str">
        <f>BUNDESLIGA!F854&amp;IF(OR(BUNDESLIGA!G854="",BUNDESLIGA!H854=""),"",IF(BUNDESLIGA!G854&gt;BUNDESLIGA!H854,"",IF(BUNDESLIGA!G854&lt;BUNDESLIGA!H854,"","")))</f>
        <v/>
      </c>
    </row>
    <row r="790" spans="3:3" x14ac:dyDescent="0.25">
      <c r="C790" s="117" t="str">
        <f>BUNDESLIGA!F855&amp;IF(OR(BUNDESLIGA!G855="",BUNDESLIGA!H855=""),"",IF(BUNDESLIGA!G855&gt;BUNDESLIGA!H855,"",IF(BUNDESLIGA!G855&lt;BUNDESLIGA!H855,"","")))</f>
        <v/>
      </c>
    </row>
    <row r="791" spans="3:3" x14ac:dyDescent="0.25">
      <c r="C791" s="117" t="str">
        <f>BUNDESLIGA!F856&amp;IF(OR(BUNDESLIGA!G856="",BUNDESLIGA!H856=""),"",IF(BUNDESLIGA!G856&gt;BUNDESLIGA!H856,"",IF(BUNDESLIGA!G856&lt;BUNDESLIGA!H856,"","")))</f>
        <v/>
      </c>
    </row>
    <row r="792" spans="3:3" x14ac:dyDescent="0.25">
      <c r="C792" s="117" t="str">
        <f>BUNDESLIGA!F857&amp;IF(OR(BUNDESLIGA!G857="",BUNDESLIGA!H857=""),"",IF(BUNDESLIGA!G857&gt;BUNDESLIGA!H857,"",IF(BUNDESLIGA!G857&lt;BUNDESLIGA!H857,"","")))</f>
        <v/>
      </c>
    </row>
    <row r="793" spans="3:3" x14ac:dyDescent="0.25">
      <c r="C793" s="117" t="str">
        <f>BUNDESLIGA!F858&amp;IF(OR(BUNDESLIGA!G858="",BUNDESLIGA!H858=""),"",IF(BUNDESLIGA!G858&gt;BUNDESLIGA!H858,"",IF(BUNDESLIGA!G858&lt;BUNDESLIGA!H858,"","")))</f>
        <v/>
      </c>
    </row>
    <row r="794" spans="3:3" x14ac:dyDescent="0.25">
      <c r="C794" s="117" t="str">
        <f>BUNDESLIGA!F859&amp;IF(OR(BUNDESLIGA!G859="",BUNDESLIGA!H859=""),"",IF(BUNDESLIGA!G859&gt;BUNDESLIGA!H859,"",IF(BUNDESLIGA!G859&lt;BUNDESLIGA!H859,"","")))</f>
        <v/>
      </c>
    </row>
    <row r="795" spans="3:3" x14ac:dyDescent="0.25">
      <c r="C795" s="117" t="str">
        <f>BUNDESLIGA!F860&amp;IF(OR(BUNDESLIGA!G860="",BUNDESLIGA!H860=""),"",IF(BUNDESLIGA!G860&gt;BUNDESLIGA!H860,"",IF(BUNDESLIGA!G860&lt;BUNDESLIGA!H860,"","")))</f>
        <v/>
      </c>
    </row>
    <row r="796" spans="3:3" x14ac:dyDescent="0.25">
      <c r="C796" s="117" t="str">
        <f>BUNDESLIGA!F861&amp;IF(OR(BUNDESLIGA!G861="",BUNDESLIGA!H861=""),"",IF(BUNDESLIGA!G861&gt;BUNDESLIGA!H861,"",IF(BUNDESLIGA!G861&lt;BUNDESLIGA!H861,"","")))</f>
        <v/>
      </c>
    </row>
    <row r="797" spans="3:3" x14ac:dyDescent="0.25">
      <c r="C797" s="117" t="str">
        <f>BUNDESLIGA!F862&amp;IF(OR(BUNDESLIGA!G862="",BUNDESLIGA!H862=""),"",IF(BUNDESLIGA!G862&gt;BUNDESLIGA!H862,"",IF(BUNDESLIGA!G862&lt;BUNDESLIGA!H862,"","")))</f>
        <v/>
      </c>
    </row>
    <row r="798" spans="3:3" x14ac:dyDescent="0.25">
      <c r="C798" s="117" t="str">
        <f>BUNDESLIGA!F863&amp;IF(OR(BUNDESLIGA!G863="",BUNDESLIGA!H863=""),"",IF(BUNDESLIGA!G863&gt;BUNDESLIGA!H863,"",IF(BUNDESLIGA!G863&lt;BUNDESLIGA!H863,"","")))</f>
        <v/>
      </c>
    </row>
    <row r="799" spans="3:3" x14ac:dyDescent="0.25">
      <c r="C799" s="117" t="str">
        <f>BUNDESLIGA!F864&amp;IF(OR(BUNDESLIGA!G864="",BUNDESLIGA!H864=""),"",IF(BUNDESLIGA!G864&gt;BUNDESLIGA!H864,"",IF(BUNDESLIGA!G864&lt;BUNDESLIGA!H864,"","")))</f>
        <v/>
      </c>
    </row>
    <row r="800" spans="3:3" x14ac:dyDescent="0.25">
      <c r="C800" s="117" t="str">
        <f>BUNDESLIGA!F865&amp;IF(OR(BUNDESLIGA!G865="",BUNDESLIGA!H865=""),"",IF(BUNDESLIGA!G865&gt;BUNDESLIGA!H865,"",IF(BUNDESLIGA!G865&lt;BUNDESLIGA!H865,"","")))</f>
        <v/>
      </c>
    </row>
    <row r="801" spans="3:3" x14ac:dyDescent="0.25">
      <c r="C801" s="117" t="str">
        <f>BUNDESLIGA!F866&amp;IF(OR(BUNDESLIGA!G866="",BUNDESLIGA!H866=""),"",IF(BUNDESLIGA!G866&gt;BUNDESLIGA!H866,"",IF(BUNDESLIGA!G866&lt;BUNDESLIGA!H866,"","")))</f>
        <v/>
      </c>
    </row>
    <row r="802" spans="3:3" x14ac:dyDescent="0.25">
      <c r="C802" s="117" t="str">
        <f>BUNDESLIGA!F867&amp;IF(OR(BUNDESLIGA!G867="",BUNDESLIGA!H867=""),"",IF(BUNDESLIGA!G867&gt;BUNDESLIGA!H867,"",IF(BUNDESLIGA!G867&lt;BUNDESLIGA!H867,"","")))</f>
        <v/>
      </c>
    </row>
    <row r="803" spans="3:3" x14ac:dyDescent="0.25">
      <c r="C803" s="117" t="str">
        <f>BUNDESLIGA!F868&amp;IF(OR(BUNDESLIGA!G868="",BUNDESLIGA!H868=""),"",IF(BUNDESLIGA!G868&gt;BUNDESLIGA!H868,"",IF(BUNDESLIGA!G868&lt;BUNDESLIGA!H868,"","")))</f>
        <v/>
      </c>
    </row>
    <row r="804" spans="3:3" x14ac:dyDescent="0.25">
      <c r="C804" s="117" t="str">
        <f>BUNDESLIGA!F869&amp;IF(OR(BUNDESLIGA!G869="",BUNDESLIGA!H869=""),"",IF(BUNDESLIGA!G869&gt;BUNDESLIGA!H869,"",IF(BUNDESLIGA!G869&lt;BUNDESLIGA!H869,"","")))</f>
        <v/>
      </c>
    </row>
    <row r="805" spans="3:3" x14ac:dyDescent="0.25">
      <c r="C805" s="117" t="str">
        <f>BUNDESLIGA!F870&amp;IF(OR(BUNDESLIGA!G870="",BUNDESLIGA!H870=""),"",IF(BUNDESLIGA!G870&gt;BUNDESLIGA!H870,"",IF(BUNDESLIGA!G870&lt;BUNDESLIGA!H870,"","")))</f>
        <v/>
      </c>
    </row>
    <row r="806" spans="3:3" x14ac:dyDescent="0.25">
      <c r="C806" s="117" t="str">
        <f>BUNDESLIGA!F871&amp;IF(OR(BUNDESLIGA!G871="",BUNDESLIGA!H871=""),"",IF(BUNDESLIGA!G871&gt;BUNDESLIGA!H871,"",IF(BUNDESLIGA!G871&lt;BUNDESLIGA!H871,"","")))</f>
        <v/>
      </c>
    </row>
    <row r="807" spans="3:3" x14ac:dyDescent="0.25">
      <c r="C807" s="117" t="str">
        <f>BUNDESLIGA!F872&amp;IF(OR(BUNDESLIGA!G872="",BUNDESLIGA!H872=""),"",IF(BUNDESLIGA!G872&gt;BUNDESLIGA!H872,"",IF(BUNDESLIGA!G872&lt;BUNDESLIGA!H872,"","")))</f>
        <v/>
      </c>
    </row>
    <row r="808" spans="3:3" x14ac:dyDescent="0.25">
      <c r="C808" s="117" t="str">
        <f>BUNDESLIGA!F873&amp;IF(OR(BUNDESLIGA!G873="",BUNDESLIGA!H873=""),"",IF(BUNDESLIGA!G873&gt;BUNDESLIGA!H873,"",IF(BUNDESLIGA!G873&lt;BUNDESLIGA!H873,"","")))</f>
        <v/>
      </c>
    </row>
    <row r="809" spans="3:3" x14ac:dyDescent="0.25">
      <c r="C809" s="117" t="str">
        <f>BUNDESLIGA!F874&amp;IF(OR(BUNDESLIGA!G874="",BUNDESLIGA!H874=""),"",IF(BUNDESLIGA!G874&gt;BUNDESLIGA!H874,"",IF(BUNDESLIGA!G874&lt;BUNDESLIGA!H874,"","")))</f>
        <v/>
      </c>
    </row>
    <row r="810" spans="3:3" x14ac:dyDescent="0.25">
      <c r="C810" s="117" t="str">
        <f>BUNDESLIGA!F875&amp;IF(OR(BUNDESLIGA!G875="",BUNDESLIGA!H875=""),"",IF(BUNDESLIGA!G875&gt;BUNDESLIGA!H875,"",IF(BUNDESLIGA!G875&lt;BUNDESLIGA!H875,"","")))</f>
        <v/>
      </c>
    </row>
    <row r="811" spans="3:3" x14ac:dyDescent="0.25">
      <c r="C811" s="117" t="str">
        <f>BUNDESLIGA!F876&amp;IF(OR(BUNDESLIGA!G876="",BUNDESLIGA!H876=""),"",IF(BUNDESLIGA!G876&gt;BUNDESLIGA!H876,"",IF(BUNDESLIGA!G876&lt;BUNDESLIGA!H876,"","")))</f>
        <v/>
      </c>
    </row>
    <row r="812" spans="3:3" x14ac:dyDescent="0.25">
      <c r="C812" s="117" t="str">
        <f>BUNDESLIGA!F877&amp;IF(OR(BUNDESLIGA!G877="",BUNDESLIGA!H877=""),"",IF(BUNDESLIGA!G877&gt;BUNDESLIGA!H877,"",IF(BUNDESLIGA!G877&lt;BUNDESLIGA!H877,"","")))</f>
        <v/>
      </c>
    </row>
    <row r="813" spans="3:3" x14ac:dyDescent="0.25">
      <c r="C813" s="117" t="str">
        <f>BUNDESLIGA!F878&amp;IF(OR(BUNDESLIGA!G878="",BUNDESLIGA!H878=""),"",IF(BUNDESLIGA!G878&gt;BUNDESLIGA!H878,"",IF(BUNDESLIGA!G878&lt;BUNDESLIGA!H878,"","")))</f>
        <v/>
      </c>
    </row>
    <row r="814" spans="3:3" x14ac:dyDescent="0.25">
      <c r="C814" s="117" t="str">
        <f>BUNDESLIGA!F879&amp;IF(OR(BUNDESLIGA!G879="",BUNDESLIGA!H879=""),"",IF(BUNDESLIGA!G879&gt;BUNDESLIGA!H879,"",IF(BUNDESLIGA!G879&lt;BUNDESLIGA!H879,"","")))</f>
        <v/>
      </c>
    </row>
    <row r="815" spans="3:3" x14ac:dyDescent="0.25">
      <c r="C815" s="117" t="str">
        <f>BUNDESLIGA!F880&amp;IF(OR(BUNDESLIGA!G880="",BUNDESLIGA!H880=""),"",IF(BUNDESLIGA!G880&gt;BUNDESLIGA!H880,"",IF(BUNDESLIGA!G880&lt;BUNDESLIGA!H880,"","")))</f>
        <v/>
      </c>
    </row>
    <row r="816" spans="3:3" x14ac:dyDescent="0.25">
      <c r="C816" s="117" t="str">
        <f>BUNDESLIGA!F881&amp;IF(OR(BUNDESLIGA!G881="",BUNDESLIGA!H881=""),"",IF(BUNDESLIGA!G881&gt;BUNDESLIGA!H881,"",IF(BUNDESLIGA!G881&lt;BUNDESLIGA!H881,"","")))</f>
        <v/>
      </c>
    </row>
    <row r="817" spans="3:3" x14ac:dyDescent="0.25">
      <c r="C817" s="117" t="str">
        <f>BUNDESLIGA!F882&amp;IF(OR(BUNDESLIGA!G882="",BUNDESLIGA!H882=""),"",IF(BUNDESLIGA!G882&gt;BUNDESLIGA!H882,"",IF(BUNDESLIGA!G882&lt;BUNDESLIGA!H882,"","")))</f>
        <v/>
      </c>
    </row>
    <row r="818" spans="3:3" x14ac:dyDescent="0.25">
      <c r="C818" s="117" t="str">
        <f>BUNDESLIGA!F883&amp;IF(OR(BUNDESLIGA!G883="",BUNDESLIGA!H883=""),"",IF(BUNDESLIGA!G883&gt;BUNDESLIGA!H883,"",IF(BUNDESLIGA!G883&lt;BUNDESLIGA!H883,"","")))</f>
        <v/>
      </c>
    </row>
    <row r="819" spans="3:3" x14ac:dyDescent="0.25">
      <c r="C819" s="117" t="str">
        <f>BUNDESLIGA!F884&amp;IF(OR(BUNDESLIGA!G884="",BUNDESLIGA!H884=""),"",IF(BUNDESLIGA!G884&gt;BUNDESLIGA!H884,"",IF(BUNDESLIGA!G884&lt;BUNDESLIGA!H884,"","")))</f>
        <v/>
      </c>
    </row>
    <row r="820" spans="3:3" x14ac:dyDescent="0.25">
      <c r="C820" s="117" t="str">
        <f>BUNDESLIGA!F885&amp;IF(OR(BUNDESLIGA!G885="",BUNDESLIGA!H885=""),"",IF(BUNDESLIGA!G885&gt;BUNDESLIGA!H885,"",IF(BUNDESLIGA!G885&lt;BUNDESLIGA!H885,"","")))</f>
        <v/>
      </c>
    </row>
    <row r="821" spans="3:3" x14ac:dyDescent="0.25">
      <c r="C821" s="117" t="str">
        <f>BUNDESLIGA!F886&amp;IF(OR(BUNDESLIGA!G886="",BUNDESLIGA!H886=""),"",IF(BUNDESLIGA!G886&gt;BUNDESLIGA!H886,"",IF(BUNDESLIGA!G886&lt;BUNDESLIGA!H886,"","")))</f>
        <v/>
      </c>
    </row>
    <row r="822" spans="3:3" x14ac:dyDescent="0.25">
      <c r="C822" s="117" t="str">
        <f>BUNDESLIGA!F887&amp;IF(OR(BUNDESLIGA!G887="",BUNDESLIGA!H887=""),"",IF(BUNDESLIGA!G887&gt;BUNDESLIGA!H887,"",IF(BUNDESLIGA!G887&lt;BUNDESLIGA!H887,"","")))</f>
        <v/>
      </c>
    </row>
    <row r="823" spans="3:3" x14ac:dyDescent="0.25">
      <c r="C823" s="117" t="str">
        <f>BUNDESLIGA!F888&amp;IF(OR(BUNDESLIGA!G888="",BUNDESLIGA!H888=""),"",IF(BUNDESLIGA!G888&gt;BUNDESLIGA!H888,"",IF(BUNDESLIGA!G888&lt;BUNDESLIGA!H888,"","")))</f>
        <v/>
      </c>
    </row>
    <row r="824" spans="3:3" x14ac:dyDescent="0.25">
      <c r="C824" s="117" t="str">
        <f>BUNDESLIGA!F889&amp;IF(OR(BUNDESLIGA!G889="",BUNDESLIGA!H889=""),"",IF(BUNDESLIGA!G889&gt;BUNDESLIGA!H889,"",IF(BUNDESLIGA!G889&lt;BUNDESLIGA!H889,"","")))</f>
        <v/>
      </c>
    </row>
    <row r="825" spans="3:3" x14ac:dyDescent="0.25">
      <c r="C825" s="117" t="str">
        <f>BUNDESLIGA!F890&amp;IF(OR(BUNDESLIGA!G890="",BUNDESLIGA!H890=""),"",IF(BUNDESLIGA!G890&gt;BUNDESLIGA!H890,"",IF(BUNDESLIGA!G890&lt;BUNDESLIGA!H890,"","")))</f>
        <v/>
      </c>
    </row>
    <row r="826" spans="3:3" x14ac:dyDescent="0.25">
      <c r="C826" s="117" t="str">
        <f>BUNDESLIGA!F891&amp;IF(OR(BUNDESLIGA!G891="",BUNDESLIGA!H891=""),"",IF(BUNDESLIGA!G891&gt;BUNDESLIGA!H891,"",IF(BUNDESLIGA!G891&lt;BUNDESLIGA!H891,"","")))</f>
        <v/>
      </c>
    </row>
    <row r="827" spans="3:3" x14ac:dyDescent="0.25">
      <c r="C827" s="117" t="str">
        <f>BUNDESLIGA!F892&amp;IF(OR(BUNDESLIGA!G892="",BUNDESLIGA!H892=""),"",IF(BUNDESLIGA!G892&gt;BUNDESLIGA!H892,"",IF(BUNDESLIGA!G892&lt;BUNDESLIGA!H892,"","")))</f>
        <v/>
      </c>
    </row>
    <row r="828" spans="3:3" x14ac:dyDescent="0.25">
      <c r="C828" s="117" t="str">
        <f>BUNDESLIGA!F893&amp;IF(OR(BUNDESLIGA!G893="",BUNDESLIGA!H893=""),"",IF(BUNDESLIGA!G893&gt;BUNDESLIGA!H893,"",IF(BUNDESLIGA!G893&lt;BUNDESLIGA!H893,"","")))</f>
        <v/>
      </c>
    </row>
    <row r="829" spans="3:3" x14ac:dyDescent="0.25">
      <c r="C829" s="117" t="str">
        <f>BUNDESLIGA!F894&amp;IF(OR(BUNDESLIGA!G894="",BUNDESLIGA!H894=""),"",IF(BUNDESLIGA!G894&gt;BUNDESLIGA!H894,"",IF(BUNDESLIGA!G894&lt;BUNDESLIGA!H894,"","")))</f>
        <v/>
      </c>
    </row>
    <row r="830" spans="3:3" x14ac:dyDescent="0.25">
      <c r="C830" s="117" t="str">
        <f>BUNDESLIGA!F895&amp;IF(OR(BUNDESLIGA!G895="",BUNDESLIGA!H895=""),"",IF(BUNDESLIGA!G895&gt;BUNDESLIGA!H895,"",IF(BUNDESLIGA!G895&lt;BUNDESLIGA!H895,"","")))</f>
        <v/>
      </c>
    </row>
    <row r="831" spans="3:3" x14ac:dyDescent="0.25">
      <c r="C831" s="117" t="str">
        <f>BUNDESLIGA!F896&amp;IF(OR(BUNDESLIGA!G896="",BUNDESLIGA!H896=""),"",IF(BUNDESLIGA!G896&gt;BUNDESLIGA!H896,"",IF(BUNDESLIGA!G896&lt;BUNDESLIGA!H896,"","")))</f>
        <v/>
      </c>
    </row>
    <row r="832" spans="3:3" x14ac:dyDescent="0.25">
      <c r="C832" s="117" t="str">
        <f>BUNDESLIGA!F897&amp;IF(OR(BUNDESLIGA!G897="",BUNDESLIGA!H897=""),"",IF(BUNDESLIGA!G897&gt;BUNDESLIGA!H897,"",IF(BUNDESLIGA!G897&lt;BUNDESLIGA!H897,"","")))</f>
        <v/>
      </c>
    </row>
    <row r="833" spans="3:3" x14ac:dyDescent="0.25">
      <c r="C833" s="117" t="str">
        <f>BUNDESLIGA!F898&amp;IF(OR(BUNDESLIGA!G898="",BUNDESLIGA!H898=""),"",IF(BUNDESLIGA!G898&gt;BUNDESLIGA!H898,"",IF(BUNDESLIGA!G898&lt;BUNDESLIGA!H898,"","")))</f>
        <v/>
      </c>
    </row>
    <row r="834" spans="3:3" x14ac:dyDescent="0.25">
      <c r="C834" s="117" t="str">
        <f>BUNDESLIGA!F899&amp;IF(OR(BUNDESLIGA!G899="",BUNDESLIGA!H899=""),"",IF(BUNDESLIGA!G899&gt;BUNDESLIGA!H899,"",IF(BUNDESLIGA!G899&lt;BUNDESLIGA!H899,"","")))</f>
        <v/>
      </c>
    </row>
    <row r="835" spans="3:3" x14ac:dyDescent="0.25">
      <c r="C835" s="117" t="str">
        <f>BUNDESLIGA!F900&amp;IF(OR(BUNDESLIGA!G900="",BUNDESLIGA!H900=""),"",IF(BUNDESLIGA!G900&gt;BUNDESLIGA!H900,"",IF(BUNDESLIGA!G900&lt;BUNDESLIGA!H900,"","")))</f>
        <v/>
      </c>
    </row>
    <row r="836" spans="3:3" x14ac:dyDescent="0.25">
      <c r="C836" s="117" t="str">
        <f>BUNDESLIGA!F901&amp;IF(OR(BUNDESLIGA!G901="",BUNDESLIGA!H901=""),"",IF(BUNDESLIGA!G901&gt;BUNDESLIGA!H901,"",IF(BUNDESLIGA!G901&lt;BUNDESLIGA!H901,"","")))</f>
        <v/>
      </c>
    </row>
    <row r="837" spans="3:3" x14ac:dyDescent="0.25">
      <c r="C837" s="117" t="str">
        <f>BUNDESLIGA!F902&amp;IF(OR(BUNDESLIGA!G902="",BUNDESLIGA!H902=""),"",IF(BUNDESLIGA!G902&gt;BUNDESLIGA!H902,"",IF(BUNDESLIGA!G902&lt;BUNDESLIGA!H902,"","")))</f>
        <v/>
      </c>
    </row>
    <row r="838" spans="3:3" x14ac:dyDescent="0.25">
      <c r="C838" s="117" t="str">
        <f>BUNDESLIGA!F903&amp;IF(OR(BUNDESLIGA!G903="",BUNDESLIGA!H903=""),"",IF(BUNDESLIGA!G903&gt;BUNDESLIGA!H903,"",IF(BUNDESLIGA!G903&lt;BUNDESLIGA!H903,"","")))</f>
        <v/>
      </c>
    </row>
    <row r="839" spans="3:3" x14ac:dyDescent="0.25">
      <c r="C839" s="117" t="str">
        <f>BUNDESLIGA!F904&amp;IF(OR(BUNDESLIGA!G904="",BUNDESLIGA!H904=""),"",IF(BUNDESLIGA!G904&gt;BUNDESLIGA!H904,"",IF(BUNDESLIGA!G904&lt;BUNDESLIGA!H904,"","")))</f>
        <v/>
      </c>
    </row>
    <row r="840" spans="3:3" x14ac:dyDescent="0.25">
      <c r="C840" s="117" t="str">
        <f>BUNDESLIGA!F905&amp;IF(OR(BUNDESLIGA!G905="",BUNDESLIGA!H905=""),"",IF(BUNDESLIGA!G905&gt;BUNDESLIGA!H905,"",IF(BUNDESLIGA!G905&lt;BUNDESLIGA!H905,"","")))</f>
        <v/>
      </c>
    </row>
    <row r="841" spans="3:3" x14ac:dyDescent="0.25">
      <c r="C841" s="117" t="str">
        <f>BUNDESLIGA!F906&amp;IF(OR(BUNDESLIGA!G906="",BUNDESLIGA!H906=""),"",IF(BUNDESLIGA!G906&gt;BUNDESLIGA!H906,"",IF(BUNDESLIGA!G906&lt;BUNDESLIGA!H906,"","")))</f>
        <v/>
      </c>
    </row>
    <row r="842" spans="3:3" x14ac:dyDescent="0.25">
      <c r="C842" s="117" t="str">
        <f>BUNDESLIGA!F907&amp;IF(OR(BUNDESLIGA!G907="",BUNDESLIGA!H907=""),"",IF(BUNDESLIGA!G907&gt;BUNDESLIGA!H907,"",IF(BUNDESLIGA!G907&lt;BUNDESLIGA!H907,"","")))</f>
        <v/>
      </c>
    </row>
    <row r="843" spans="3:3" x14ac:dyDescent="0.25">
      <c r="C843" s="117" t="str">
        <f>BUNDESLIGA!F908&amp;IF(OR(BUNDESLIGA!G908="",BUNDESLIGA!H908=""),"",IF(BUNDESLIGA!G908&gt;BUNDESLIGA!H908,"",IF(BUNDESLIGA!G908&lt;BUNDESLIGA!H908,"","")))</f>
        <v/>
      </c>
    </row>
    <row r="844" spans="3:3" x14ac:dyDescent="0.25">
      <c r="C844" s="117" t="str">
        <f>BUNDESLIGA!F909&amp;IF(OR(BUNDESLIGA!G909="",BUNDESLIGA!H909=""),"",IF(BUNDESLIGA!G909&gt;BUNDESLIGA!H909,"",IF(BUNDESLIGA!G909&lt;BUNDESLIGA!H909,"","")))</f>
        <v/>
      </c>
    </row>
    <row r="845" spans="3:3" x14ac:dyDescent="0.25">
      <c r="C845" s="117" t="str">
        <f>BUNDESLIGA!F910&amp;IF(OR(BUNDESLIGA!G910="",BUNDESLIGA!H910=""),"",IF(BUNDESLIGA!G910&gt;BUNDESLIGA!H910,"",IF(BUNDESLIGA!G910&lt;BUNDESLIGA!H910,"","")))</f>
        <v/>
      </c>
    </row>
    <row r="846" spans="3:3" x14ac:dyDescent="0.25">
      <c r="C846" s="117" t="str">
        <f>BUNDESLIGA!F911&amp;IF(OR(BUNDESLIGA!G911="",BUNDESLIGA!H911=""),"",IF(BUNDESLIGA!G911&gt;BUNDESLIGA!H911,"",IF(BUNDESLIGA!G911&lt;BUNDESLIGA!H911,"","")))</f>
        <v/>
      </c>
    </row>
    <row r="847" spans="3:3" x14ac:dyDescent="0.25">
      <c r="C847" s="117" t="str">
        <f>BUNDESLIGA!F912&amp;IF(OR(BUNDESLIGA!G912="",BUNDESLIGA!H912=""),"",IF(BUNDESLIGA!G912&gt;BUNDESLIGA!H912,"",IF(BUNDESLIGA!G912&lt;BUNDESLIGA!H912,"","")))</f>
        <v/>
      </c>
    </row>
    <row r="848" spans="3:3" x14ac:dyDescent="0.25">
      <c r="C848" s="117" t="str">
        <f>BUNDESLIGA!F913&amp;IF(OR(BUNDESLIGA!G913="",BUNDESLIGA!H913=""),"",IF(BUNDESLIGA!G913&gt;BUNDESLIGA!H913,"",IF(BUNDESLIGA!G913&lt;BUNDESLIGA!H913,"","")))</f>
        <v/>
      </c>
    </row>
    <row r="849" spans="3:3" x14ac:dyDescent="0.25">
      <c r="C849" s="117" t="str">
        <f>BUNDESLIGA!F914&amp;IF(OR(BUNDESLIGA!G914="",BUNDESLIGA!H914=""),"",IF(BUNDESLIGA!G914&gt;BUNDESLIGA!H914,"",IF(BUNDESLIGA!G914&lt;BUNDESLIGA!H914,"","")))</f>
        <v/>
      </c>
    </row>
    <row r="850" spans="3:3" x14ac:dyDescent="0.25">
      <c r="C850" s="117" t="str">
        <f>BUNDESLIGA!F915&amp;IF(OR(BUNDESLIGA!G915="",BUNDESLIGA!H915=""),"",IF(BUNDESLIGA!G915&gt;BUNDESLIGA!H915,"",IF(BUNDESLIGA!G915&lt;BUNDESLIGA!H915,"","")))</f>
        <v/>
      </c>
    </row>
    <row r="851" spans="3:3" x14ac:dyDescent="0.25">
      <c r="C851" s="117" t="str">
        <f>BUNDESLIGA!F916&amp;IF(OR(BUNDESLIGA!G916="",BUNDESLIGA!H916=""),"",IF(BUNDESLIGA!G916&gt;BUNDESLIGA!H916,"",IF(BUNDESLIGA!G916&lt;BUNDESLIGA!H916,"","")))</f>
        <v/>
      </c>
    </row>
    <row r="852" spans="3:3" x14ac:dyDescent="0.25">
      <c r="C852" s="117" t="str">
        <f>BUNDESLIGA!F917&amp;IF(OR(BUNDESLIGA!G917="",BUNDESLIGA!H917=""),"",IF(BUNDESLIGA!G917&gt;BUNDESLIGA!H917,"",IF(BUNDESLIGA!G917&lt;BUNDESLIGA!H917,"","")))</f>
        <v/>
      </c>
    </row>
    <row r="853" spans="3:3" x14ac:dyDescent="0.25">
      <c r="C853" s="117" t="str">
        <f>BUNDESLIGA!F918&amp;IF(OR(BUNDESLIGA!G918="",BUNDESLIGA!H918=""),"",IF(BUNDESLIGA!G918&gt;BUNDESLIGA!H918,"",IF(BUNDESLIGA!G918&lt;BUNDESLIGA!H918,"","")))</f>
        <v/>
      </c>
    </row>
    <row r="854" spans="3:3" x14ac:dyDescent="0.25">
      <c r="C854" s="117" t="str">
        <f>BUNDESLIGA!F919&amp;IF(OR(BUNDESLIGA!G919="",BUNDESLIGA!H919=""),"",IF(BUNDESLIGA!G919&gt;BUNDESLIGA!H919,"",IF(BUNDESLIGA!G919&lt;BUNDESLIGA!H919,"","")))</f>
        <v/>
      </c>
    </row>
    <row r="855" spans="3:3" x14ac:dyDescent="0.25">
      <c r="C855" s="117" t="str">
        <f>BUNDESLIGA!F920&amp;IF(OR(BUNDESLIGA!G920="",BUNDESLIGA!H920=""),"",IF(BUNDESLIGA!G920&gt;BUNDESLIGA!H920,"",IF(BUNDESLIGA!G920&lt;BUNDESLIGA!H920,"","")))</f>
        <v/>
      </c>
    </row>
    <row r="856" spans="3:3" x14ac:dyDescent="0.25">
      <c r="C856" s="117" t="str">
        <f>BUNDESLIGA!F921&amp;IF(OR(BUNDESLIGA!G921="",BUNDESLIGA!H921=""),"",IF(BUNDESLIGA!G921&gt;BUNDESLIGA!H921,"",IF(BUNDESLIGA!G921&lt;BUNDESLIGA!H921,"","")))</f>
        <v/>
      </c>
    </row>
    <row r="857" spans="3:3" x14ac:dyDescent="0.25">
      <c r="C857" s="117" t="str">
        <f>BUNDESLIGA!F922&amp;IF(OR(BUNDESLIGA!G922="",BUNDESLIGA!H922=""),"",IF(BUNDESLIGA!G922&gt;BUNDESLIGA!H922,"",IF(BUNDESLIGA!G922&lt;BUNDESLIGA!H922,"","")))</f>
        <v/>
      </c>
    </row>
    <row r="858" spans="3:3" x14ac:dyDescent="0.25">
      <c r="C858" s="117" t="str">
        <f>BUNDESLIGA!F923&amp;IF(OR(BUNDESLIGA!G923="",BUNDESLIGA!H923=""),"",IF(BUNDESLIGA!G923&gt;BUNDESLIGA!H923,"",IF(BUNDESLIGA!G923&lt;BUNDESLIGA!H923,"","")))</f>
        <v/>
      </c>
    </row>
    <row r="859" spans="3:3" x14ac:dyDescent="0.25">
      <c r="C859" s="117" t="str">
        <f>BUNDESLIGA!F924&amp;IF(OR(BUNDESLIGA!G924="",BUNDESLIGA!H924=""),"",IF(BUNDESLIGA!G924&gt;BUNDESLIGA!H924,"",IF(BUNDESLIGA!G924&lt;BUNDESLIGA!H924,"","")))</f>
        <v/>
      </c>
    </row>
    <row r="860" spans="3:3" x14ac:dyDescent="0.25">
      <c r="C860" s="117" t="str">
        <f>BUNDESLIGA!F925&amp;IF(OR(BUNDESLIGA!G925="",BUNDESLIGA!H925=""),"",IF(BUNDESLIGA!G925&gt;BUNDESLIGA!H925,"",IF(BUNDESLIGA!G925&lt;BUNDESLIGA!H925,"","")))</f>
        <v/>
      </c>
    </row>
    <row r="861" spans="3:3" x14ac:dyDescent="0.25">
      <c r="C861" s="117" t="str">
        <f>BUNDESLIGA!F926&amp;IF(OR(BUNDESLIGA!G926="",BUNDESLIGA!H926=""),"",IF(BUNDESLIGA!G926&gt;BUNDESLIGA!H926,"",IF(BUNDESLIGA!G926&lt;BUNDESLIGA!H926,"","")))</f>
        <v/>
      </c>
    </row>
    <row r="862" spans="3:3" x14ac:dyDescent="0.25">
      <c r="C862" s="117" t="str">
        <f>BUNDESLIGA!F927&amp;IF(OR(BUNDESLIGA!G927="",BUNDESLIGA!H927=""),"",IF(BUNDESLIGA!G927&gt;BUNDESLIGA!H927,"",IF(BUNDESLIGA!G927&lt;BUNDESLIGA!H927,"","")))</f>
        <v/>
      </c>
    </row>
    <row r="863" spans="3:3" x14ac:dyDescent="0.25">
      <c r="C863" s="117" t="str">
        <f>BUNDESLIGA!F928&amp;IF(OR(BUNDESLIGA!G928="",BUNDESLIGA!H928=""),"",IF(BUNDESLIGA!G928&gt;BUNDESLIGA!H928,"",IF(BUNDESLIGA!G928&lt;BUNDESLIGA!H928,"","")))</f>
        <v/>
      </c>
    </row>
    <row r="864" spans="3:3" x14ac:dyDescent="0.25">
      <c r="C864" s="117" t="str">
        <f>BUNDESLIGA!F929&amp;IF(OR(BUNDESLIGA!G929="",BUNDESLIGA!H929=""),"",IF(BUNDESLIGA!G929&gt;BUNDESLIGA!H929,"",IF(BUNDESLIGA!G929&lt;BUNDESLIGA!H929,"","")))</f>
        <v/>
      </c>
    </row>
    <row r="865" spans="3:3" x14ac:dyDescent="0.25">
      <c r="C865" s="117" t="str">
        <f>BUNDESLIGA!F930&amp;IF(OR(BUNDESLIGA!G930="",BUNDESLIGA!H930=""),"",IF(BUNDESLIGA!G930&gt;BUNDESLIGA!H930,"",IF(BUNDESLIGA!G930&lt;BUNDESLIGA!H930,"","")))</f>
        <v/>
      </c>
    </row>
    <row r="866" spans="3:3" x14ac:dyDescent="0.25">
      <c r="C866" s="117" t="str">
        <f>BUNDESLIGA!F931&amp;IF(OR(BUNDESLIGA!G931="",BUNDESLIGA!H931=""),"",IF(BUNDESLIGA!G931&gt;BUNDESLIGA!H931,"",IF(BUNDESLIGA!G931&lt;BUNDESLIGA!H931,"","")))</f>
        <v/>
      </c>
    </row>
    <row r="867" spans="3:3" x14ac:dyDescent="0.25">
      <c r="C867" s="117" t="str">
        <f>BUNDESLIGA!F932&amp;IF(OR(BUNDESLIGA!G932="",BUNDESLIGA!H932=""),"",IF(BUNDESLIGA!G932&gt;BUNDESLIGA!H932,"",IF(BUNDESLIGA!G932&lt;BUNDESLIGA!H932,"","")))</f>
        <v/>
      </c>
    </row>
    <row r="868" spans="3:3" x14ac:dyDescent="0.25">
      <c r="C868" s="117" t="str">
        <f>BUNDESLIGA!F933&amp;IF(OR(BUNDESLIGA!G933="",BUNDESLIGA!H933=""),"",IF(BUNDESLIGA!G933&gt;BUNDESLIGA!H933,"",IF(BUNDESLIGA!G933&lt;BUNDESLIGA!H933,"","")))</f>
        <v/>
      </c>
    </row>
    <row r="869" spans="3:3" x14ac:dyDescent="0.25">
      <c r="C869" s="117" t="str">
        <f>BUNDESLIGA!F934&amp;IF(OR(BUNDESLIGA!G934="",BUNDESLIGA!H934=""),"",IF(BUNDESLIGA!G934&gt;BUNDESLIGA!H934,"",IF(BUNDESLIGA!G934&lt;BUNDESLIGA!H934,"","")))</f>
        <v/>
      </c>
    </row>
    <row r="870" spans="3:3" x14ac:dyDescent="0.25">
      <c r="C870" s="117" t="str">
        <f>BUNDESLIGA!F935&amp;IF(OR(BUNDESLIGA!G935="",BUNDESLIGA!H935=""),"",IF(BUNDESLIGA!G935&gt;BUNDESLIGA!H935,"",IF(BUNDESLIGA!G935&lt;BUNDESLIGA!H935,"","")))</f>
        <v/>
      </c>
    </row>
    <row r="871" spans="3:3" x14ac:dyDescent="0.25">
      <c r="C871" s="117" t="str">
        <f>BUNDESLIGA!F936&amp;IF(OR(BUNDESLIGA!G936="",BUNDESLIGA!H936=""),"",IF(BUNDESLIGA!G936&gt;BUNDESLIGA!H936,"",IF(BUNDESLIGA!G936&lt;BUNDESLIGA!H936,"","")))</f>
        <v/>
      </c>
    </row>
    <row r="872" spans="3:3" x14ac:dyDescent="0.25">
      <c r="C872" s="117" t="str">
        <f>BUNDESLIGA!F937&amp;IF(OR(BUNDESLIGA!G937="",BUNDESLIGA!H937=""),"",IF(BUNDESLIGA!G937&gt;BUNDESLIGA!H937,"",IF(BUNDESLIGA!G937&lt;BUNDESLIGA!H937,"","")))</f>
        <v/>
      </c>
    </row>
    <row r="873" spans="3:3" x14ac:dyDescent="0.25">
      <c r="C873" s="117" t="str">
        <f>BUNDESLIGA!F938&amp;IF(OR(BUNDESLIGA!G938="",BUNDESLIGA!H938=""),"",IF(BUNDESLIGA!G938&gt;BUNDESLIGA!H938,"",IF(BUNDESLIGA!G938&lt;BUNDESLIGA!H938,"","")))</f>
        <v/>
      </c>
    </row>
    <row r="874" spans="3:3" x14ac:dyDescent="0.25">
      <c r="C874" s="117" t="str">
        <f>BUNDESLIGA!F939&amp;IF(OR(BUNDESLIGA!G939="",BUNDESLIGA!H939=""),"",IF(BUNDESLIGA!G939&gt;BUNDESLIGA!H939,"",IF(BUNDESLIGA!G939&lt;BUNDESLIGA!H939,"","")))</f>
        <v/>
      </c>
    </row>
    <row r="875" spans="3:3" x14ac:dyDescent="0.25">
      <c r="C875" s="117" t="str">
        <f>BUNDESLIGA!F940&amp;IF(OR(BUNDESLIGA!G940="",BUNDESLIGA!H940=""),"",IF(BUNDESLIGA!G940&gt;BUNDESLIGA!H940,"",IF(BUNDESLIGA!G940&lt;BUNDESLIGA!H940,"","")))</f>
        <v/>
      </c>
    </row>
    <row r="876" spans="3:3" x14ac:dyDescent="0.25">
      <c r="C876" s="117" t="str">
        <f>BUNDESLIGA!F941&amp;IF(OR(BUNDESLIGA!G941="",BUNDESLIGA!H941=""),"",IF(BUNDESLIGA!G941&gt;BUNDESLIGA!H941,"",IF(BUNDESLIGA!G941&lt;BUNDESLIGA!H941,"","")))</f>
        <v/>
      </c>
    </row>
  </sheetData>
  <mergeCells count="2">
    <mergeCell ref="G2:H2"/>
    <mergeCell ref="O2:T2"/>
  </mergeCells>
  <conditionalFormatting sqref="V4:X37">
    <cfRule type="cellIs" dxfId="3" priority="6" operator="between">
      <formula>"P"</formula>
      <formula>"P"</formula>
    </cfRule>
    <cfRule type="cellIs" dxfId="2" priority="7" operator="between">
      <formula>"N"</formula>
      <formula>"N"</formula>
    </cfRule>
    <cfRule type="cellIs" dxfId="1" priority="8" operator="between">
      <formula>"G"</formula>
      <formula>"G"</formula>
    </cfRule>
  </conditionalFormatting>
  <conditionalFormatting sqref="C4:D309">
    <cfRule type="cellIs" dxfId="0" priority="124" operator="equal">
      <formula>$O$2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6F77FF9E-A0D5-4A96-80F2-E1140BC4AEE0}">
          <x14:formula1>
            <xm:f>EQUIPES!$F$6:$F$23</xm:f>
          </x14:formula1>
          <xm:sqref>O2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>
    <tabColor rgb="FF002060"/>
  </sheetPr>
  <dimension ref="C2:AC1176"/>
  <sheetViews>
    <sheetView topLeftCell="H1" zoomScaleNormal="100" workbookViewId="0">
      <selection activeCell="AD18" sqref="AD18"/>
    </sheetView>
  </sheetViews>
  <sheetFormatPr baseColWidth="10" defaultColWidth="11.42578125" defaultRowHeight="15.75" x14ac:dyDescent="0.25"/>
  <cols>
    <col min="1" max="1" width="7.140625" style="2" customWidth="1"/>
    <col min="2" max="2" width="14.28515625" style="2" customWidth="1"/>
    <col min="3" max="3" width="10" style="2" customWidth="1"/>
    <col min="4" max="4" width="5.7109375" style="2" hidden="1" customWidth="1"/>
    <col min="5" max="5" width="27.85546875" style="2" customWidth="1"/>
    <col min="6" max="22" width="7.140625" style="12" customWidth="1"/>
    <col min="23" max="25" width="7.140625" style="9" customWidth="1"/>
    <col min="26" max="26" width="11.42578125" style="12"/>
    <col min="27" max="27" width="5.7109375" style="12" customWidth="1"/>
    <col min="28" max="28" width="28" style="2" customWidth="1"/>
    <col min="29" max="29" width="7.140625" style="2" hidden="1" customWidth="1"/>
    <col min="30" max="16384" width="11.42578125" style="2"/>
  </cols>
  <sheetData>
    <row r="2" spans="3:29" ht="15.75" customHeight="1" x14ac:dyDescent="0.25"/>
    <row r="3" spans="3:29" ht="116.25" customHeight="1" x14ac:dyDescent="0.25">
      <c r="C3" s="21"/>
      <c r="D3" s="21"/>
      <c r="E3" s="110" t="s">
        <v>108</v>
      </c>
      <c r="F3" s="105" t="s">
        <v>132</v>
      </c>
      <c r="G3" s="105" t="s">
        <v>184</v>
      </c>
      <c r="H3" s="105" t="s">
        <v>134</v>
      </c>
      <c r="I3" s="105" t="s">
        <v>126</v>
      </c>
      <c r="J3" s="105" t="s">
        <v>117</v>
      </c>
      <c r="K3" s="105" t="s">
        <v>135</v>
      </c>
      <c r="L3" s="105" t="s">
        <v>136</v>
      </c>
      <c r="M3" s="105" t="s">
        <v>141</v>
      </c>
      <c r="N3" s="105" t="s">
        <v>137</v>
      </c>
      <c r="O3" s="105" t="s">
        <v>187</v>
      </c>
      <c r="P3" s="105" t="s">
        <v>118</v>
      </c>
      <c r="Q3" s="105" t="s">
        <v>120</v>
      </c>
      <c r="R3" s="105" t="s">
        <v>142</v>
      </c>
      <c r="S3" s="105" t="s">
        <v>140</v>
      </c>
      <c r="T3" s="105" t="s">
        <v>138</v>
      </c>
      <c r="U3" s="105" t="s">
        <v>130</v>
      </c>
      <c r="V3" s="105" t="s">
        <v>131</v>
      </c>
      <c r="W3" s="106" t="s">
        <v>139</v>
      </c>
      <c r="X3" s="65"/>
      <c r="Y3" s="65"/>
      <c r="Z3" s="66"/>
      <c r="AA3" s="168" t="s">
        <v>108</v>
      </c>
      <c r="AB3" s="168"/>
    </row>
    <row r="4" spans="3:29" x14ac:dyDescent="0.25">
      <c r="D4" s="1">
        <f>VLOOKUP(E4,$AB$4:$AC$21,2,FALSE)</f>
        <v>15</v>
      </c>
      <c r="E4" s="46" t="s">
        <v>132</v>
      </c>
      <c r="F4" s="107"/>
      <c r="G4" s="46" t="s">
        <v>101</v>
      </c>
      <c r="H4" s="46" t="s">
        <v>95</v>
      </c>
      <c r="I4" s="46" t="s">
        <v>27</v>
      </c>
      <c r="J4" s="46" t="s">
        <v>15</v>
      </c>
      <c r="K4" s="46" t="s">
        <v>99</v>
      </c>
      <c r="L4" s="46" t="s">
        <v>19</v>
      </c>
      <c r="M4" s="46" t="s">
        <v>30</v>
      </c>
      <c r="N4" s="46" t="s">
        <v>18</v>
      </c>
      <c r="O4" s="46" t="s">
        <v>100</v>
      </c>
      <c r="P4" s="46" t="s">
        <v>31</v>
      </c>
      <c r="Q4" s="46" t="s">
        <v>98</v>
      </c>
      <c r="R4" s="46" t="s">
        <v>26</v>
      </c>
      <c r="S4" s="46" t="s">
        <v>20</v>
      </c>
      <c r="T4" s="46" t="s">
        <v>95</v>
      </c>
      <c r="U4" s="46" t="s">
        <v>20</v>
      </c>
      <c r="V4" s="47" t="s">
        <v>110</v>
      </c>
      <c r="W4" s="46" t="s">
        <v>95</v>
      </c>
      <c r="X4" s="67"/>
      <c r="Y4" s="67"/>
      <c r="AA4" s="50">
        <v>1</v>
      </c>
      <c r="AB4" s="52" t="s">
        <v>138</v>
      </c>
      <c r="AC4" s="1">
        <v>1</v>
      </c>
    </row>
    <row r="5" spans="3:29" x14ac:dyDescent="0.25">
      <c r="D5" s="1">
        <f t="shared" ref="D5:D21" si="0">VLOOKUP(E5,$AB$4:$AC$21,2,FALSE)</f>
        <v>11</v>
      </c>
      <c r="E5" s="46" t="s">
        <v>184</v>
      </c>
      <c r="F5" s="46" t="s">
        <v>30</v>
      </c>
      <c r="G5" s="107"/>
      <c r="H5" s="46" t="s">
        <v>20</v>
      </c>
      <c r="I5" s="46" t="s">
        <v>27</v>
      </c>
      <c r="J5" s="46" t="s">
        <v>95</v>
      </c>
      <c r="K5" s="46" t="s">
        <v>13</v>
      </c>
      <c r="L5" s="46" t="s">
        <v>20</v>
      </c>
      <c r="M5" s="46" t="s">
        <v>13</v>
      </c>
      <c r="N5" s="46" t="s">
        <v>31</v>
      </c>
      <c r="O5" s="46" t="s">
        <v>32</v>
      </c>
      <c r="P5" s="46" t="s">
        <v>97</v>
      </c>
      <c r="Q5" s="46" t="s">
        <v>102</v>
      </c>
      <c r="R5" s="46" t="s">
        <v>15</v>
      </c>
      <c r="S5" s="46" t="s">
        <v>25</v>
      </c>
      <c r="T5" s="46" t="s">
        <v>22</v>
      </c>
      <c r="U5" s="46" t="s">
        <v>30</v>
      </c>
      <c r="V5" s="47" t="s">
        <v>18</v>
      </c>
      <c r="W5" s="46" t="s">
        <v>21</v>
      </c>
      <c r="X5" s="67"/>
      <c r="Y5" s="67"/>
      <c r="AA5" s="61">
        <v>2</v>
      </c>
      <c r="AB5" s="19" t="s">
        <v>117</v>
      </c>
      <c r="AC5" s="1">
        <v>2</v>
      </c>
    </row>
    <row r="6" spans="3:29" x14ac:dyDescent="0.25">
      <c r="D6" s="1">
        <f t="shared" si="0"/>
        <v>8</v>
      </c>
      <c r="E6" s="46" t="s">
        <v>134</v>
      </c>
      <c r="F6" s="46" t="s">
        <v>16</v>
      </c>
      <c r="G6" s="46" t="s">
        <v>18</v>
      </c>
      <c r="H6" s="107"/>
      <c r="I6" s="46" t="s">
        <v>18</v>
      </c>
      <c r="J6" s="46" t="s">
        <v>30</v>
      </c>
      <c r="K6" s="46" t="s">
        <v>30</v>
      </c>
      <c r="L6" s="46" t="s">
        <v>15</v>
      </c>
      <c r="M6" s="46" t="s">
        <v>20</v>
      </c>
      <c r="N6" s="46" t="s">
        <v>20</v>
      </c>
      <c r="O6" s="46" t="s">
        <v>20</v>
      </c>
      <c r="P6" s="46" t="s">
        <v>15</v>
      </c>
      <c r="Q6" s="46" t="s">
        <v>105</v>
      </c>
      <c r="R6" s="46" t="s">
        <v>18</v>
      </c>
      <c r="S6" s="46" t="s">
        <v>99</v>
      </c>
      <c r="T6" s="46" t="s">
        <v>27</v>
      </c>
      <c r="U6" s="46" t="s">
        <v>25</v>
      </c>
      <c r="V6" s="47" t="s">
        <v>20</v>
      </c>
      <c r="W6" s="46" t="s">
        <v>22</v>
      </c>
      <c r="X6" s="67"/>
      <c r="Y6" s="67"/>
      <c r="AA6" s="61">
        <v>3</v>
      </c>
      <c r="AB6" s="19" t="s">
        <v>118</v>
      </c>
      <c r="AC6" s="1">
        <v>3</v>
      </c>
    </row>
    <row r="7" spans="3:29" x14ac:dyDescent="0.25">
      <c r="D7" s="1">
        <f t="shared" si="0"/>
        <v>10</v>
      </c>
      <c r="E7" s="46" t="s">
        <v>126</v>
      </c>
      <c r="F7" s="46" t="s">
        <v>27</v>
      </c>
      <c r="G7" s="46" t="s">
        <v>19</v>
      </c>
      <c r="H7" s="46" t="s">
        <v>19</v>
      </c>
      <c r="I7" s="107"/>
      <c r="J7" s="46" t="s">
        <v>15</v>
      </c>
      <c r="K7" s="46" t="s">
        <v>97</v>
      </c>
      <c r="L7" s="46" t="s">
        <v>22</v>
      </c>
      <c r="M7" s="46" t="s">
        <v>15</v>
      </c>
      <c r="N7" s="46" t="s">
        <v>15</v>
      </c>
      <c r="O7" s="46" t="s">
        <v>15</v>
      </c>
      <c r="P7" s="46" t="s">
        <v>100</v>
      </c>
      <c r="Q7" s="46" t="s">
        <v>27</v>
      </c>
      <c r="R7" s="46" t="s">
        <v>21</v>
      </c>
      <c r="S7" s="46" t="s">
        <v>18</v>
      </c>
      <c r="T7" s="46" t="s">
        <v>98</v>
      </c>
      <c r="U7" s="46" t="s">
        <v>96</v>
      </c>
      <c r="V7" s="47" t="s">
        <v>26</v>
      </c>
      <c r="W7" s="46" t="s">
        <v>97</v>
      </c>
      <c r="X7" s="67"/>
      <c r="Y7" s="67"/>
      <c r="AA7" s="61">
        <v>4</v>
      </c>
      <c r="AB7" s="19" t="s">
        <v>120</v>
      </c>
      <c r="AC7" s="1">
        <v>4</v>
      </c>
    </row>
    <row r="8" spans="3:29" x14ac:dyDescent="0.25">
      <c r="D8" s="1">
        <f t="shared" si="0"/>
        <v>2</v>
      </c>
      <c r="E8" s="46" t="s">
        <v>117</v>
      </c>
      <c r="F8" s="46" t="s">
        <v>24</v>
      </c>
      <c r="G8" s="46" t="s">
        <v>30</v>
      </c>
      <c r="H8" s="46" t="s">
        <v>15</v>
      </c>
      <c r="I8" s="46" t="s">
        <v>23</v>
      </c>
      <c r="J8" s="107"/>
      <c r="K8" s="46" t="s">
        <v>18</v>
      </c>
      <c r="L8" s="46" t="s">
        <v>22</v>
      </c>
      <c r="M8" s="46" t="s">
        <v>109</v>
      </c>
      <c r="N8" s="46" t="s">
        <v>14</v>
      </c>
      <c r="O8" s="46" t="s">
        <v>32</v>
      </c>
      <c r="P8" s="46" t="s">
        <v>19</v>
      </c>
      <c r="Q8" s="46" t="s">
        <v>23</v>
      </c>
      <c r="R8" s="46" t="s">
        <v>15</v>
      </c>
      <c r="S8" s="46" t="s">
        <v>15</v>
      </c>
      <c r="T8" s="46" t="s">
        <v>23</v>
      </c>
      <c r="U8" s="46" t="s">
        <v>103</v>
      </c>
      <c r="V8" s="47" t="s">
        <v>18</v>
      </c>
      <c r="W8" s="46" t="s">
        <v>22</v>
      </c>
      <c r="X8" s="67"/>
      <c r="Y8" s="67"/>
      <c r="AA8" s="61">
        <v>5</v>
      </c>
      <c r="AB8" s="45" t="s">
        <v>204</v>
      </c>
      <c r="AC8" s="1">
        <v>5</v>
      </c>
    </row>
    <row r="9" spans="3:29" x14ac:dyDescent="0.25">
      <c r="D9" s="1">
        <f t="shared" si="0"/>
        <v>7</v>
      </c>
      <c r="E9" s="46" t="s">
        <v>135</v>
      </c>
      <c r="F9" s="46" t="s">
        <v>99</v>
      </c>
      <c r="G9" s="46" t="s">
        <v>31</v>
      </c>
      <c r="H9" s="46" t="s">
        <v>27</v>
      </c>
      <c r="I9" s="46" t="s">
        <v>113</v>
      </c>
      <c r="J9" s="46" t="s">
        <v>20</v>
      </c>
      <c r="K9" s="107"/>
      <c r="L9" s="46" t="s">
        <v>18</v>
      </c>
      <c r="M9" s="46" t="s">
        <v>13</v>
      </c>
      <c r="N9" s="46" t="s">
        <v>19</v>
      </c>
      <c r="O9" s="46" t="s">
        <v>23</v>
      </c>
      <c r="P9" s="46" t="s">
        <v>20</v>
      </c>
      <c r="Q9" s="46" t="s">
        <v>15</v>
      </c>
      <c r="R9" s="46" t="s">
        <v>96</v>
      </c>
      <c r="S9" s="46" t="s">
        <v>20</v>
      </c>
      <c r="T9" s="46" t="s">
        <v>97</v>
      </c>
      <c r="U9" s="46" t="s">
        <v>26</v>
      </c>
      <c r="V9" s="47" t="s">
        <v>26</v>
      </c>
      <c r="W9" s="46" t="s">
        <v>27</v>
      </c>
      <c r="X9" s="67"/>
      <c r="Y9" s="67"/>
      <c r="AA9" s="61">
        <v>6</v>
      </c>
      <c r="AB9" s="19" t="s">
        <v>139</v>
      </c>
      <c r="AC9" s="1">
        <v>6</v>
      </c>
    </row>
    <row r="10" spans="3:29" x14ac:dyDescent="0.25">
      <c r="D10" s="1">
        <f t="shared" si="0"/>
        <v>13</v>
      </c>
      <c r="E10" s="46" t="s">
        <v>136</v>
      </c>
      <c r="F10" s="46" t="s">
        <v>14</v>
      </c>
      <c r="G10" s="46" t="s">
        <v>15</v>
      </c>
      <c r="H10" s="46" t="s">
        <v>20</v>
      </c>
      <c r="I10" s="46" t="s">
        <v>31</v>
      </c>
      <c r="J10" s="46" t="s">
        <v>100</v>
      </c>
      <c r="K10" s="46" t="s">
        <v>96</v>
      </c>
      <c r="L10" s="107"/>
      <c r="M10" s="46" t="s">
        <v>14</v>
      </c>
      <c r="N10" s="46" t="s">
        <v>20</v>
      </c>
      <c r="O10" s="46" t="s">
        <v>103</v>
      </c>
      <c r="P10" s="46" t="s">
        <v>26</v>
      </c>
      <c r="Q10" s="46" t="s">
        <v>31</v>
      </c>
      <c r="R10" s="46" t="s">
        <v>99</v>
      </c>
      <c r="S10" s="46" t="s">
        <v>18</v>
      </c>
      <c r="T10" s="46" t="s">
        <v>20</v>
      </c>
      <c r="U10" s="46" t="s">
        <v>13</v>
      </c>
      <c r="V10" s="47" t="s">
        <v>32</v>
      </c>
      <c r="W10" s="46" t="s">
        <v>32</v>
      </c>
      <c r="X10" s="67"/>
      <c r="Y10" s="67"/>
      <c r="AA10" s="61">
        <v>7</v>
      </c>
      <c r="AB10" s="19" t="s">
        <v>135</v>
      </c>
      <c r="AC10" s="1">
        <v>7</v>
      </c>
    </row>
    <row r="11" spans="3:29" x14ac:dyDescent="0.25">
      <c r="D11" s="1">
        <f t="shared" si="0"/>
        <v>18</v>
      </c>
      <c r="E11" s="46" t="s">
        <v>141</v>
      </c>
      <c r="F11" s="46" t="s">
        <v>26</v>
      </c>
      <c r="G11" s="46" t="s">
        <v>99</v>
      </c>
      <c r="H11" s="46" t="s">
        <v>20</v>
      </c>
      <c r="I11" s="46" t="s">
        <v>26</v>
      </c>
      <c r="J11" s="46" t="s">
        <v>31</v>
      </c>
      <c r="K11" s="46" t="s">
        <v>20</v>
      </c>
      <c r="L11" s="46" t="s">
        <v>21</v>
      </c>
      <c r="M11" s="107"/>
      <c r="N11" s="46" t="s">
        <v>22</v>
      </c>
      <c r="O11" s="46" t="s">
        <v>99</v>
      </c>
      <c r="P11" s="46" t="s">
        <v>21</v>
      </c>
      <c r="Q11" s="46" t="s">
        <v>20</v>
      </c>
      <c r="R11" s="46" t="s">
        <v>20</v>
      </c>
      <c r="S11" s="46" t="s">
        <v>100</v>
      </c>
      <c r="T11" s="46" t="s">
        <v>20</v>
      </c>
      <c r="U11" s="46" t="s">
        <v>20</v>
      </c>
      <c r="V11" s="47" t="s">
        <v>96</v>
      </c>
      <c r="W11" s="46" t="s">
        <v>96</v>
      </c>
      <c r="X11" s="67"/>
      <c r="Y11" s="67"/>
      <c r="AA11" s="61">
        <v>8</v>
      </c>
      <c r="AB11" s="19" t="s">
        <v>134</v>
      </c>
      <c r="AC11" s="1">
        <v>8</v>
      </c>
    </row>
    <row r="12" spans="3:29" x14ac:dyDescent="0.25">
      <c r="D12" s="1">
        <f t="shared" si="0"/>
        <v>17</v>
      </c>
      <c r="E12" s="46" t="s">
        <v>137</v>
      </c>
      <c r="F12" s="46" t="s">
        <v>27</v>
      </c>
      <c r="G12" s="46" t="s">
        <v>96</v>
      </c>
      <c r="H12" s="46" t="s">
        <v>21</v>
      </c>
      <c r="I12" s="46" t="s">
        <v>21</v>
      </c>
      <c r="J12" s="46" t="s">
        <v>31</v>
      </c>
      <c r="K12" s="46" t="s">
        <v>97</v>
      </c>
      <c r="L12" s="46" t="s">
        <v>26</v>
      </c>
      <c r="M12" s="46" t="s">
        <v>22</v>
      </c>
      <c r="N12" s="107"/>
      <c r="O12" s="46" t="s">
        <v>99</v>
      </c>
      <c r="P12" s="46" t="s">
        <v>97</v>
      </c>
      <c r="Q12" s="46" t="s">
        <v>95</v>
      </c>
      <c r="R12" s="46" t="s">
        <v>13</v>
      </c>
      <c r="S12" s="46" t="s">
        <v>21</v>
      </c>
      <c r="T12" s="46" t="s">
        <v>100</v>
      </c>
      <c r="U12" s="46" t="s">
        <v>21</v>
      </c>
      <c r="V12" s="47" t="s">
        <v>18</v>
      </c>
      <c r="W12" s="46" t="s">
        <v>15</v>
      </c>
      <c r="X12" s="67"/>
      <c r="Y12" s="67"/>
      <c r="AA12" s="61">
        <v>9</v>
      </c>
      <c r="AB12" s="19" t="s">
        <v>187</v>
      </c>
      <c r="AC12" s="1">
        <v>9</v>
      </c>
    </row>
    <row r="13" spans="3:29" x14ac:dyDescent="0.25">
      <c r="D13" s="1">
        <f t="shared" si="0"/>
        <v>9</v>
      </c>
      <c r="E13" s="46" t="s">
        <v>187</v>
      </c>
      <c r="F13" s="46" t="s">
        <v>15</v>
      </c>
      <c r="G13" s="46" t="s">
        <v>22</v>
      </c>
      <c r="H13" s="46" t="s">
        <v>21</v>
      </c>
      <c r="I13" s="46" t="s">
        <v>20</v>
      </c>
      <c r="J13" s="46" t="s">
        <v>20</v>
      </c>
      <c r="K13" s="46" t="s">
        <v>27</v>
      </c>
      <c r="L13" s="46" t="s">
        <v>18</v>
      </c>
      <c r="M13" s="46" t="s">
        <v>15</v>
      </c>
      <c r="N13" s="46" t="s">
        <v>26</v>
      </c>
      <c r="O13" s="107"/>
      <c r="P13" s="46" t="s">
        <v>27</v>
      </c>
      <c r="Q13" s="46" t="s">
        <v>19</v>
      </c>
      <c r="R13" s="46" t="s">
        <v>20</v>
      </c>
      <c r="S13" s="46" t="s">
        <v>31</v>
      </c>
      <c r="T13" s="46" t="s">
        <v>99</v>
      </c>
      <c r="U13" s="46" t="s">
        <v>20</v>
      </c>
      <c r="V13" s="47" t="s">
        <v>16</v>
      </c>
      <c r="W13" s="46" t="s">
        <v>98</v>
      </c>
      <c r="X13" s="67"/>
      <c r="Y13" s="67"/>
      <c r="AA13" s="61">
        <v>10</v>
      </c>
      <c r="AB13" s="19" t="s">
        <v>126</v>
      </c>
      <c r="AC13" s="1">
        <v>10</v>
      </c>
    </row>
    <row r="14" spans="3:29" x14ac:dyDescent="0.25">
      <c r="D14" s="1">
        <f t="shared" si="0"/>
        <v>3</v>
      </c>
      <c r="E14" s="46" t="s">
        <v>118</v>
      </c>
      <c r="F14" s="46" t="s">
        <v>31</v>
      </c>
      <c r="G14" s="46" t="s">
        <v>104</v>
      </c>
      <c r="H14" s="46" t="s">
        <v>23</v>
      </c>
      <c r="I14" s="46" t="s">
        <v>20</v>
      </c>
      <c r="J14" s="46" t="s">
        <v>21</v>
      </c>
      <c r="K14" s="46" t="s">
        <v>31</v>
      </c>
      <c r="L14" s="46" t="s">
        <v>15</v>
      </c>
      <c r="M14" s="46" t="s">
        <v>110</v>
      </c>
      <c r="N14" s="46" t="s">
        <v>23</v>
      </c>
      <c r="O14" s="46" t="s">
        <v>20</v>
      </c>
      <c r="P14" s="107"/>
      <c r="Q14" s="46" t="s">
        <v>26</v>
      </c>
      <c r="R14" s="46" t="s">
        <v>19</v>
      </c>
      <c r="S14" s="46" t="s">
        <v>22</v>
      </c>
      <c r="T14" s="46" t="s">
        <v>31</v>
      </c>
      <c r="U14" s="46" t="s">
        <v>31</v>
      </c>
      <c r="V14" s="47" t="s">
        <v>22</v>
      </c>
      <c r="W14" s="46" t="s">
        <v>22</v>
      </c>
      <c r="X14" s="67"/>
      <c r="Y14" s="67"/>
      <c r="AA14" s="61">
        <v>11</v>
      </c>
      <c r="AB14" s="19" t="s">
        <v>184</v>
      </c>
      <c r="AC14" s="1">
        <v>11</v>
      </c>
    </row>
    <row r="15" spans="3:29" x14ac:dyDescent="0.25">
      <c r="D15" s="1">
        <f t="shared" si="0"/>
        <v>4</v>
      </c>
      <c r="E15" s="46" t="s">
        <v>120</v>
      </c>
      <c r="F15" s="46" t="s">
        <v>13</v>
      </c>
      <c r="G15" s="46" t="s">
        <v>18</v>
      </c>
      <c r="H15" s="46" t="s">
        <v>99</v>
      </c>
      <c r="I15" s="46" t="s">
        <v>22</v>
      </c>
      <c r="J15" s="46" t="s">
        <v>103</v>
      </c>
      <c r="K15" s="46" t="s">
        <v>29</v>
      </c>
      <c r="L15" s="46" t="s">
        <v>22</v>
      </c>
      <c r="M15" s="46" t="s">
        <v>22</v>
      </c>
      <c r="N15" s="46" t="s">
        <v>30</v>
      </c>
      <c r="O15" s="46" t="s">
        <v>98</v>
      </c>
      <c r="P15" s="46" t="s">
        <v>103</v>
      </c>
      <c r="Q15" s="107"/>
      <c r="R15" s="46" t="s">
        <v>13</v>
      </c>
      <c r="S15" s="46" t="s">
        <v>21</v>
      </c>
      <c r="T15" s="46" t="s">
        <v>18</v>
      </c>
      <c r="U15" s="46" t="s">
        <v>20</v>
      </c>
      <c r="V15" s="47" t="s">
        <v>22</v>
      </c>
      <c r="W15" s="46" t="s">
        <v>99</v>
      </c>
      <c r="X15" s="67"/>
      <c r="Y15" s="67"/>
      <c r="AA15" s="61">
        <v>12</v>
      </c>
      <c r="AB15" s="19" t="s">
        <v>142</v>
      </c>
      <c r="AC15" s="1">
        <v>12</v>
      </c>
    </row>
    <row r="16" spans="3:29" x14ac:dyDescent="0.25">
      <c r="D16" s="1">
        <f t="shared" si="0"/>
        <v>12</v>
      </c>
      <c r="E16" s="46" t="s">
        <v>142</v>
      </c>
      <c r="F16" s="46" t="s">
        <v>15</v>
      </c>
      <c r="G16" s="46" t="s">
        <v>31</v>
      </c>
      <c r="H16" s="46" t="s">
        <v>15</v>
      </c>
      <c r="I16" s="46" t="s">
        <v>18</v>
      </c>
      <c r="J16" s="46" t="s">
        <v>27</v>
      </c>
      <c r="K16" s="46" t="s">
        <v>30</v>
      </c>
      <c r="L16" s="46" t="s">
        <v>104</v>
      </c>
      <c r="M16" s="46" t="s">
        <v>15</v>
      </c>
      <c r="N16" s="46" t="s">
        <v>20</v>
      </c>
      <c r="O16" s="46" t="s">
        <v>25</v>
      </c>
      <c r="P16" s="46" t="s">
        <v>32</v>
      </c>
      <c r="Q16" s="46" t="s">
        <v>102</v>
      </c>
      <c r="R16" s="107"/>
      <c r="S16" s="46" t="s">
        <v>21</v>
      </c>
      <c r="T16" s="46" t="s">
        <v>27</v>
      </c>
      <c r="U16" s="46" t="s">
        <v>26</v>
      </c>
      <c r="V16" s="47" t="s">
        <v>13</v>
      </c>
      <c r="W16" s="46" t="s">
        <v>31</v>
      </c>
      <c r="X16" s="67"/>
      <c r="Y16" s="67"/>
      <c r="AA16" s="61">
        <v>13</v>
      </c>
      <c r="AB16" s="19" t="s">
        <v>136</v>
      </c>
      <c r="AC16" s="1">
        <v>13</v>
      </c>
    </row>
    <row r="17" spans="3:29" x14ac:dyDescent="0.25">
      <c r="D17" s="1">
        <f t="shared" si="0"/>
        <v>5</v>
      </c>
      <c r="E17" s="46" t="s">
        <v>204</v>
      </c>
      <c r="F17" s="46" t="s">
        <v>22</v>
      </c>
      <c r="G17" s="46" t="s">
        <v>97</v>
      </c>
      <c r="H17" s="46" t="s">
        <v>20</v>
      </c>
      <c r="I17" s="46" t="s">
        <v>26</v>
      </c>
      <c r="J17" s="46" t="s">
        <v>96</v>
      </c>
      <c r="K17" s="46" t="s">
        <v>18</v>
      </c>
      <c r="L17" s="46" t="s">
        <v>20</v>
      </c>
      <c r="M17" s="46" t="s">
        <v>22</v>
      </c>
      <c r="N17" s="46" t="s">
        <v>19</v>
      </c>
      <c r="O17" s="46" t="s">
        <v>30</v>
      </c>
      <c r="P17" s="46" t="s">
        <v>27</v>
      </c>
      <c r="Q17" s="46" t="s">
        <v>22</v>
      </c>
      <c r="R17" s="46" t="s">
        <v>16</v>
      </c>
      <c r="S17" s="107"/>
      <c r="T17" s="46" t="s">
        <v>102</v>
      </c>
      <c r="U17" s="46" t="s">
        <v>15</v>
      </c>
      <c r="V17" s="47" t="s">
        <v>26</v>
      </c>
      <c r="W17" s="46" t="s">
        <v>97</v>
      </c>
      <c r="X17" s="67"/>
      <c r="Y17" s="67"/>
      <c r="AA17" s="61">
        <v>14</v>
      </c>
      <c r="AB17" s="19" t="s">
        <v>130</v>
      </c>
      <c r="AC17" s="1">
        <v>14</v>
      </c>
    </row>
    <row r="18" spans="3:29" x14ac:dyDescent="0.25">
      <c r="D18" s="1">
        <f t="shared" si="0"/>
        <v>1</v>
      </c>
      <c r="E18" s="46" t="s">
        <v>138</v>
      </c>
      <c r="F18" s="46" t="s">
        <v>20</v>
      </c>
      <c r="G18" s="46" t="s">
        <v>13</v>
      </c>
      <c r="H18" s="46" t="s">
        <v>13</v>
      </c>
      <c r="I18" s="46" t="s">
        <v>32</v>
      </c>
      <c r="J18" s="46" t="s">
        <v>104</v>
      </c>
      <c r="K18" s="46" t="s">
        <v>14</v>
      </c>
      <c r="L18" s="46" t="s">
        <v>20</v>
      </c>
      <c r="M18" s="46" t="s">
        <v>26</v>
      </c>
      <c r="N18" s="46" t="s">
        <v>18</v>
      </c>
      <c r="O18" s="46" t="s">
        <v>18</v>
      </c>
      <c r="P18" s="46" t="s">
        <v>13</v>
      </c>
      <c r="Q18" s="46" t="s">
        <v>18</v>
      </c>
      <c r="R18" s="46" t="s">
        <v>110</v>
      </c>
      <c r="S18" s="46" t="s">
        <v>97</v>
      </c>
      <c r="T18" s="107"/>
      <c r="U18" s="46" t="s">
        <v>18</v>
      </c>
      <c r="V18" s="47" t="s">
        <v>19</v>
      </c>
      <c r="W18" s="46" t="s">
        <v>110</v>
      </c>
      <c r="X18" s="67"/>
      <c r="Y18" s="67"/>
      <c r="AA18" s="61">
        <v>15</v>
      </c>
      <c r="AB18" s="19" t="s">
        <v>132</v>
      </c>
      <c r="AC18" s="1">
        <v>15</v>
      </c>
    </row>
    <row r="19" spans="3:29" x14ac:dyDescent="0.25">
      <c r="D19" s="1">
        <f t="shared" si="0"/>
        <v>14</v>
      </c>
      <c r="E19" s="46" t="s">
        <v>130</v>
      </c>
      <c r="F19" s="46" t="s">
        <v>31</v>
      </c>
      <c r="G19" s="46" t="s">
        <v>96</v>
      </c>
      <c r="H19" s="46" t="s">
        <v>96</v>
      </c>
      <c r="I19" s="46" t="s">
        <v>100</v>
      </c>
      <c r="J19" s="46" t="s">
        <v>27</v>
      </c>
      <c r="K19" s="46" t="s">
        <v>27</v>
      </c>
      <c r="L19" s="46" t="s">
        <v>31</v>
      </c>
      <c r="M19" s="46" t="s">
        <v>17</v>
      </c>
      <c r="N19" s="46" t="s">
        <v>18</v>
      </c>
      <c r="O19" s="46" t="s">
        <v>28</v>
      </c>
      <c r="P19" s="46" t="s">
        <v>21</v>
      </c>
      <c r="Q19" s="46" t="s">
        <v>27</v>
      </c>
      <c r="R19" s="46" t="s">
        <v>13</v>
      </c>
      <c r="S19" s="46" t="s">
        <v>96</v>
      </c>
      <c r="T19" s="46" t="s">
        <v>96</v>
      </c>
      <c r="U19" s="107"/>
      <c r="V19" s="47" t="s">
        <v>31</v>
      </c>
      <c r="W19" s="46" t="s">
        <v>15</v>
      </c>
      <c r="X19" s="67"/>
      <c r="Y19" s="67"/>
      <c r="AA19" s="61">
        <v>16</v>
      </c>
      <c r="AB19" s="19" t="s">
        <v>131</v>
      </c>
      <c r="AC19" s="1">
        <v>16</v>
      </c>
    </row>
    <row r="20" spans="3:29" x14ac:dyDescent="0.25">
      <c r="D20" s="1">
        <f t="shared" si="0"/>
        <v>16</v>
      </c>
      <c r="E20" s="46" t="s">
        <v>131</v>
      </c>
      <c r="F20" s="46" t="s">
        <v>13</v>
      </c>
      <c r="G20" s="46" t="s">
        <v>15</v>
      </c>
      <c r="H20" s="46" t="s">
        <v>15</v>
      </c>
      <c r="I20" s="46" t="s">
        <v>31</v>
      </c>
      <c r="J20" s="46" t="s">
        <v>100</v>
      </c>
      <c r="K20" s="46" t="s">
        <v>97</v>
      </c>
      <c r="L20" s="46" t="s">
        <v>30</v>
      </c>
      <c r="M20" s="46" t="s">
        <v>20</v>
      </c>
      <c r="N20" s="46" t="s">
        <v>14</v>
      </c>
      <c r="O20" s="46" t="s">
        <v>20</v>
      </c>
      <c r="P20" s="46" t="s">
        <v>99</v>
      </c>
      <c r="Q20" s="46" t="s">
        <v>21</v>
      </c>
      <c r="R20" s="46" t="s">
        <v>95</v>
      </c>
      <c r="S20" s="46" t="s">
        <v>13</v>
      </c>
      <c r="T20" s="46" t="s">
        <v>97</v>
      </c>
      <c r="U20" s="46" t="s">
        <v>99</v>
      </c>
      <c r="V20" s="108"/>
      <c r="W20" s="46" t="s">
        <v>26</v>
      </c>
      <c r="X20" s="67"/>
      <c r="Y20" s="67"/>
      <c r="AA20" s="61">
        <v>17</v>
      </c>
      <c r="AB20" s="19" t="s">
        <v>137</v>
      </c>
      <c r="AC20" s="1">
        <v>17</v>
      </c>
    </row>
    <row r="21" spans="3:29" x14ac:dyDescent="0.25">
      <c r="D21" s="1">
        <f t="shared" si="0"/>
        <v>6</v>
      </c>
      <c r="E21" s="48" t="s">
        <v>139</v>
      </c>
      <c r="F21" s="48" t="s">
        <v>193</v>
      </c>
      <c r="G21" s="48" t="s">
        <v>30</v>
      </c>
      <c r="H21" s="48" t="s">
        <v>20</v>
      </c>
      <c r="I21" s="48" t="s">
        <v>17</v>
      </c>
      <c r="J21" s="48" t="s">
        <v>21</v>
      </c>
      <c r="K21" s="48" t="s">
        <v>20</v>
      </c>
      <c r="L21" s="48" t="s">
        <v>99</v>
      </c>
      <c r="M21" s="48" t="s">
        <v>22</v>
      </c>
      <c r="N21" s="48" t="s">
        <v>18</v>
      </c>
      <c r="O21" s="48" t="s">
        <v>30</v>
      </c>
      <c r="P21" s="48" t="s">
        <v>13</v>
      </c>
      <c r="Q21" s="48" t="s">
        <v>97</v>
      </c>
      <c r="R21" s="48" t="s">
        <v>26</v>
      </c>
      <c r="S21" s="48" t="s">
        <v>30</v>
      </c>
      <c r="T21" s="48" t="s">
        <v>99</v>
      </c>
      <c r="U21" s="48" t="s">
        <v>15</v>
      </c>
      <c r="V21" s="49" t="s">
        <v>22</v>
      </c>
      <c r="W21" s="107"/>
      <c r="X21" s="67"/>
      <c r="Y21" s="67"/>
      <c r="AA21" s="51">
        <v>18</v>
      </c>
      <c r="AB21" s="19" t="s">
        <v>141</v>
      </c>
      <c r="AC21" s="4">
        <v>18</v>
      </c>
    </row>
    <row r="22" spans="3:29" x14ac:dyDescent="0.25">
      <c r="D22" s="4"/>
      <c r="E22" s="39"/>
      <c r="F22" s="68"/>
      <c r="G22" s="68"/>
      <c r="H22" s="68"/>
      <c r="I22" s="68"/>
      <c r="J22" s="68"/>
      <c r="K22" s="68"/>
      <c r="L22" s="68"/>
      <c r="M22" s="68"/>
      <c r="N22" s="68"/>
      <c r="O22" s="68"/>
      <c r="P22" s="68"/>
      <c r="Q22" s="68"/>
      <c r="R22" s="68"/>
      <c r="S22" s="68"/>
      <c r="T22" s="68"/>
      <c r="U22" s="68"/>
      <c r="V22" s="68"/>
      <c r="W22" s="67"/>
      <c r="X22" s="67"/>
      <c r="Y22" s="67"/>
      <c r="AA22" s="63"/>
      <c r="AB22" s="7"/>
      <c r="AC22" s="4"/>
    </row>
    <row r="23" spans="3:29" x14ac:dyDescent="0.25">
      <c r="E23" s="4"/>
      <c r="F23" s="9"/>
      <c r="G23" s="9"/>
      <c r="H23" s="64"/>
      <c r="I23" s="9"/>
    </row>
    <row r="24" spans="3:29" ht="116.25" customHeight="1" x14ac:dyDescent="0.25">
      <c r="C24" s="21"/>
      <c r="D24" s="21"/>
      <c r="E24" s="109" t="s">
        <v>111</v>
      </c>
      <c r="F24" s="87" t="s">
        <v>132</v>
      </c>
      <c r="G24" s="87" t="s">
        <v>184</v>
      </c>
      <c r="H24" s="87" t="s">
        <v>134</v>
      </c>
      <c r="I24" s="87" t="s">
        <v>158</v>
      </c>
      <c r="J24" s="87" t="s">
        <v>117</v>
      </c>
      <c r="K24" s="87" t="s">
        <v>135</v>
      </c>
      <c r="L24" s="87" t="s">
        <v>136</v>
      </c>
      <c r="M24" s="87" t="s">
        <v>150</v>
      </c>
      <c r="N24" s="87" t="s">
        <v>137</v>
      </c>
      <c r="O24" s="87" t="s">
        <v>187</v>
      </c>
      <c r="P24" s="87" t="s">
        <v>118</v>
      </c>
      <c r="Q24" s="87" t="s">
        <v>120</v>
      </c>
      <c r="R24" s="87" t="s">
        <v>142</v>
      </c>
      <c r="S24" s="87" t="s">
        <v>140</v>
      </c>
      <c r="T24" s="87" t="s">
        <v>138</v>
      </c>
      <c r="U24" s="87" t="s">
        <v>148</v>
      </c>
      <c r="V24" s="87" t="s">
        <v>131</v>
      </c>
      <c r="W24" s="87" t="s">
        <v>139</v>
      </c>
      <c r="X24" s="69"/>
      <c r="Y24" s="69"/>
      <c r="Z24" s="70"/>
      <c r="AA24" s="168" t="s">
        <v>111</v>
      </c>
      <c r="AB24" s="168"/>
    </row>
    <row r="25" spans="3:29" x14ac:dyDescent="0.25">
      <c r="D25" s="1">
        <f t="shared" ref="D25:D42" si="1">VLOOKUP(E25,$AB$25:$AC$43,2,FALSE)</f>
        <v>12</v>
      </c>
      <c r="E25" s="104" t="s">
        <v>132</v>
      </c>
      <c r="F25" s="107"/>
      <c r="G25" s="46" t="s">
        <v>20</v>
      </c>
      <c r="H25" s="46" t="s">
        <v>99</v>
      </c>
      <c r="I25" s="46" t="s">
        <v>26</v>
      </c>
      <c r="J25" s="46" t="s">
        <v>27</v>
      </c>
      <c r="K25" s="46" t="s">
        <v>26</v>
      </c>
      <c r="L25" s="46" t="s">
        <v>32</v>
      </c>
      <c r="M25" s="46" t="s">
        <v>13</v>
      </c>
      <c r="N25" s="46" t="s">
        <v>27</v>
      </c>
      <c r="O25" s="46" t="s">
        <v>96</v>
      </c>
      <c r="P25" s="46" t="s">
        <v>13</v>
      </c>
      <c r="Q25" s="46" t="s">
        <v>20</v>
      </c>
      <c r="R25" s="46" t="s">
        <v>22</v>
      </c>
      <c r="S25" s="46" t="s">
        <v>30</v>
      </c>
      <c r="T25" s="46" t="s">
        <v>98</v>
      </c>
      <c r="U25" s="46" t="s">
        <v>27</v>
      </c>
      <c r="V25" s="47" t="s">
        <v>21</v>
      </c>
      <c r="W25" s="46" t="s">
        <v>15</v>
      </c>
      <c r="X25" s="67"/>
      <c r="Y25" s="67"/>
      <c r="AA25" s="61">
        <v>1</v>
      </c>
      <c r="AB25" s="19" t="s">
        <v>138</v>
      </c>
      <c r="AC25" s="1">
        <v>1</v>
      </c>
    </row>
    <row r="26" spans="3:29" x14ac:dyDescent="0.25">
      <c r="D26" s="1">
        <f t="shared" si="1"/>
        <v>10</v>
      </c>
      <c r="E26" s="104" t="s">
        <v>184</v>
      </c>
      <c r="F26" s="46" t="s">
        <v>30</v>
      </c>
      <c r="G26" s="107"/>
      <c r="H26" s="46" t="s">
        <v>20</v>
      </c>
      <c r="I26" s="46" t="s">
        <v>15</v>
      </c>
      <c r="J26" s="46" t="s">
        <v>20</v>
      </c>
      <c r="K26" s="46" t="s">
        <v>27</v>
      </c>
      <c r="L26" s="46" t="s">
        <v>31</v>
      </c>
      <c r="M26" s="46" t="s">
        <v>15</v>
      </c>
      <c r="N26" s="46" t="s">
        <v>18</v>
      </c>
      <c r="O26" s="46" t="s">
        <v>20</v>
      </c>
      <c r="P26" s="46" t="s">
        <v>105</v>
      </c>
      <c r="Q26" s="46" t="s">
        <v>15</v>
      </c>
      <c r="R26" s="46" t="s">
        <v>96</v>
      </c>
      <c r="S26" s="46" t="s">
        <v>103</v>
      </c>
      <c r="T26" s="46" t="s">
        <v>30</v>
      </c>
      <c r="U26" s="46" t="s">
        <v>96</v>
      </c>
      <c r="V26" s="47" t="s">
        <v>22</v>
      </c>
      <c r="W26" s="46" t="s">
        <v>31</v>
      </c>
      <c r="X26" s="67"/>
      <c r="Y26" s="67"/>
      <c r="AA26" s="61">
        <v>2</v>
      </c>
      <c r="AB26" s="19" t="s">
        <v>148</v>
      </c>
      <c r="AC26" s="1">
        <v>2</v>
      </c>
    </row>
    <row r="27" spans="3:29" x14ac:dyDescent="0.25">
      <c r="D27" s="1">
        <f t="shared" si="1"/>
        <v>11</v>
      </c>
      <c r="E27" s="104" t="s">
        <v>134</v>
      </c>
      <c r="F27" s="46" t="s">
        <v>97</v>
      </c>
      <c r="G27" s="46" t="s">
        <v>31</v>
      </c>
      <c r="H27" s="107"/>
      <c r="I27" s="46" t="s">
        <v>18</v>
      </c>
      <c r="J27" s="46" t="s">
        <v>20</v>
      </c>
      <c r="K27" s="46" t="s">
        <v>15</v>
      </c>
      <c r="L27" s="46" t="s">
        <v>31</v>
      </c>
      <c r="M27" s="46" t="s">
        <v>13</v>
      </c>
      <c r="N27" s="46" t="s">
        <v>16</v>
      </c>
      <c r="O27" s="46" t="s">
        <v>20</v>
      </c>
      <c r="P27" s="46" t="s">
        <v>20</v>
      </c>
      <c r="Q27" s="46" t="s">
        <v>31</v>
      </c>
      <c r="R27" s="46" t="s">
        <v>30</v>
      </c>
      <c r="S27" s="46" t="s">
        <v>96</v>
      </c>
      <c r="T27" s="46" t="s">
        <v>96</v>
      </c>
      <c r="U27" s="46" t="s">
        <v>27</v>
      </c>
      <c r="V27" s="47" t="s">
        <v>13</v>
      </c>
      <c r="W27" s="46" t="s">
        <v>18</v>
      </c>
      <c r="X27" s="67"/>
      <c r="Y27" s="67"/>
      <c r="AA27" s="61">
        <v>3</v>
      </c>
      <c r="AB27" s="19" t="s">
        <v>187</v>
      </c>
      <c r="AC27" s="1">
        <v>3</v>
      </c>
    </row>
    <row r="28" spans="3:29" x14ac:dyDescent="0.25">
      <c r="D28" s="1">
        <f t="shared" si="1"/>
        <v>18</v>
      </c>
      <c r="E28" s="104" t="s">
        <v>158</v>
      </c>
      <c r="F28" s="46" t="s">
        <v>20</v>
      </c>
      <c r="G28" s="46" t="s">
        <v>96</v>
      </c>
      <c r="H28" s="46" t="s">
        <v>31</v>
      </c>
      <c r="I28" s="107"/>
      <c r="J28" s="46" t="s">
        <v>95</v>
      </c>
      <c r="K28" s="46" t="s">
        <v>21</v>
      </c>
      <c r="L28" s="46" t="s">
        <v>101</v>
      </c>
      <c r="M28" s="46" t="s">
        <v>99</v>
      </c>
      <c r="N28" s="46" t="s">
        <v>20</v>
      </c>
      <c r="O28" s="46" t="s">
        <v>97</v>
      </c>
      <c r="P28" s="46" t="s">
        <v>27</v>
      </c>
      <c r="Q28" s="46" t="s">
        <v>22</v>
      </c>
      <c r="R28" s="46" t="s">
        <v>20</v>
      </c>
      <c r="S28" s="46" t="s">
        <v>15</v>
      </c>
      <c r="T28" s="46" t="s">
        <v>99</v>
      </c>
      <c r="U28" s="46" t="s">
        <v>30</v>
      </c>
      <c r="V28" s="47" t="s">
        <v>95</v>
      </c>
      <c r="W28" s="46" t="s">
        <v>13</v>
      </c>
      <c r="X28" s="67"/>
      <c r="Y28" s="67"/>
      <c r="AA28" s="61">
        <v>4</v>
      </c>
      <c r="AB28" s="19" t="s">
        <v>117</v>
      </c>
      <c r="AC28" s="1">
        <v>4</v>
      </c>
    </row>
    <row r="29" spans="3:29" x14ac:dyDescent="0.25">
      <c r="D29" s="1">
        <f t="shared" si="1"/>
        <v>4</v>
      </c>
      <c r="E29" s="104" t="s">
        <v>117</v>
      </c>
      <c r="F29" s="46" t="s">
        <v>20</v>
      </c>
      <c r="G29" s="46" t="s">
        <v>22</v>
      </c>
      <c r="H29" s="46" t="s">
        <v>27</v>
      </c>
      <c r="I29" s="46" t="s">
        <v>104</v>
      </c>
      <c r="J29" s="107"/>
      <c r="K29" s="46" t="s">
        <v>23</v>
      </c>
      <c r="L29" s="46" t="s">
        <v>30</v>
      </c>
      <c r="M29" s="46" t="s">
        <v>22</v>
      </c>
      <c r="N29" s="46" t="s">
        <v>13</v>
      </c>
      <c r="O29" s="46" t="s">
        <v>15</v>
      </c>
      <c r="P29" s="46" t="s">
        <v>95</v>
      </c>
      <c r="Q29" s="46" t="s">
        <v>16</v>
      </c>
      <c r="R29" s="46" t="s">
        <v>27</v>
      </c>
      <c r="S29" s="46" t="s">
        <v>29</v>
      </c>
      <c r="T29" s="46" t="s">
        <v>99</v>
      </c>
      <c r="U29" s="46" t="s">
        <v>194</v>
      </c>
      <c r="V29" s="47" t="s">
        <v>26</v>
      </c>
      <c r="W29" s="46" t="s">
        <v>31</v>
      </c>
      <c r="X29" s="67"/>
      <c r="Y29" s="67"/>
      <c r="AA29" s="61">
        <v>5</v>
      </c>
      <c r="AB29" s="19" t="s">
        <v>120</v>
      </c>
      <c r="AC29" s="1">
        <v>5</v>
      </c>
    </row>
    <row r="30" spans="3:29" x14ac:dyDescent="0.25">
      <c r="D30" s="1">
        <f t="shared" si="1"/>
        <v>8</v>
      </c>
      <c r="E30" s="104" t="s">
        <v>135</v>
      </c>
      <c r="F30" s="46" t="s">
        <v>27</v>
      </c>
      <c r="G30" s="46" t="s">
        <v>97</v>
      </c>
      <c r="H30" s="46" t="s">
        <v>15</v>
      </c>
      <c r="I30" s="46" t="s">
        <v>25</v>
      </c>
      <c r="J30" s="46" t="s">
        <v>30</v>
      </c>
      <c r="K30" s="107"/>
      <c r="L30" s="46" t="s">
        <v>20</v>
      </c>
      <c r="M30" s="46" t="s">
        <v>26</v>
      </c>
      <c r="N30" s="46" t="s">
        <v>13</v>
      </c>
      <c r="O30" s="46" t="s">
        <v>20</v>
      </c>
      <c r="P30" s="46" t="s">
        <v>15</v>
      </c>
      <c r="Q30" s="46" t="s">
        <v>21</v>
      </c>
      <c r="R30" s="46" t="s">
        <v>26</v>
      </c>
      <c r="S30" s="46" t="s">
        <v>22</v>
      </c>
      <c r="T30" s="46" t="s">
        <v>21</v>
      </c>
      <c r="U30" s="46" t="s">
        <v>30</v>
      </c>
      <c r="V30" s="47" t="s">
        <v>15</v>
      </c>
      <c r="W30" s="46" t="s">
        <v>21</v>
      </c>
      <c r="X30" s="67"/>
      <c r="Y30" s="67"/>
      <c r="AA30" s="61">
        <v>6</v>
      </c>
      <c r="AB30" s="19" t="s">
        <v>118</v>
      </c>
      <c r="AC30" s="1">
        <v>6</v>
      </c>
    </row>
    <row r="31" spans="3:29" x14ac:dyDescent="0.25">
      <c r="D31" s="1">
        <f t="shared" si="1"/>
        <v>15</v>
      </c>
      <c r="E31" s="104" t="s">
        <v>136</v>
      </c>
      <c r="F31" s="46" t="s">
        <v>22</v>
      </c>
      <c r="G31" s="46" t="s">
        <v>20</v>
      </c>
      <c r="H31" s="46" t="s">
        <v>13</v>
      </c>
      <c r="I31" s="46" t="s">
        <v>23</v>
      </c>
      <c r="J31" s="46" t="s">
        <v>31</v>
      </c>
      <c r="K31" s="46" t="s">
        <v>31</v>
      </c>
      <c r="L31" s="107"/>
      <c r="M31" s="46" t="s">
        <v>31</v>
      </c>
      <c r="N31" s="46" t="s">
        <v>20</v>
      </c>
      <c r="O31" s="46" t="s">
        <v>23</v>
      </c>
      <c r="P31" s="46" t="s">
        <v>15</v>
      </c>
      <c r="Q31" s="46" t="s">
        <v>31</v>
      </c>
      <c r="R31" s="46" t="s">
        <v>15</v>
      </c>
      <c r="S31" s="46" t="s">
        <v>13</v>
      </c>
      <c r="T31" s="46" t="s">
        <v>100</v>
      </c>
      <c r="U31" s="46" t="s">
        <v>21</v>
      </c>
      <c r="V31" s="47" t="s">
        <v>27</v>
      </c>
      <c r="W31" s="46" t="s">
        <v>96</v>
      </c>
      <c r="X31" s="67"/>
      <c r="Y31" s="67"/>
      <c r="AA31" s="61">
        <v>7</v>
      </c>
      <c r="AB31" s="19" t="s">
        <v>131</v>
      </c>
      <c r="AC31" s="1">
        <v>7</v>
      </c>
    </row>
    <row r="32" spans="3:29" x14ac:dyDescent="0.25">
      <c r="D32" s="1">
        <f t="shared" si="1"/>
        <v>17</v>
      </c>
      <c r="E32" s="104" t="s">
        <v>150</v>
      </c>
      <c r="F32" s="46" t="s">
        <v>13</v>
      </c>
      <c r="G32" s="46" t="s">
        <v>27</v>
      </c>
      <c r="H32" s="46" t="s">
        <v>31</v>
      </c>
      <c r="I32" s="46" t="s">
        <v>96</v>
      </c>
      <c r="J32" s="46" t="s">
        <v>97</v>
      </c>
      <c r="K32" s="46" t="s">
        <v>27</v>
      </c>
      <c r="L32" s="46" t="s">
        <v>13</v>
      </c>
      <c r="M32" s="107"/>
      <c r="N32" s="46" t="s">
        <v>20</v>
      </c>
      <c r="O32" s="46" t="s">
        <v>26</v>
      </c>
      <c r="P32" s="46" t="s">
        <v>96</v>
      </c>
      <c r="Q32" s="46" t="s">
        <v>27</v>
      </c>
      <c r="R32" s="46" t="s">
        <v>31</v>
      </c>
      <c r="S32" s="46" t="s">
        <v>15</v>
      </c>
      <c r="T32" s="46" t="s">
        <v>21</v>
      </c>
      <c r="U32" s="46" t="s">
        <v>23</v>
      </c>
      <c r="V32" s="47" t="s">
        <v>18</v>
      </c>
      <c r="W32" s="46" t="s">
        <v>31</v>
      </c>
      <c r="X32" s="67"/>
      <c r="Y32" s="67"/>
      <c r="AA32" s="61">
        <v>8</v>
      </c>
      <c r="AB32" s="19" t="s">
        <v>135</v>
      </c>
      <c r="AC32" s="1">
        <v>8</v>
      </c>
    </row>
    <row r="33" spans="3:29" x14ac:dyDescent="0.25">
      <c r="D33" s="1">
        <f t="shared" si="1"/>
        <v>13</v>
      </c>
      <c r="E33" s="104" t="s">
        <v>137</v>
      </c>
      <c r="F33" s="46" t="s">
        <v>99</v>
      </c>
      <c r="G33" s="46" t="s">
        <v>18</v>
      </c>
      <c r="H33" s="46" t="s">
        <v>15</v>
      </c>
      <c r="I33" s="46" t="s">
        <v>31</v>
      </c>
      <c r="J33" s="46" t="s">
        <v>25</v>
      </c>
      <c r="K33" s="46" t="s">
        <v>27</v>
      </c>
      <c r="L33" s="46" t="s">
        <v>15</v>
      </c>
      <c r="M33" s="46" t="s">
        <v>22</v>
      </c>
      <c r="N33" s="107"/>
      <c r="O33" s="46" t="s">
        <v>22</v>
      </c>
      <c r="P33" s="46" t="s">
        <v>95</v>
      </c>
      <c r="Q33" s="46" t="s">
        <v>194</v>
      </c>
      <c r="R33" s="46" t="s">
        <v>23</v>
      </c>
      <c r="S33" s="46" t="s">
        <v>21</v>
      </c>
      <c r="T33" s="46" t="s">
        <v>97</v>
      </c>
      <c r="U33" s="46" t="s">
        <v>13</v>
      </c>
      <c r="V33" s="47" t="s">
        <v>20</v>
      </c>
      <c r="W33" s="46" t="s">
        <v>21</v>
      </c>
      <c r="X33" s="67"/>
      <c r="Y33" s="67"/>
      <c r="AA33" s="61">
        <v>9</v>
      </c>
      <c r="AB33" s="45" t="s">
        <v>204</v>
      </c>
      <c r="AC33" s="1">
        <v>9</v>
      </c>
    </row>
    <row r="34" spans="3:29" x14ac:dyDescent="0.25">
      <c r="D34" s="1">
        <f t="shared" si="1"/>
        <v>3</v>
      </c>
      <c r="E34" s="104" t="s">
        <v>187</v>
      </c>
      <c r="F34" s="46" t="s">
        <v>30</v>
      </c>
      <c r="G34" s="46" t="s">
        <v>20</v>
      </c>
      <c r="H34" s="46" t="s">
        <v>13</v>
      </c>
      <c r="I34" s="46" t="s">
        <v>110</v>
      </c>
      <c r="J34" s="46" t="s">
        <v>18</v>
      </c>
      <c r="K34" s="46" t="s">
        <v>20</v>
      </c>
      <c r="L34" s="46" t="s">
        <v>20</v>
      </c>
      <c r="M34" s="46" t="s">
        <v>22</v>
      </c>
      <c r="N34" s="46" t="s">
        <v>18</v>
      </c>
      <c r="O34" s="107"/>
      <c r="P34" s="46" t="s">
        <v>16</v>
      </c>
      <c r="Q34" s="46" t="s">
        <v>98</v>
      </c>
      <c r="R34" s="46" t="s">
        <v>25</v>
      </c>
      <c r="S34" s="46" t="s">
        <v>99</v>
      </c>
      <c r="T34" s="46" t="s">
        <v>22</v>
      </c>
      <c r="U34" s="46" t="s">
        <v>22</v>
      </c>
      <c r="V34" s="47" t="s">
        <v>13</v>
      </c>
      <c r="W34" s="46" t="s">
        <v>26</v>
      </c>
      <c r="X34" s="67"/>
      <c r="Y34" s="67"/>
      <c r="AA34" s="61">
        <v>10</v>
      </c>
      <c r="AB34" s="19" t="s">
        <v>184</v>
      </c>
      <c r="AC34" s="1">
        <v>10</v>
      </c>
    </row>
    <row r="35" spans="3:29" x14ac:dyDescent="0.25">
      <c r="D35" s="1">
        <f t="shared" si="1"/>
        <v>6</v>
      </c>
      <c r="E35" s="104" t="s">
        <v>118</v>
      </c>
      <c r="F35" s="46" t="s">
        <v>22</v>
      </c>
      <c r="G35" s="46" t="s">
        <v>95</v>
      </c>
      <c r="H35" s="46" t="s">
        <v>22</v>
      </c>
      <c r="I35" s="46" t="s">
        <v>27</v>
      </c>
      <c r="J35" s="46" t="s">
        <v>20</v>
      </c>
      <c r="K35" s="46" t="s">
        <v>15</v>
      </c>
      <c r="L35" s="46" t="s">
        <v>19</v>
      </c>
      <c r="M35" s="46" t="s">
        <v>20</v>
      </c>
      <c r="N35" s="46" t="s">
        <v>15</v>
      </c>
      <c r="O35" s="46" t="s">
        <v>28</v>
      </c>
      <c r="P35" s="107"/>
      <c r="Q35" s="46" t="s">
        <v>98</v>
      </c>
      <c r="R35" s="46" t="s">
        <v>30</v>
      </c>
      <c r="S35" s="46" t="s">
        <v>30</v>
      </c>
      <c r="T35" s="46" t="s">
        <v>15</v>
      </c>
      <c r="U35" s="46" t="s">
        <v>18</v>
      </c>
      <c r="V35" s="47" t="s">
        <v>13</v>
      </c>
      <c r="W35" s="46" t="s">
        <v>19</v>
      </c>
      <c r="X35" s="67"/>
      <c r="Y35" s="67"/>
      <c r="AA35" s="61">
        <v>11</v>
      </c>
      <c r="AB35" s="19" t="s">
        <v>134</v>
      </c>
      <c r="AC35" s="1">
        <v>11</v>
      </c>
    </row>
    <row r="36" spans="3:29" x14ac:dyDescent="0.25">
      <c r="D36" s="1">
        <f t="shared" si="1"/>
        <v>5</v>
      </c>
      <c r="E36" s="104" t="s">
        <v>120</v>
      </c>
      <c r="F36" s="46" t="s">
        <v>31</v>
      </c>
      <c r="G36" s="46" t="s">
        <v>96</v>
      </c>
      <c r="H36" s="46" t="s">
        <v>13</v>
      </c>
      <c r="I36" s="46" t="s">
        <v>15</v>
      </c>
      <c r="J36" s="46" t="s">
        <v>20</v>
      </c>
      <c r="K36" s="46" t="s">
        <v>19</v>
      </c>
      <c r="L36" s="46" t="s">
        <v>16</v>
      </c>
      <c r="M36" s="46" t="s">
        <v>26</v>
      </c>
      <c r="N36" s="46" t="s">
        <v>23</v>
      </c>
      <c r="O36" s="46" t="s">
        <v>30</v>
      </c>
      <c r="P36" s="46" t="s">
        <v>30</v>
      </c>
      <c r="Q36" s="107"/>
      <c r="R36" s="46" t="s">
        <v>22</v>
      </c>
      <c r="S36" s="46" t="s">
        <v>22</v>
      </c>
      <c r="T36" s="46" t="s">
        <v>99</v>
      </c>
      <c r="U36" s="46" t="s">
        <v>96</v>
      </c>
      <c r="V36" s="47" t="s">
        <v>21</v>
      </c>
      <c r="W36" s="46" t="s">
        <v>30</v>
      </c>
      <c r="X36" s="67"/>
      <c r="Y36" s="67"/>
      <c r="AA36" s="61">
        <v>12</v>
      </c>
      <c r="AB36" s="19" t="s">
        <v>132</v>
      </c>
      <c r="AC36" s="1">
        <v>12</v>
      </c>
    </row>
    <row r="37" spans="3:29" x14ac:dyDescent="0.25">
      <c r="D37" s="1">
        <f t="shared" si="1"/>
        <v>14</v>
      </c>
      <c r="E37" s="104" t="s">
        <v>142</v>
      </c>
      <c r="F37" s="46" t="s">
        <v>99</v>
      </c>
      <c r="G37" s="46" t="s">
        <v>13</v>
      </c>
      <c r="H37" s="46" t="s">
        <v>27</v>
      </c>
      <c r="I37" s="46" t="s">
        <v>13</v>
      </c>
      <c r="J37" s="46" t="s">
        <v>96</v>
      </c>
      <c r="K37" s="46" t="s">
        <v>20</v>
      </c>
      <c r="L37" s="46" t="s">
        <v>22</v>
      </c>
      <c r="M37" s="46" t="s">
        <v>23</v>
      </c>
      <c r="N37" s="46" t="s">
        <v>21</v>
      </c>
      <c r="O37" s="46" t="s">
        <v>95</v>
      </c>
      <c r="P37" s="46" t="s">
        <v>26</v>
      </c>
      <c r="Q37" s="46" t="s">
        <v>18</v>
      </c>
      <c r="R37" s="107"/>
      <c r="S37" s="46" t="s">
        <v>31</v>
      </c>
      <c r="T37" s="46" t="s">
        <v>96</v>
      </c>
      <c r="U37" s="46" t="s">
        <v>21</v>
      </c>
      <c r="V37" s="47" t="s">
        <v>23</v>
      </c>
      <c r="W37" s="46" t="s">
        <v>20</v>
      </c>
      <c r="X37" s="67"/>
      <c r="Y37" s="67"/>
      <c r="AA37" s="61">
        <v>13</v>
      </c>
      <c r="AB37" s="19" t="s">
        <v>137</v>
      </c>
      <c r="AC37" s="1">
        <v>13</v>
      </c>
    </row>
    <row r="38" spans="3:29" x14ac:dyDescent="0.25">
      <c r="D38" s="1">
        <f t="shared" si="1"/>
        <v>9</v>
      </c>
      <c r="E38" s="46" t="s">
        <v>204</v>
      </c>
      <c r="F38" s="46" t="s">
        <v>22</v>
      </c>
      <c r="G38" s="46" t="s">
        <v>15</v>
      </c>
      <c r="H38" s="46" t="s">
        <v>30</v>
      </c>
      <c r="I38" s="46" t="s">
        <v>13</v>
      </c>
      <c r="J38" s="46" t="s">
        <v>21</v>
      </c>
      <c r="K38" s="46" t="s">
        <v>21</v>
      </c>
      <c r="L38" s="46" t="s">
        <v>18</v>
      </c>
      <c r="M38" s="46" t="s">
        <v>18</v>
      </c>
      <c r="N38" s="46" t="s">
        <v>15</v>
      </c>
      <c r="O38" s="46" t="s">
        <v>32</v>
      </c>
      <c r="P38" s="46" t="s">
        <v>21</v>
      </c>
      <c r="Q38" s="46" t="s">
        <v>102</v>
      </c>
      <c r="R38" s="46" t="s">
        <v>20</v>
      </c>
      <c r="S38" s="107"/>
      <c r="T38" s="46" t="s">
        <v>15</v>
      </c>
      <c r="U38" s="46" t="s">
        <v>20</v>
      </c>
      <c r="V38" s="47" t="s">
        <v>22</v>
      </c>
      <c r="W38" s="46" t="s">
        <v>26</v>
      </c>
      <c r="X38" s="67"/>
      <c r="Y38" s="67"/>
      <c r="AA38" s="61">
        <v>14</v>
      </c>
      <c r="AB38" s="19" t="s">
        <v>142</v>
      </c>
      <c r="AC38" s="1">
        <v>14</v>
      </c>
    </row>
    <row r="39" spans="3:29" x14ac:dyDescent="0.25">
      <c r="D39" s="1">
        <f t="shared" si="1"/>
        <v>1</v>
      </c>
      <c r="E39" s="104" t="s">
        <v>138</v>
      </c>
      <c r="F39" s="46" t="s">
        <v>26</v>
      </c>
      <c r="G39" s="46" t="s">
        <v>31</v>
      </c>
      <c r="H39" s="46" t="s">
        <v>25</v>
      </c>
      <c r="I39" s="46" t="s">
        <v>13</v>
      </c>
      <c r="J39" s="46" t="s">
        <v>110</v>
      </c>
      <c r="K39" s="46" t="s">
        <v>19</v>
      </c>
      <c r="L39" s="46" t="s">
        <v>104</v>
      </c>
      <c r="M39" s="46" t="s">
        <v>110</v>
      </c>
      <c r="N39" s="46" t="s">
        <v>18</v>
      </c>
      <c r="O39" s="46" t="s">
        <v>17</v>
      </c>
      <c r="P39" s="46" t="s">
        <v>22</v>
      </c>
      <c r="Q39" s="46" t="s">
        <v>18</v>
      </c>
      <c r="R39" s="46" t="s">
        <v>16</v>
      </c>
      <c r="S39" s="46" t="s">
        <v>14</v>
      </c>
      <c r="T39" s="107"/>
      <c r="U39" s="46" t="s">
        <v>15</v>
      </c>
      <c r="V39" s="47" t="s">
        <v>98</v>
      </c>
      <c r="W39" s="46" t="s">
        <v>30</v>
      </c>
      <c r="X39" s="67"/>
      <c r="Y39" s="67"/>
      <c r="AA39" s="61">
        <v>15</v>
      </c>
      <c r="AB39" s="19" t="s">
        <v>136</v>
      </c>
      <c r="AC39" s="1">
        <v>15</v>
      </c>
    </row>
    <row r="40" spans="3:29" x14ac:dyDescent="0.25">
      <c r="D40" s="1">
        <f t="shared" si="1"/>
        <v>2</v>
      </c>
      <c r="E40" s="104" t="s">
        <v>148</v>
      </c>
      <c r="F40" s="46" t="s">
        <v>23</v>
      </c>
      <c r="G40" s="46" t="s">
        <v>13</v>
      </c>
      <c r="H40" s="46" t="s">
        <v>27</v>
      </c>
      <c r="I40" s="46" t="s">
        <v>30</v>
      </c>
      <c r="J40" s="46" t="s">
        <v>22</v>
      </c>
      <c r="K40" s="46" t="s">
        <v>13</v>
      </c>
      <c r="L40" s="46" t="s">
        <v>22</v>
      </c>
      <c r="M40" s="46" t="s">
        <v>22</v>
      </c>
      <c r="N40" s="46" t="s">
        <v>20</v>
      </c>
      <c r="O40" s="46" t="s">
        <v>15</v>
      </c>
      <c r="P40" s="46" t="s">
        <v>22</v>
      </c>
      <c r="Q40" s="46" t="s">
        <v>20</v>
      </c>
      <c r="R40" s="46" t="s">
        <v>22</v>
      </c>
      <c r="S40" s="46" t="s">
        <v>20</v>
      </c>
      <c r="T40" s="46" t="s">
        <v>97</v>
      </c>
      <c r="U40" s="107"/>
      <c r="V40" s="47" t="s">
        <v>18</v>
      </c>
      <c r="W40" s="46" t="s">
        <v>20</v>
      </c>
      <c r="X40" s="67"/>
      <c r="Y40" s="67"/>
      <c r="AA40" s="61">
        <v>16</v>
      </c>
      <c r="AB40" s="19" t="s">
        <v>139</v>
      </c>
      <c r="AC40" s="1">
        <v>16</v>
      </c>
    </row>
    <row r="41" spans="3:29" x14ac:dyDescent="0.25">
      <c r="D41" s="1">
        <f t="shared" si="1"/>
        <v>7</v>
      </c>
      <c r="E41" s="104" t="s">
        <v>131</v>
      </c>
      <c r="F41" s="46" t="s">
        <v>31</v>
      </c>
      <c r="G41" s="46" t="s">
        <v>13</v>
      </c>
      <c r="H41" s="46" t="s">
        <v>22</v>
      </c>
      <c r="I41" s="46" t="s">
        <v>15</v>
      </c>
      <c r="J41" s="46" t="s">
        <v>15</v>
      </c>
      <c r="K41" s="46" t="s">
        <v>13</v>
      </c>
      <c r="L41" s="46" t="s">
        <v>26</v>
      </c>
      <c r="M41" s="46" t="s">
        <v>20</v>
      </c>
      <c r="N41" s="46" t="s">
        <v>20</v>
      </c>
      <c r="O41" s="46" t="s">
        <v>22</v>
      </c>
      <c r="P41" s="46" t="s">
        <v>31</v>
      </c>
      <c r="Q41" s="46" t="s">
        <v>96</v>
      </c>
      <c r="R41" s="46" t="s">
        <v>13</v>
      </c>
      <c r="S41" s="46" t="s">
        <v>13</v>
      </c>
      <c r="T41" s="46" t="s">
        <v>21</v>
      </c>
      <c r="U41" s="46" t="s">
        <v>96</v>
      </c>
      <c r="V41" s="108"/>
      <c r="W41" s="46" t="s">
        <v>13</v>
      </c>
      <c r="X41" s="67"/>
      <c r="Y41" s="67"/>
      <c r="AA41" s="61">
        <v>17</v>
      </c>
      <c r="AB41" s="19" t="s">
        <v>150</v>
      </c>
      <c r="AC41" s="1">
        <v>17</v>
      </c>
    </row>
    <row r="42" spans="3:29" x14ac:dyDescent="0.25">
      <c r="D42" s="1">
        <f t="shared" si="1"/>
        <v>16</v>
      </c>
      <c r="E42" s="104" t="s">
        <v>139</v>
      </c>
      <c r="F42" s="46" t="s">
        <v>31</v>
      </c>
      <c r="G42" s="46" t="s">
        <v>32</v>
      </c>
      <c r="H42" s="46" t="s">
        <v>20</v>
      </c>
      <c r="I42" s="46" t="s">
        <v>19</v>
      </c>
      <c r="J42" s="46" t="s">
        <v>97</v>
      </c>
      <c r="K42" s="46" t="s">
        <v>99</v>
      </c>
      <c r="L42" s="46" t="s">
        <v>18</v>
      </c>
      <c r="M42" s="46" t="s">
        <v>99</v>
      </c>
      <c r="N42" s="46" t="s">
        <v>20</v>
      </c>
      <c r="O42" s="46" t="s">
        <v>20</v>
      </c>
      <c r="P42" s="46" t="s">
        <v>20</v>
      </c>
      <c r="Q42" s="46" t="s">
        <v>27</v>
      </c>
      <c r="R42" s="46" t="s">
        <v>20</v>
      </c>
      <c r="S42" s="46" t="s">
        <v>26</v>
      </c>
      <c r="T42" s="46" t="s">
        <v>27</v>
      </c>
      <c r="U42" s="46" t="s">
        <v>21</v>
      </c>
      <c r="V42" s="47" t="s">
        <v>20</v>
      </c>
      <c r="W42" s="107"/>
      <c r="X42" s="67"/>
      <c r="Y42" s="67"/>
      <c r="AA42" s="61">
        <v>18</v>
      </c>
      <c r="AB42" s="19" t="s">
        <v>158</v>
      </c>
      <c r="AC42" s="1">
        <v>18</v>
      </c>
    </row>
    <row r="43" spans="3:29" x14ac:dyDescent="0.25">
      <c r="D43" s="1"/>
      <c r="E43" s="7"/>
      <c r="F43" s="68"/>
      <c r="G43" s="68"/>
      <c r="H43" s="68"/>
      <c r="I43" s="68"/>
      <c r="J43" s="68"/>
      <c r="K43" s="68"/>
      <c r="L43" s="68"/>
      <c r="M43" s="68"/>
      <c r="N43" s="68"/>
      <c r="O43" s="68"/>
      <c r="P43" s="68"/>
      <c r="Q43" s="68"/>
      <c r="R43" s="68"/>
      <c r="S43" s="68"/>
      <c r="T43" s="68"/>
      <c r="U43" s="68"/>
      <c r="V43" s="68"/>
      <c r="W43" s="68"/>
      <c r="X43" s="67"/>
      <c r="Y43" s="67"/>
      <c r="AA43" s="63"/>
      <c r="AB43" s="7"/>
      <c r="AC43" s="1"/>
    </row>
    <row r="45" spans="3:29" ht="116.25" customHeight="1" x14ac:dyDescent="0.25">
      <c r="C45" s="21"/>
      <c r="E45" s="109" t="s">
        <v>114</v>
      </c>
      <c r="F45" s="105" t="s">
        <v>132</v>
      </c>
      <c r="G45" s="105" t="s">
        <v>184</v>
      </c>
      <c r="H45" s="105" t="s">
        <v>134</v>
      </c>
      <c r="I45" s="105" t="s">
        <v>158</v>
      </c>
      <c r="J45" s="105" t="s">
        <v>198</v>
      </c>
      <c r="K45" s="105" t="s">
        <v>117</v>
      </c>
      <c r="L45" s="87" t="s">
        <v>135</v>
      </c>
      <c r="M45" s="105" t="s">
        <v>136</v>
      </c>
      <c r="N45" s="105" t="s">
        <v>150</v>
      </c>
      <c r="O45" s="105" t="s">
        <v>187</v>
      </c>
      <c r="P45" s="105" t="s">
        <v>199</v>
      </c>
      <c r="Q45" s="105" t="s">
        <v>118</v>
      </c>
      <c r="R45" s="105" t="s">
        <v>120</v>
      </c>
      <c r="S45" s="105" t="s">
        <v>142</v>
      </c>
      <c r="T45" s="105" t="s">
        <v>204</v>
      </c>
      <c r="U45" s="105" t="s">
        <v>138</v>
      </c>
      <c r="V45" s="105" t="s">
        <v>148</v>
      </c>
      <c r="W45" s="105" t="s">
        <v>139</v>
      </c>
      <c r="X45" s="65"/>
      <c r="Y45" s="65"/>
      <c r="AA45" s="168" t="s">
        <v>114</v>
      </c>
      <c r="AB45" s="168"/>
    </row>
    <row r="46" spans="3:29" x14ac:dyDescent="0.25">
      <c r="D46" s="1">
        <f t="shared" ref="D46:D63" si="2">VLOOKUP(E46,$AB$46:$AC$64,2,FALSE)</f>
        <v>13</v>
      </c>
      <c r="E46" s="46" t="s">
        <v>132</v>
      </c>
      <c r="F46" s="107"/>
      <c r="G46" s="46" t="s">
        <v>31</v>
      </c>
      <c r="H46" s="46" t="s">
        <v>23</v>
      </c>
      <c r="I46" s="46" t="s">
        <v>15</v>
      </c>
      <c r="J46" s="46" t="s">
        <v>13</v>
      </c>
      <c r="K46" s="46" t="s">
        <v>20</v>
      </c>
      <c r="L46" s="46" t="s">
        <v>20</v>
      </c>
      <c r="M46" s="46" t="s">
        <v>20</v>
      </c>
      <c r="N46" s="46" t="s">
        <v>16</v>
      </c>
      <c r="O46" s="46" t="s">
        <v>96</v>
      </c>
      <c r="P46" s="46" t="s">
        <v>95</v>
      </c>
      <c r="Q46" s="46" t="s">
        <v>30</v>
      </c>
      <c r="R46" s="46" t="s">
        <v>99</v>
      </c>
      <c r="S46" s="46" t="s">
        <v>99</v>
      </c>
      <c r="T46" s="46" t="s">
        <v>13</v>
      </c>
      <c r="U46" s="46" t="s">
        <v>99</v>
      </c>
      <c r="V46" s="47" t="s">
        <v>20</v>
      </c>
      <c r="W46" s="46" t="s">
        <v>96</v>
      </c>
      <c r="X46" s="67"/>
      <c r="Y46" s="67"/>
      <c r="AA46" s="50">
        <v>1</v>
      </c>
      <c r="AB46" s="52" t="s">
        <v>138</v>
      </c>
      <c r="AC46" s="1">
        <v>1</v>
      </c>
    </row>
    <row r="47" spans="3:29" x14ac:dyDescent="0.25">
      <c r="D47" s="1">
        <f t="shared" si="2"/>
        <v>6</v>
      </c>
      <c r="E47" s="46" t="s">
        <v>184</v>
      </c>
      <c r="F47" s="46" t="s">
        <v>22</v>
      </c>
      <c r="G47" s="107"/>
      <c r="H47" s="46" t="s">
        <v>21</v>
      </c>
      <c r="I47" s="46" t="s">
        <v>15</v>
      </c>
      <c r="J47" s="46" t="s">
        <v>22</v>
      </c>
      <c r="K47" s="46" t="s">
        <v>15</v>
      </c>
      <c r="L47" s="46" t="s">
        <v>22</v>
      </c>
      <c r="M47" s="46" t="s">
        <v>15</v>
      </c>
      <c r="N47" s="46" t="s">
        <v>22</v>
      </c>
      <c r="O47" s="46" t="s">
        <v>99</v>
      </c>
      <c r="P47" s="46" t="s">
        <v>13</v>
      </c>
      <c r="Q47" s="46" t="s">
        <v>98</v>
      </c>
      <c r="R47" s="46" t="s">
        <v>105</v>
      </c>
      <c r="S47" s="46" t="s">
        <v>15</v>
      </c>
      <c r="T47" s="46" t="s">
        <v>26</v>
      </c>
      <c r="U47" s="46" t="s">
        <v>20</v>
      </c>
      <c r="V47" s="47" t="s">
        <v>22</v>
      </c>
      <c r="W47" s="46" t="s">
        <v>13</v>
      </c>
      <c r="X47" s="67"/>
      <c r="Y47" s="67"/>
      <c r="AA47" s="61">
        <v>2</v>
      </c>
      <c r="AB47" s="19" t="s">
        <v>118</v>
      </c>
      <c r="AC47" s="1">
        <v>2</v>
      </c>
    </row>
    <row r="48" spans="3:29" x14ac:dyDescent="0.25">
      <c r="D48" s="1">
        <f t="shared" si="2"/>
        <v>8</v>
      </c>
      <c r="E48" s="46" t="s">
        <v>134</v>
      </c>
      <c r="F48" s="46" t="s">
        <v>27</v>
      </c>
      <c r="G48" s="46" t="s">
        <v>22</v>
      </c>
      <c r="H48" s="107"/>
      <c r="I48" s="46" t="s">
        <v>20</v>
      </c>
      <c r="J48" s="46" t="s">
        <v>22</v>
      </c>
      <c r="K48" s="46" t="s">
        <v>27</v>
      </c>
      <c r="L48" s="46" t="s">
        <v>27</v>
      </c>
      <c r="M48" s="46" t="s">
        <v>99</v>
      </c>
      <c r="N48" s="46" t="s">
        <v>15</v>
      </c>
      <c r="O48" s="46" t="s">
        <v>107</v>
      </c>
      <c r="P48" s="46" t="s">
        <v>15</v>
      </c>
      <c r="Q48" s="46" t="s">
        <v>26</v>
      </c>
      <c r="R48" s="46" t="s">
        <v>15</v>
      </c>
      <c r="S48" s="46" t="s">
        <v>27</v>
      </c>
      <c r="T48" s="46" t="s">
        <v>21</v>
      </c>
      <c r="U48" s="46" t="s">
        <v>27</v>
      </c>
      <c r="V48" s="47" t="s">
        <v>26</v>
      </c>
      <c r="W48" s="46" t="s">
        <v>15</v>
      </c>
      <c r="X48" s="67"/>
      <c r="Y48" s="67"/>
      <c r="AA48" s="61">
        <v>3</v>
      </c>
      <c r="AB48" s="19" t="s">
        <v>117</v>
      </c>
      <c r="AC48" s="1">
        <v>3</v>
      </c>
    </row>
    <row r="49" spans="4:29" x14ac:dyDescent="0.25">
      <c r="D49" s="1">
        <f t="shared" si="2"/>
        <v>5</v>
      </c>
      <c r="E49" s="46" t="s">
        <v>158</v>
      </c>
      <c r="F49" s="46" t="s">
        <v>31</v>
      </c>
      <c r="G49" s="46" t="s">
        <v>25</v>
      </c>
      <c r="H49" s="46" t="s">
        <v>24</v>
      </c>
      <c r="I49" s="107"/>
      <c r="J49" s="46" t="s">
        <v>22</v>
      </c>
      <c r="K49" s="46" t="s">
        <v>20</v>
      </c>
      <c r="L49" s="46" t="s">
        <v>13</v>
      </c>
      <c r="M49" s="46" t="s">
        <v>26</v>
      </c>
      <c r="N49" s="46" t="s">
        <v>26</v>
      </c>
      <c r="O49" s="46" t="s">
        <v>20</v>
      </c>
      <c r="P49" s="46" t="s">
        <v>15</v>
      </c>
      <c r="Q49" s="46" t="s">
        <v>20</v>
      </c>
      <c r="R49" s="46" t="s">
        <v>20</v>
      </c>
      <c r="S49" s="46" t="s">
        <v>22</v>
      </c>
      <c r="T49" s="46" t="s">
        <v>95</v>
      </c>
      <c r="U49" s="46" t="s">
        <v>97</v>
      </c>
      <c r="V49" s="47" t="s">
        <v>20</v>
      </c>
      <c r="W49" s="46" t="s">
        <v>13</v>
      </c>
      <c r="X49" s="67"/>
      <c r="Y49" s="67"/>
      <c r="AA49" s="61">
        <v>4</v>
      </c>
      <c r="AB49" s="19" t="s">
        <v>187</v>
      </c>
      <c r="AC49" s="1">
        <v>4</v>
      </c>
    </row>
    <row r="50" spans="4:29" x14ac:dyDescent="0.25">
      <c r="D50" s="1">
        <f t="shared" si="2"/>
        <v>18</v>
      </c>
      <c r="E50" s="46" t="s">
        <v>198</v>
      </c>
      <c r="F50" s="46" t="s">
        <v>27</v>
      </c>
      <c r="G50" s="46" t="s">
        <v>96</v>
      </c>
      <c r="H50" s="46" t="s">
        <v>30</v>
      </c>
      <c r="I50" s="46" t="s">
        <v>200</v>
      </c>
      <c r="J50" s="107"/>
      <c r="K50" s="46" t="s">
        <v>15</v>
      </c>
      <c r="L50" s="46" t="s">
        <v>13</v>
      </c>
      <c r="M50" s="46" t="s">
        <v>26</v>
      </c>
      <c r="N50" s="46" t="s">
        <v>96</v>
      </c>
      <c r="O50" s="46" t="s">
        <v>20</v>
      </c>
      <c r="P50" s="46" t="s">
        <v>21</v>
      </c>
      <c r="Q50" s="46" t="s">
        <v>96</v>
      </c>
      <c r="R50" s="46" t="s">
        <v>96</v>
      </c>
      <c r="S50" s="46" t="s">
        <v>15</v>
      </c>
      <c r="T50" s="46" t="s">
        <v>31</v>
      </c>
      <c r="U50" s="46" t="s">
        <v>21</v>
      </c>
      <c r="V50" s="47" t="s">
        <v>15</v>
      </c>
      <c r="W50" s="46" t="s">
        <v>18</v>
      </c>
      <c r="X50" s="67"/>
      <c r="Y50" s="67"/>
      <c r="AA50" s="61">
        <v>5</v>
      </c>
      <c r="AB50" s="19" t="s">
        <v>158</v>
      </c>
      <c r="AC50" s="1">
        <v>5</v>
      </c>
    </row>
    <row r="51" spans="4:29" x14ac:dyDescent="0.25">
      <c r="D51" s="1">
        <f t="shared" si="2"/>
        <v>3</v>
      </c>
      <c r="E51" s="46" t="s">
        <v>117</v>
      </c>
      <c r="F51" s="46" t="s">
        <v>20</v>
      </c>
      <c r="G51" s="46" t="s">
        <v>20</v>
      </c>
      <c r="H51" s="46" t="s">
        <v>24</v>
      </c>
      <c r="I51" s="46" t="s">
        <v>31</v>
      </c>
      <c r="J51" s="46" t="s">
        <v>110</v>
      </c>
      <c r="K51" s="107"/>
      <c r="L51" s="46" t="s">
        <v>18</v>
      </c>
      <c r="M51" s="46" t="s">
        <v>18</v>
      </c>
      <c r="N51" s="46" t="s">
        <v>26</v>
      </c>
      <c r="O51" s="46" t="s">
        <v>15</v>
      </c>
      <c r="P51" s="46" t="s">
        <v>13</v>
      </c>
      <c r="Q51" s="46" t="s">
        <v>13</v>
      </c>
      <c r="R51" s="46" t="s">
        <v>112</v>
      </c>
      <c r="S51" s="46" t="s">
        <v>15</v>
      </c>
      <c r="T51" s="46" t="s">
        <v>19</v>
      </c>
      <c r="U51" s="46" t="s">
        <v>13</v>
      </c>
      <c r="V51" s="47" t="s">
        <v>31</v>
      </c>
      <c r="W51" s="46" t="s">
        <v>26</v>
      </c>
      <c r="X51" s="67"/>
      <c r="Y51" s="67"/>
      <c r="AA51" s="61">
        <v>6</v>
      </c>
      <c r="AB51" s="19" t="s">
        <v>184</v>
      </c>
      <c r="AC51" s="1">
        <v>6</v>
      </c>
    </row>
    <row r="52" spans="4:29" x14ac:dyDescent="0.25">
      <c r="D52" s="1">
        <f t="shared" si="2"/>
        <v>11</v>
      </c>
      <c r="E52" s="104" t="s">
        <v>135</v>
      </c>
      <c r="F52" s="46" t="s">
        <v>18</v>
      </c>
      <c r="G52" s="46" t="s">
        <v>32</v>
      </c>
      <c r="H52" s="46" t="s">
        <v>30</v>
      </c>
      <c r="I52" s="46" t="s">
        <v>13</v>
      </c>
      <c r="J52" s="46" t="s">
        <v>22</v>
      </c>
      <c r="K52" s="46" t="s">
        <v>15</v>
      </c>
      <c r="L52" s="107"/>
      <c r="M52" s="46" t="s">
        <v>27</v>
      </c>
      <c r="N52" s="46" t="s">
        <v>31</v>
      </c>
      <c r="O52" s="46" t="s">
        <v>31</v>
      </c>
      <c r="P52" s="46" t="s">
        <v>96</v>
      </c>
      <c r="Q52" s="46" t="s">
        <v>30</v>
      </c>
      <c r="R52" s="46" t="s">
        <v>15</v>
      </c>
      <c r="S52" s="46" t="s">
        <v>26</v>
      </c>
      <c r="T52" s="46" t="s">
        <v>31</v>
      </c>
      <c r="U52" s="46" t="s">
        <v>30</v>
      </c>
      <c r="V52" s="47" t="s">
        <v>13</v>
      </c>
      <c r="W52" s="46" t="s">
        <v>96</v>
      </c>
      <c r="X52" s="67"/>
      <c r="Y52" s="67"/>
      <c r="AA52" s="61">
        <v>7</v>
      </c>
      <c r="AB52" s="19" t="s">
        <v>136</v>
      </c>
      <c r="AC52" s="1">
        <v>7</v>
      </c>
    </row>
    <row r="53" spans="4:29" x14ac:dyDescent="0.25">
      <c r="D53" s="1">
        <f t="shared" si="2"/>
        <v>7</v>
      </c>
      <c r="E53" s="46" t="s">
        <v>136</v>
      </c>
      <c r="F53" s="46" t="s">
        <v>15</v>
      </c>
      <c r="G53" s="46" t="s">
        <v>15</v>
      </c>
      <c r="H53" s="46" t="s">
        <v>28</v>
      </c>
      <c r="I53" s="46" t="s">
        <v>15</v>
      </c>
      <c r="J53" s="46" t="s">
        <v>13</v>
      </c>
      <c r="K53" s="46" t="s">
        <v>97</v>
      </c>
      <c r="L53" s="46" t="s">
        <v>13</v>
      </c>
      <c r="M53" s="107"/>
      <c r="N53" s="46" t="s">
        <v>13</v>
      </c>
      <c r="O53" s="46" t="s">
        <v>20</v>
      </c>
      <c r="P53" s="46" t="s">
        <v>20</v>
      </c>
      <c r="Q53" s="46" t="s">
        <v>98</v>
      </c>
      <c r="R53" s="46" t="s">
        <v>15</v>
      </c>
      <c r="S53" s="46" t="s">
        <v>13</v>
      </c>
      <c r="T53" s="46" t="s">
        <v>18</v>
      </c>
      <c r="U53" s="46" t="s">
        <v>27</v>
      </c>
      <c r="V53" s="47" t="s">
        <v>22</v>
      </c>
      <c r="W53" s="46" t="s">
        <v>97</v>
      </c>
      <c r="X53" s="67"/>
      <c r="Y53" s="67"/>
      <c r="AA53" s="61">
        <v>8</v>
      </c>
      <c r="AB53" s="19" t="s">
        <v>134</v>
      </c>
      <c r="AC53" s="1">
        <v>8</v>
      </c>
    </row>
    <row r="54" spans="4:29" x14ac:dyDescent="0.25">
      <c r="D54" s="1">
        <f t="shared" si="2"/>
        <v>14</v>
      </c>
      <c r="E54" s="46" t="s">
        <v>150</v>
      </c>
      <c r="F54" s="46" t="s">
        <v>13</v>
      </c>
      <c r="G54" s="46" t="s">
        <v>13</v>
      </c>
      <c r="H54" s="46" t="s">
        <v>30</v>
      </c>
      <c r="I54" s="46" t="s">
        <v>15</v>
      </c>
      <c r="J54" s="46" t="s">
        <v>27</v>
      </c>
      <c r="K54" s="46" t="s">
        <v>28</v>
      </c>
      <c r="L54" s="46" t="s">
        <v>97</v>
      </c>
      <c r="M54" s="46" t="s">
        <v>30</v>
      </c>
      <c r="N54" s="107"/>
      <c r="O54" s="46" t="s">
        <v>15</v>
      </c>
      <c r="P54" s="46" t="s">
        <v>20</v>
      </c>
      <c r="Q54" s="46" t="s">
        <v>100</v>
      </c>
      <c r="R54" s="46" t="s">
        <v>13</v>
      </c>
      <c r="S54" s="46" t="s">
        <v>31</v>
      </c>
      <c r="T54" s="46" t="s">
        <v>15</v>
      </c>
      <c r="U54" s="46" t="s">
        <v>21</v>
      </c>
      <c r="V54" s="47" t="s">
        <v>15</v>
      </c>
      <c r="W54" s="46" t="s">
        <v>20</v>
      </c>
      <c r="X54" s="67"/>
      <c r="Y54" s="67"/>
      <c r="AA54" s="61">
        <v>9</v>
      </c>
      <c r="AB54" s="45" t="s">
        <v>204</v>
      </c>
      <c r="AC54" s="1">
        <v>9</v>
      </c>
    </row>
    <row r="55" spans="4:29" x14ac:dyDescent="0.25">
      <c r="D55" s="1">
        <f t="shared" si="2"/>
        <v>4</v>
      </c>
      <c r="E55" s="46" t="s">
        <v>187</v>
      </c>
      <c r="F55" s="46" t="s">
        <v>31</v>
      </c>
      <c r="G55" s="46" t="s">
        <v>13</v>
      </c>
      <c r="H55" s="46" t="s">
        <v>20</v>
      </c>
      <c r="I55" s="46" t="s">
        <v>16</v>
      </c>
      <c r="J55" s="46" t="s">
        <v>22</v>
      </c>
      <c r="K55" s="46" t="s">
        <v>30</v>
      </c>
      <c r="L55" s="46" t="s">
        <v>13</v>
      </c>
      <c r="M55" s="46" t="s">
        <v>15</v>
      </c>
      <c r="N55" s="46" t="s">
        <v>30</v>
      </c>
      <c r="O55" s="107"/>
      <c r="P55" s="46" t="s">
        <v>17</v>
      </c>
      <c r="Q55" s="46" t="s">
        <v>30</v>
      </c>
      <c r="R55" s="46" t="s">
        <v>13</v>
      </c>
      <c r="S55" s="46" t="s">
        <v>16</v>
      </c>
      <c r="T55" s="46" t="s">
        <v>106</v>
      </c>
      <c r="U55" s="46" t="s">
        <v>13</v>
      </c>
      <c r="V55" s="47" t="s">
        <v>15</v>
      </c>
      <c r="W55" s="46" t="s">
        <v>31</v>
      </c>
      <c r="X55" s="67"/>
      <c r="Y55" s="67"/>
      <c r="AA55" s="61">
        <v>10</v>
      </c>
      <c r="AB55" s="19" t="s">
        <v>148</v>
      </c>
      <c r="AC55" s="1">
        <v>10</v>
      </c>
    </row>
    <row r="56" spans="4:29" x14ac:dyDescent="0.25">
      <c r="D56" s="1">
        <f t="shared" si="2"/>
        <v>17</v>
      </c>
      <c r="E56" s="46" t="s">
        <v>199</v>
      </c>
      <c r="F56" s="46" t="s">
        <v>96</v>
      </c>
      <c r="G56" s="46" t="s">
        <v>96</v>
      </c>
      <c r="H56" s="46" t="s">
        <v>103</v>
      </c>
      <c r="I56" s="46" t="s">
        <v>30</v>
      </c>
      <c r="J56" s="46" t="s">
        <v>23</v>
      </c>
      <c r="K56" s="46" t="s">
        <v>32</v>
      </c>
      <c r="L56" s="46" t="s">
        <v>96</v>
      </c>
      <c r="M56" s="46" t="s">
        <v>27</v>
      </c>
      <c r="N56" s="46" t="s">
        <v>18</v>
      </c>
      <c r="O56" s="46" t="s">
        <v>27</v>
      </c>
      <c r="P56" s="107"/>
      <c r="Q56" s="46" t="s">
        <v>13</v>
      </c>
      <c r="R56" s="46" t="s">
        <v>20</v>
      </c>
      <c r="S56" s="46" t="s">
        <v>15</v>
      </c>
      <c r="T56" s="46" t="s">
        <v>96</v>
      </c>
      <c r="U56" s="46" t="s">
        <v>96</v>
      </c>
      <c r="V56" s="47" t="s">
        <v>20</v>
      </c>
      <c r="W56" s="46" t="s">
        <v>20</v>
      </c>
      <c r="X56" s="67"/>
      <c r="Y56" s="67"/>
      <c r="AA56" s="61">
        <v>11</v>
      </c>
      <c r="AB56" s="19" t="s">
        <v>135</v>
      </c>
      <c r="AC56" s="1">
        <v>11</v>
      </c>
    </row>
    <row r="57" spans="4:29" x14ac:dyDescent="0.25">
      <c r="D57" s="1">
        <f t="shared" si="2"/>
        <v>2</v>
      </c>
      <c r="E57" s="46" t="s">
        <v>118</v>
      </c>
      <c r="F57" s="46" t="s">
        <v>15</v>
      </c>
      <c r="G57" s="46" t="s">
        <v>22</v>
      </c>
      <c r="H57" s="46" t="s">
        <v>18</v>
      </c>
      <c r="I57" s="46" t="s">
        <v>18</v>
      </c>
      <c r="J57" s="46" t="s">
        <v>16</v>
      </c>
      <c r="K57" s="46" t="s">
        <v>13</v>
      </c>
      <c r="L57" s="46" t="s">
        <v>26</v>
      </c>
      <c r="M57" s="46" t="s">
        <v>16</v>
      </c>
      <c r="N57" s="46" t="s">
        <v>97</v>
      </c>
      <c r="O57" s="46" t="s">
        <v>15</v>
      </c>
      <c r="P57" s="46" t="s">
        <v>31</v>
      </c>
      <c r="Q57" s="107"/>
      <c r="R57" s="46" t="s">
        <v>13</v>
      </c>
      <c r="S57" s="46" t="s">
        <v>18</v>
      </c>
      <c r="T57" s="46" t="s">
        <v>20</v>
      </c>
      <c r="U57" s="46" t="s">
        <v>201</v>
      </c>
      <c r="V57" s="47" t="s">
        <v>15</v>
      </c>
      <c r="W57" s="46" t="s">
        <v>21</v>
      </c>
      <c r="X57" s="67"/>
      <c r="Y57" s="67"/>
      <c r="AA57" s="61">
        <v>12</v>
      </c>
      <c r="AB57" s="19" t="s">
        <v>120</v>
      </c>
      <c r="AC57" s="1">
        <v>12</v>
      </c>
    </row>
    <row r="58" spans="4:29" x14ac:dyDescent="0.25">
      <c r="D58" s="1">
        <f t="shared" si="2"/>
        <v>12</v>
      </c>
      <c r="E58" s="46" t="s">
        <v>120</v>
      </c>
      <c r="F58" s="46" t="s">
        <v>31</v>
      </c>
      <c r="G58" s="46" t="s">
        <v>18</v>
      </c>
      <c r="H58" s="46" t="s">
        <v>20</v>
      </c>
      <c r="I58" s="46" t="s">
        <v>30</v>
      </c>
      <c r="J58" s="46" t="s">
        <v>23</v>
      </c>
      <c r="K58" s="46" t="s">
        <v>22</v>
      </c>
      <c r="L58" s="46" t="s">
        <v>26</v>
      </c>
      <c r="M58" s="46" t="s">
        <v>20</v>
      </c>
      <c r="N58" s="46" t="s">
        <v>18</v>
      </c>
      <c r="O58" s="46" t="s">
        <v>97</v>
      </c>
      <c r="P58" s="46" t="s">
        <v>27</v>
      </c>
      <c r="Q58" s="46" t="s">
        <v>95</v>
      </c>
      <c r="R58" s="107"/>
      <c r="S58" s="46" t="s">
        <v>96</v>
      </c>
      <c r="T58" s="46" t="s">
        <v>95</v>
      </c>
      <c r="U58" s="46" t="s">
        <v>31</v>
      </c>
      <c r="V58" s="47" t="s">
        <v>98</v>
      </c>
      <c r="W58" s="46" t="s">
        <v>32</v>
      </c>
      <c r="X58" s="67"/>
      <c r="Y58" s="67"/>
      <c r="AA58" s="61">
        <v>13</v>
      </c>
      <c r="AB58" s="19" t="s">
        <v>132</v>
      </c>
      <c r="AC58" s="1">
        <v>13</v>
      </c>
    </row>
    <row r="59" spans="4:29" x14ac:dyDescent="0.25">
      <c r="D59" s="1">
        <f t="shared" si="2"/>
        <v>15</v>
      </c>
      <c r="E59" s="46" t="s">
        <v>142</v>
      </c>
      <c r="F59" s="46" t="s">
        <v>22</v>
      </c>
      <c r="G59" s="46" t="s">
        <v>13</v>
      </c>
      <c r="H59" s="46" t="s">
        <v>96</v>
      </c>
      <c r="I59" s="46" t="s">
        <v>31</v>
      </c>
      <c r="J59" s="46" t="s">
        <v>15</v>
      </c>
      <c r="K59" s="46" t="s">
        <v>20</v>
      </c>
      <c r="L59" s="46" t="s">
        <v>25</v>
      </c>
      <c r="M59" s="46" t="s">
        <v>25</v>
      </c>
      <c r="N59" s="46" t="s">
        <v>18</v>
      </c>
      <c r="O59" s="46" t="s">
        <v>194</v>
      </c>
      <c r="P59" s="46" t="s">
        <v>22</v>
      </c>
      <c r="Q59" s="46" t="s">
        <v>95</v>
      </c>
      <c r="R59" s="46" t="s">
        <v>95</v>
      </c>
      <c r="S59" s="107"/>
      <c r="T59" s="46" t="s">
        <v>27</v>
      </c>
      <c r="U59" s="46" t="s">
        <v>99</v>
      </c>
      <c r="V59" s="47" t="s">
        <v>21</v>
      </c>
      <c r="W59" s="46" t="s">
        <v>20</v>
      </c>
      <c r="X59" s="67"/>
      <c r="Y59" s="67"/>
      <c r="AA59" s="61">
        <v>14</v>
      </c>
      <c r="AB59" s="19" t="s">
        <v>150</v>
      </c>
      <c r="AC59" s="1">
        <v>14</v>
      </c>
    </row>
    <row r="60" spans="4:29" x14ac:dyDescent="0.25">
      <c r="D60" s="1">
        <f t="shared" si="2"/>
        <v>9</v>
      </c>
      <c r="E60" s="46" t="s">
        <v>204</v>
      </c>
      <c r="F60" s="46" t="s">
        <v>20</v>
      </c>
      <c r="G60" s="46" t="s">
        <v>13</v>
      </c>
      <c r="H60" s="46" t="s">
        <v>19</v>
      </c>
      <c r="I60" s="46" t="s">
        <v>27</v>
      </c>
      <c r="J60" s="46" t="s">
        <v>30</v>
      </c>
      <c r="K60" s="46" t="s">
        <v>95</v>
      </c>
      <c r="L60" s="46" t="s">
        <v>31</v>
      </c>
      <c r="M60" s="46" t="s">
        <v>26</v>
      </c>
      <c r="N60" s="46" t="s">
        <v>31</v>
      </c>
      <c r="O60" s="46" t="s">
        <v>20</v>
      </c>
      <c r="P60" s="46" t="s">
        <v>22</v>
      </c>
      <c r="Q60" s="46" t="s">
        <v>27</v>
      </c>
      <c r="R60" s="46" t="s">
        <v>15</v>
      </c>
      <c r="S60" s="46" t="s">
        <v>13</v>
      </c>
      <c r="T60" s="107"/>
      <c r="U60" s="46" t="s">
        <v>21</v>
      </c>
      <c r="V60" s="47" t="s">
        <v>25</v>
      </c>
      <c r="W60" s="46" t="s">
        <v>27</v>
      </c>
      <c r="X60" s="67"/>
      <c r="Y60" s="67"/>
      <c r="AA60" s="61">
        <v>15</v>
      </c>
      <c r="AB60" s="45" t="s">
        <v>142</v>
      </c>
      <c r="AC60" s="1">
        <v>15</v>
      </c>
    </row>
    <row r="61" spans="4:29" x14ac:dyDescent="0.25">
      <c r="D61" s="1">
        <f t="shared" si="2"/>
        <v>1</v>
      </c>
      <c r="E61" s="46" t="s">
        <v>138</v>
      </c>
      <c r="F61" s="46" t="s">
        <v>110</v>
      </c>
      <c r="G61" s="46" t="s">
        <v>26</v>
      </c>
      <c r="H61" s="46" t="s">
        <v>110</v>
      </c>
      <c r="I61" s="46" t="s">
        <v>20</v>
      </c>
      <c r="J61" s="46" t="s">
        <v>13</v>
      </c>
      <c r="K61" s="46" t="s">
        <v>19</v>
      </c>
      <c r="L61" s="46" t="s">
        <v>26</v>
      </c>
      <c r="M61" s="46" t="s">
        <v>19</v>
      </c>
      <c r="N61" s="46" t="s">
        <v>202</v>
      </c>
      <c r="O61" s="46" t="s">
        <v>20</v>
      </c>
      <c r="P61" s="46" t="s">
        <v>18</v>
      </c>
      <c r="Q61" s="46" t="s">
        <v>26</v>
      </c>
      <c r="R61" s="46" t="s">
        <v>15</v>
      </c>
      <c r="S61" s="46" t="s">
        <v>30</v>
      </c>
      <c r="T61" s="46" t="s">
        <v>22</v>
      </c>
      <c r="U61" s="107"/>
      <c r="V61" s="47" t="s">
        <v>20</v>
      </c>
      <c r="W61" s="46" t="s">
        <v>104</v>
      </c>
      <c r="X61" s="67"/>
      <c r="Y61" s="67"/>
      <c r="AA61" s="61">
        <v>16</v>
      </c>
      <c r="AB61" s="19" t="s">
        <v>139</v>
      </c>
      <c r="AC61" s="1">
        <v>16</v>
      </c>
    </row>
    <row r="62" spans="4:29" x14ac:dyDescent="0.25">
      <c r="D62" s="1">
        <f t="shared" si="2"/>
        <v>10</v>
      </c>
      <c r="E62" s="46" t="s">
        <v>148</v>
      </c>
      <c r="F62" s="46" t="s">
        <v>26</v>
      </c>
      <c r="G62" s="46" t="s">
        <v>22</v>
      </c>
      <c r="H62" s="46" t="s">
        <v>18</v>
      </c>
      <c r="I62" s="46" t="s">
        <v>99</v>
      </c>
      <c r="J62" s="46" t="s">
        <v>18</v>
      </c>
      <c r="K62" s="46" t="s">
        <v>20</v>
      </c>
      <c r="L62" s="46" t="s">
        <v>21</v>
      </c>
      <c r="M62" s="46" t="s">
        <v>20</v>
      </c>
      <c r="N62" s="46" t="s">
        <v>20</v>
      </c>
      <c r="O62" s="46" t="s">
        <v>20</v>
      </c>
      <c r="P62" s="46" t="s">
        <v>13</v>
      </c>
      <c r="Q62" s="46" t="s">
        <v>20</v>
      </c>
      <c r="R62" s="46" t="s">
        <v>21</v>
      </c>
      <c r="S62" s="46" t="s">
        <v>26</v>
      </c>
      <c r="T62" s="46" t="s">
        <v>26</v>
      </c>
      <c r="U62" s="46" t="s">
        <v>96</v>
      </c>
      <c r="V62" s="108"/>
      <c r="W62" s="46" t="s">
        <v>19</v>
      </c>
      <c r="X62" s="67"/>
      <c r="Y62" s="67"/>
      <c r="AA62" s="61">
        <v>17</v>
      </c>
      <c r="AB62" s="45" t="s">
        <v>199</v>
      </c>
      <c r="AC62" s="1">
        <v>17</v>
      </c>
    </row>
    <row r="63" spans="4:29" x14ac:dyDescent="0.25">
      <c r="D63" s="1">
        <f t="shared" si="2"/>
        <v>16</v>
      </c>
      <c r="E63" s="46" t="s">
        <v>139</v>
      </c>
      <c r="F63" s="46" t="s">
        <v>27</v>
      </c>
      <c r="G63" s="46" t="s">
        <v>95</v>
      </c>
      <c r="H63" s="46" t="s">
        <v>27</v>
      </c>
      <c r="I63" s="46" t="s">
        <v>31</v>
      </c>
      <c r="J63" s="46" t="s">
        <v>13</v>
      </c>
      <c r="K63" s="46" t="s">
        <v>102</v>
      </c>
      <c r="L63" s="46" t="s">
        <v>13</v>
      </c>
      <c r="M63" s="46" t="s">
        <v>21</v>
      </c>
      <c r="N63" s="46" t="s">
        <v>13</v>
      </c>
      <c r="O63" s="46" t="s">
        <v>15</v>
      </c>
      <c r="P63" s="46" t="s">
        <v>26</v>
      </c>
      <c r="Q63" s="46" t="s">
        <v>21</v>
      </c>
      <c r="R63" s="46" t="s">
        <v>27</v>
      </c>
      <c r="S63" s="46" t="s">
        <v>31</v>
      </c>
      <c r="T63" s="46" t="s">
        <v>20</v>
      </c>
      <c r="U63" s="46" t="s">
        <v>203</v>
      </c>
      <c r="V63" s="47" t="s">
        <v>21</v>
      </c>
      <c r="W63" s="107"/>
      <c r="X63" s="67"/>
      <c r="Y63" s="67"/>
      <c r="AA63" s="61">
        <v>18</v>
      </c>
      <c r="AB63" s="45" t="s">
        <v>198</v>
      </c>
      <c r="AC63" s="1">
        <v>18</v>
      </c>
    </row>
    <row r="64" spans="4:29" x14ac:dyDescent="0.25">
      <c r="D64" s="1"/>
      <c r="E64" s="39"/>
      <c r="F64" s="68"/>
      <c r="G64" s="68"/>
      <c r="H64" s="68"/>
      <c r="I64" s="68"/>
      <c r="J64" s="68"/>
      <c r="K64" s="68"/>
      <c r="L64" s="68"/>
      <c r="M64" s="68"/>
      <c r="N64" s="68"/>
      <c r="O64" s="68"/>
      <c r="P64" s="68"/>
      <c r="Q64" s="68"/>
      <c r="R64" s="68"/>
      <c r="S64" s="68"/>
      <c r="T64" s="68"/>
      <c r="U64" s="68"/>
      <c r="V64" s="68"/>
      <c r="W64" s="68"/>
      <c r="X64" s="67"/>
      <c r="Y64" s="67"/>
      <c r="AA64" s="63"/>
      <c r="AB64" s="7"/>
      <c r="AC64" s="1"/>
    </row>
    <row r="65" spans="3:29" x14ac:dyDescent="0.25">
      <c r="E65" s="40"/>
      <c r="F65" s="71"/>
      <c r="G65" s="71"/>
      <c r="H65" s="71"/>
      <c r="I65" s="71"/>
      <c r="J65" s="71"/>
      <c r="K65" s="71"/>
      <c r="L65" s="71"/>
      <c r="M65" s="71"/>
      <c r="N65" s="71"/>
      <c r="O65" s="71"/>
      <c r="P65" s="71"/>
      <c r="Q65" s="71"/>
      <c r="R65" s="71"/>
      <c r="S65" s="71"/>
      <c r="T65" s="71"/>
      <c r="U65" s="71"/>
      <c r="V65" s="71"/>
      <c r="W65" s="72"/>
      <c r="X65" s="72"/>
      <c r="Y65" s="72"/>
    </row>
    <row r="66" spans="3:29" ht="116.25" customHeight="1" x14ac:dyDescent="0.25">
      <c r="C66" s="21"/>
      <c r="E66" s="109" t="s">
        <v>115</v>
      </c>
      <c r="F66" s="87" t="s">
        <v>132</v>
      </c>
      <c r="G66" s="87" t="s">
        <v>120</v>
      </c>
      <c r="H66" s="87" t="s">
        <v>138</v>
      </c>
      <c r="I66" s="105" t="s">
        <v>117</v>
      </c>
      <c r="J66" s="87" t="s">
        <v>204</v>
      </c>
      <c r="K66" s="87" t="s">
        <v>158</v>
      </c>
      <c r="L66" s="87" t="s">
        <v>197</v>
      </c>
      <c r="M66" s="87" t="s">
        <v>135</v>
      </c>
      <c r="N66" s="105" t="s">
        <v>150</v>
      </c>
      <c r="O66" s="105" t="s">
        <v>137</v>
      </c>
      <c r="P66" s="105" t="s">
        <v>184</v>
      </c>
      <c r="Q66" s="87" t="s">
        <v>192</v>
      </c>
      <c r="R66" s="105" t="s">
        <v>196</v>
      </c>
      <c r="S66" s="87" t="s">
        <v>195</v>
      </c>
      <c r="T66" s="105" t="s">
        <v>148</v>
      </c>
      <c r="U66" s="87" t="s">
        <v>131</v>
      </c>
      <c r="V66" s="87" t="s">
        <v>134</v>
      </c>
      <c r="W66" s="87" t="s">
        <v>139</v>
      </c>
      <c r="X66" s="69"/>
      <c r="Y66" s="69"/>
      <c r="AA66" s="168" t="s">
        <v>115</v>
      </c>
      <c r="AB66" s="168"/>
    </row>
    <row r="67" spans="3:29" x14ac:dyDescent="0.25">
      <c r="D67" s="1">
        <f t="shared" ref="D67:D83" si="3">VLOOKUP(E67,$AB$67:$AC$87,2,FALSE)</f>
        <v>12</v>
      </c>
      <c r="E67" s="104" t="s">
        <v>132</v>
      </c>
      <c r="F67" s="107"/>
      <c r="G67" s="46" t="s">
        <v>32</v>
      </c>
      <c r="H67" s="46" t="s">
        <v>99</v>
      </c>
      <c r="I67" s="46" t="s">
        <v>99</v>
      </c>
      <c r="J67" s="46" t="s">
        <v>30</v>
      </c>
      <c r="K67" s="46" t="s">
        <v>31</v>
      </c>
      <c r="L67" s="46" t="s">
        <v>96</v>
      </c>
      <c r="M67" s="46" t="s">
        <v>31</v>
      </c>
      <c r="N67" s="46" t="s">
        <v>99</v>
      </c>
      <c r="O67" s="46" t="s">
        <v>22</v>
      </c>
      <c r="P67" s="46" t="s">
        <v>21</v>
      </c>
      <c r="Q67" s="46" t="s">
        <v>99</v>
      </c>
      <c r="R67" s="46" t="s">
        <v>21</v>
      </c>
      <c r="S67" s="46" t="s">
        <v>32</v>
      </c>
      <c r="T67" s="46" t="s">
        <v>15</v>
      </c>
      <c r="U67" s="46" t="s">
        <v>13</v>
      </c>
      <c r="V67" s="47" t="s">
        <v>27</v>
      </c>
      <c r="W67" s="46" t="s">
        <v>31</v>
      </c>
      <c r="X67" s="67"/>
      <c r="Y67" s="67"/>
      <c r="AA67" s="61">
        <v>1</v>
      </c>
      <c r="AB67" s="19" t="s">
        <v>138</v>
      </c>
      <c r="AC67" s="1">
        <v>1</v>
      </c>
    </row>
    <row r="68" spans="3:29" x14ac:dyDescent="0.25">
      <c r="D68" s="1">
        <f t="shared" si="3"/>
        <v>3</v>
      </c>
      <c r="E68" s="104" t="s">
        <v>120</v>
      </c>
      <c r="F68" s="46" t="s">
        <v>20</v>
      </c>
      <c r="G68" s="107"/>
      <c r="H68" s="46" t="s">
        <v>31</v>
      </c>
      <c r="I68" s="46" t="s">
        <v>21</v>
      </c>
      <c r="J68" s="46" t="s">
        <v>104</v>
      </c>
      <c r="K68" s="46" t="s">
        <v>27</v>
      </c>
      <c r="L68" s="46" t="s">
        <v>21</v>
      </c>
      <c r="M68" s="46" t="s">
        <v>26</v>
      </c>
      <c r="N68" s="46" t="s">
        <v>13</v>
      </c>
      <c r="O68" s="46" t="s">
        <v>26</v>
      </c>
      <c r="P68" s="46" t="s">
        <v>15</v>
      </c>
      <c r="Q68" s="46" t="s">
        <v>15</v>
      </c>
      <c r="R68" s="46" t="s">
        <v>23</v>
      </c>
      <c r="S68" s="46" t="s">
        <v>13</v>
      </c>
      <c r="T68" s="46" t="s">
        <v>20</v>
      </c>
      <c r="U68" s="46" t="s">
        <v>24</v>
      </c>
      <c r="V68" s="47" t="s">
        <v>98</v>
      </c>
      <c r="W68" s="46" t="s">
        <v>26</v>
      </c>
      <c r="X68" s="67"/>
      <c r="Y68" s="67"/>
      <c r="AA68" s="61">
        <v>2</v>
      </c>
      <c r="AB68" s="19" t="s">
        <v>117</v>
      </c>
      <c r="AC68" s="1">
        <v>2</v>
      </c>
    </row>
    <row r="69" spans="3:29" x14ac:dyDescent="0.25">
      <c r="D69" s="1">
        <f t="shared" si="3"/>
        <v>1</v>
      </c>
      <c r="E69" s="104" t="s">
        <v>138</v>
      </c>
      <c r="F69" s="46" t="s">
        <v>15</v>
      </c>
      <c r="G69" s="46" t="s">
        <v>26</v>
      </c>
      <c r="H69" s="107"/>
      <c r="I69" s="46" t="s">
        <v>14</v>
      </c>
      <c r="J69" s="46" t="s">
        <v>20</v>
      </c>
      <c r="K69" s="46" t="s">
        <v>16</v>
      </c>
      <c r="L69" s="46" t="s">
        <v>18</v>
      </c>
      <c r="M69" s="46" t="s">
        <v>13</v>
      </c>
      <c r="N69" s="46" t="s">
        <v>104</v>
      </c>
      <c r="O69" s="46" t="s">
        <v>18</v>
      </c>
      <c r="P69" s="46" t="s">
        <v>22</v>
      </c>
      <c r="Q69" s="46" t="s">
        <v>22</v>
      </c>
      <c r="R69" s="46" t="s">
        <v>22</v>
      </c>
      <c r="S69" s="46" t="s">
        <v>27</v>
      </c>
      <c r="T69" s="46" t="s">
        <v>26</v>
      </c>
      <c r="U69" s="46" t="s">
        <v>16</v>
      </c>
      <c r="V69" s="47" t="s">
        <v>104</v>
      </c>
      <c r="W69" s="46" t="s">
        <v>14</v>
      </c>
      <c r="X69" s="67"/>
      <c r="Y69" s="67"/>
      <c r="AA69" s="61">
        <v>3</v>
      </c>
      <c r="AB69" s="19" t="s">
        <v>120</v>
      </c>
      <c r="AC69" s="1">
        <v>3</v>
      </c>
    </row>
    <row r="70" spans="3:29" x14ac:dyDescent="0.25">
      <c r="D70" s="1">
        <f t="shared" si="3"/>
        <v>2</v>
      </c>
      <c r="E70" s="46" t="s">
        <v>117</v>
      </c>
      <c r="F70" s="46" t="s">
        <v>14</v>
      </c>
      <c r="G70" s="46" t="s">
        <v>26</v>
      </c>
      <c r="H70" s="46" t="s">
        <v>31</v>
      </c>
      <c r="I70" s="107"/>
      <c r="J70" s="46" t="s">
        <v>16</v>
      </c>
      <c r="K70" s="46" t="s">
        <v>30</v>
      </c>
      <c r="L70" s="46" t="s">
        <v>30</v>
      </c>
      <c r="M70" s="46" t="s">
        <v>19</v>
      </c>
      <c r="N70" s="46" t="s">
        <v>26</v>
      </c>
      <c r="O70" s="46" t="s">
        <v>13</v>
      </c>
      <c r="P70" s="46" t="s">
        <v>18</v>
      </c>
      <c r="Q70" s="46" t="s">
        <v>18</v>
      </c>
      <c r="R70" s="46" t="s">
        <v>22</v>
      </c>
      <c r="S70" s="46" t="s">
        <v>22</v>
      </c>
      <c r="T70" s="46" t="s">
        <v>23</v>
      </c>
      <c r="U70" s="46" t="s">
        <v>19</v>
      </c>
      <c r="V70" s="47" t="s">
        <v>23</v>
      </c>
      <c r="W70" s="46" t="s">
        <v>14</v>
      </c>
      <c r="X70" s="67"/>
      <c r="Y70" s="67"/>
      <c r="AA70" s="61">
        <v>4</v>
      </c>
      <c r="AB70" s="19" t="s">
        <v>204</v>
      </c>
      <c r="AC70" s="1">
        <v>4</v>
      </c>
    </row>
    <row r="71" spans="3:29" x14ac:dyDescent="0.25">
      <c r="D71" s="1">
        <f t="shared" si="3"/>
        <v>4</v>
      </c>
      <c r="E71" s="104" t="s">
        <v>204</v>
      </c>
      <c r="F71" s="46" t="s">
        <v>25</v>
      </c>
      <c r="G71" s="46" t="s">
        <v>15</v>
      </c>
      <c r="H71" s="46" t="s">
        <v>18</v>
      </c>
      <c r="I71" s="46" t="s">
        <v>99</v>
      </c>
      <c r="J71" s="107"/>
      <c r="K71" s="46" t="s">
        <v>13</v>
      </c>
      <c r="L71" s="46" t="s">
        <v>23</v>
      </c>
      <c r="M71" s="46" t="s">
        <v>26</v>
      </c>
      <c r="N71" s="46" t="s">
        <v>97</v>
      </c>
      <c r="O71" s="46" t="s">
        <v>15</v>
      </c>
      <c r="P71" s="46" t="s">
        <v>104</v>
      </c>
      <c r="Q71" s="46" t="s">
        <v>18</v>
      </c>
      <c r="R71" s="46" t="s">
        <v>31</v>
      </c>
      <c r="S71" s="46" t="s">
        <v>27</v>
      </c>
      <c r="T71" s="46" t="s">
        <v>18</v>
      </c>
      <c r="U71" s="46" t="s">
        <v>16</v>
      </c>
      <c r="V71" s="47" t="s">
        <v>14</v>
      </c>
      <c r="W71" s="46" t="s">
        <v>22</v>
      </c>
      <c r="X71" s="67"/>
      <c r="Y71" s="67"/>
      <c r="AA71" s="61">
        <v>5</v>
      </c>
      <c r="AB71" s="19" t="s">
        <v>148</v>
      </c>
      <c r="AC71" s="1">
        <v>5</v>
      </c>
    </row>
    <row r="72" spans="3:29" x14ac:dyDescent="0.25">
      <c r="D72" s="1">
        <f t="shared" si="3"/>
        <v>9</v>
      </c>
      <c r="E72" s="104" t="s">
        <v>158</v>
      </c>
      <c r="F72" s="46" t="s">
        <v>21</v>
      </c>
      <c r="G72" s="46" t="s">
        <v>96</v>
      </c>
      <c r="H72" s="46" t="s">
        <v>21</v>
      </c>
      <c r="I72" s="46" t="s">
        <v>15</v>
      </c>
      <c r="J72" s="46" t="s">
        <v>13</v>
      </c>
      <c r="K72" s="107"/>
      <c r="L72" s="46" t="s">
        <v>19</v>
      </c>
      <c r="M72" s="46" t="s">
        <v>18</v>
      </c>
      <c r="N72" s="46" t="s">
        <v>15</v>
      </c>
      <c r="O72" s="46" t="s">
        <v>21</v>
      </c>
      <c r="P72" s="46" t="s">
        <v>21</v>
      </c>
      <c r="Q72" s="46" t="s">
        <v>31</v>
      </c>
      <c r="R72" s="46" t="s">
        <v>20</v>
      </c>
      <c r="S72" s="46" t="s">
        <v>31</v>
      </c>
      <c r="T72" s="46" t="s">
        <v>99</v>
      </c>
      <c r="U72" s="46" t="s">
        <v>99</v>
      </c>
      <c r="V72" s="47" t="s">
        <v>31</v>
      </c>
      <c r="W72" s="46" t="s">
        <v>20</v>
      </c>
      <c r="X72" s="67"/>
      <c r="Y72" s="67"/>
      <c r="AA72" s="61">
        <v>6</v>
      </c>
      <c r="AB72" s="19" t="s">
        <v>195</v>
      </c>
      <c r="AC72" s="1">
        <v>6</v>
      </c>
    </row>
    <row r="73" spans="3:29" x14ac:dyDescent="0.25">
      <c r="D73" s="1">
        <f t="shared" si="3"/>
        <v>14</v>
      </c>
      <c r="E73" s="104" t="s">
        <v>197</v>
      </c>
      <c r="F73" s="46" t="s">
        <v>30</v>
      </c>
      <c r="G73" s="46" t="s">
        <v>27</v>
      </c>
      <c r="H73" s="46" t="s">
        <v>97</v>
      </c>
      <c r="I73" s="46" t="s">
        <v>96</v>
      </c>
      <c r="J73" s="46" t="s">
        <v>96</v>
      </c>
      <c r="K73" s="46" t="s">
        <v>31</v>
      </c>
      <c r="L73" s="107"/>
      <c r="M73" s="46" t="s">
        <v>27</v>
      </c>
      <c r="N73" s="46" t="s">
        <v>20</v>
      </c>
      <c r="O73" s="46" t="s">
        <v>30</v>
      </c>
      <c r="P73" s="46" t="s">
        <v>100</v>
      </c>
      <c r="Q73" s="46" t="s">
        <v>31</v>
      </c>
      <c r="R73" s="46" t="s">
        <v>22</v>
      </c>
      <c r="S73" s="46" t="s">
        <v>95</v>
      </c>
      <c r="T73" s="46" t="s">
        <v>96</v>
      </c>
      <c r="U73" s="46" t="s">
        <v>30</v>
      </c>
      <c r="V73" s="47" t="s">
        <v>15</v>
      </c>
      <c r="W73" s="46" t="s">
        <v>21</v>
      </c>
      <c r="X73" s="67"/>
      <c r="Y73" s="67"/>
      <c r="AA73" s="61">
        <v>7</v>
      </c>
      <c r="AB73" s="19" t="s">
        <v>184</v>
      </c>
      <c r="AC73" s="1">
        <v>7</v>
      </c>
    </row>
    <row r="74" spans="3:29" x14ac:dyDescent="0.25">
      <c r="D74" s="1">
        <f t="shared" si="3"/>
        <v>16</v>
      </c>
      <c r="E74" s="104" t="s">
        <v>135</v>
      </c>
      <c r="F74" s="46" t="s">
        <v>20</v>
      </c>
      <c r="G74" s="46" t="s">
        <v>99</v>
      </c>
      <c r="H74" s="46" t="s">
        <v>31</v>
      </c>
      <c r="I74" s="46" t="s">
        <v>13</v>
      </c>
      <c r="J74" s="46" t="s">
        <v>102</v>
      </c>
      <c r="K74" s="46" t="s">
        <v>112</v>
      </c>
      <c r="L74" s="46" t="s">
        <v>21</v>
      </c>
      <c r="M74" s="107"/>
      <c r="N74" s="46" t="s">
        <v>31</v>
      </c>
      <c r="O74" s="46" t="s">
        <v>13</v>
      </c>
      <c r="P74" s="46" t="s">
        <v>20</v>
      </c>
      <c r="Q74" s="46" t="s">
        <v>96</v>
      </c>
      <c r="R74" s="46" t="s">
        <v>20</v>
      </c>
      <c r="S74" s="46" t="s">
        <v>15</v>
      </c>
      <c r="T74" s="46" t="s">
        <v>31</v>
      </c>
      <c r="U74" s="46" t="s">
        <v>103</v>
      </c>
      <c r="V74" s="47" t="s">
        <v>15</v>
      </c>
      <c r="W74" s="46" t="s">
        <v>23</v>
      </c>
      <c r="X74" s="67"/>
      <c r="Y74" s="67"/>
      <c r="AA74" s="61">
        <v>8</v>
      </c>
      <c r="AB74" s="19" t="s">
        <v>139</v>
      </c>
      <c r="AC74" s="1">
        <v>8</v>
      </c>
    </row>
    <row r="75" spans="3:29" x14ac:dyDescent="0.25">
      <c r="D75" s="1">
        <f t="shared" si="3"/>
        <v>10</v>
      </c>
      <c r="E75" s="46" t="s">
        <v>150</v>
      </c>
      <c r="F75" s="46" t="s">
        <v>21</v>
      </c>
      <c r="G75" s="46" t="s">
        <v>31</v>
      </c>
      <c r="H75" s="46" t="s">
        <v>27</v>
      </c>
      <c r="I75" s="46" t="s">
        <v>18</v>
      </c>
      <c r="J75" s="46" t="s">
        <v>23</v>
      </c>
      <c r="K75" s="46" t="s">
        <v>20</v>
      </c>
      <c r="L75" s="46" t="s">
        <v>27</v>
      </c>
      <c r="M75" s="46" t="s">
        <v>31</v>
      </c>
      <c r="N75" s="107"/>
      <c r="O75" s="46" t="s">
        <v>27</v>
      </c>
      <c r="P75" s="46" t="s">
        <v>22</v>
      </c>
      <c r="Q75" s="46" t="s">
        <v>99</v>
      </c>
      <c r="R75" s="46" t="s">
        <v>20</v>
      </c>
      <c r="S75" s="46" t="s">
        <v>99</v>
      </c>
      <c r="T75" s="46" t="s">
        <v>21</v>
      </c>
      <c r="U75" s="46" t="s">
        <v>23</v>
      </c>
      <c r="V75" s="47" t="s">
        <v>15</v>
      </c>
      <c r="W75" s="46" t="s">
        <v>21</v>
      </c>
      <c r="X75" s="67"/>
      <c r="Y75" s="67"/>
      <c r="AA75" s="61">
        <v>9</v>
      </c>
      <c r="AB75" s="19" t="s">
        <v>158</v>
      </c>
      <c r="AC75" s="1">
        <v>9</v>
      </c>
    </row>
    <row r="76" spans="3:29" x14ac:dyDescent="0.25">
      <c r="D76" s="1">
        <f t="shared" si="3"/>
        <v>18</v>
      </c>
      <c r="E76" s="46" t="s">
        <v>137</v>
      </c>
      <c r="F76" s="46" t="s">
        <v>21</v>
      </c>
      <c r="G76" s="46" t="s">
        <v>21</v>
      </c>
      <c r="H76" s="46" t="s">
        <v>21</v>
      </c>
      <c r="I76" s="46" t="s">
        <v>103</v>
      </c>
      <c r="J76" s="46" t="s">
        <v>22</v>
      </c>
      <c r="K76" s="46" t="s">
        <v>96</v>
      </c>
      <c r="L76" s="46" t="s">
        <v>27</v>
      </c>
      <c r="M76" s="46" t="s">
        <v>27</v>
      </c>
      <c r="N76" s="46" t="s">
        <v>97</v>
      </c>
      <c r="O76" s="107"/>
      <c r="P76" s="46" t="s">
        <v>99</v>
      </c>
      <c r="Q76" s="46" t="s">
        <v>13</v>
      </c>
      <c r="R76" s="46" t="s">
        <v>16</v>
      </c>
      <c r="S76" s="46" t="s">
        <v>21</v>
      </c>
      <c r="T76" s="46" t="s">
        <v>99</v>
      </c>
      <c r="U76" s="46" t="s">
        <v>99</v>
      </c>
      <c r="V76" s="47" t="s">
        <v>13</v>
      </c>
      <c r="W76" s="46" t="s">
        <v>100</v>
      </c>
      <c r="X76" s="67"/>
      <c r="Y76" s="67"/>
      <c r="AA76" s="61">
        <v>10</v>
      </c>
      <c r="AB76" s="19" t="s">
        <v>150</v>
      </c>
      <c r="AC76" s="1">
        <v>10</v>
      </c>
    </row>
    <row r="77" spans="3:29" x14ac:dyDescent="0.25">
      <c r="D77" s="1">
        <f t="shared" si="3"/>
        <v>7</v>
      </c>
      <c r="E77" s="46" t="s">
        <v>184</v>
      </c>
      <c r="F77" s="46" t="s">
        <v>31</v>
      </c>
      <c r="G77" s="46" t="s">
        <v>15</v>
      </c>
      <c r="H77" s="46" t="s">
        <v>96</v>
      </c>
      <c r="I77" s="46" t="s">
        <v>31</v>
      </c>
      <c r="J77" s="46" t="s">
        <v>98</v>
      </c>
      <c r="K77" s="46" t="s">
        <v>22</v>
      </c>
      <c r="L77" s="46" t="s">
        <v>27</v>
      </c>
      <c r="M77" s="46" t="s">
        <v>22</v>
      </c>
      <c r="N77" s="46" t="s">
        <v>26</v>
      </c>
      <c r="O77" s="46" t="s">
        <v>30</v>
      </c>
      <c r="P77" s="107"/>
      <c r="Q77" s="46" t="s">
        <v>13</v>
      </c>
      <c r="R77" s="46" t="s">
        <v>15</v>
      </c>
      <c r="S77" s="46" t="s">
        <v>22</v>
      </c>
      <c r="T77" s="46" t="s">
        <v>22</v>
      </c>
      <c r="U77" s="46" t="s">
        <v>15</v>
      </c>
      <c r="V77" s="47" t="s">
        <v>20</v>
      </c>
      <c r="W77" s="46" t="s">
        <v>20</v>
      </c>
      <c r="X77" s="67"/>
      <c r="Y77" s="67"/>
      <c r="AA77" s="61">
        <v>11</v>
      </c>
      <c r="AB77" s="19" t="s">
        <v>196</v>
      </c>
      <c r="AC77" s="1">
        <v>11</v>
      </c>
    </row>
    <row r="78" spans="3:29" x14ac:dyDescent="0.25">
      <c r="D78" s="1">
        <f t="shared" si="3"/>
        <v>15</v>
      </c>
      <c r="E78" s="104" t="s">
        <v>192</v>
      </c>
      <c r="F78" s="46" t="s">
        <v>15</v>
      </c>
      <c r="G78" s="46" t="s">
        <v>20</v>
      </c>
      <c r="H78" s="46" t="s">
        <v>27</v>
      </c>
      <c r="I78" s="46" t="s">
        <v>20</v>
      </c>
      <c r="J78" s="46" t="s">
        <v>32</v>
      </c>
      <c r="K78" s="46" t="s">
        <v>20</v>
      </c>
      <c r="L78" s="46" t="s">
        <v>96</v>
      </c>
      <c r="M78" s="46" t="s">
        <v>31</v>
      </c>
      <c r="N78" s="46" t="s">
        <v>21</v>
      </c>
      <c r="O78" s="46" t="s">
        <v>13</v>
      </c>
      <c r="P78" s="46" t="s">
        <v>15</v>
      </c>
      <c r="Q78" s="107"/>
      <c r="R78" s="46" t="s">
        <v>15</v>
      </c>
      <c r="S78" s="46" t="s">
        <v>23</v>
      </c>
      <c r="T78" s="46" t="s">
        <v>98</v>
      </c>
      <c r="U78" s="46" t="s">
        <v>30</v>
      </c>
      <c r="V78" s="47" t="s">
        <v>99</v>
      </c>
      <c r="W78" s="46" t="s">
        <v>13</v>
      </c>
      <c r="X78" s="67"/>
      <c r="Y78" s="67"/>
      <c r="AA78" s="61">
        <v>12</v>
      </c>
      <c r="AB78" s="19" t="s">
        <v>132</v>
      </c>
      <c r="AC78" s="1">
        <v>12</v>
      </c>
    </row>
    <row r="79" spans="3:29" x14ac:dyDescent="0.25">
      <c r="D79" s="1">
        <f t="shared" si="3"/>
        <v>11</v>
      </c>
      <c r="E79" s="46" t="s">
        <v>196</v>
      </c>
      <c r="F79" s="46" t="s">
        <v>15</v>
      </c>
      <c r="G79" s="46" t="s">
        <v>21</v>
      </c>
      <c r="H79" s="46" t="s">
        <v>27</v>
      </c>
      <c r="I79" s="46" t="s">
        <v>100</v>
      </c>
      <c r="J79" s="46" t="s">
        <v>13</v>
      </c>
      <c r="K79" s="46" t="s">
        <v>20</v>
      </c>
      <c r="L79" s="46" t="s">
        <v>18</v>
      </c>
      <c r="M79" s="46" t="s">
        <v>22</v>
      </c>
      <c r="N79" s="46" t="s">
        <v>21</v>
      </c>
      <c r="O79" s="46" t="s">
        <v>30</v>
      </c>
      <c r="P79" s="46" t="s">
        <v>21</v>
      </c>
      <c r="Q79" s="46" t="s">
        <v>20</v>
      </c>
      <c r="R79" s="107"/>
      <c r="S79" s="46" t="s">
        <v>13</v>
      </c>
      <c r="T79" s="46" t="s">
        <v>26</v>
      </c>
      <c r="U79" s="46" t="s">
        <v>32</v>
      </c>
      <c r="V79" s="47" t="s">
        <v>22</v>
      </c>
      <c r="W79" s="46" t="s">
        <v>31</v>
      </c>
      <c r="X79" s="67"/>
      <c r="Y79" s="67"/>
      <c r="AA79" s="61">
        <v>13</v>
      </c>
      <c r="AB79" s="19" t="s">
        <v>134</v>
      </c>
      <c r="AC79" s="1">
        <v>13</v>
      </c>
    </row>
    <row r="80" spans="3:29" x14ac:dyDescent="0.25">
      <c r="D80" s="1">
        <f t="shared" si="3"/>
        <v>6</v>
      </c>
      <c r="E80" s="104" t="s">
        <v>195</v>
      </c>
      <c r="F80" s="46" t="s">
        <v>25</v>
      </c>
      <c r="G80" s="46" t="s">
        <v>18</v>
      </c>
      <c r="H80" s="46" t="s">
        <v>97</v>
      </c>
      <c r="I80" s="46" t="s">
        <v>96</v>
      </c>
      <c r="J80" s="46" t="s">
        <v>13</v>
      </c>
      <c r="K80" s="46" t="s">
        <v>95</v>
      </c>
      <c r="L80" s="46" t="s">
        <v>31</v>
      </c>
      <c r="M80" s="46" t="s">
        <v>15</v>
      </c>
      <c r="N80" s="46" t="s">
        <v>31</v>
      </c>
      <c r="O80" s="46" t="s">
        <v>26</v>
      </c>
      <c r="P80" s="46" t="s">
        <v>31</v>
      </c>
      <c r="Q80" s="46" t="s">
        <v>18</v>
      </c>
      <c r="R80" s="46" t="s">
        <v>21</v>
      </c>
      <c r="S80" s="107"/>
      <c r="T80" s="46" t="s">
        <v>15</v>
      </c>
      <c r="U80" s="46" t="s">
        <v>31</v>
      </c>
      <c r="V80" s="47" t="s">
        <v>99</v>
      </c>
      <c r="W80" s="46" t="s">
        <v>22</v>
      </c>
      <c r="X80" s="67"/>
      <c r="Y80" s="67"/>
      <c r="AA80" s="61">
        <v>14</v>
      </c>
      <c r="AB80" s="19" t="s">
        <v>197</v>
      </c>
      <c r="AC80" s="1">
        <v>14</v>
      </c>
    </row>
    <row r="81" spans="3:29" x14ac:dyDescent="0.25">
      <c r="D81" s="1">
        <f t="shared" si="3"/>
        <v>5</v>
      </c>
      <c r="E81" s="46" t="s">
        <v>148</v>
      </c>
      <c r="F81" s="46" t="s">
        <v>20</v>
      </c>
      <c r="G81" s="46" t="s">
        <v>95</v>
      </c>
      <c r="H81" s="46" t="s">
        <v>99</v>
      </c>
      <c r="I81" s="46" t="s">
        <v>30</v>
      </c>
      <c r="J81" s="46" t="s">
        <v>15</v>
      </c>
      <c r="K81" s="46" t="s">
        <v>97</v>
      </c>
      <c r="L81" s="46" t="s">
        <v>20</v>
      </c>
      <c r="M81" s="46" t="s">
        <v>22</v>
      </c>
      <c r="N81" s="46" t="s">
        <v>23</v>
      </c>
      <c r="O81" s="46" t="s">
        <v>18</v>
      </c>
      <c r="P81" s="46" t="s">
        <v>15</v>
      </c>
      <c r="Q81" s="46" t="s">
        <v>13</v>
      </c>
      <c r="R81" s="46" t="s">
        <v>20</v>
      </c>
      <c r="S81" s="46" t="s">
        <v>15</v>
      </c>
      <c r="T81" s="107"/>
      <c r="U81" s="46" t="s">
        <v>20</v>
      </c>
      <c r="V81" s="47" t="s">
        <v>99</v>
      </c>
      <c r="W81" s="46" t="s">
        <v>26</v>
      </c>
      <c r="X81" s="67"/>
      <c r="Y81" s="67"/>
      <c r="AA81" s="61">
        <v>15</v>
      </c>
      <c r="AB81" s="19" t="s">
        <v>192</v>
      </c>
      <c r="AC81" s="1">
        <v>15</v>
      </c>
    </row>
    <row r="82" spans="3:29" x14ac:dyDescent="0.25">
      <c r="D82" s="1">
        <f t="shared" si="3"/>
        <v>17</v>
      </c>
      <c r="E82" s="104" t="s">
        <v>131</v>
      </c>
      <c r="F82" s="46" t="s">
        <v>100</v>
      </c>
      <c r="G82" s="46" t="s">
        <v>96</v>
      </c>
      <c r="H82" s="46" t="s">
        <v>99</v>
      </c>
      <c r="I82" s="46" t="s">
        <v>97</v>
      </c>
      <c r="J82" s="46" t="s">
        <v>99</v>
      </c>
      <c r="K82" s="46" t="s">
        <v>99</v>
      </c>
      <c r="L82" s="46" t="s">
        <v>22</v>
      </c>
      <c r="M82" s="46" t="s">
        <v>98</v>
      </c>
      <c r="N82" s="46" t="s">
        <v>15</v>
      </c>
      <c r="O82" s="46" t="s">
        <v>27</v>
      </c>
      <c r="P82" s="46" t="s">
        <v>22</v>
      </c>
      <c r="Q82" s="46" t="s">
        <v>14</v>
      </c>
      <c r="R82" s="46" t="s">
        <v>13</v>
      </c>
      <c r="S82" s="46" t="s">
        <v>99</v>
      </c>
      <c r="T82" s="46" t="s">
        <v>21</v>
      </c>
      <c r="U82" s="107"/>
      <c r="V82" s="47" t="s">
        <v>20</v>
      </c>
      <c r="W82" s="46" t="s">
        <v>18</v>
      </c>
      <c r="X82" s="67"/>
      <c r="Y82" s="67"/>
      <c r="AA82" s="61">
        <v>16</v>
      </c>
      <c r="AB82" s="19" t="s">
        <v>135</v>
      </c>
      <c r="AC82" s="1">
        <v>16</v>
      </c>
    </row>
    <row r="83" spans="3:29" x14ac:dyDescent="0.25">
      <c r="D83" s="1">
        <f t="shared" si="3"/>
        <v>13</v>
      </c>
      <c r="E83" s="104" t="s">
        <v>134</v>
      </c>
      <c r="F83" s="46" t="s">
        <v>27</v>
      </c>
      <c r="G83" s="46" t="s">
        <v>97</v>
      </c>
      <c r="H83" s="46" t="s">
        <v>21</v>
      </c>
      <c r="I83" s="46" t="s">
        <v>99</v>
      </c>
      <c r="J83" s="46" t="s">
        <v>15</v>
      </c>
      <c r="K83" s="46" t="s">
        <v>20</v>
      </c>
      <c r="L83" s="46" t="s">
        <v>30</v>
      </c>
      <c r="M83" s="46" t="s">
        <v>13</v>
      </c>
      <c r="N83" s="46" t="s">
        <v>99</v>
      </c>
      <c r="O83" s="46" t="s">
        <v>19</v>
      </c>
      <c r="P83" s="46" t="s">
        <v>32</v>
      </c>
      <c r="Q83" s="46" t="s">
        <v>20</v>
      </c>
      <c r="R83" s="46" t="s">
        <v>21</v>
      </c>
      <c r="S83" s="46" t="s">
        <v>20</v>
      </c>
      <c r="T83" s="46" t="s">
        <v>97</v>
      </c>
      <c r="U83" s="46" t="s">
        <v>112</v>
      </c>
      <c r="V83" s="108"/>
      <c r="W83" s="46" t="s">
        <v>23</v>
      </c>
      <c r="X83" s="67"/>
      <c r="Y83" s="67"/>
      <c r="AA83" s="61">
        <v>17</v>
      </c>
      <c r="AB83" s="19" t="s">
        <v>131</v>
      </c>
      <c r="AC83" s="1">
        <v>17</v>
      </c>
    </row>
    <row r="84" spans="3:29" x14ac:dyDescent="0.25">
      <c r="D84" s="1">
        <f>VLOOKUP(E84,$AB$67:$AC$87,2,FALSE)</f>
        <v>8</v>
      </c>
      <c r="E84" s="104" t="s">
        <v>139</v>
      </c>
      <c r="F84" s="48" t="s">
        <v>96</v>
      </c>
      <c r="G84" s="48" t="s">
        <v>15</v>
      </c>
      <c r="H84" s="48" t="s">
        <v>96</v>
      </c>
      <c r="I84" s="48" t="s">
        <v>27</v>
      </c>
      <c r="J84" s="48" t="s">
        <v>15</v>
      </c>
      <c r="K84" s="48" t="s">
        <v>20</v>
      </c>
      <c r="L84" s="48" t="s">
        <v>20</v>
      </c>
      <c r="M84" s="48" t="s">
        <v>15</v>
      </c>
      <c r="N84" s="48" t="s">
        <v>20</v>
      </c>
      <c r="O84" s="48" t="s">
        <v>20</v>
      </c>
      <c r="P84" s="48" t="s">
        <v>22</v>
      </c>
      <c r="Q84" s="48" t="s">
        <v>25</v>
      </c>
      <c r="R84" s="48" t="s">
        <v>22</v>
      </c>
      <c r="S84" s="48" t="s">
        <v>20</v>
      </c>
      <c r="T84" s="48" t="s">
        <v>26</v>
      </c>
      <c r="U84" s="48" t="s">
        <v>18</v>
      </c>
      <c r="V84" s="49" t="s">
        <v>110</v>
      </c>
      <c r="W84" s="107"/>
      <c r="X84" s="67"/>
      <c r="Y84" s="67"/>
      <c r="Z84" s="9"/>
      <c r="AA84" s="61">
        <v>18</v>
      </c>
      <c r="AB84" s="19" t="s">
        <v>137</v>
      </c>
      <c r="AC84" s="4">
        <v>18</v>
      </c>
    </row>
    <row r="85" spans="3:29" x14ac:dyDescent="0.25">
      <c r="D85" s="1"/>
      <c r="E85" s="7"/>
      <c r="F85" s="68"/>
      <c r="G85" s="68"/>
      <c r="H85" s="68"/>
      <c r="I85" s="68"/>
      <c r="J85" s="68"/>
      <c r="K85" s="68"/>
      <c r="L85" s="68"/>
      <c r="M85" s="68"/>
      <c r="N85" s="68"/>
      <c r="O85" s="68"/>
      <c r="P85" s="68"/>
      <c r="Q85" s="68"/>
      <c r="R85" s="68"/>
      <c r="S85" s="68"/>
      <c r="T85" s="68"/>
      <c r="U85" s="68"/>
      <c r="V85" s="68"/>
      <c r="W85" s="68"/>
      <c r="X85" s="67"/>
      <c r="Y85" s="67"/>
      <c r="Z85" s="9"/>
      <c r="AA85" s="63"/>
      <c r="AB85" s="25"/>
      <c r="AC85" s="4"/>
    </row>
    <row r="86" spans="3:29" x14ac:dyDescent="0.25">
      <c r="D86" s="4"/>
      <c r="E86" s="4"/>
      <c r="F86" s="67"/>
      <c r="G86" s="67"/>
      <c r="H86" s="67"/>
      <c r="I86" s="67"/>
      <c r="J86" s="67"/>
      <c r="K86" s="67"/>
      <c r="L86" s="67"/>
      <c r="M86" s="67"/>
      <c r="N86" s="67"/>
      <c r="O86" s="67"/>
      <c r="P86" s="67"/>
      <c r="Q86" s="67"/>
      <c r="R86" s="67"/>
      <c r="S86" s="67"/>
      <c r="T86" s="67"/>
      <c r="U86" s="67"/>
      <c r="V86" s="67"/>
      <c r="W86" s="67"/>
      <c r="X86" s="67"/>
      <c r="Y86" s="67"/>
      <c r="Z86" s="9"/>
      <c r="AA86" s="64"/>
      <c r="AB86" s="4"/>
      <c r="AC86" s="4"/>
    </row>
    <row r="87" spans="3:29" ht="115.5" x14ac:dyDescent="0.25">
      <c r="C87" s="21"/>
      <c r="D87" s="4"/>
      <c r="E87" s="110" t="s">
        <v>223</v>
      </c>
      <c r="F87" s="105" t="s">
        <v>215</v>
      </c>
      <c r="G87" s="105" t="s">
        <v>120</v>
      </c>
      <c r="H87" s="105" t="s">
        <v>138</v>
      </c>
      <c r="I87" s="105" t="s">
        <v>117</v>
      </c>
      <c r="J87" s="105" t="s">
        <v>204</v>
      </c>
      <c r="K87" s="105" t="s">
        <v>216</v>
      </c>
      <c r="L87" s="105" t="s">
        <v>135</v>
      </c>
      <c r="M87" s="105" t="s">
        <v>217</v>
      </c>
      <c r="N87" s="105" t="s">
        <v>218</v>
      </c>
      <c r="O87" s="105" t="s">
        <v>137</v>
      </c>
      <c r="P87" s="105" t="s">
        <v>125</v>
      </c>
      <c r="Q87" s="105" t="s">
        <v>187</v>
      </c>
      <c r="R87" s="105" t="s">
        <v>220</v>
      </c>
      <c r="S87" s="105" t="s">
        <v>221</v>
      </c>
      <c r="T87" s="105" t="s">
        <v>148</v>
      </c>
      <c r="U87" s="105" t="s">
        <v>182</v>
      </c>
      <c r="V87" s="105" t="s">
        <v>134</v>
      </c>
      <c r="W87" s="105" t="s">
        <v>222</v>
      </c>
      <c r="X87" s="65"/>
      <c r="Y87" s="65"/>
      <c r="Z87" s="9"/>
      <c r="AA87" s="64"/>
      <c r="AB87" s="111" t="s">
        <v>223</v>
      </c>
      <c r="AC87" s="4"/>
    </row>
    <row r="88" spans="3:29" x14ac:dyDescent="0.25">
      <c r="D88" s="1">
        <f>VLOOKUP(E88,$AB$88:$AC$105,2,FALSE)</f>
        <v>5</v>
      </c>
      <c r="E88" s="46" t="s">
        <v>215</v>
      </c>
      <c r="F88" s="107"/>
      <c r="G88" s="46" t="s">
        <v>30</v>
      </c>
      <c r="H88" s="46" t="s">
        <v>100</v>
      </c>
      <c r="I88" s="46" t="s">
        <v>95</v>
      </c>
      <c r="J88" s="46" t="s">
        <v>15</v>
      </c>
      <c r="K88" s="46" t="s">
        <v>31</v>
      </c>
      <c r="L88" s="46" t="s">
        <v>30</v>
      </c>
      <c r="M88" s="46" t="s">
        <v>22</v>
      </c>
      <c r="N88" s="46" t="s">
        <v>18</v>
      </c>
      <c r="O88" s="46" t="s">
        <v>27</v>
      </c>
      <c r="P88" s="46" t="s">
        <v>13</v>
      </c>
      <c r="Q88" s="46" t="s">
        <v>18</v>
      </c>
      <c r="R88" s="46" t="s">
        <v>96</v>
      </c>
      <c r="S88" s="46" t="s">
        <v>26</v>
      </c>
      <c r="T88" s="46" t="s">
        <v>31</v>
      </c>
      <c r="U88" s="46" t="s">
        <v>15</v>
      </c>
      <c r="V88" s="46" t="s">
        <v>25</v>
      </c>
      <c r="W88" s="46" t="s">
        <v>13</v>
      </c>
      <c r="X88" s="67"/>
      <c r="Y88" s="67"/>
      <c r="AA88" s="61">
        <v>1</v>
      </c>
      <c r="AB88" s="19" t="s">
        <v>138</v>
      </c>
      <c r="AC88" s="1">
        <v>1</v>
      </c>
    </row>
    <row r="89" spans="3:29" x14ac:dyDescent="0.25">
      <c r="D89" s="1">
        <f t="shared" ref="D89:D105" si="4">VLOOKUP(E89,$AB$88:$AC$105,2,FALSE)</f>
        <v>4</v>
      </c>
      <c r="E89" s="46" t="s">
        <v>120</v>
      </c>
      <c r="F89" s="46" t="s">
        <v>13</v>
      </c>
      <c r="G89" s="107"/>
      <c r="H89" s="46" t="s">
        <v>22</v>
      </c>
      <c r="I89" s="46" t="s">
        <v>31</v>
      </c>
      <c r="J89" s="46" t="s">
        <v>20</v>
      </c>
      <c r="K89" s="46" t="s">
        <v>14</v>
      </c>
      <c r="L89" s="46" t="s">
        <v>20</v>
      </c>
      <c r="M89" s="46" t="s">
        <v>13</v>
      </c>
      <c r="N89" s="46" t="s">
        <v>16</v>
      </c>
      <c r="O89" s="46" t="s">
        <v>16</v>
      </c>
      <c r="P89" s="46" t="s">
        <v>25</v>
      </c>
      <c r="Q89" s="46" t="s">
        <v>22</v>
      </c>
      <c r="R89" s="46" t="s">
        <v>31</v>
      </c>
      <c r="S89" s="46" t="s">
        <v>30</v>
      </c>
      <c r="T89" s="46" t="s">
        <v>13</v>
      </c>
      <c r="U89" s="46" t="s">
        <v>16</v>
      </c>
      <c r="V89" s="46" t="s">
        <v>32</v>
      </c>
      <c r="W89" s="46" t="s">
        <v>201</v>
      </c>
      <c r="X89" s="67"/>
      <c r="Y89" s="67"/>
      <c r="AA89" s="61">
        <v>2</v>
      </c>
      <c r="AB89" s="19" t="s">
        <v>139</v>
      </c>
      <c r="AC89" s="1">
        <v>2</v>
      </c>
    </row>
    <row r="90" spans="3:29" x14ac:dyDescent="0.25">
      <c r="D90" s="1">
        <f t="shared" si="4"/>
        <v>1</v>
      </c>
      <c r="E90" s="46" t="s">
        <v>138</v>
      </c>
      <c r="F90" s="46" t="s">
        <v>21</v>
      </c>
      <c r="G90" s="46" t="s">
        <v>13</v>
      </c>
      <c r="H90" s="107"/>
      <c r="I90" s="46" t="s">
        <v>15</v>
      </c>
      <c r="J90" s="46" t="s">
        <v>96</v>
      </c>
      <c r="K90" s="46" t="s">
        <v>19</v>
      </c>
      <c r="L90" s="46" t="s">
        <v>26</v>
      </c>
      <c r="M90" s="46" t="s">
        <v>22</v>
      </c>
      <c r="N90" s="46" t="s">
        <v>202</v>
      </c>
      <c r="O90" s="46" t="s">
        <v>16</v>
      </c>
      <c r="P90" s="46" t="s">
        <v>13</v>
      </c>
      <c r="Q90" s="46" t="s">
        <v>16</v>
      </c>
      <c r="R90" s="46" t="s">
        <v>22</v>
      </c>
      <c r="S90" s="46" t="s">
        <v>16</v>
      </c>
      <c r="T90" s="46" t="s">
        <v>20</v>
      </c>
      <c r="U90" s="46" t="s">
        <v>22</v>
      </c>
      <c r="V90" s="46" t="s">
        <v>110</v>
      </c>
      <c r="W90" s="46" t="s">
        <v>15</v>
      </c>
      <c r="X90" s="67"/>
      <c r="Y90" s="67"/>
      <c r="AA90" s="61">
        <v>3</v>
      </c>
      <c r="AB90" s="19" t="s">
        <v>204</v>
      </c>
      <c r="AC90" s="1">
        <v>3</v>
      </c>
    </row>
    <row r="91" spans="3:29" x14ac:dyDescent="0.25">
      <c r="D91" s="1">
        <f t="shared" si="4"/>
        <v>7</v>
      </c>
      <c r="E91" s="46" t="s">
        <v>117</v>
      </c>
      <c r="F91" s="46" t="s">
        <v>21</v>
      </c>
      <c r="G91" s="46" t="s">
        <v>96</v>
      </c>
      <c r="H91" s="46" t="s">
        <v>21</v>
      </c>
      <c r="I91" s="107"/>
      <c r="J91" s="46" t="s">
        <v>13</v>
      </c>
      <c r="K91" s="46" t="s">
        <v>31</v>
      </c>
      <c r="L91" s="46" t="s">
        <v>22</v>
      </c>
      <c r="M91" s="46" t="s">
        <v>18</v>
      </c>
      <c r="N91" s="46" t="s">
        <v>21</v>
      </c>
      <c r="O91" s="46" t="s">
        <v>21</v>
      </c>
      <c r="P91" s="46" t="s">
        <v>22</v>
      </c>
      <c r="Q91" s="46" t="s">
        <v>13</v>
      </c>
      <c r="R91" s="46" t="s">
        <v>25</v>
      </c>
      <c r="S91" s="46" t="s">
        <v>26</v>
      </c>
      <c r="T91" s="46" t="s">
        <v>26</v>
      </c>
      <c r="U91" s="46" t="s">
        <v>30</v>
      </c>
      <c r="V91" s="46" t="s">
        <v>23</v>
      </c>
      <c r="W91" s="46" t="s">
        <v>30</v>
      </c>
      <c r="X91" s="67"/>
      <c r="Y91" s="67"/>
      <c r="AA91" s="61">
        <v>4</v>
      </c>
      <c r="AB91" s="19" t="s">
        <v>120</v>
      </c>
      <c r="AC91" s="1">
        <v>4</v>
      </c>
    </row>
    <row r="92" spans="3:29" x14ac:dyDescent="0.25">
      <c r="D92" s="1">
        <f t="shared" si="4"/>
        <v>3</v>
      </c>
      <c r="E92" s="46" t="s">
        <v>204</v>
      </c>
      <c r="F92" s="46" t="s">
        <v>99</v>
      </c>
      <c r="G92" s="46" t="s">
        <v>26</v>
      </c>
      <c r="H92" s="46" t="s">
        <v>31</v>
      </c>
      <c r="I92" s="46" t="s">
        <v>18</v>
      </c>
      <c r="J92" s="107"/>
      <c r="K92" s="46" t="s">
        <v>13</v>
      </c>
      <c r="L92" s="46" t="s">
        <v>99</v>
      </c>
      <c r="M92" s="46" t="s">
        <v>13</v>
      </c>
      <c r="N92" s="46" t="s">
        <v>13</v>
      </c>
      <c r="O92" s="46" t="s">
        <v>22</v>
      </c>
      <c r="P92" s="46" t="s">
        <v>23</v>
      </c>
      <c r="Q92" s="46" t="s">
        <v>18</v>
      </c>
      <c r="R92" s="46" t="s">
        <v>20</v>
      </c>
      <c r="S92" s="46" t="s">
        <v>22</v>
      </c>
      <c r="T92" s="46" t="s">
        <v>19</v>
      </c>
      <c r="U92" s="46" t="s">
        <v>20</v>
      </c>
      <c r="V92" s="46" t="s">
        <v>19</v>
      </c>
      <c r="W92" s="46" t="s">
        <v>13</v>
      </c>
      <c r="X92" s="67"/>
      <c r="Y92" s="67"/>
      <c r="AA92" s="61">
        <v>5</v>
      </c>
      <c r="AB92" s="19" t="s">
        <v>215</v>
      </c>
      <c r="AC92" s="1">
        <v>5</v>
      </c>
    </row>
    <row r="93" spans="3:29" x14ac:dyDescent="0.25">
      <c r="D93" s="1">
        <f t="shared" si="4"/>
        <v>12</v>
      </c>
      <c r="E93" s="46" t="s">
        <v>158</v>
      </c>
      <c r="F93" s="46" t="s">
        <v>27</v>
      </c>
      <c r="G93" s="46" t="s">
        <v>20</v>
      </c>
      <c r="H93" s="46" t="s">
        <v>96</v>
      </c>
      <c r="I93" s="46" t="s">
        <v>15</v>
      </c>
      <c r="J93" s="46" t="s">
        <v>31</v>
      </c>
      <c r="K93" s="107"/>
      <c r="L93" s="46" t="s">
        <v>25</v>
      </c>
      <c r="M93" s="46" t="s">
        <v>21</v>
      </c>
      <c r="N93" s="46" t="s">
        <v>31</v>
      </c>
      <c r="O93" s="46" t="s">
        <v>20</v>
      </c>
      <c r="P93" s="46" t="s">
        <v>27</v>
      </c>
      <c r="Q93" s="46" t="s">
        <v>23</v>
      </c>
      <c r="R93" s="46" t="s">
        <v>31</v>
      </c>
      <c r="S93" s="46" t="s">
        <v>31</v>
      </c>
      <c r="T93" s="46" t="s">
        <v>22</v>
      </c>
      <c r="U93" s="46" t="s">
        <v>31</v>
      </c>
      <c r="V93" s="46" t="s">
        <v>20</v>
      </c>
      <c r="W93" s="46" t="s">
        <v>30</v>
      </c>
      <c r="X93" s="67"/>
      <c r="Y93" s="67"/>
      <c r="AA93" s="61">
        <v>6</v>
      </c>
      <c r="AB93" s="19" t="s">
        <v>148</v>
      </c>
      <c r="AC93" s="1">
        <v>6</v>
      </c>
    </row>
    <row r="94" spans="3:29" x14ac:dyDescent="0.25">
      <c r="D94" s="1">
        <f t="shared" si="4"/>
        <v>9</v>
      </c>
      <c r="E94" s="46" t="s">
        <v>135</v>
      </c>
      <c r="F94" s="46" t="s">
        <v>21</v>
      </c>
      <c r="G94" s="46" t="s">
        <v>15</v>
      </c>
      <c r="H94" s="46" t="s">
        <v>100</v>
      </c>
      <c r="I94" s="46" t="s">
        <v>22</v>
      </c>
      <c r="J94" s="46" t="s">
        <v>31</v>
      </c>
      <c r="K94" s="46" t="s">
        <v>23</v>
      </c>
      <c r="L94" s="107"/>
      <c r="M94" s="46" t="s">
        <v>13</v>
      </c>
      <c r="N94" s="46" t="s">
        <v>15</v>
      </c>
      <c r="O94" s="46" t="s">
        <v>30</v>
      </c>
      <c r="P94" s="46" t="s">
        <v>194</v>
      </c>
      <c r="Q94" s="46" t="s">
        <v>18</v>
      </c>
      <c r="R94" s="46" t="s">
        <v>30</v>
      </c>
      <c r="S94" s="46" t="s">
        <v>16</v>
      </c>
      <c r="T94" s="46" t="s">
        <v>13</v>
      </c>
      <c r="U94" s="46" t="s">
        <v>201</v>
      </c>
      <c r="V94" s="46" t="s">
        <v>17</v>
      </c>
      <c r="W94" s="46" t="s">
        <v>20</v>
      </c>
      <c r="X94" s="67"/>
      <c r="Y94" s="67"/>
      <c r="AA94" s="61">
        <v>7</v>
      </c>
      <c r="AB94" s="19" t="s">
        <v>117</v>
      </c>
      <c r="AC94" s="1">
        <v>7</v>
      </c>
    </row>
    <row r="95" spans="3:29" x14ac:dyDescent="0.25">
      <c r="D95" s="1">
        <f t="shared" si="4"/>
        <v>17</v>
      </c>
      <c r="E95" s="46" t="s">
        <v>136</v>
      </c>
      <c r="F95" s="46" t="s">
        <v>22</v>
      </c>
      <c r="G95" s="46" t="s">
        <v>31</v>
      </c>
      <c r="H95" s="46" t="s">
        <v>15</v>
      </c>
      <c r="I95" s="46" t="s">
        <v>97</v>
      </c>
      <c r="J95" s="46" t="s">
        <v>31</v>
      </c>
      <c r="K95" s="46" t="s">
        <v>13</v>
      </c>
      <c r="L95" s="46" t="s">
        <v>19</v>
      </c>
      <c r="M95" s="107"/>
      <c r="N95" s="46" t="s">
        <v>31</v>
      </c>
      <c r="O95" s="46" t="s">
        <v>30</v>
      </c>
      <c r="P95" s="46" t="s">
        <v>30</v>
      </c>
      <c r="Q95" s="46" t="s">
        <v>20</v>
      </c>
      <c r="R95" s="46" t="s">
        <v>95</v>
      </c>
      <c r="S95" s="46" t="s">
        <v>27</v>
      </c>
      <c r="T95" s="46" t="s">
        <v>22</v>
      </c>
      <c r="U95" s="46" t="s">
        <v>98</v>
      </c>
      <c r="V95" s="46" t="s">
        <v>21</v>
      </c>
      <c r="W95" s="46" t="s">
        <v>27</v>
      </c>
      <c r="X95" s="67"/>
      <c r="Y95" s="67"/>
      <c r="AA95" s="61">
        <v>8</v>
      </c>
      <c r="AB95" s="19" t="s">
        <v>224</v>
      </c>
      <c r="AC95" s="1">
        <v>8</v>
      </c>
    </row>
    <row r="96" spans="3:29" x14ac:dyDescent="0.25">
      <c r="D96" s="1">
        <f t="shared" si="4"/>
        <v>16</v>
      </c>
      <c r="E96" s="46" t="s">
        <v>218</v>
      </c>
      <c r="F96" s="46" t="s">
        <v>23</v>
      </c>
      <c r="G96" s="46" t="s">
        <v>13</v>
      </c>
      <c r="H96" s="46" t="s">
        <v>31</v>
      </c>
      <c r="I96" s="46" t="s">
        <v>31</v>
      </c>
      <c r="J96" s="46" t="s">
        <v>20</v>
      </c>
      <c r="K96" s="46" t="s">
        <v>96</v>
      </c>
      <c r="L96" s="46" t="s">
        <v>27</v>
      </c>
      <c r="M96" s="46" t="s">
        <v>20</v>
      </c>
      <c r="N96" s="107"/>
      <c r="O96" s="46" t="s">
        <v>15</v>
      </c>
      <c r="P96" s="46" t="s">
        <v>21</v>
      </c>
      <c r="Q96" s="46" t="s">
        <v>20</v>
      </c>
      <c r="R96" s="46" t="s">
        <v>15</v>
      </c>
      <c r="S96" s="46" t="s">
        <v>97</v>
      </c>
      <c r="T96" s="46" t="s">
        <v>22</v>
      </c>
      <c r="U96" s="46" t="s">
        <v>21</v>
      </c>
      <c r="V96" s="46" t="s">
        <v>22</v>
      </c>
      <c r="W96" s="46" t="s">
        <v>96</v>
      </c>
      <c r="X96" s="67"/>
      <c r="Y96" s="67"/>
      <c r="AA96" s="61">
        <v>9</v>
      </c>
      <c r="AB96" s="19" t="s">
        <v>135</v>
      </c>
      <c r="AC96" s="1">
        <v>9</v>
      </c>
    </row>
    <row r="97" spans="3:29" x14ac:dyDescent="0.25">
      <c r="D97" s="1">
        <f t="shared" si="4"/>
        <v>13</v>
      </c>
      <c r="E97" s="46" t="s">
        <v>137</v>
      </c>
      <c r="F97" s="46" t="s">
        <v>22</v>
      </c>
      <c r="G97" s="46" t="s">
        <v>99</v>
      </c>
      <c r="H97" s="46" t="s">
        <v>99</v>
      </c>
      <c r="I97" s="46" t="s">
        <v>95</v>
      </c>
      <c r="J97" s="46" t="s">
        <v>97</v>
      </c>
      <c r="K97" s="46" t="s">
        <v>13</v>
      </c>
      <c r="L97" s="46" t="s">
        <v>13</v>
      </c>
      <c r="M97" s="46" t="s">
        <v>15</v>
      </c>
      <c r="N97" s="46" t="s">
        <v>22</v>
      </c>
      <c r="O97" s="107"/>
      <c r="P97" s="46" t="s">
        <v>20</v>
      </c>
      <c r="Q97" s="46" t="s">
        <v>27</v>
      </c>
      <c r="R97" s="46" t="s">
        <v>20</v>
      </c>
      <c r="S97" s="46" t="s">
        <v>27</v>
      </c>
      <c r="T97" s="46" t="s">
        <v>15</v>
      </c>
      <c r="U97" s="46" t="s">
        <v>20</v>
      </c>
      <c r="V97" s="46" t="s">
        <v>20</v>
      </c>
      <c r="W97" s="46" t="s">
        <v>99</v>
      </c>
      <c r="X97" s="67"/>
      <c r="Y97" s="67"/>
      <c r="AA97" s="61">
        <v>10</v>
      </c>
      <c r="AB97" s="19" t="s">
        <v>134</v>
      </c>
      <c r="AC97" s="1">
        <v>10</v>
      </c>
    </row>
    <row r="98" spans="3:29" x14ac:dyDescent="0.25">
      <c r="D98" s="1">
        <f t="shared" si="4"/>
        <v>15</v>
      </c>
      <c r="E98" s="104" t="s">
        <v>166</v>
      </c>
      <c r="F98" s="46" t="s">
        <v>13</v>
      </c>
      <c r="G98" s="46" t="s">
        <v>21</v>
      </c>
      <c r="H98" s="46" t="s">
        <v>21</v>
      </c>
      <c r="I98" s="46" t="s">
        <v>13</v>
      </c>
      <c r="J98" s="46" t="s">
        <v>27</v>
      </c>
      <c r="K98" s="46" t="s">
        <v>31</v>
      </c>
      <c r="L98" s="46" t="s">
        <v>31</v>
      </c>
      <c r="M98" s="46" t="s">
        <v>96</v>
      </c>
      <c r="N98" s="46" t="s">
        <v>26</v>
      </c>
      <c r="O98" s="46" t="s">
        <v>96</v>
      </c>
      <c r="P98" s="107"/>
      <c r="Q98" s="46" t="s">
        <v>219</v>
      </c>
      <c r="R98" s="46" t="s">
        <v>99</v>
      </c>
      <c r="S98" s="46" t="s">
        <v>22</v>
      </c>
      <c r="T98" s="46" t="s">
        <v>30</v>
      </c>
      <c r="U98" s="46" t="s">
        <v>23</v>
      </c>
      <c r="V98" s="46" t="s">
        <v>30</v>
      </c>
      <c r="W98" s="46" t="s">
        <v>13</v>
      </c>
      <c r="X98" s="67"/>
      <c r="Y98" s="67"/>
      <c r="AA98" s="61">
        <v>11</v>
      </c>
      <c r="AB98" s="19" t="s">
        <v>142</v>
      </c>
      <c r="AC98" s="1">
        <v>11</v>
      </c>
    </row>
    <row r="99" spans="3:29" x14ac:dyDescent="0.25">
      <c r="D99" s="1">
        <f t="shared" si="4"/>
        <v>8</v>
      </c>
      <c r="E99" s="104" t="s">
        <v>224</v>
      </c>
      <c r="F99" s="46" t="s">
        <v>22</v>
      </c>
      <c r="G99" s="46" t="s">
        <v>21</v>
      </c>
      <c r="H99" s="46" t="s">
        <v>96</v>
      </c>
      <c r="I99" s="46" t="s">
        <v>20</v>
      </c>
      <c r="J99" s="46" t="s">
        <v>98</v>
      </c>
      <c r="K99" s="46" t="s">
        <v>101</v>
      </c>
      <c r="L99" s="46" t="s">
        <v>23</v>
      </c>
      <c r="M99" s="46" t="s">
        <v>32</v>
      </c>
      <c r="N99" s="46" t="s">
        <v>26</v>
      </c>
      <c r="O99" s="46" t="s">
        <v>24</v>
      </c>
      <c r="P99" s="46" t="s">
        <v>15</v>
      </c>
      <c r="Q99" s="107"/>
      <c r="R99" s="46" t="s">
        <v>22</v>
      </c>
      <c r="S99" s="46" t="s">
        <v>13</v>
      </c>
      <c r="T99" s="46" t="s">
        <v>15</v>
      </c>
      <c r="U99" s="46" t="s">
        <v>15</v>
      </c>
      <c r="V99" s="46" t="s">
        <v>27</v>
      </c>
      <c r="W99" s="46" t="s">
        <v>20</v>
      </c>
      <c r="X99" s="67"/>
      <c r="Y99" s="67"/>
      <c r="AA99" s="61">
        <v>12</v>
      </c>
      <c r="AB99" s="19" t="s">
        <v>158</v>
      </c>
      <c r="AC99" s="1">
        <v>12</v>
      </c>
    </row>
    <row r="100" spans="3:29" x14ac:dyDescent="0.25">
      <c r="D100" s="1">
        <f t="shared" si="4"/>
        <v>11</v>
      </c>
      <c r="E100" s="104" t="s">
        <v>142</v>
      </c>
      <c r="F100" s="46" t="s">
        <v>15</v>
      </c>
      <c r="G100" s="46" t="s">
        <v>95</v>
      </c>
      <c r="H100" s="46" t="s">
        <v>27</v>
      </c>
      <c r="I100" s="46" t="s">
        <v>22</v>
      </c>
      <c r="J100" s="46" t="s">
        <v>30</v>
      </c>
      <c r="K100" s="46" t="s">
        <v>22</v>
      </c>
      <c r="L100" s="46" t="s">
        <v>18</v>
      </c>
      <c r="M100" s="46" t="s">
        <v>30</v>
      </c>
      <c r="N100" s="46" t="s">
        <v>27</v>
      </c>
      <c r="O100" s="46" t="s">
        <v>31</v>
      </c>
      <c r="P100" s="46" t="s">
        <v>96</v>
      </c>
      <c r="Q100" s="46" t="s">
        <v>31</v>
      </c>
      <c r="R100" s="107"/>
      <c r="S100" s="46" t="s">
        <v>104</v>
      </c>
      <c r="T100" s="46" t="s">
        <v>22</v>
      </c>
      <c r="U100" s="46" t="s">
        <v>20</v>
      </c>
      <c r="V100" s="46" t="s">
        <v>27</v>
      </c>
      <c r="W100" s="46" t="s">
        <v>20</v>
      </c>
      <c r="X100" s="67"/>
      <c r="Y100" s="67"/>
      <c r="AA100" s="61">
        <v>13</v>
      </c>
      <c r="AB100" s="19" t="s">
        <v>137</v>
      </c>
      <c r="AC100" s="1">
        <v>13</v>
      </c>
    </row>
    <row r="101" spans="3:29" x14ac:dyDescent="0.25">
      <c r="D101" s="1">
        <f t="shared" si="4"/>
        <v>18</v>
      </c>
      <c r="E101" s="46" t="s">
        <v>225</v>
      </c>
      <c r="F101" s="46" t="s">
        <v>15</v>
      </c>
      <c r="G101" s="46" t="s">
        <v>97</v>
      </c>
      <c r="H101" s="46" t="s">
        <v>203</v>
      </c>
      <c r="I101" s="46" t="s">
        <v>30</v>
      </c>
      <c r="J101" s="46" t="s">
        <v>27</v>
      </c>
      <c r="K101" s="46" t="s">
        <v>31</v>
      </c>
      <c r="L101" s="46" t="s">
        <v>18</v>
      </c>
      <c r="M101" s="46" t="s">
        <v>20</v>
      </c>
      <c r="N101" s="46" t="s">
        <v>97</v>
      </c>
      <c r="O101" s="46" t="s">
        <v>22</v>
      </c>
      <c r="P101" s="46" t="s">
        <v>18</v>
      </c>
      <c r="Q101" s="46" t="s">
        <v>31</v>
      </c>
      <c r="R101" s="46" t="s">
        <v>30</v>
      </c>
      <c r="S101" s="107"/>
      <c r="T101" s="46" t="s">
        <v>27</v>
      </c>
      <c r="U101" s="46" t="s">
        <v>27</v>
      </c>
      <c r="V101" s="46" t="s">
        <v>30</v>
      </c>
      <c r="W101" s="46" t="s">
        <v>99</v>
      </c>
      <c r="X101" s="67"/>
      <c r="Y101" s="67"/>
      <c r="AA101" s="61">
        <v>14</v>
      </c>
      <c r="AB101" s="19" t="s">
        <v>131</v>
      </c>
      <c r="AC101" s="1">
        <v>14</v>
      </c>
    </row>
    <row r="102" spans="3:29" x14ac:dyDescent="0.25">
      <c r="D102" s="1">
        <f t="shared" si="4"/>
        <v>6</v>
      </c>
      <c r="E102" s="46" t="s">
        <v>148</v>
      </c>
      <c r="F102" s="46" t="s">
        <v>13</v>
      </c>
      <c r="G102" s="46" t="s">
        <v>21</v>
      </c>
      <c r="H102" s="46" t="s">
        <v>20</v>
      </c>
      <c r="I102" s="46" t="s">
        <v>15</v>
      </c>
      <c r="J102" s="46" t="s">
        <v>13</v>
      </c>
      <c r="K102" s="46" t="s">
        <v>27</v>
      </c>
      <c r="L102" s="46" t="s">
        <v>30</v>
      </c>
      <c r="M102" s="46" t="s">
        <v>31</v>
      </c>
      <c r="N102" s="46" t="s">
        <v>31</v>
      </c>
      <c r="O102" s="46" t="s">
        <v>13</v>
      </c>
      <c r="P102" s="46" t="s">
        <v>22</v>
      </c>
      <c r="Q102" s="46" t="s">
        <v>18</v>
      </c>
      <c r="R102" s="46" t="s">
        <v>19</v>
      </c>
      <c r="S102" s="46" t="s">
        <v>13</v>
      </c>
      <c r="T102" s="107"/>
      <c r="U102" s="46" t="s">
        <v>23</v>
      </c>
      <c r="V102" s="46" t="s">
        <v>20</v>
      </c>
      <c r="W102" s="46" t="s">
        <v>23</v>
      </c>
      <c r="X102" s="67"/>
      <c r="Y102" s="67"/>
      <c r="AA102" s="61">
        <v>15</v>
      </c>
      <c r="AB102" s="19" t="s">
        <v>166</v>
      </c>
      <c r="AC102" s="1">
        <v>15</v>
      </c>
    </row>
    <row r="103" spans="3:29" x14ac:dyDescent="0.25">
      <c r="D103" s="1">
        <f t="shared" si="4"/>
        <v>14</v>
      </c>
      <c r="E103" s="46" t="s">
        <v>226</v>
      </c>
      <c r="F103" s="46" t="s">
        <v>21</v>
      </c>
      <c r="G103" s="46" t="s">
        <v>32</v>
      </c>
      <c r="H103" s="46" t="s">
        <v>96</v>
      </c>
      <c r="I103" s="46" t="s">
        <v>95</v>
      </c>
      <c r="J103" s="46" t="s">
        <v>21</v>
      </c>
      <c r="K103" s="46" t="s">
        <v>96</v>
      </c>
      <c r="L103" s="46" t="s">
        <v>18</v>
      </c>
      <c r="M103" s="46" t="s">
        <v>30</v>
      </c>
      <c r="N103" s="46" t="s">
        <v>15</v>
      </c>
      <c r="O103" s="46" t="s">
        <v>13</v>
      </c>
      <c r="P103" s="46" t="s">
        <v>31</v>
      </c>
      <c r="Q103" s="46" t="s">
        <v>96</v>
      </c>
      <c r="R103" s="46" t="s">
        <v>22</v>
      </c>
      <c r="S103" s="46" t="s">
        <v>31</v>
      </c>
      <c r="T103" s="46" t="s">
        <v>100</v>
      </c>
      <c r="U103" s="107"/>
      <c r="V103" s="46" t="s">
        <v>23</v>
      </c>
      <c r="W103" s="46" t="s">
        <v>100</v>
      </c>
      <c r="X103" s="67"/>
      <c r="Y103" s="67"/>
      <c r="AA103" s="61">
        <v>16</v>
      </c>
      <c r="AB103" s="19" t="s">
        <v>218</v>
      </c>
      <c r="AC103" s="1">
        <v>16</v>
      </c>
    </row>
    <row r="104" spans="3:29" x14ac:dyDescent="0.25">
      <c r="D104" s="1">
        <f t="shared" si="4"/>
        <v>10</v>
      </c>
      <c r="E104" s="46" t="s">
        <v>134</v>
      </c>
      <c r="F104" s="46" t="s">
        <v>23</v>
      </c>
      <c r="G104" s="46" t="s">
        <v>15</v>
      </c>
      <c r="H104" s="46" t="s">
        <v>100</v>
      </c>
      <c r="I104" s="46" t="s">
        <v>15</v>
      </c>
      <c r="J104" s="46" t="s">
        <v>96</v>
      </c>
      <c r="K104" s="46" t="s">
        <v>21</v>
      </c>
      <c r="L104" s="46" t="s">
        <v>13</v>
      </c>
      <c r="M104" s="46" t="s">
        <v>20</v>
      </c>
      <c r="N104" s="46" t="s">
        <v>13</v>
      </c>
      <c r="O104" s="46" t="s">
        <v>32</v>
      </c>
      <c r="P104" s="46" t="s">
        <v>22</v>
      </c>
      <c r="Q104" s="46" t="s">
        <v>20</v>
      </c>
      <c r="R104" s="46" t="s">
        <v>31</v>
      </c>
      <c r="S104" s="46" t="s">
        <v>16</v>
      </c>
      <c r="T104" s="46" t="s">
        <v>97</v>
      </c>
      <c r="U104" s="46" t="s">
        <v>22</v>
      </c>
      <c r="V104" s="107"/>
      <c r="W104" s="46" t="s">
        <v>107</v>
      </c>
      <c r="X104" s="67"/>
      <c r="Y104" s="67"/>
      <c r="AA104" s="61">
        <v>17</v>
      </c>
      <c r="AB104" s="19" t="s">
        <v>136</v>
      </c>
      <c r="AC104" s="1">
        <v>17</v>
      </c>
    </row>
    <row r="105" spans="3:29" x14ac:dyDescent="0.25">
      <c r="D105" s="1">
        <f t="shared" si="4"/>
        <v>2</v>
      </c>
      <c r="E105" s="46" t="s">
        <v>227</v>
      </c>
      <c r="F105" s="46" t="s">
        <v>13</v>
      </c>
      <c r="G105" s="46" t="s">
        <v>19</v>
      </c>
      <c r="H105" s="46" t="s">
        <v>19</v>
      </c>
      <c r="I105" s="46" t="s">
        <v>15</v>
      </c>
      <c r="J105" s="46" t="s">
        <v>13</v>
      </c>
      <c r="K105" s="46" t="s">
        <v>15</v>
      </c>
      <c r="L105" s="46" t="s">
        <v>30</v>
      </c>
      <c r="M105" s="46" t="s">
        <v>26</v>
      </c>
      <c r="N105" s="46" t="s">
        <v>22</v>
      </c>
      <c r="O105" s="46" t="s">
        <v>30</v>
      </c>
      <c r="P105" s="46" t="s">
        <v>15</v>
      </c>
      <c r="Q105" s="46" t="s">
        <v>26</v>
      </c>
      <c r="R105" s="46" t="s">
        <v>26</v>
      </c>
      <c r="S105" s="46" t="s">
        <v>20</v>
      </c>
      <c r="T105" s="46" t="s">
        <v>20</v>
      </c>
      <c r="U105" s="46" t="s">
        <v>18</v>
      </c>
      <c r="V105" s="46" t="s">
        <v>15</v>
      </c>
      <c r="W105" s="107"/>
      <c r="X105" s="67"/>
      <c r="Y105" s="67"/>
      <c r="AA105" s="61">
        <v>18</v>
      </c>
      <c r="AB105" s="19" t="s">
        <v>225</v>
      </c>
      <c r="AC105" s="1">
        <v>18</v>
      </c>
    </row>
    <row r="106" spans="3:29" x14ac:dyDescent="0.25">
      <c r="E106" s="40"/>
      <c r="F106" s="71"/>
      <c r="G106" s="71"/>
      <c r="H106" s="71"/>
      <c r="I106" s="71"/>
      <c r="J106" s="71"/>
      <c r="K106" s="71"/>
      <c r="L106" s="71"/>
      <c r="M106" s="71"/>
      <c r="N106" s="71"/>
      <c r="O106" s="71"/>
      <c r="P106" s="71"/>
      <c r="Q106" s="71"/>
      <c r="R106" s="71"/>
      <c r="S106" s="71"/>
      <c r="T106" s="71"/>
      <c r="U106" s="71"/>
      <c r="V106" s="71"/>
      <c r="W106" s="72"/>
      <c r="X106" s="72"/>
      <c r="Y106" s="72"/>
    </row>
    <row r="107" spans="3:29" x14ac:dyDescent="0.25">
      <c r="E107" s="40"/>
      <c r="F107" s="71"/>
      <c r="G107" s="71"/>
      <c r="H107" s="71"/>
      <c r="I107" s="71"/>
      <c r="J107" s="71"/>
      <c r="K107" s="71"/>
      <c r="L107" s="71"/>
      <c r="M107" s="71"/>
      <c r="N107" s="71"/>
      <c r="O107" s="71"/>
      <c r="P107" s="71"/>
      <c r="Q107" s="71"/>
      <c r="R107" s="71"/>
      <c r="S107" s="71"/>
      <c r="T107" s="71"/>
      <c r="U107" s="71"/>
      <c r="V107" s="71"/>
      <c r="W107" s="72"/>
      <c r="X107" s="72"/>
      <c r="Y107" s="72"/>
    </row>
    <row r="108" spans="3:29" ht="115.5" x14ac:dyDescent="0.25">
      <c r="C108" s="21"/>
      <c r="E108" s="112" t="s">
        <v>230</v>
      </c>
      <c r="F108" s="105" t="s">
        <v>132</v>
      </c>
      <c r="G108" s="105" t="s">
        <v>120</v>
      </c>
      <c r="H108" s="105" t="s">
        <v>138</v>
      </c>
      <c r="I108" s="105" t="s">
        <v>117</v>
      </c>
      <c r="J108" s="105" t="s">
        <v>204</v>
      </c>
      <c r="K108" s="105" t="s">
        <v>180</v>
      </c>
      <c r="L108" s="105" t="s">
        <v>135</v>
      </c>
      <c r="M108" s="105" t="s">
        <v>136</v>
      </c>
      <c r="N108" s="105" t="s">
        <v>150</v>
      </c>
      <c r="O108" s="105" t="s">
        <v>137</v>
      </c>
      <c r="P108" s="105" t="s">
        <v>125</v>
      </c>
      <c r="Q108" s="105" t="s">
        <v>187</v>
      </c>
      <c r="R108" s="105" t="s">
        <v>220</v>
      </c>
      <c r="S108" s="105" t="s">
        <v>228</v>
      </c>
      <c r="T108" s="105" t="s">
        <v>148</v>
      </c>
      <c r="U108" s="105" t="s">
        <v>182</v>
      </c>
      <c r="V108" s="105" t="s">
        <v>134</v>
      </c>
      <c r="W108" s="105" t="s">
        <v>139</v>
      </c>
      <c r="X108" s="65"/>
      <c r="Y108" s="65"/>
      <c r="AB108" s="113" t="s">
        <v>230</v>
      </c>
    </row>
    <row r="109" spans="3:29" x14ac:dyDescent="0.25">
      <c r="D109" s="1">
        <f>VLOOKUP(E109,$AB$109:$AC$126,2,FALSE)</f>
        <v>8</v>
      </c>
      <c r="E109" s="62" t="s">
        <v>132</v>
      </c>
      <c r="F109" s="114"/>
      <c r="G109" s="62" t="s">
        <v>99</v>
      </c>
      <c r="H109" s="62" t="s">
        <v>13</v>
      </c>
      <c r="I109" s="62" t="s">
        <v>100</v>
      </c>
      <c r="J109" s="62" t="s">
        <v>30</v>
      </c>
      <c r="K109" s="62" t="s">
        <v>19</v>
      </c>
      <c r="L109" s="62" t="s">
        <v>15</v>
      </c>
      <c r="M109" s="62" t="s">
        <v>15</v>
      </c>
      <c r="N109" s="62" t="s">
        <v>18</v>
      </c>
      <c r="O109" s="62" t="s">
        <v>20</v>
      </c>
      <c r="P109" s="62" t="s">
        <v>31</v>
      </c>
      <c r="Q109" s="62" t="s">
        <v>22</v>
      </c>
      <c r="R109" s="62" t="s">
        <v>15</v>
      </c>
      <c r="S109" s="62" t="s">
        <v>21</v>
      </c>
      <c r="T109" s="62" t="s">
        <v>27</v>
      </c>
      <c r="U109" s="62" t="s">
        <v>15</v>
      </c>
      <c r="V109" s="62" t="s">
        <v>18</v>
      </c>
      <c r="W109" s="62" t="s">
        <v>27</v>
      </c>
      <c r="X109" s="73"/>
      <c r="Y109" s="73"/>
      <c r="AA109" s="61">
        <v>1</v>
      </c>
      <c r="AB109" s="19" t="s">
        <v>138</v>
      </c>
      <c r="AC109" s="1">
        <v>1</v>
      </c>
    </row>
    <row r="110" spans="3:29" x14ac:dyDescent="0.25">
      <c r="D110" s="1">
        <f t="shared" ref="D110:D126" si="5">VLOOKUP(E110,$AB$109:$AC$126,2,FALSE)</f>
        <v>4</v>
      </c>
      <c r="E110" s="62" t="s">
        <v>120</v>
      </c>
      <c r="F110" s="62" t="s">
        <v>15</v>
      </c>
      <c r="G110" s="114"/>
      <c r="H110" s="62" t="s">
        <v>20</v>
      </c>
      <c r="I110" s="62" t="s">
        <v>30</v>
      </c>
      <c r="J110" s="62" t="s">
        <v>25</v>
      </c>
      <c r="K110" s="62" t="s">
        <v>20</v>
      </c>
      <c r="L110" s="62" t="s">
        <v>21</v>
      </c>
      <c r="M110" s="62" t="s">
        <v>18</v>
      </c>
      <c r="N110" s="62" t="s">
        <v>106</v>
      </c>
      <c r="O110" s="62" t="s">
        <v>22</v>
      </c>
      <c r="P110" s="62" t="s">
        <v>15</v>
      </c>
      <c r="Q110" s="62" t="s">
        <v>95</v>
      </c>
      <c r="R110" s="62" t="s">
        <v>21</v>
      </c>
      <c r="S110" s="62" t="s">
        <v>26</v>
      </c>
      <c r="T110" s="62" t="s">
        <v>27</v>
      </c>
      <c r="U110" s="62" t="s">
        <v>15</v>
      </c>
      <c r="V110" s="62" t="s">
        <v>15</v>
      </c>
      <c r="W110" s="62" t="s">
        <v>18</v>
      </c>
      <c r="X110" s="73"/>
      <c r="Y110" s="73"/>
      <c r="AA110" s="61">
        <v>2</v>
      </c>
      <c r="AB110" s="19" t="s">
        <v>117</v>
      </c>
      <c r="AC110" s="1">
        <v>2</v>
      </c>
    </row>
    <row r="111" spans="3:29" x14ac:dyDescent="0.25">
      <c r="D111" s="1">
        <f t="shared" si="5"/>
        <v>1</v>
      </c>
      <c r="E111" s="62" t="s">
        <v>138</v>
      </c>
      <c r="F111" s="62" t="s">
        <v>26</v>
      </c>
      <c r="G111" s="62" t="s">
        <v>15</v>
      </c>
      <c r="H111" s="114"/>
      <c r="I111" s="62" t="s">
        <v>97</v>
      </c>
      <c r="J111" s="62" t="s">
        <v>18</v>
      </c>
      <c r="K111" s="62" t="s">
        <v>22</v>
      </c>
      <c r="L111" s="62" t="s">
        <v>104</v>
      </c>
      <c r="M111" s="62" t="s">
        <v>16</v>
      </c>
      <c r="N111" s="62" t="s">
        <v>18</v>
      </c>
      <c r="O111" s="62" t="s">
        <v>22</v>
      </c>
      <c r="P111" s="62" t="s">
        <v>23</v>
      </c>
      <c r="Q111" s="62" t="s">
        <v>32</v>
      </c>
      <c r="R111" s="62" t="s">
        <v>19</v>
      </c>
      <c r="S111" s="62" t="s">
        <v>22</v>
      </c>
      <c r="T111" s="62" t="s">
        <v>14</v>
      </c>
      <c r="U111" s="62" t="s">
        <v>13</v>
      </c>
      <c r="V111" s="62" t="s">
        <v>17</v>
      </c>
      <c r="W111" s="62" t="s">
        <v>13</v>
      </c>
      <c r="X111" s="73"/>
      <c r="Y111" s="73"/>
      <c r="AA111" s="61">
        <v>3</v>
      </c>
      <c r="AB111" s="19" t="s">
        <v>148</v>
      </c>
      <c r="AC111" s="1">
        <v>3</v>
      </c>
    </row>
    <row r="112" spans="3:29" x14ac:dyDescent="0.25">
      <c r="D112" s="1">
        <f t="shared" si="5"/>
        <v>2</v>
      </c>
      <c r="E112" s="62" t="s">
        <v>117</v>
      </c>
      <c r="F112" s="62" t="s">
        <v>30</v>
      </c>
      <c r="G112" s="62" t="s">
        <v>21</v>
      </c>
      <c r="H112" s="62" t="s">
        <v>97</v>
      </c>
      <c r="I112" s="114"/>
      <c r="J112" s="62" t="s">
        <v>27</v>
      </c>
      <c r="K112" s="62" t="s">
        <v>15</v>
      </c>
      <c r="L112" s="62" t="s">
        <v>16</v>
      </c>
      <c r="M112" s="62" t="s">
        <v>104</v>
      </c>
      <c r="N112" s="62" t="s">
        <v>112</v>
      </c>
      <c r="O112" s="62" t="s">
        <v>13</v>
      </c>
      <c r="P112" s="62" t="s">
        <v>27</v>
      </c>
      <c r="Q112" s="62" t="s">
        <v>23</v>
      </c>
      <c r="R112" s="62" t="s">
        <v>25</v>
      </c>
      <c r="S112" s="62" t="s">
        <v>26</v>
      </c>
      <c r="T112" s="62" t="s">
        <v>31</v>
      </c>
      <c r="U112" s="62" t="s">
        <v>29</v>
      </c>
      <c r="V112" s="62" t="s">
        <v>13</v>
      </c>
      <c r="W112" s="62" t="s">
        <v>15</v>
      </c>
      <c r="X112" s="73"/>
      <c r="Y112" s="73"/>
      <c r="AA112" s="61">
        <v>4</v>
      </c>
      <c r="AB112" s="19" t="s">
        <v>120</v>
      </c>
      <c r="AC112" s="1">
        <v>4</v>
      </c>
    </row>
    <row r="113" spans="4:29" x14ac:dyDescent="0.25">
      <c r="D113" s="1">
        <f t="shared" si="5"/>
        <v>6</v>
      </c>
      <c r="E113" s="62" t="s">
        <v>204</v>
      </c>
      <c r="F113" s="62" t="s">
        <v>27</v>
      </c>
      <c r="G113" s="62" t="s">
        <v>21</v>
      </c>
      <c r="H113" s="62" t="s">
        <v>96</v>
      </c>
      <c r="I113" s="62" t="s">
        <v>22</v>
      </c>
      <c r="J113" s="114"/>
      <c r="K113" s="62" t="s">
        <v>19</v>
      </c>
      <c r="L113" s="62" t="s">
        <v>19</v>
      </c>
      <c r="M113" s="62" t="s">
        <v>13</v>
      </c>
      <c r="N113" s="62" t="s">
        <v>18</v>
      </c>
      <c r="O113" s="62" t="s">
        <v>26</v>
      </c>
      <c r="P113" s="62" t="s">
        <v>26</v>
      </c>
      <c r="Q113" s="62" t="s">
        <v>30</v>
      </c>
      <c r="R113" s="62" t="s">
        <v>18</v>
      </c>
      <c r="S113" s="62" t="s">
        <v>18</v>
      </c>
      <c r="T113" s="62" t="s">
        <v>15</v>
      </c>
      <c r="U113" s="62" t="s">
        <v>20</v>
      </c>
      <c r="V113" s="62" t="s">
        <v>19</v>
      </c>
      <c r="W113" s="62" t="s">
        <v>30</v>
      </c>
      <c r="X113" s="73"/>
      <c r="Y113" s="73"/>
      <c r="AA113" s="61">
        <v>5</v>
      </c>
      <c r="AB113" s="19" t="s">
        <v>122</v>
      </c>
      <c r="AC113" s="1">
        <v>5</v>
      </c>
    </row>
    <row r="114" spans="4:29" x14ac:dyDescent="0.25">
      <c r="D114" s="1">
        <f t="shared" si="5"/>
        <v>18</v>
      </c>
      <c r="E114" s="62" t="s">
        <v>180</v>
      </c>
      <c r="F114" s="62" t="s">
        <v>21</v>
      </c>
      <c r="G114" s="62" t="s">
        <v>13</v>
      </c>
      <c r="H114" s="62" t="s">
        <v>96</v>
      </c>
      <c r="I114" s="62" t="s">
        <v>27</v>
      </c>
      <c r="J114" s="62" t="s">
        <v>20</v>
      </c>
      <c r="K114" s="114"/>
      <c r="L114" s="62" t="s">
        <v>96</v>
      </c>
      <c r="M114" s="62" t="s">
        <v>21</v>
      </c>
      <c r="N114" s="62" t="s">
        <v>25</v>
      </c>
      <c r="O114" s="62" t="s">
        <v>26</v>
      </c>
      <c r="P114" s="62" t="s">
        <v>96</v>
      </c>
      <c r="Q114" s="62" t="s">
        <v>13</v>
      </c>
      <c r="R114" s="62" t="s">
        <v>18</v>
      </c>
      <c r="S114" s="62" t="s">
        <v>20</v>
      </c>
      <c r="T114" s="62" t="s">
        <v>95</v>
      </c>
      <c r="U114" s="62" t="s">
        <v>100</v>
      </c>
      <c r="V114" s="62" t="s">
        <v>21</v>
      </c>
      <c r="W114" s="62" t="s">
        <v>20</v>
      </c>
      <c r="X114" s="73"/>
      <c r="Y114" s="73"/>
      <c r="AA114" s="61">
        <v>6</v>
      </c>
      <c r="AB114" s="19" t="s">
        <v>204</v>
      </c>
      <c r="AC114" s="1">
        <v>6</v>
      </c>
    </row>
    <row r="115" spans="4:29" x14ac:dyDescent="0.25">
      <c r="D115" s="1">
        <f t="shared" si="5"/>
        <v>13</v>
      </c>
      <c r="E115" s="62" t="s">
        <v>135</v>
      </c>
      <c r="F115" s="62" t="s">
        <v>20</v>
      </c>
      <c r="G115" s="62" t="s">
        <v>96</v>
      </c>
      <c r="H115" s="62" t="s">
        <v>21</v>
      </c>
      <c r="I115" s="62" t="s">
        <v>27</v>
      </c>
      <c r="J115" s="62" t="s">
        <v>13</v>
      </c>
      <c r="K115" s="62" t="s">
        <v>26</v>
      </c>
      <c r="L115" s="114"/>
      <c r="M115" s="62" t="s">
        <v>98</v>
      </c>
      <c r="N115" s="62" t="s">
        <v>30</v>
      </c>
      <c r="O115" s="62" t="s">
        <v>95</v>
      </c>
      <c r="P115" s="62" t="s">
        <v>13</v>
      </c>
      <c r="Q115" s="62" t="s">
        <v>27</v>
      </c>
      <c r="R115" s="62" t="s">
        <v>22</v>
      </c>
      <c r="S115" s="62" t="s">
        <v>20</v>
      </c>
      <c r="T115" s="62" t="s">
        <v>32</v>
      </c>
      <c r="U115" s="62" t="s">
        <v>15</v>
      </c>
      <c r="V115" s="62" t="s">
        <v>31</v>
      </c>
      <c r="W115" s="62" t="s">
        <v>27</v>
      </c>
      <c r="X115" s="73"/>
      <c r="Y115" s="73"/>
      <c r="AA115" s="61">
        <v>7</v>
      </c>
      <c r="AB115" s="19" t="s">
        <v>142</v>
      </c>
      <c r="AC115" s="1">
        <v>7</v>
      </c>
    </row>
    <row r="116" spans="4:29" x14ac:dyDescent="0.25">
      <c r="D116" s="1">
        <f t="shared" si="5"/>
        <v>14</v>
      </c>
      <c r="E116" s="62" t="s">
        <v>136</v>
      </c>
      <c r="F116" s="62" t="s">
        <v>103</v>
      </c>
      <c r="G116" s="62" t="s">
        <v>23</v>
      </c>
      <c r="H116" s="62" t="s">
        <v>20</v>
      </c>
      <c r="I116" s="62" t="s">
        <v>21</v>
      </c>
      <c r="J116" s="62" t="s">
        <v>25</v>
      </c>
      <c r="K116" s="62" t="s">
        <v>22</v>
      </c>
      <c r="L116" s="62" t="s">
        <v>20</v>
      </c>
      <c r="M116" s="114"/>
      <c r="N116" s="62" t="s">
        <v>97</v>
      </c>
      <c r="O116" s="62" t="s">
        <v>15</v>
      </c>
      <c r="P116" s="62" t="s">
        <v>20</v>
      </c>
      <c r="Q116" s="62" t="s">
        <v>20</v>
      </c>
      <c r="R116" s="62" t="s">
        <v>27</v>
      </c>
      <c r="S116" s="62" t="s">
        <v>23</v>
      </c>
      <c r="T116" s="62" t="s">
        <v>96</v>
      </c>
      <c r="U116" s="62" t="s">
        <v>99</v>
      </c>
      <c r="V116" s="62" t="s">
        <v>18</v>
      </c>
      <c r="W116" s="62" t="s">
        <v>97</v>
      </c>
      <c r="X116" s="73"/>
      <c r="Y116" s="73"/>
      <c r="AA116" s="61">
        <v>8</v>
      </c>
      <c r="AB116" s="19" t="s">
        <v>132</v>
      </c>
      <c r="AC116" s="1">
        <v>8</v>
      </c>
    </row>
    <row r="117" spans="4:29" x14ac:dyDescent="0.25">
      <c r="D117" s="1">
        <f t="shared" si="5"/>
        <v>16</v>
      </c>
      <c r="E117" s="62" t="s">
        <v>150</v>
      </c>
      <c r="F117" s="62" t="s">
        <v>21</v>
      </c>
      <c r="G117" s="62" t="s">
        <v>15</v>
      </c>
      <c r="H117" s="62" t="s">
        <v>98</v>
      </c>
      <c r="I117" s="62" t="s">
        <v>26</v>
      </c>
      <c r="J117" s="62" t="s">
        <v>96</v>
      </c>
      <c r="K117" s="62" t="s">
        <v>16</v>
      </c>
      <c r="L117" s="62" t="s">
        <v>20</v>
      </c>
      <c r="M117" s="62" t="s">
        <v>20</v>
      </c>
      <c r="N117" s="114"/>
      <c r="O117" s="62" t="s">
        <v>18</v>
      </c>
      <c r="P117" s="62" t="s">
        <v>97</v>
      </c>
      <c r="Q117" s="62" t="s">
        <v>102</v>
      </c>
      <c r="R117" s="62" t="s">
        <v>95</v>
      </c>
      <c r="S117" s="62" t="s">
        <v>15</v>
      </c>
      <c r="T117" s="62" t="s">
        <v>97</v>
      </c>
      <c r="U117" s="62" t="s">
        <v>32</v>
      </c>
      <c r="V117" s="62" t="s">
        <v>96</v>
      </c>
      <c r="W117" s="62" t="s">
        <v>99</v>
      </c>
      <c r="X117" s="73"/>
      <c r="Y117" s="73"/>
      <c r="AA117" s="61">
        <v>9</v>
      </c>
      <c r="AB117" s="19" t="s">
        <v>224</v>
      </c>
      <c r="AC117" s="1">
        <v>9</v>
      </c>
    </row>
    <row r="118" spans="4:29" x14ac:dyDescent="0.25">
      <c r="D118" s="1">
        <f t="shared" si="5"/>
        <v>10</v>
      </c>
      <c r="E118" s="62" t="s">
        <v>137</v>
      </c>
      <c r="F118" s="62" t="s">
        <v>15</v>
      </c>
      <c r="G118" s="62" t="s">
        <v>20</v>
      </c>
      <c r="H118" s="62" t="s">
        <v>100</v>
      </c>
      <c r="I118" s="62" t="s">
        <v>97</v>
      </c>
      <c r="J118" s="62" t="s">
        <v>18</v>
      </c>
      <c r="K118" s="62" t="s">
        <v>31</v>
      </c>
      <c r="L118" s="62" t="s">
        <v>22</v>
      </c>
      <c r="M118" s="62" t="s">
        <v>23</v>
      </c>
      <c r="N118" s="62" t="s">
        <v>15</v>
      </c>
      <c r="O118" s="114"/>
      <c r="P118" s="62" t="s">
        <v>20</v>
      </c>
      <c r="Q118" s="62" t="s">
        <v>98</v>
      </c>
      <c r="R118" s="62" t="s">
        <v>19</v>
      </c>
      <c r="S118" s="62" t="s">
        <v>32</v>
      </c>
      <c r="T118" s="62" t="s">
        <v>15</v>
      </c>
      <c r="U118" s="62" t="s">
        <v>31</v>
      </c>
      <c r="V118" s="62" t="s">
        <v>27</v>
      </c>
      <c r="W118" s="62" t="s">
        <v>22</v>
      </c>
      <c r="X118" s="73"/>
      <c r="Y118" s="73"/>
      <c r="AA118" s="61">
        <v>10</v>
      </c>
      <c r="AB118" s="19" t="s">
        <v>137</v>
      </c>
      <c r="AC118" s="1">
        <v>10</v>
      </c>
    </row>
    <row r="119" spans="4:29" x14ac:dyDescent="0.25">
      <c r="D119" s="1">
        <f t="shared" si="5"/>
        <v>11</v>
      </c>
      <c r="E119" s="104" t="s">
        <v>133</v>
      </c>
      <c r="F119" s="62" t="s">
        <v>31</v>
      </c>
      <c r="G119" s="62" t="s">
        <v>21</v>
      </c>
      <c r="H119" s="62" t="s">
        <v>99</v>
      </c>
      <c r="I119" s="62" t="s">
        <v>100</v>
      </c>
      <c r="J119" s="62" t="s">
        <v>13</v>
      </c>
      <c r="K119" s="62" t="s">
        <v>22</v>
      </c>
      <c r="L119" s="62" t="s">
        <v>29</v>
      </c>
      <c r="M119" s="62" t="s">
        <v>31</v>
      </c>
      <c r="N119" s="62" t="s">
        <v>13</v>
      </c>
      <c r="O119" s="62" t="s">
        <v>97</v>
      </c>
      <c r="P119" s="114"/>
      <c r="Q119" s="62" t="s">
        <v>20</v>
      </c>
      <c r="R119" s="62" t="s">
        <v>18</v>
      </c>
      <c r="S119" s="62" t="s">
        <v>99</v>
      </c>
      <c r="T119" s="62" t="s">
        <v>96</v>
      </c>
      <c r="U119" s="62" t="s">
        <v>21</v>
      </c>
      <c r="V119" s="62" t="s">
        <v>23</v>
      </c>
      <c r="W119" s="62" t="s">
        <v>27</v>
      </c>
      <c r="X119" s="73"/>
      <c r="Y119" s="73"/>
      <c r="AA119" s="61">
        <v>11</v>
      </c>
      <c r="AB119" s="19" t="s">
        <v>133</v>
      </c>
      <c r="AC119" s="1">
        <v>11</v>
      </c>
    </row>
    <row r="120" spans="4:29" x14ac:dyDescent="0.25">
      <c r="D120" s="1">
        <f t="shared" si="5"/>
        <v>9</v>
      </c>
      <c r="E120" s="104" t="s">
        <v>224</v>
      </c>
      <c r="F120" s="62" t="s">
        <v>22</v>
      </c>
      <c r="G120" s="62" t="s">
        <v>27</v>
      </c>
      <c r="H120" s="62" t="s">
        <v>27</v>
      </c>
      <c r="I120" s="62" t="s">
        <v>30</v>
      </c>
      <c r="J120" s="62" t="s">
        <v>15</v>
      </c>
      <c r="K120" s="62" t="s">
        <v>18</v>
      </c>
      <c r="L120" s="62" t="s">
        <v>31</v>
      </c>
      <c r="M120" s="62" t="s">
        <v>32</v>
      </c>
      <c r="N120" s="62" t="s">
        <v>26</v>
      </c>
      <c r="O120" s="62" t="s">
        <v>18</v>
      </c>
      <c r="P120" s="62" t="s">
        <v>95</v>
      </c>
      <c r="Q120" s="114"/>
      <c r="R120" s="62" t="s">
        <v>103</v>
      </c>
      <c r="S120" s="62" t="s">
        <v>30</v>
      </c>
      <c r="T120" s="62" t="s">
        <v>32</v>
      </c>
      <c r="U120" s="62" t="s">
        <v>19</v>
      </c>
      <c r="V120" s="62" t="s">
        <v>194</v>
      </c>
      <c r="W120" s="62" t="s">
        <v>112</v>
      </c>
      <c r="X120" s="73"/>
      <c r="Y120" s="73"/>
      <c r="AA120" s="61">
        <v>12</v>
      </c>
      <c r="AB120" s="19" t="s">
        <v>134</v>
      </c>
      <c r="AC120" s="1">
        <v>12</v>
      </c>
    </row>
    <row r="121" spans="4:29" x14ac:dyDescent="0.25">
      <c r="D121" s="1">
        <f t="shared" si="5"/>
        <v>7</v>
      </c>
      <c r="E121" s="104" t="s">
        <v>142</v>
      </c>
      <c r="F121" s="62" t="s">
        <v>26</v>
      </c>
      <c r="G121" s="62" t="s">
        <v>98</v>
      </c>
      <c r="H121" s="62" t="s">
        <v>96</v>
      </c>
      <c r="I121" s="62" t="s">
        <v>99</v>
      </c>
      <c r="J121" s="62" t="s">
        <v>31</v>
      </c>
      <c r="K121" s="62" t="s">
        <v>22</v>
      </c>
      <c r="L121" s="62" t="s">
        <v>13</v>
      </c>
      <c r="M121" s="62" t="s">
        <v>22</v>
      </c>
      <c r="N121" s="62" t="s">
        <v>23</v>
      </c>
      <c r="O121" s="62" t="s">
        <v>22</v>
      </c>
      <c r="P121" s="62" t="s">
        <v>20</v>
      </c>
      <c r="Q121" s="62" t="s">
        <v>30</v>
      </c>
      <c r="R121" s="114"/>
      <c r="S121" s="62" t="s">
        <v>22</v>
      </c>
      <c r="T121" s="62" t="s">
        <v>21</v>
      </c>
      <c r="U121" s="62" t="s">
        <v>23</v>
      </c>
      <c r="V121" s="62" t="s">
        <v>26</v>
      </c>
      <c r="W121" s="62" t="s">
        <v>22</v>
      </c>
      <c r="X121" s="73"/>
      <c r="Y121" s="73"/>
      <c r="AA121" s="61">
        <v>13</v>
      </c>
      <c r="AB121" s="19" t="s">
        <v>135</v>
      </c>
      <c r="AC121" s="1">
        <v>13</v>
      </c>
    </row>
    <row r="122" spans="4:29" x14ac:dyDescent="0.25">
      <c r="D122" s="1">
        <f t="shared" si="5"/>
        <v>17</v>
      </c>
      <c r="E122" s="104" t="s">
        <v>141</v>
      </c>
      <c r="F122" s="62" t="s">
        <v>21</v>
      </c>
      <c r="G122" s="62" t="s">
        <v>98</v>
      </c>
      <c r="H122" s="62" t="s">
        <v>96</v>
      </c>
      <c r="I122" s="62" t="s">
        <v>20</v>
      </c>
      <c r="J122" s="62" t="s">
        <v>96</v>
      </c>
      <c r="K122" s="62" t="s">
        <v>15</v>
      </c>
      <c r="L122" s="62" t="s">
        <v>28</v>
      </c>
      <c r="M122" s="62" t="s">
        <v>97</v>
      </c>
      <c r="N122" s="62" t="s">
        <v>219</v>
      </c>
      <c r="O122" s="62" t="s">
        <v>96</v>
      </c>
      <c r="P122" s="62" t="s">
        <v>30</v>
      </c>
      <c r="Q122" s="62" t="s">
        <v>16</v>
      </c>
      <c r="R122" s="62" t="s">
        <v>20</v>
      </c>
      <c r="S122" s="114"/>
      <c r="T122" s="62" t="s">
        <v>31</v>
      </c>
      <c r="U122" s="62" t="s">
        <v>22</v>
      </c>
      <c r="V122" s="62" t="s">
        <v>96</v>
      </c>
      <c r="W122" s="62" t="s">
        <v>20</v>
      </c>
      <c r="X122" s="73"/>
      <c r="Y122" s="73"/>
      <c r="AA122" s="61">
        <v>14</v>
      </c>
      <c r="AB122" s="19" t="s">
        <v>136</v>
      </c>
      <c r="AC122" s="1">
        <v>14</v>
      </c>
    </row>
    <row r="123" spans="4:29" x14ac:dyDescent="0.25">
      <c r="D123" s="1">
        <f t="shared" si="5"/>
        <v>3</v>
      </c>
      <c r="E123" s="62" t="s">
        <v>148</v>
      </c>
      <c r="F123" s="62" t="s">
        <v>19</v>
      </c>
      <c r="G123" s="62" t="s">
        <v>22</v>
      </c>
      <c r="H123" s="62" t="s">
        <v>100</v>
      </c>
      <c r="I123" s="62" t="s">
        <v>99</v>
      </c>
      <c r="J123" s="62" t="s">
        <v>21</v>
      </c>
      <c r="K123" s="62" t="s">
        <v>18</v>
      </c>
      <c r="L123" s="62" t="s">
        <v>22</v>
      </c>
      <c r="M123" s="62" t="s">
        <v>22</v>
      </c>
      <c r="N123" s="62" t="s">
        <v>32</v>
      </c>
      <c r="O123" s="62" t="s">
        <v>22</v>
      </c>
      <c r="P123" s="62" t="s">
        <v>22</v>
      </c>
      <c r="Q123" s="62" t="s">
        <v>16</v>
      </c>
      <c r="R123" s="62" t="s">
        <v>31</v>
      </c>
      <c r="S123" s="62" t="s">
        <v>19</v>
      </c>
      <c r="T123" s="114"/>
      <c r="U123" s="62" t="s">
        <v>26</v>
      </c>
      <c r="V123" s="62" t="s">
        <v>18</v>
      </c>
      <c r="W123" s="62" t="s">
        <v>15</v>
      </c>
      <c r="X123" s="73"/>
      <c r="Y123" s="73"/>
      <c r="AA123" s="61">
        <v>15</v>
      </c>
      <c r="AB123" s="19" t="s">
        <v>231</v>
      </c>
      <c r="AC123" s="1">
        <v>15</v>
      </c>
    </row>
    <row r="124" spans="4:29" x14ac:dyDescent="0.25">
      <c r="D124" s="1">
        <f t="shared" si="5"/>
        <v>15</v>
      </c>
      <c r="E124" s="104" t="s">
        <v>231</v>
      </c>
      <c r="F124" s="62" t="s">
        <v>98</v>
      </c>
      <c r="G124" s="62" t="s">
        <v>21</v>
      </c>
      <c r="H124" s="62" t="s">
        <v>27</v>
      </c>
      <c r="I124" s="62" t="s">
        <v>95</v>
      </c>
      <c r="J124" s="62" t="s">
        <v>96</v>
      </c>
      <c r="K124" s="62" t="s">
        <v>30</v>
      </c>
      <c r="L124" s="62" t="s">
        <v>20</v>
      </c>
      <c r="M124" s="62" t="s">
        <v>22</v>
      </c>
      <c r="N124" s="62" t="s">
        <v>13</v>
      </c>
      <c r="O124" s="62" t="s">
        <v>25</v>
      </c>
      <c r="P124" s="62" t="s">
        <v>27</v>
      </c>
      <c r="Q124" s="62" t="s">
        <v>112</v>
      </c>
      <c r="R124" s="62" t="s">
        <v>27</v>
      </c>
      <c r="S124" s="62" t="s">
        <v>20</v>
      </c>
      <c r="T124" s="62" t="s">
        <v>18</v>
      </c>
      <c r="U124" s="114"/>
      <c r="V124" s="62" t="s">
        <v>20</v>
      </c>
      <c r="W124" s="62" t="s">
        <v>27</v>
      </c>
      <c r="X124" s="73"/>
      <c r="Y124" s="73"/>
      <c r="AA124" s="61">
        <v>16</v>
      </c>
      <c r="AB124" s="19" t="s">
        <v>150</v>
      </c>
      <c r="AC124" s="1">
        <v>16</v>
      </c>
    </row>
    <row r="125" spans="4:29" x14ac:dyDescent="0.25">
      <c r="D125" s="1">
        <f t="shared" si="5"/>
        <v>12</v>
      </c>
      <c r="E125" s="62" t="s">
        <v>134</v>
      </c>
      <c r="F125" s="62" t="s">
        <v>13</v>
      </c>
      <c r="G125" s="62" t="s">
        <v>13</v>
      </c>
      <c r="H125" s="62" t="s">
        <v>229</v>
      </c>
      <c r="I125" s="62" t="s">
        <v>102</v>
      </c>
      <c r="J125" s="62" t="s">
        <v>20</v>
      </c>
      <c r="K125" s="62" t="s">
        <v>31</v>
      </c>
      <c r="L125" s="62" t="s">
        <v>97</v>
      </c>
      <c r="M125" s="62" t="s">
        <v>31</v>
      </c>
      <c r="N125" s="62" t="s">
        <v>13</v>
      </c>
      <c r="O125" s="62" t="s">
        <v>23</v>
      </c>
      <c r="P125" s="62" t="s">
        <v>22</v>
      </c>
      <c r="Q125" s="62" t="s">
        <v>18</v>
      </c>
      <c r="R125" s="62" t="s">
        <v>95</v>
      </c>
      <c r="S125" s="62" t="s">
        <v>32</v>
      </c>
      <c r="T125" s="62" t="s">
        <v>20</v>
      </c>
      <c r="U125" s="62" t="s">
        <v>20</v>
      </c>
      <c r="V125" s="114"/>
      <c r="W125" s="62" t="s">
        <v>99</v>
      </c>
      <c r="X125" s="73"/>
      <c r="Y125" s="73"/>
      <c r="AA125" s="61">
        <v>17</v>
      </c>
      <c r="AB125" s="19" t="s">
        <v>141</v>
      </c>
      <c r="AC125" s="1">
        <v>17</v>
      </c>
    </row>
    <row r="126" spans="4:29" x14ac:dyDescent="0.25">
      <c r="D126" s="1">
        <f t="shared" si="5"/>
        <v>5</v>
      </c>
      <c r="E126" s="104" t="s">
        <v>122</v>
      </c>
      <c r="F126" s="62" t="s">
        <v>20</v>
      </c>
      <c r="G126" s="62" t="s">
        <v>18</v>
      </c>
      <c r="H126" s="62" t="s">
        <v>200</v>
      </c>
      <c r="I126" s="62" t="s">
        <v>15</v>
      </c>
      <c r="J126" s="62" t="s">
        <v>18</v>
      </c>
      <c r="K126" s="62" t="s">
        <v>96</v>
      </c>
      <c r="L126" s="62" t="s">
        <v>15</v>
      </c>
      <c r="M126" s="62" t="s">
        <v>30</v>
      </c>
      <c r="N126" s="62" t="s">
        <v>20</v>
      </c>
      <c r="O126" s="62" t="s">
        <v>99</v>
      </c>
      <c r="P126" s="62" t="s">
        <v>22</v>
      </c>
      <c r="Q126" s="62" t="s">
        <v>15</v>
      </c>
      <c r="R126" s="62" t="s">
        <v>26</v>
      </c>
      <c r="S126" s="62" t="s">
        <v>19</v>
      </c>
      <c r="T126" s="62" t="s">
        <v>16</v>
      </c>
      <c r="U126" s="62" t="s">
        <v>18</v>
      </c>
      <c r="V126" s="62" t="s">
        <v>26</v>
      </c>
      <c r="W126" s="114"/>
      <c r="X126" s="73"/>
      <c r="Y126" s="73"/>
      <c r="AA126" s="61">
        <v>18</v>
      </c>
      <c r="AB126" s="19" t="s">
        <v>180</v>
      </c>
      <c r="AC126" s="1">
        <v>18</v>
      </c>
    </row>
    <row r="127" spans="4:29" x14ac:dyDescent="0.25">
      <c r="D127" s="1"/>
      <c r="E127" s="4"/>
      <c r="F127" s="73"/>
      <c r="G127" s="73"/>
      <c r="H127" s="73"/>
      <c r="I127" s="73"/>
      <c r="J127" s="73"/>
      <c r="K127" s="73"/>
      <c r="L127" s="73"/>
      <c r="M127" s="73"/>
      <c r="N127" s="73"/>
      <c r="O127" s="73"/>
      <c r="P127" s="73"/>
      <c r="Q127" s="73"/>
      <c r="R127" s="73"/>
      <c r="S127" s="73"/>
      <c r="T127" s="73"/>
      <c r="U127" s="73"/>
      <c r="V127" s="73"/>
      <c r="W127" s="73"/>
      <c r="X127" s="73"/>
      <c r="Y127" s="73"/>
      <c r="AA127" s="64"/>
      <c r="AB127" s="4"/>
      <c r="AC127" s="1"/>
    </row>
    <row r="128" spans="4:29" x14ac:dyDescent="0.25">
      <c r="E128" s="40"/>
      <c r="F128" s="71"/>
      <c r="G128" s="71"/>
      <c r="H128" s="71"/>
      <c r="I128" s="71"/>
      <c r="J128" s="71"/>
      <c r="K128" s="71"/>
      <c r="L128" s="71"/>
      <c r="M128" s="71"/>
      <c r="N128" s="71"/>
      <c r="O128" s="71"/>
      <c r="P128" s="71"/>
      <c r="Q128" s="71"/>
      <c r="R128" s="71"/>
      <c r="S128" s="71"/>
      <c r="T128" s="71"/>
      <c r="U128" s="71"/>
      <c r="V128" s="71"/>
      <c r="W128" s="72"/>
      <c r="X128" s="72"/>
      <c r="Y128" s="72"/>
    </row>
    <row r="129" spans="3:29" ht="115.5" x14ac:dyDescent="0.25">
      <c r="C129" s="21"/>
      <c r="E129" s="112" t="s">
        <v>236</v>
      </c>
      <c r="F129" s="105" t="s">
        <v>129</v>
      </c>
      <c r="G129" s="105" t="s">
        <v>120</v>
      </c>
      <c r="H129" s="105" t="s">
        <v>138</v>
      </c>
      <c r="I129" s="105" t="s">
        <v>117</v>
      </c>
      <c r="J129" s="105" t="s">
        <v>204</v>
      </c>
      <c r="K129" s="105" t="s">
        <v>135</v>
      </c>
      <c r="L129" s="105" t="s">
        <v>126</v>
      </c>
      <c r="M129" s="105" t="s">
        <v>136</v>
      </c>
      <c r="N129" s="105" t="s">
        <v>160</v>
      </c>
      <c r="O129" s="105" t="s">
        <v>150</v>
      </c>
      <c r="P129" s="105" t="s">
        <v>137</v>
      </c>
      <c r="Q129" s="105" t="s">
        <v>123</v>
      </c>
      <c r="R129" s="105" t="s">
        <v>233</v>
      </c>
      <c r="S129" s="105" t="s">
        <v>188</v>
      </c>
      <c r="T129" s="105" t="s">
        <v>148</v>
      </c>
      <c r="U129" s="105" t="s">
        <v>131</v>
      </c>
      <c r="V129" s="105" t="s">
        <v>134</v>
      </c>
      <c r="W129" s="105" t="s">
        <v>139</v>
      </c>
      <c r="X129" s="65"/>
      <c r="Y129" s="65"/>
      <c r="AB129" s="113" t="s">
        <v>236</v>
      </c>
    </row>
    <row r="130" spans="3:29" x14ac:dyDescent="0.25">
      <c r="D130" s="1">
        <f>VLOOKUP(E130,$AB$130:$AC$147,2,FALSE)</f>
        <v>15</v>
      </c>
      <c r="E130" s="46" t="s">
        <v>129</v>
      </c>
      <c r="F130" s="107"/>
      <c r="G130" s="46" t="s">
        <v>99</v>
      </c>
      <c r="H130" s="46" t="s">
        <v>96</v>
      </c>
      <c r="I130" s="46" t="s">
        <v>99</v>
      </c>
      <c r="J130" s="46" t="s">
        <v>20</v>
      </c>
      <c r="K130" s="46" t="s">
        <v>22</v>
      </c>
      <c r="L130" s="46" t="s">
        <v>96</v>
      </c>
      <c r="M130" s="46" t="s">
        <v>20</v>
      </c>
      <c r="N130" s="46" t="s">
        <v>18</v>
      </c>
      <c r="O130" s="46" t="s">
        <v>96</v>
      </c>
      <c r="P130" s="46" t="s">
        <v>96</v>
      </c>
      <c r="Q130" s="46" t="s">
        <v>15</v>
      </c>
      <c r="R130" s="46" t="s">
        <v>20</v>
      </c>
      <c r="S130" s="46" t="s">
        <v>27</v>
      </c>
      <c r="T130" s="46" t="s">
        <v>31</v>
      </c>
      <c r="U130" s="46" t="s">
        <v>26</v>
      </c>
      <c r="V130" s="46" t="s">
        <v>18</v>
      </c>
      <c r="W130" s="46" t="s">
        <v>31</v>
      </c>
      <c r="X130" s="67"/>
      <c r="Y130" s="67"/>
      <c r="AA130" s="61">
        <v>1</v>
      </c>
      <c r="AB130" s="19" t="s">
        <v>138</v>
      </c>
      <c r="AC130" s="1">
        <v>1</v>
      </c>
    </row>
    <row r="131" spans="3:29" x14ac:dyDescent="0.25">
      <c r="D131" s="1">
        <f t="shared" ref="D131:D147" si="6">VLOOKUP(E131,$AB$130:$AC$147,2,FALSE)</f>
        <v>3</v>
      </c>
      <c r="E131" s="46" t="s">
        <v>120</v>
      </c>
      <c r="F131" s="46" t="s">
        <v>15</v>
      </c>
      <c r="G131" s="107"/>
      <c r="H131" s="46" t="s">
        <v>27</v>
      </c>
      <c r="I131" s="46" t="s">
        <v>95</v>
      </c>
      <c r="J131" s="46" t="s">
        <v>20</v>
      </c>
      <c r="K131" s="46" t="s">
        <v>18</v>
      </c>
      <c r="L131" s="46" t="s">
        <v>23</v>
      </c>
      <c r="M131" s="46" t="s">
        <v>22</v>
      </c>
      <c r="N131" s="46" t="s">
        <v>22</v>
      </c>
      <c r="O131" s="46" t="s">
        <v>26</v>
      </c>
      <c r="P131" s="46" t="s">
        <v>18</v>
      </c>
      <c r="Q131" s="46" t="s">
        <v>104</v>
      </c>
      <c r="R131" s="46" t="s">
        <v>30</v>
      </c>
      <c r="S131" s="46" t="s">
        <v>13</v>
      </c>
      <c r="T131" s="46" t="s">
        <v>22</v>
      </c>
      <c r="U131" s="46" t="s">
        <v>15</v>
      </c>
      <c r="V131" s="46" t="s">
        <v>13</v>
      </c>
      <c r="W131" s="46" t="s">
        <v>20</v>
      </c>
      <c r="X131" s="67"/>
      <c r="Y131" s="67"/>
      <c r="AA131" s="61">
        <v>2</v>
      </c>
      <c r="AB131" s="19" t="s">
        <v>117</v>
      </c>
      <c r="AC131" s="1">
        <v>2</v>
      </c>
    </row>
    <row r="132" spans="3:29" x14ac:dyDescent="0.25">
      <c r="D132" s="1">
        <f t="shared" si="6"/>
        <v>1</v>
      </c>
      <c r="E132" s="104" t="s">
        <v>138</v>
      </c>
      <c r="F132" s="46" t="s">
        <v>26</v>
      </c>
      <c r="G132" s="46" t="s">
        <v>27</v>
      </c>
      <c r="H132" s="107"/>
      <c r="I132" s="46" t="s">
        <v>20</v>
      </c>
      <c r="J132" s="46" t="s">
        <v>20</v>
      </c>
      <c r="K132" s="46" t="s">
        <v>22</v>
      </c>
      <c r="L132" s="46" t="s">
        <v>23</v>
      </c>
      <c r="M132" s="46" t="s">
        <v>13</v>
      </c>
      <c r="N132" s="46" t="s">
        <v>22</v>
      </c>
      <c r="O132" s="46" t="s">
        <v>232</v>
      </c>
      <c r="P132" s="46" t="s">
        <v>104</v>
      </c>
      <c r="Q132" s="46" t="s">
        <v>22</v>
      </c>
      <c r="R132" s="46" t="s">
        <v>18</v>
      </c>
      <c r="S132" s="46" t="s">
        <v>16</v>
      </c>
      <c r="T132" s="46" t="s">
        <v>16</v>
      </c>
      <c r="U132" s="46" t="s">
        <v>29</v>
      </c>
      <c r="V132" s="46" t="s">
        <v>29</v>
      </c>
      <c r="W132" s="46" t="s">
        <v>26</v>
      </c>
      <c r="X132" s="67"/>
      <c r="Y132" s="67"/>
      <c r="AA132" s="61">
        <v>3</v>
      </c>
      <c r="AB132" s="19" t="s">
        <v>120</v>
      </c>
      <c r="AC132" s="1">
        <v>3</v>
      </c>
    </row>
    <row r="133" spans="3:29" x14ac:dyDescent="0.25">
      <c r="D133" s="1">
        <f t="shared" si="6"/>
        <v>2</v>
      </c>
      <c r="E133" s="104" t="s">
        <v>117</v>
      </c>
      <c r="F133" s="46" t="s">
        <v>25</v>
      </c>
      <c r="G133" s="46" t="s">
        <v>26</v>
      </c>
      <c r="H133" s="46" t="s">
        <v>20</v>
      </c>
      <c r="I133" s="107"/>
      <c r="J133" s="46" t="s">
        <v>104</v>
      </c>
      <c r="K133" s="46" t="s">
        <v>26</v>
      </c>
      <c r="L133" s="46" t="s">
        <v>20</v>
      </c>
      <c r="M133" s="46" t="s">
        <v>14</v>
      </c>
      <c r="N133" s="46" t="s">
        <v>18</v>
      </c>
      <c r="O133" s="46" t="s">
        <v>98</v>
      </c>
      <c r="P133" s="46" t="s">
        <v>18</v>
      </c>
      <c r="Q133" s="46" t="s">
        <v>27</v>
      </c>
      <c r="R133" s="46" t="s">
        <v>22</v>
      </c>
      <c r="S133" s="46" t="s">
        <v>26</v>
      </c>
      <c r="T133" s="46" t="s">
        <v>27</v>
      </c>
      <c r="U133" s="46" t="s">
        <v>31</v>
      </c>
      <c r="V133" s="46" t="s">
        <v>15</v>
      </c>
      <c r="W133" s="46" t="s">
        <v>95</v>
      </c>
      <c r="X133" s="67"/>
      <c r="Y133" s="67"/>
      <c r="AA133" s="61">
        <v>4</v>
      </c>
      <c r="AB133" s="19" t="s">
        <v>148</v>
      </c>
      <c r="AC133" s="1">
        <v>4</v>
      </c>
    </row>
    <row r="134" spans="3:29" x14ac:dyDescent="0.25">
      <c r="D134" s="1">
        <f t="shared" si="6"/>
        <v>8</v>
      </c>
      <c r="E134" s="46" t="s">
        <v>204</v>
      </c>
      <c r="F134" s="46" t="s">
        <v>13</v>
      </c>
      <c r="G134" s="46" t="s">
        <v>32</v>
      </c>
      <c r="H134" s="46" t="s">
        <v>101</v>
      </c>
      <c r="I134" s="46" t="s">
        <v>20</v>
      </c>
      <c r="J134" s="107"/>
      <c r="K134" s="46" t="s">
        <v>22</v>
      </c>
      <c r="L134" s="46" t="s">
        <v>15</v>
      </c>
      <c r="M134" s="46" t="s">
        <v>20</v>
      </c>
      <c r="N134" s="46" t="s">
        <v>13</v>
      </c>
      <c r="O134" s="46" t="s">
        <v>30</v>
      </c>
      <c r="P134" s="46" t="s">
        <v>13</v>
      </c>
      <c r="Q134" s="46" t="s">
        <v>15</v>
      </c>
      <c r="R134" s="46" t="s">
        <v>22</v>
      </c>
      <c r="S134" s="46" t="s">
        <v>95</v>
      </c>
      <c r="T134" s="46" t="s">
        <v>21</v>
      </c>
      <c r="U134" s="46" t="s">
        <v>27</v>
      </c>
      <c r="V134" s="46" t="s">
        <v>20</v>
      </c>
      <c r="W134" s="46" t="s">
        <v>22</v>
      </c>
      <c r="X134" s="67"/>
      <c r="Y134" s="67"/>
      <c r="AA134" s="61">
        <v>5</v>
      </c>
      <c r="AB134" s="19" t="s">
        <v>136</v>
      </c>
      <c r="AC134" s="1">
        <v>5</v>
      </c>
    </row>
    <row r="135" spans="3:29" x14ac:dyDescent="0.25">
      <c r="D135" s="1">
        <f t="shared" si="6"/>
        <v>6</v>
      </c>
      <c r="E135" s="46" t="s">
        <v>135</v>
      </c>
      <c r="F135" s="46" t="s">
        <v>25</v>
      </c>
      <c r="G135" s="46" t="s">
        <v>15</v>
      </c>
      <c r="H135" s="46" t="s">
        <v>21</v>
      </c>
      <c r="I135" s="46" t="s">
        <v>32</v>
      </c>
      <c r="J135" s="46" t="s">
        <v>21</v>
      </c>
      <c r="K135" s="107"/>
      <c r="L135" s="46" t="s">
        <v>18</v>
      </c>
      <c r="M135" s="46" t="s">
        <v>15</v>
      </c>
      <c r="N135" s="46" t="s">
        <v>20</v>
      </c>
      <c r="O135" s="46" t="s">
        <v>23</v>
      </c>
      <c r="P135" s="46" t="s">
        <v>18</v>
      </c>
      <c r="Q135" s="46" t="s">
        <v>15</v>
      </c>
      <c r="R135" s="46" t="s">
        <v>99</v>
      </c>
      <c r="S135" s="46" t="s">
        <v>31</v>
      </c>
      <c r="T135" s="46" t="s">
        <v>13</v>
      </c>
      <c r="U135" s="46" t="s">
        <v>27</v>
      </c>
      <c r="V135" s="46" t="s">
        <v>19</v>
      </c>
      <c r="W135" s="46" t="s">
        <v>30</v>
      </c>
      <c r="X135" s="67"/>
      <c r="Y135" s="67"/>
      <c r="AA135" s="61">
        <v>6</v>
      </c>
      <c r="AB135" s="19" t="s">
        <v>135</v>
      </c>
      <c r="AC135" s="1">
        <v>6</v>
      </c>
    </row>
    <row r="136" spans="3:29" x14ac:dyDescent="0.25">
      <c r="D136" s="1">
        <f t="shared" si="6"/>
        <v>17</v>
      </c>
      <c r="E136" s="46" t="s">
        <v>126</v>
      </c>
      <c r="F136" s="46" t="s">
        <v>95</v>
      </c>
      <c r="G136" s="46" t="s">
        <v>98</v>
      </c>
      <c r="H136" s="46" t="s">
        <v>219</v>
      </c>
      <c r="I136" s="46" t="s">
        <v>27</v>
      </c>
      <c r="J136" s="46" t="s">
        <v>31</v>
      </c>
      <c r="K136" s="46" t="s">
        <v>16</v>
      </c>
      <c r="L136" s="107"/>
      <c r="M136" s="46" t="s">
        <v>31</v>
      </c>
      <c r="N136" s="46" t="s">
        <v>13</v>
      </c>
      <c r="O136" s="46" t="s">
        <v>22</v>
      </c>
      <c r="P136" s="46" t="s">
        <v>15</v>
      </c>
      <c r="Q136" s="46" t="s">
        <v>20</v>
      </c>
      <c r="R136" s="46" t="s">
        <v>20</v>
      </c>
      <c r="S136" s="46" t="s">
        <v>27</v>
      </c>
      <c r="T136" s="46" t="s">
        <v>30</v>
      </c>
      <c r="U136" s="46" t="s">
        <v>18</v>
      </c>
      <c r="V136" s="46" t="s">
        <v>30</v>
      </c>
      <c r="W136" s="46" t="s">
        <v>98</v>
      </c>
      <c r="X136" s="67"/>
      <c r="Y136" s="67"/>
      <c r="AA136" s="61">
        <v>7</v>
      </c>
      <c r="AB136" s="19" t="s">
        <v>150</v>
      </c>
      <c r="AC136" s="1">
        <v>7</v>
      </c>
    </row>
    <row r="137" spans="3:29" x14ac:dyDescent="0.25">
      <c r="D137" s="1">
        <f t="shared" si="6"/>
        <v>5</v>
      </c>
      <c r="E137" s="46" t="s">
        <v>136</v>
      </c>
      <c r="F137" s="46" t="s">
        <v>22</v>
      </c>
      <c r="G137" s="46" t="s">
        <v>31</v>
      </c>
      <c r="H137" s="46" t="s">
        <v>96</v>
      </c>
      <c r="I137" s="46" t="s">
        <v>96</v>
      </c>
      <c r="J137" s="46" t="s">
        <v>22</v>
      </c>
      <c r="K137" s="46" t="s">
        <v>31</v>
      </c>
      <c r="L137" s="46" t="s">
        <v>13</v>
      </c>
      <c r="M137" s="107"/>
      <c r="N137" s="46" t="s">
        <v>13</v>
      </c>
      <c r="O137" s="46" t="s">
        <v>31</v>
      </c>
      <c r="P137" s="46" t="s">
        <v>18</v>
      </c>
      <c r="Q137" s="46" t="s">
        <v>106</v>
      </c>
      <c r="R137" s="46" t="s">
        <v>20</v>
      </c>
      <c r="S137" s="46" t="s">
        <v>26</v>
      </c>
      <c r="T137" s="46" t="s">
        <v>27</v>
      </c>
      <c r="U137" s="46" t="s">
        <v>26</v>
      </c>
      <c r="V137" s="46" t="s">
        <v>27</v>
      </c>
      <c r="W137" s="46" t="s">
        <v>28</v>
      </c>
      <c r="X137" s="67"/>
      <c r="Y137" s="67"/>
      <c r="AA137" s="61">
        <v>8</v>
      </c>
      <c r="AB137" s="19" t="s">
        <v>204</v>
      </c>
      <c r="AC137" s="1">
        <v>8</v>
      </c>
    </row>
    <row r="138" spans="3:29" x14ac:dyDescent="0.25">
      <c r="D138" s="1">
        <f t="shared" si="6"/>
        <v>18</v>
      </c>
      <c r="E138" s="46" t="s">
        <v>160</v>
      </c>
      <c r="F138" s="46" t="s">
        <v>20</v>
      </c>
      <c r="G138" s="46" t="s">
        <v>31</v>
      </c>
      <c r="H138" s="46" t="s">
        <v>97</v>
      </c>
      <c r="I138" s="46" t="s">
        <v>200</v>
      </c>
      <c r="J138" s="46" t="s">
        <v>103</v>
      </c>
      <c r="K138" s="46" t="s">
        <v>95</v>
      </c>
      <c r="L138" s="46" t="s">
        <v>96</v>
      </c>
      <c r="M138" s="46" t="s">
        <v>27</v>
      </c>
      <c r="N138" s="107"/>
      <c r="O138" s="46" t="s">
        <v>21</v>
      </c>
      <c r="P138" s="46" t="s">
        <v>95</v>
      </c>
      <c r="Q138" s="46" t="s">
        <v>97</v>
      </c>
      <c r="R138" s="46" t="s">
        <v>97</v>
      </c>
      <c r="S138" s="46" t="s">
        <v>31</v>
      </c>
      <c r="T138" s="46" t="s">
        <v>96</v>
      </c>
      <c r="U138" s="46" t="s">
        <v>21</v>
      </c>
      <c r="V138" s="46" t="s">
        <v>20</v>
      </c>
      <c r="W138" s="46" t="s">
        <v>21</v>
      </c>
      <c r="X138" s="67"/>
      <c r="Y138" s="67"/>
      <c r="AA138" s="61">
        <v>9</v>
      </c>
      <c r="AB138" s="19" t="s">
        <v>137</v>
      </c>
      <c r="AC138" s="1">
        <v>9</v>
      </c>
    </row>
    <row r="139" spans="3:29" x14ac:dyDescent="0.25">
      <c r="D139" s="1">
        <f t="shared" si="6"/>
        <v>7</v>
      </c>
      <c r="E139" s="46" t="s">
        <v>150</v>
      </c>
      <c r="F139" s="46" t="s">
        <v>21</v>
      </c>
      <c r="G139" s="46" t="s">
        <v>21</v>
      </c>
      <c r="H139" s="46" t="s">
        <v>97</v>
      </c>
      <c r="I139" s="46" t="s">
        <v>23</v>
      </c>
      <c r="J139" s="46" t="s">
        <v>13</v>
      </c>
      <c r="K139" s="46" t="s">
        <v>96</v>
      </c>
      <c r="L139" s="46" t="s">
        <v>15</v>
      </c>
      <c r="M139" s="46" t="s">
        <v>21</v>
      </c>
      <c r="N139" s="46" t="s">
        <v>20</v>
      </c>
      <c r="O139" s="107"/>
      <c r="P139" s="46" t="s">
        <v>13</v>
      </c>
      <c r="Q139" s="46" t="s">
        <v>22</v>
      </c>
      <c r="R139" s="46" t="s">
        <v>13</v>
      </c>
      <c r="S139" s="46" t="s">
        <v>21</v>
      </c>
      <c r="T139" s="46" t="s">
        <v>18</v>
      </c>
      <c r="U139" s="46" t="s">
        <v>21</v>
      </c>
      <c r="V139" s="46" t="s">
        <v>23</v>
      </c>
      <c r="W139" s="46" t="s">
        <v>20</v>
      </c>
      <c r="X139" s="67"/>
      <c r="Y139" s="67"/>
      <c r="AA139" s="61">
        <v>10</v>
      </c>
      <c r="AB139" s="19" t="s">
        <v>141</v>
      </c>
      <c r="AC139" s="1">
        <v>10</v>
      </c>
    </row>
    <row r="140" spans="3:29" x14ac:dyDescent="0.25">
      <c r="D140" s="1">
        <f t="shared" si="6"/>
        <v>9</v>
      </c>
      <c r="E140" s="46" t="s">
        <v>137</v>
      </c>
      <c r="F140" s="46" t="s">
        <v>22</v>
      </c>
      <c r="G140" s="46" t="s">
        <v>23</v>
      </c>
      <c r="H140" s="46" t="s">
        <v>200</v>
      </c>
      <c r="I140" s="46" t="s">
        <v>20</v>
      </c>
      <c r="J140" s="46" t="s">
        <v>95</v>
      </c>
      <c r="K140" s="46" t="s">
        <v>31</v>
      </c>
      <c r="L140" s="46" t="s">
        <v>26</v>
      </c>
      <c r="M140" s="46" t="s">
        <v>27</v>
      </c>
      <c r="N140" s="46" t="s">
        <v>22</v>
      </c>
      <c r="O140" s="46" t="s">
        <v>14</v>
      </c>
      <c r="P140" s="107"/>
      <c r="Q140" s="46" t="s">
        <v>13</v>
      </c>
      <c r="R140" s="46" t="s">
        <v>30</v>
      </c>
      <c r="S140" s="46" t="s">
        <v>19</v>
      </c>
      <c r="T140" s="46" t="s">
        <v>30</v>
      </c>
      <c r="U140" s="46" t="s">
        <v>31</v>
      </c>
      <c r="V140" s="46" t="s">
        <v>23</v>
      </c>
      <c r="W140" s="46" t="s">
        <v>15</v>
      </c>
      <c r="X140" s="67"/>
      <c r="Y140" s="67"/>
      <c r="AA140" s="61">
        <v>11</v>
      </c>
      <c r="AB140" s="19" t="s">
        <v>139</v>
      </c>
      <c r="AC140" s="1">
        <v>11</v>
      </c>
    </row>
    <row r="141" spans="3:29" x14ac:dyDescent="0.25">
      <c r="D141" s="1">
        <f t="shared" si="6"/>
        <v>16</v>
      </c>
      <c r="E141" s="46" t="s">
        <v>123</v>
      </c>
      <c r="F141" s="46" t="s">
        <v>31</v>
      </c>
      <c r="G141" s="46" t="s">
        <v>27</v>
      </c>
      <c r="H141" s="46" t="s">
        <v>21</v>
      </c>
      <c r="I141" s="46" t="s">
        <v>99</v>
      </c>
      <c r="J141" s="46" t="s">
        <v>31</v>
      </c>
      <c r="K141" s="46" t="s">
        <v>100</v>
      </c>
      <c r="L141" s="46" t="s">
        <v>26</v>
      </c>
      <c r="M141" s="46" t="s">
        <v>15</v>
      </c>
      <c r="N141" s="46" t="s">
        <v>32</v>
      </c>
      <c r="O141" s="46" t="s">
        <v>98</v>
      </c>
      <c r="P141" s="46" t="s">
        <v>18</v>
      </c>
      <c r="Q141" s="107"/>
      <c r="R141" s="46" t="s">
        <v>31</v>
      </c>
      <c r="S141" s="46" t="s">
        <v>15</v>
      </c>
      <c r="T141" s="46" t="s">
        <v>23</v>
      </c>
      <c r="U141" s="46" t="s">
        <v>21</v>
      </c>
      <c r="V141" s="46" t="s">
        <v>98</v>
      </c>
      <c r="W141" s="46" t="s">
        <v>99</v>
      </c>
      <c r="X141" s="67"/>
      <c r="Y141" s="67"/>
      <c r="AA141" s="61">
        <v>12</v>
      </c>
      <c r="AB141" s="19" t="s">
        <v>131</v>
      </c>
      <c r="AC141" s="1">
        <v>12</v>
      </c>
    </row>
    <row r="142" spans="3:29" x14ac:dyDescent="0.25">
      <c r="D142" s="1">
        <f t="shared" si="6"/>
        <v>13</v>
      </c>
      <c r="E142" s="104" t="s">
        <v>235</v>
      </c>
      <c r="F142" s="46" t="s">
        <v>22</v>
      </c>
      <c r="G142" s="46" t="s">
        <v>31</v>
      </c>
      <c r="H142" s="46" t="s">
        <v>97</v>
      </c>
      <c r="I142" s="46" t="s">
        <v>27</v>
      </c>
      <c r="J142" s="46" t="s">
        <v>103</v>
      </c>
      <c r="K142" s="46" t="s">
        <v>31</v>
      </c>
      <c r="L142" s="46" t="s">
        <v>13</v>
      </c>
      <c r="M142" s="46" t="s">
        <v>31</v>
      </c>
      <c r="N142" s="46" t="s">
        <v>21</v>
      </c>
      <c r="O142" s="46" t="s">
        <v>27</v>
      </c>
      <c r="P142" s="46" t="s">
        <v>15</v>
      </c>
      <c r="Q142" s="46" t="s">
        <v>26</v>
      </c>
      <c r="R142" s="107"/>
      <c r="S142" s="46" t="s">
        <v>15</v>
      </c>
      <c r="T142" s="46" t="s">
        <v>30</v>
      </c>
      <c r="U142" s="46" t="s">
        <v>18</v>
      </c>
      <c r="V142" s="46" t="s">
        <v>20</v>
      </c>
      <c r="W142" s="46" t="s">
        <v>20</v>
      </c>
      <c r="X142" s="67"/>
      <c r="Y142" s="67"/>
      <c r="AA142" s="61">
        <v>13</v>
      </c>
      <c r="AB142" s="19" t="s">
        <v>235</v>
      </c>
      <c r="AC142" s="1">
        <v>13</v>
      </c>
    </row>
    <row r="143" spans="3:29" x14ac:dyDescent="0.25">
      <c r="D143" s="1">
        <f t="shared" si="6"/>
        <v>10</v>
      </c>
      <c r="E143" s="46" t="s">
        <v>141</v>
      </c>
      <c r="F143" s="46" t="s">
        <v>31</v>
      </c>
      <c r="G143" s="46" t="s">
        <v>96</v>
      </c>
      <c r="H143" s="46" t="s">
        <v>20</v>
      </c>
      <c r="I143" s="46" t="s">
        <v>20</v>
      </c>
      <c r="J143" s="46" t="s">
        <v>15</v>
      </c>
      <c r="K143" s="46" t="s">
        <v>27</v>
      </c>
      <c r="L143" s="46" t="s">
        <v>22</v>
      </c>
      <c r="M143" s="46" t="s">
        <v>20</v>
      </c>
      <c r="N143" s="46" t="s">
        <v>21</v>
      </c>
      <c r="O143" s="46" t="s">
        <v>20</v>
      </c>
      <c r="P143" s="46" t="s">
        <v>30</v>
      </c>
      <c r="Q143" s="46" t="s">
        <v>25</v>
      </c>
      <c r="R143" s="46" t="s">
        <v>15</v>
      </c>
      <c r="S143" s="107"/>
      <c r="T143" s="46" t="s">
        <v>26</v>
      </c>
      <c r="U143" s="46" t="s">
        <v>96</v>
      </c>
      <c r="V143" s="46" t="s">
        <v>23</v>
      </c>
      <c r="W143" s="46" t="s">
        <v>13</v>
      </c>
      <c r="X143" s="67"/>
      <c r="Y143" s="67"/>
      <c r="AA143" s="61">
        <v>14</v>
      </c>
      <c r="AB143" s="19" t="s">
        <v>134</v>
      </c>
      <c r="AC143" s="1">
        <v>14</v>
      </c>
    </row>
    <row r="144" spans="3:29" x14ac:dyDescent="0.25">
      <c r="D144" s="1">
        <f t="shared" si="6"/>
        <v>4</v>
      </c>
      <c r="E144" s="46" t="s">
        <v>148</v>
      </c>
      <c r="F144" s="46" t="s">
        <v>18</v>
      </c>
      <c r="G144" s="46" t="s">
        <v>30</v>
      </c>
      <c r="H144" s="46" t="s">
        <v>96</v>
      </c>
      <c r="I144" s="46" t="s">
        <v>15</v>
      </c>
      <c r="J144" s="46" t="s">
        <v>20</v>
      </c>
      <c r="K144" s="46" t="s">
        <v>20</v>
      </c>
      <c r="L144" s="46" t="s">
        <v>15</v>
      </c>
      <c r="M144" s="46" t="s">
        <v>99</v>
      </c>
      <c r="N144" s="46" t="s">
        <v>27</v>
      </c>
      <c r="O144" s="46" t="s">
        <v>19</v>
      </c>
      <c r="P144" s="46" t="s">
        <v>234</v>
      </c>
      <c r="Q144" s="46" t="s">
        <v>26</v>
      </c>
      <c r="R144" s="46" t="s">
        <v>26</v>
      </c>
      <c r="S144" s="46" t="s">
        <v>13</v>
      </c>
      <c r="T144" s="107"/>
      <c r="U144" s="46" t="s">
        <v>27</v>
      </c>
      <c r="V144" s="46" t="s">
        <v>15</v>
      </c>
      <c r="W144" s="46" t="s">
        <v>26</v>
      </c>
      <c r="X144" s="67"/>
      <c r="Y144" s="67"/>
      <c r="AA144" s="61">
        <v>15</v>
      </c>
      <c r="AB144" s="19" t="s">
        <v>129</v>
      </c>
      <c r="AC144" s="1">
        <v>15</v>
      </c>
    </row>
    <row r="145" spans="3:29" x14ac:dyDescent="0.25">
      <c r="D145" s="1">
        <f t="shared" si="6"/>
        <v>12</v>
      </c>
      <c r="E145" s="46" t="s">
        <v>131</v>
      </c>
      <c r="F145" s="46" t="s">
        <v>15</v>
      </c>
      <c r="G145" s="46" t="s">
        <v>30</v>
      </c>
      <c r="H145" s="46" t="s">
        <v>96</v>
      </c>
      <c r="I145" s="46" t="s">
        <v>27</v>
      </c>
      <c r="J145" s="46" t="s">
        <v>22</v>
      </c>
      <c r="K145" s="46" t="s">
        <v>15</v>
      </c>
      <c r="L145" s="46" t="s">
        <v>31</v>
      </c>
      <c r="M145" s="46" t="s">
        <v>15</v>
      </c>
      <c r="N145" s="46" t="s">
        <v>96</v>
      </c>
      <c r="O145" s="46" t="s">
        <v>21</v>
      </c>
      <c r="P145" s="46" t="s">
        <v>103</v>
      </c>
      <c r="Q145" s="46" t="s">
        <v>97</v>
      </c>
      <c r="R145" s="46" t="s">
        <v>30</v>
      </c>
      <c r="S145" s="46" t="s">
        <v>20</v>
      </c>
      <c r="T145" s="46" t="s">
        <v>18</v>
      </c>
      <c r="U145" s="107"/>
      <c r="V145" s="46" t="s">
        <v>98</v>
      </c>
      <c r="W145" s="46" t="s">
        <v>21</v>
      </c>
      <c r="X145" s="67"/>
      <c r="Y145" s="67"/>
      <c r="AA145" s="61">
        <v>16</v>
      </c>
      <c r="AB145" s="19" t="s">
        <v>123</v>
      </c>
      <c r="AC145" s="1">
        <v>16</v>
      </c>
    </row>
    <row r="146" spans="3:29" x14ac:dyDescent="0.25">
      <c r="D146" s="1">
        <f t="shared" si="6"/>
        <v>14</v>
      </c>
      <c r="E146" s="46" t="s">
        <v>134</v>
      </c>
      <c r="F146" s="46" t="s">
        <v>21</v>
      </c>
      <c r="G146" s="46" t="s">
        <v>98</v>
      </c>
      <c r="H146" s="46" t="s">
        <v>96</v>
      </c>
      <c r="I146" s="46" t="s">
        <v>219</v>
      </c>
      <c r="J146" s="46" t="s">
        <v>16</v>
      </c>
      <c r="K146" s="46" t="s">
        <v>20</v>
      </c>
      <c r="L146" s="46" t="s">
        <v>15</v>
      </c>
      <c r="M146" s="46" t="s">
        <v>95</v>
      </c>
      <c r="N146" s="46" t="s">
        <v>30</v>
      </c>
      <c r="O146" s="46" t="s">
        <v>22</v>
      </c>
      <c r="P146" s="46" t="s">
        <v>22</v>
      </c>
      <c r="Q146" s="46" t="s">
        <v>30</v>
      </c>
      <c r="R146" s="46" t="s">
        <v>15</v>
      </c>
      <c r="S146" s="46" t="s">
        <v>20</v>
      </c>
      <c r="T146" s="46" t="s">
        <v>96</v>
      </c>
      <c r="U146" s="46" t="s">
        <v>30</v>
      </c>
      <c r="V146" s="107"/>
      <c r="W146" s="46" t="s">
        <v>97</v>
      </c>
      <c r="X146" s="67"/>
      <c r="Y146" s="67"/>
      <c r="AA146" s="61">
        <v>17</v>
      </c>
      <c r="AB146" s="19" t="s">
        <v>126</v>
      </c>
      <c r="AC146" s="1">
        <v>17</v>
      </c>
    </row>
    <row r="147" spans="3:29" x14ac:dyDescent="0.25">
      <c r="D147" s="1">
        <f t="shared" si="6"/>
        <v>11</v>
      </c>
      <c r="E147" s="46" t="s">
        <v>139</v>
      </c>
      <c r="F147" s="46" t="s">
        <v>20</v>
      </c>
      <c r="G147" s="46" t="s">
        <v>18</v>
      </c>
      <c r="H147" s="46" t="s">
        <v>96</v>
      </c>
      <c r="I147" s="46" t="s">
        <v>32</v>
      </c>
      <c r="J147" s="46" t="s">
        <v>18</v>
      </c>
      <c r="K147" s="46" t="s">
        <v>96</v>
      </c>
      <c r="L147" s="46" t="s">
        <v>20</v>
      </c>
      <c r="M147" s="46" t="s">
        <v>96</v>
      </c>
      <c r="N147" s="46" t="s">
        <v>20</v>
      </c>
      <c r="O147" s="46" t="s">
        <v>20</v>
      </c>
      <c r="P147" s="46" t="s">
        <v>100</v>
      </c>
      <c r="Q147" s="46" t="s">
        <v>30</v>
      </c>
      <c r="R147" s="46" t="s">
        <v>96</v>
      </c>
      <c r="S147" s="46" t="s">
        <v>30</v>
      </c>
      <c r="T147" s="46" t="s">
        <v>98</v>
      </c>
      <c r="U147" s="46" t="s">
        <v>22</v>
      </c>
      <c r="V147" s="46" t="s">
        <v>20</v>
      </c>
      <c r="W147" s="107"/>
      <c r="X147" s="67"/>
      <c r="Y147" s="67"/>
      <c r="AA147" s="61">
        <v>18</v>
      </c>
      <c r="AB147" s="19" t="s">
        <v>160</v>
      </c>
      <c r="AC147" s="1">
        <v>18</v>
      </c>
    </row>
    <row r="148" spans="3:29" x14ac:dyDescent="0.25">
      <c r="D148" s="1"/>
      <c r="E148" s="39"/>
      <c r="F148" s="68"/>
      <c r="G148" s="68"/>
      <c r="H148" s="68"/>
      <c r="I148" s="68"/>
      <c r="J148" s="68"/>
      <c r="K148" s="68"/>
      <c r="L148" s="68"/>
      <c r="M148" s="68"/>
      <c r="N148" s="68"/>
      <c r="O148" s="68"/>
      <c r="P148" s="68"/>
      <c r="Q148" s="68"/>
      <c r="R148" s="68"/>
      <c r="S148" s="68"/>
      <c r="T148" s="68"/>
      <c r="U148" s="68"/>
      <c r="V148" s="68"/>
      <c r="W148" s="68"/>
      <c r="X148" s="67"/>
      <c r="Y148" s="67"/>
      <c r="AA148" s="64"/>
      <c r="AB148" s="4"/>
      <c r="AC148" s="1"/>
    </row>
    <row r="149" spans="3:29" x14ac:dyDescent="0.25">
      <c r="E149" s="41"/>
      <c r="F149" s="74"/>
      <c r="G149" s="74"/>
      <c r="H149" s="74"/>
      <c r="I149" s="74"/>
      <c r="J149" s="74"/>
      <c r="K149" s="74"/>
      <c r="L149" s="74"/>
      <c r="M149" s="74"/>
      <c r="N149" s="74"/>
      <c r="O149" s="74"/>
      <c r="P149" s="74"/>
      <c r="Q149" s="74"/>
      <c r="R149" s="74"/>
      <c r="S149" s="74"/>
      <c r="T149" s="74"/>
      <c r="U149" s="74"/>
      <c r="V149" s="74"/>
      <c r="W149" s="74"/>
      <c r="X149" s="72"/>
      <c r="Y149" s="72"/>
    </row>
    <row r="150" spans="3:29" ht="116.25" customHeight="1" x14ac:dyDescent="0.25">
      <c r="C150" s="21"/>
      <c r="E150" s="112" t="s">
        <v>240</v>
      </c>
      <c r="F150" s="105" t="s">
        <v>183</v>
      </c>
      <c r="G150" s="105" t="s">
        <v>237</v>
      </c>
      <c r="H150" s="105" t="s">
        <v>185</v>
      </c>
      <c r="I150" s="105" t="s">
        <v>239</v>
      </c>
      <c r="J150" s="105" t="s">
        <v>238</v>
      </c>
      <c r="K150" s="105" t="s">
        <v>158</v>
      </c>
      <c r="L150" s="105" t="s">
        <v>136</v>
      </c>
      <c r="M150" s="105" t="s">
        <v>150</v>
      </c>
      <c r="N150" s="105" t="s">
        <v>137</v>
      </c>
      <c r="O150" s="105" t="s">
        <v>166</v>
      </c>
      <c r="P150" s="105" t="s">
        <v>187</v>
      </c>
      <c r="Q150" s="105" t="s">
        <v>186</v>
      </c>
      <c r="R150" s="105" t="s">
        <v>195</v>
      </c>
      <c r="S150" s="105" t="s">
        <v>141</v>
      </c>
      <c r="T150" s="105" t="s">
        <v>148</v>
      </c>
      <c r="U150" s="105" t="s">
        <v>131</v>
      </c>
      <c r="V150" s="105" t="s">
        <v>134</v>
      </c>
      <c r="W150" s="105" t="s">
        <v>222</v>
      </c>
      <c r="X150" s="65"/>
      <c r="Y150" s="65"/>
      <c r="AB150" s="113" t="s">
        <v>240</v>
      </c>
    </row>
    <row r="151" spans="3:29" x14ac:dyDescent="0.25">
      <c r="D151" s="1">
        <f>VLOOKUP(E151,$AB$151:$AC$168,2,FALSE)</f>
        <v>14</v>
      </c>
      <c r="E151" s="104" t="s">
        <v>129</v>
      </c>
      <c r="F151" s="107"/>
      <c r="G151" s="46" t="s">
        <v>98</v>
      </c>
      <c r="H151" s="46" t="s">
        <v>27</v>
      </c>
      <c r="I151" s="46" t="s">
        <v>31</v>
      </c>
      <c r="J151" s="46" t="s">
        <v>13</v>
      </c>
      <c r="K151" s="46" t="s">
        <v>15</v>
      </c>
      <c r="L151" s="46" t="s">
        <v>30</v>
      </c>
      <c r="M151" s="46" t="s">
        <v>13</v>
      </c>
      <c r="N151" s="46" t="s">
        <v>31</v>
      </c>
      <c r="O151" s="46" t="s">
        <v>26</v>
      </c>
      <c r="P151" s="46" t="s">
        <v>96</v>
      </c>
      <c r="Q151" s="46" t="s">
        <v>30</v>
      </c>
      <c r="R151" s="46" t="s">
        <v>15</v>
      </c>
      <c r="S151" s="46" t="s">
        <v>31</v>
      </c>
      <c r="T151" s="46" t="s">
        <v>20</v>
      </c>
      <c r="U151" s="46" t="s">
        <v>99</v>
      </c>
      <c r="V151" s="46" t="s">
        <v>20</v>
      </c>
      <c r="W151" s="46" t="s">
        <v>22</v>
      </c>
      <c r="X151" s="67"/>
      <c r="Y151" s="67"/>
      <c r="AA151" s="61">
        <v>1</v>
      </c>
      <c r="AB151" s="19" t="s">
        <v>190</v>
      </c>
      <c r="AC151" s="1">
        <v>1</v>
      </c>
    </row>
    <row r="152" spans="3:29" x14ac:dyDescent="0.25">
      <c r="D152" s="1">
        <f t="shared" ref="D152:D168" si="7">VLOOKUP(E152,$AB$151:$AC$168,2,FALSE)</f>
        <v>5</v>
      </c>
      <c r="E152" s="104" t="s">
        <v>120</v>
      </c>
      <c r="F152" s="46" t="s">
        <v>19</v>
      </c>
      <c r="G152" s="107"/>
      <c r="H152" s="46" t="s">
        <v>22</v>
      </c>
      <c r="I152" s="46" t="s">
        <v>31</v>
      </c>
      <c r="J152" s="46" t="s">
        <v>27</v>
      </c>
      <c r="K152" s="46" t="s">
        <v>98</v>
      </c>
      <c r="L152" s="46" t="s">
        <v>96</v>
      </c>
      <c r="M152" s="46" t="s">
        <v>30</v>
      </c>
      <c r="N152" s="46" t="s">
        <v>13</v>
      </c>
      <c r="O152" s="46" t="s">
        <v>32</v>
      </c>
      <c r="P152" s="46" t="s">
        <v>22</v>
      </c>
      <c r="Q152" s="46" t="s">
        <v>18</v>
      </c>
      <c r="R152" s="46" t="s">
        <v>23</v>
      </c>
      <c r="S152" s="46" t="s">
        <v>97</v>
      </c>
      <c r="T152" s="46" t="s">
        <v>21</v>
      </c>
      <c r="U152" s="46" t="s">
        <v>30</v>
      </c>
      <c r="V152" s="46" t="s">
        <v>13</v>
      </c>
      <c r="W152" s="46" t="s">
        <v>18</v>
      </c>
      <c r="X152" s="67"/>
      <c r="Y152" s="67"/>
      <c r="AA152" s="61">
        <v>2</v>
      </c>
      <c r="AB152" s="19" t="s">
        <v>138</v>
      </c>
      <c r="AC152" s="1">
        <v>2</v>
      </c>
    </row>
    <row r="153" spans="3:29" x14ac:dyDescent="0.25">
      <c r="D153" s="1">
        <f t="shared" si="7"/>
        <v>2</v>
      </c>
      <c r="E153" s="104" t="s">
        <v>138</v>
      </c>
      <c r="F153" s="46" t="s">
        <v>15</v>
      </c>
      <c r="G153" s="46" t="s">
        <v>26</v>
      </c>
      <c r="H153" s="107"/>
      <c r="I153" s="46" t="s">
        <v>21</v>
      </c>
      <c r="J153" s="46" t="s">
        <v>21</v>
      </c>
      <c r="K153" s="46" t="s">
        <v>26</v>
      </c>
      <c r="L153" s="46" t="s">
        <v>109</v>
      </c>
      <c r="M153" s="46" t="s">
        <v>104</v>
      </c>
      <c r="N153" s="46" t="s">
        <v>15</v>
      </c>
      <c r="O153" s="46" t="s">
        <v>16</v>
      </c>
      <c r="P153" s="46" t="s">
        <v>113</v>
      </c>
      <c r="Q153" s="46" t="s">
        <v>22</v>
      </c>
      <c r="R153" s="46" t="s">
        <v>31</v>
      </c>
      <c r="S153" s="46" t="s">
        <v>16</v>
      </c>
      <c r="T153" s="46" t="s">
        <v>22</v>
      </c>
      <c r="U153" s="46" t="s">
        <v>22</v>
      </c>
      <c r="V153" s="46" t="s">
        <v>19</v>
      </c>
      <c r="W153" s="46" t="s">
        <v>22</v>
      </c>
      <c r="X153" s="67"/>
      <c r="Y153" s="67"/>
      <c r="AA153" s="61">
        <v>3</v>
      </c>
      <c r="AB153" s="19" t="s">
        <v>148</v>
      </c>
      <c r="AC153" s="1">
        <v>3</v>
      </c>
    </row>
    <row r="154" spans="3:29" x14ac:dyDescent="0.25">
      <c r="D154" s="1">
        <f t="shared" si="7"/>
        <v>1</v>
      </c>
      <c r="E154" s="104" t="s">
        <v>190</v>
      </c>
      <c r="F154" s="46" t="s">
        <v>16</v>
      </c>
      <c r="G154" s="46" t="s">
        <v>13</v>
      </c>
      <c r="H154" s="46" t="s">
        <v>13</v>
      </c>
      <c r="I154" s="107"/>
      <c r="J154" s="46" t="s">
        <v>22</v>
      </c>
      <c r="K154" s="46" t="s">
        <v>104</v>
      </c>
      <c r="L154" s="46" t="s">
        <v>16</v>
      </c>
      <c r="M154" s="46" t="s">
        <v>18</v>
      </c>
      <c r="N154" s="46" t="s">
        <v>18</v>
      </c>
      <c r="O154" s="46" t="s">
        <v>27</v>
      </c>
      <c r="P154" s="46" t="s">
        <v>18</v>
      </c>
      <c r="Q154" s="46" t="s">
        <v>20</v>
      </c>
      <c r="R154" s="46" t="s">
        <v>15</v>
      </c>
      <c r="S154" s="46" t="s">
        <v>22</v>
      </c>
      <c r="T154" s="46" t="s">
        <v>22</v>
      </c>
      <c r="U154" s="46" t="s">
        <v>194</v>
      </c>
      <c r="V154" s="46" t="s">
        <v>13</v>
      </c>
      <c r="W154" s="46" t="s">
        <v>14</v>
      </c>
      <c r="X154" s="67"/>
      <c r="Y154" s="67"/>
      <c r="AA154" s="61">
        <v>4</v>
      </c>
      <c r="AB154" s="19" t="s">
        <v>204</v>
      </c>
      <c r="AC154" s="1">
        <v>4</v>
      </c>
    </row>
    <row r="155" spans="3:29" x14ac:dyDescent="0.25">
      <c r="D155" s="1">
        <f t="shared" si="7"/>
        <v>4</v>
      </c>
      <c r="E155" s="104" t="s">
        <v>204</v>
      </c>
      <c r="F155" s="46" t="s">
        <v>31</v>
      </c>
      <c r="G155" s="46" t="s">
        <v>30</v>
      </c>
      <c r="H155" s="46" t="s">
        <v>18</v>
      </c>
      <c r="I155" s="46" t="s">
        <v>20</v>
      </c>
      <c r="J155" s="107"/>
      <c r="K155" s="46" t="s">
        <v>26</v>
      </c>
      <c r="L155" s="46" t="s">
        <v>31</v>
      </c>
      <c r="M155" s="46" t="s">
        <v>20</v>
      </c>
      <c r="N155" s="46" t="s">
        <v>15</v>
      </c>
      <c r="O155" s="46" t="s">
        <v>31</v>
      </c>
      <c r="P155" s="46" t="s">
        <v>27</v>
      </c>
      <c r="Q155" s="46" t="s">
        <v>13</v>
      </c>
      <c r="R155" s="46" t="s">
        <v>13</v>
      </c>
      <c r="S155" s="46" t="s">
        <v>13</v>
      </c>
      <c r="T155" s="46" t="s">
        <v>26</v>
      </c>
      <c r="U155" s="46" t="s">
        <v>20</v>
      </c>
      <c r="V155" s="46" t="s">
        <v>104</v>
      </c>
      <c r="W155" s="46" t="s">
        <v>19</v>
      </c>
      <c r="X155" s="67"/>
      <c r="Y155" s="67"/>
      <c r="AA155" s="61">
        <v>5</v>
      </c>
      <c r="AB155" s="19" t="s">
        <v>120</v>
      </c>
      <c r="AC155" s="1">
        <v>5</v>
      </c>
    </row>
    <row r="156" spans="3:29" x14ac:dyDescent="0.25">
      <c r="D156" s="1">
        <f t="shared" si="7"/>
        <v>17</v>
      </c>
      <c r="E156" s="46" t="s">
        <v>158</v>
      </c>
      <c r="F156" s="46" t="s">
        <v>26</v>
      </c>
      <c r="G156" s="46" t="s">
        <v>96</v>
      </c>
      <c r="H156" s="46" t="s">
        <v>98</v>
      </c>
      <c r="I156" s="46" t="s">
        <v>200</v>
      </c>
      <c r="J156" s="46" t="s">
        <v>97</v>
      </c>
      <c r="K156" s="107"/>
      <c r="L156" s="46" t="s">
        <v>16</v>
      </c>
      <c r="M156" s="46" t="s">
        <v>21</v>
      </c>
      <c r="N156" s="46" t="s">
        <v>22</v>
      </c>
      <c r="O156" s="46" t="s">
        <v>13</v>
      </c>
      <c r="P156" s="46" t="s">
        <v>22</v>
      </c>
      <c r="Q156" s="46" t="s">
        <v>20</v>
      </c>
      <c r="R156" s="46" t="s">
        <v>20</v>
      </c>
      <c r="S156" s="46" t="s">
        <v>27</v>
      </c>
      <c r="T156" s="46" t="s">
        <v>98</v>
      </c>
      <c r="U156" s="46" t="s">
        <v>20</v>
      </c>
      <c r="V156" s="46" t="s">
        <v>20</v>
      </c>
      <c r="W156" s="46" t="s">
        <v>97</v>
      </c>
      <c r="X156" s="67"/>
      <c r="Y156" s="67"/>
      <c r="AA156" s="61">
        <v>6</v>
      </c>
      <c r="AB156" s="19" t="s">
        <v>131</v>
      </c>
      <c r="AC156" s="1">
        <v>6</v>
      </c>
    </row>
    <row r="157" spans="3:29" x14ac:dyDescent="0.25">
      <c r="D157" s="1">
        <f t="shared" si="7"/>
        <v>12</v>
      </c>
      <c r="E157" s="46" t="s">
        <v>136</v>
      </c>
      <c r="F157" s="46" t="s">
        <v>13</v>
      </c>
      <c r="G157" s="46" t="s">
        <v>21</v>
      </c>
      <c r="H157" s="46" t="s">
        <v>31</v>
      </c>
      <c r="I157" s="46" t="s">
        <v>98</v>
      </c>
      <c r="J157" s="46" t="s">
        <v>13</v>
      </c>
      <c r="K157" s="46" t="s">
        <v>19</v>
      </c>
      <c r="L157" s="107"/>
      <c r="M157" s="46" t="s">
        <v>27</v>
      </c>
      <c r="N157" s="46" t="s">
        <v>20</v>
      </c>
      <c r="O157" s="46" t="s">
        <v>30</v>
      </c>
      <c r="P157" s="46" t="s">
        <v>31</v>
      </c>
      <c r="Q157" s="46" t="s">
        <v>22</v>
      </c>
      <c r="R157" s="46" t="s">
        <v>27</v>
      </c>
      <c r="S157" s="46" t="s">
        <v>30</v>
      </c>
      <c r="T157" s="46" t="s">
        <v>15</v>
      </c>
      <c r="U157" s="46" t="s">
        <v>27</v>
      </c>
      <c r="V157" s="46" t="s">
        <v>30</v>
      </c>
      <c r="W157" s="46" t="s">
        <v>26</v>
      </c>
      <c r="X157" s="67"/>
      <c r="Y157" s="67"/>
      <c r="AA157" s="61">
        <v>7</v>
      </c>
      <c r="AB157" s="19" t="s">
        <v>137</v>
      </c>
      <c r="AC157" s="1">
        <v>7</v>
      </c>
    </row>
    <row r="158" spans="3:29" x14ac:dyDescent="0.25">
      <c r="D158" s="1">
        <f t="shared" si="7"/>
        <v>15</v>
      </c>
      <c r="E158" s="46" t="s">
        <v>150</v>
      </c>
      <c r="F158" s="46" t="s">
        <v>20</v>
      </c>
      <c r="G158" s="46" t="s">
        <v>20</v>
      </c>
      <c r="H158" s="46" t="s">
        <v>20</v>
      </c>
      <c r="I158" s="46" t="s">
        <v>102</v>
      </c>
      <c r="J158" s="46" t="s">
        <v>21</v>
      </c>
      <c r="K158" s="46" t="s">
        <v>101</v>
      </c>
      <c r="L158" s="46" t="s">
        <v>99</v>
      </c>
      <c r="M158" s="107"/>
      <c r="N158" s="46" t="s">
        <v>13</v>
      </c>
      <c r="O158" s="46" t="s">
        <v>30</v>
      </c>
      <c r="P158" s="46" t="s">
        <v>22</v>
      </c>
      <c r="Q158" s="46" t="s">
        <v>20</v>
      </c>
      <c r="R158" s="46" t="s">
        <v>31</v>
      </c>
      <c r="S158" s="46" t="s">
        <v>22</v>
      </c>
      <c r="T158" s="46" t="s">
        <v>27</v>
      </c>
      <c r="U158" s="46" t="s">
        <v>100</v>
      </c>
      <c r="V158" s="46" t="s">
        <v>99</v>
      </c>
      <c r="W158" s="46" t="s">
        <v>20</v>
      </c>
      <c r="X158" s="67"/>
      <c r="Y158" s="67"/>
      <c r="AA158" s="61">
        <v>8</v>
      </c>
      <c r="AB158" s="19" t="s">
        <v>122</v>
      </c>
      <c r="AC158" s="1">
        <v>8</v>
      </c>
    </row>
    <row r="159" spans="3:29" x14ac:dyDescent="0.25">
      <c r="D159" s="1">
        <f t="shared" si="7"/>
        <v>7</v>
      </c>
      <c r="E159" s="46" t="s">
        <v>137</v>
      </c>
      <c r="F159" s="46" t="s">
        <v>30</v>
      </c>
      <c r="G159" s="46" t="s">
        <v>31</v>
      </c>
      <c r="H159" s="46" t="s">
        <v>15</v>
      </c>
      <c r="I159" s="46" t="s">
        <v>15</v>
      </c>
      <c r="J159" s="46" t="s">
        <v>15</v>
      </c>
      <c r="K159" s="46" t="s">
        <v>19</v>
      </c>
      <c r="L159" s="46" t="s">
        <v>31</v>
      </c>
      <c r="M159" s="46" t="s">
        <v>20</v>
      </c>
      <c r="N159" s="107"/>
      <c r="O159" s="46" t="s">
        <v>20</v>
      </c>
      <c r="P159" s="46" t="s">
        <v>15</v>
      </c>
      <c r="Q159" s="46" t="s">
        <v>15</v>
      </c>
      <c r="R159" s="46" t="s">
        <v>20</v>
      </c>
      <c r="S159" s="46" t="s">
        <v>13</v>
      </c>
      <c r="T159" s="46" t="s">
        <v>30</v>
      </c>
      <c r="U159" s="46" t="s">
        <v>25</v>
      </c>
      <c r="V159" s="46" t="s">
        <v>23</v>
      </c>
      <c r="W159" s="46" t="s">
        <v>22</v>
      </c>
      <c r="X159" s="67"/>
      <c r="Y159" s="67"/>
      <c r="AA159" s="61">
        <v>9</v>
      </c>
      <c r="AB159" s="19" t="s">
        <v>134</v>
      </c>
      <c r="AC159" s="1">
        <v>9</v>
      </c>
    </row>
    <row r="160" spans="3:29" x14ac:dyDescent="0.25">
      <c r="D160" s="1">
        <f t="shared" si="7"/>
        <v>16</v>
      </c>
      <c r="E160" s="104" t="s">
        <v>133</v>
      </c>
      <c r="F160" s="46" t="s">
        <v>30</v>
      </c>
      <c r="G160" s="46" t="s">
        <v>32</v>
      </c>
      <c r="H160" s="46" t="s">
        <v>203</v>
      </c>
      <c r="I160" s="46" t="s">
        <v>21</v>
      </c>
      <c r="J160" s="46" t="s">
        <v>27</v>
      </c>
      <c r="K160" s="46" t="s">
        <v>26</v>
      </c>
      <c r="L160" s="46" t="s">
        <v>27</v>
      </c>
      <c r="M160" s="46" t="s">
        <v>27</v>
      </c>
      <c r="N160" s="46" t="s">
        <v>21</v>
      </c>
      <c r="O160" s="107"/>
      <c r="P160" s="46" t="s">
        <v>18</v>
      </c>
      <c r="Q160" s="46" t="s">
        <v>27</v>
      </c>
      <c r="R160" s="46" t="s">
        <v>31</v>
      </c>
      <c r="S160" s="46" t="s">
        <v>21</v>
      </c>
      <c r="T160" s="46" t="s">
        <v>27</v>
      </c>
      <c r="U160" s="46" t="s">
        <v>13</v>
      </c>
      <c r="V160" s="46" t="s">
        <v>13</v>
      </c>
      <c r="W160" s="46" t="s">
        <v>98</v>
      </c>
      <c r="X160" s="67"/>
      <c r="Y160" s="67"/>
      <c r="AA160" s="61">
        <v>10</v>
      </c>
      <c r="AB160" s="19" t="s">
        <v>141</v>
      </c>
      <c r="AC160" s="1">
        <v>10</v>
      </c>
    </row>
    <row r="161" spans="3:29" x14ac:dyDescent="0.25">
      <c r="D161" s="1">
        <f t="shared" si="7"/>
        <v>11</v>
      </c>
      <c r="E161" s="104" t="s">
        <v>224</v>
      </c>
      <c r="F161" s="46" t="s">
        <v>30</v>
      </c>
      <c r="G161" s="46" t="s">
        <v>21</v>
      </c>
      <c r="H161" s="46" t="s">
        <v>31</v>
      </c>
      <c r="I161" s="46" t="s">
        <v>13</v>
      </c>
      <c r="J161" s="46" t="s">
        <v>13</v>
      </c>
      <c r="K161" s="46" t="s">
        <v>20</v>
      </c>
      <c r="L161" s="46" t="s">
        <v>20</v>
      </c>
      <c r="M161" s="46" t="s">
        <v>16</v>
      </c>
      <c r="N161" s="46" t="s">
        <v>31</v>
      </c>
      <c r="O161" s="46" t="s">
        <v>20</v>
      </c>
      <c r="P161" s="107"/>
      <c r="Q161" s="46" t="s">
        <v>20</v>
      </c>
      <c r="R161" s="46" t="s">
        <v>20</v>
      </c>
      <c r="S161" s="46" t="s">
        <v>95</v>
      </c>
      <c r="T161" s="46" t="s">
        <v>20</v>
      </c>
      <c r="U161" s="46" t="s">
        <v>27</v>
      </c>
      <c r="V161" s="46" t="s">
        <v>27</v>
      </c>
      <c r="W161" s="46" t="s">
        <v>18</v>
      </c>
      <c r="X161" s="67"/>
      <c r="Y161" s="67"/>
      <c r="AA161" s="61">
        <v>11</v>
      </c>
      <c r="AB161" s="19" t="s">
        <v>224</v>
      </c>
      <c r="AC161" s="1">
        <v>11</v>
      </c>
    </row>
    <row r="162" spans="3:29" x14ac:dyDescent="0.25">
      <c r="D162" s="1">
        <f t="shared" si="7"/>
        <v>18</v>
      </c>
      <c r="E162" s="104" t="s">
        <v>156</v>
      </c>
      <c r="F162" s="46" t="s">
        <v>20</v>
      </c>
      <c r="G162" s="46" t="s">
        <v>96</v>
      </c>
      <c r="H162" s="46" t="s">
        <v>97</v>
      </c>
      <c r="I162" s="46" t="s">
        <v>28</v>
      </c>
      <c r="J162" s="46" t="s">
        <v>27</v>
      </c>
      <c r="K162" s="46" t="s">
        <v>21</v>
      </c>
      <c r="L162" s="46" t="s">
        <v>13</v>
      </c>
      <c r="M162" s="46" t="s">
        <v>21</v>
      </c>
      <c r="N162" s="46" t="s">
        <v>20</v>
      </c>
      <c r="O162" s="46" t="s">
        <v>20</v>
      </c>
      <c r="P162" s="46" t="s">
        <v>27</v>
      </c>
      <c r="Q162" s="107"/>
      <c r="R162" s="46" t="s">
        <v>18</v>
      </c>
      <c r="S162" s="46" t="s">
        <v>96</v>
      </c>
      <c r="T162" s="46" t="s">
        <v>98</v>
      </c>
      <c r="U162" s="46" t="s">
        <v>96</v>
      </c>
      <c r="V162" s="46" t="s">
        <v>31</v>
      </c>
      <c r="W162" s="46" t="s">
        <v>31</v>
      </c>
      <c r="X162" s="67"/>
      <c r="Y162" s="67"/>
      <c r="AA162" s="61">
        <v>12</v>
      </c>
      <c r="AB162" s="19" t="s">
        <v>136</v>
      </c>
      <c r="AC162" s="1">
        <v>12</v>
      </c>
    </row>
    <row r="163" spans="3:29" x14ac:dyDescent="0.25">
      <c r="D163" s="1">
        <f t="shared" si="7"/>
        <v>13</v>
      </c>
      <c r="E163" s="46" t="s">
        <v>195</v>
      </c>
      <c r="F163" s="46" t="s">
        <v>21</v>
      </c>
      <c r="G163" s="46" t="s">
        <v>22</v>
      </c>
      <c r="H163" s="46" t="s">
        <v>23</v>
      </c>
      <c r="I163" s="46" t="s">
        <v>27</v>
      </c>
      <c r="J163" s="46" t="s">
        <v>97</v>
      </c>
      <c r="K163" s="46" t="s">
        <v>16</v>
      </c>
      <c r="L163" s="46" t="s">
        <v>18</v>
      </c>
      <c r="M163" s="46" t="s">
        <v>31</v>
      </c>
      <c r="N163" s="46" t="s">
        <v>20</v>
      </c>
      <c r="O163" s="46" t="s">
        <v>99</v>
      </c>
      <c r="P163" s="46" t="s">
        <v>100</v>
      </c>
      <c r="Q163" s="46" t="s">
        <v>16</v>
      </c>
      <c r="R163" s="107"/>
      <c r="S163" s="46" t="s">
        <v>15</v>
      </c>
      <c r="T163" s="46" t="s">
        <v>103</v>
      </c>
      <c r="U163" s="46" t="s">
        <v>18</v>
      </c>
      <c r="V163" s="46" t="s">
        <v>99</v>
      </c>
      <c r="W163" s="46" t="s">
        <v>31</v>
      </c>
      <c r="X163" s="67"/>
      <c r="Y163" s="67"/>
      <c r="AA163" s="61">
        <v>13</v>
      </c>
      <c r="AB163" s="19" t="s">
        <v>195</v>
      </c>
      <c r="AC163" s="1">
        <v>13</v>
      </c>
    </row>
    <row r="164" spans="3:29" x14ac:dyDescent="0.25">
      <c r="D164" s="1">
        <f t="shared" si="7"/>
        <v>10</v>
      </c>
      <c r="E164" s="46" t="s">
        <v>141</v>
      </c>
      <c r="F164" s="46" t="s">
        <v>13</v>
      </c>
      <c r="G164" s="46" t="s">
        <v>98</v>
      </c>
      <c r="H164" s="46" t="s">
        <v>21</v>
      </c>
      <c r="I164" s="46" t="s">
        <v>96</v>
      </c>
      <c r="J164" s="46" t="s">
        <v>13</v>
      </c>
      <c r="K164" s="46" t="s">
        <v>15</v>
      </c>
      <c r="L164" s="46" t="s">
        <v>27</v>
      </c>
      <c r="M164" s="46" t="s">
        <v>20</v>
      </c>
      <c r="N164" s="46" t="s">
        <v>27</v>
      </c>
      <c r="O164" s="46" t="s">
        <v>22</v>
      </c>
      <c r="P164" s="46" t="s">
        <v>96</v>
      </c>
      <c r="Q164" s="46" t="s">
        <v>13</v>
      </c>
      <c r="R164" s="46" t="s">
        <v>32</v>
      </c>
      <c r="S164" s="107"/>
      <c r="T164" s="46" t="s">
        <v>19</v>
      </c>
      <c r="U164" s="46" t="s">
        <v>30</v>
      </c>
      <c r="V164" s="46" t="s">
        <v>20</v>
      </c>
      <c r="W164" s="46" t="s">
        <v>99</v>
      </c>
      <c r="X164" s="67"/>
      <c r="Y164" s="67"/>
      <c r="AA164" s="61">
        <v>14</v>
      </c>
      <c r="AB164" s="19" t="s">
        <v>129</v>
      </c>
      <c r="AC164" s="1">
        <v>14</v>
      </c>
    </row>
    <row r="165" spans="3:29" x14ac:dyDescent="0.25">
      <c r="D165" s="1">
        <f t="shared" si="7"/>
        <v>3</v>
      </c>
      <c r="E165" s="46" t="s">
        <v>148</v>
      </c>
      <c r="F165" s="46" t="s">
        <v>18</v>
      </c>
      <c r="G165" s="46" t="s">
        <v>22</v>
      </c>
      <c r="H165" s="46" t="s">
        <v>96</v>
      </c>
      <c r="I165" s="46" t="s">
        <v>27</v>
      </c>
      <c r="J165" s="46" t="s">
        <v>13</v>
      </c>
      <c r="K165" s="46" t="s">
        <v>14</v>
      </c>
      <c r="L165" s="46" t="s">
        <v>25</v>
      </c>
      <c r="M165" s="46" t="s">
        <v>18</v>
      </c>
      <c r="N165" s="46" t="s">
        <v>26</v>
      </c>
      <c r="O165" s="46" t="s">
        <v>16</v>
      </c>
      <c r="P165" s="46" t="s">
        <v>18</v>
      </c>
      <c r="Q165" s="46" t="s">
        <v>27</v>
      </c>
      <c r="R165" s="46" t="s">
        <v>20</v>
      </c>
      <c r="S165" s="46" t="s">
        <v>16</v>
      </c>
      <c r="T165" s="107"/>
      <c r="U165" s="46" t="s">
        <v>18</v>
      </c>
      <c r="V165" s="46" t="s">
        <v>104</v>
      </c>
      <c r="W165" s="46" t="s">
        <v>16</v>
      </c>
      <c r="X165" s="67"/>
      <c r="Y165" s="67"/>
      <c r="AA165" s="61">
        <v>15</v>
      </c>
      <c r="AB165" s="19" t="s">
        <v>150</v>
      </c>
      <c r="AC165" s="1">
        <v>15</v>
      </c>
    </row>
    <row r="166" spans="3:29" x14ac:dyDescent="0.25">
      <c r="D166" s="1">
        <f t="shared" si="7"/>
        <v>6</v>
      </c>
      <c r="E166" s="46" t="s">
        <v>131</v>
      </c>
      <c r="F166" s="46" t="s">
        <v>15</v>
      </c>
      <c r="G166" s="46" t="s">
        <v>21</v>
      </c>
      <c r="H166" s="46" t="s">
        <v>27</v>
      </c>
      <c r="I166" s="46" t="s">
        <v>20</v>
      </c>
      <c r="J166" s="46" t="s">
        <v>97</v>
      </c>
      <c r="K166" s="46" t="s">
        <v>30</v>
      </c>
      <c r="L166" s="46" t="s">
        <v>19</v>
      </c>
      <c r="M166" s="46" t="s">
        <v>27</v>
      </c>
      <c r="N166" s="46" t="s">
        <v>26</v>
      </c>
      <c r="O166" s="46" t="s">
        <v>104</v>
      </c>
      <c r="P166" s="46" t="s">
        <v>22</v>
      </c>
      <c r="Q166" s="46" t="s">
        <v>31</v>
      </c>
      <c r="R166" s="46" t="s">
        <v>19</v>
      </c>
      <c r="S166" s="46" t="s">
        <v>13</v>
      </c>
      <c r="T166" s="46" t="s">
        <v>26</v>
      </c>
      <c r="U166" s="107"/>
      <c r="V166" s="46" t="s">
        <v>19</v>
      </c>
      <c r="W166" s="46" t="s">
        <v>23</v>
      </c>
      <c r="X166" s="67"/>
      <c r="Y166" s="67"/>
      <c r="AA166" s="61">
        <v>16</v>
      </c>
      <c r="AB166" s="19" t="s">
        <v>133</v>
      </c>
      <c r="AC166" s="1">
        <v>16</v>
      </c>
    </row>
    <row r="167" spans="3:29" x14ac:dyDescent="0.25">
      <c r="D167" s="1">
        <f t="shared" si="7"/>
        <v>9</v>
      </c>
      <c r="E167" s="46" t="s">
        <v>134</v>
      </c>
      <c r="F167" s="46" t="s">
        <v>20</v>
      </c>
      <c r="G167" s="46" t="s">
        <v>20</v>
      </c>
      <c r="H167" s="46" t="s">
        <v>27</v>
      </c>
      <c r="I167" s="46" t="s">
        <v>96</v>
      </c>
      <c r="J167" s="46" t="s">
        <v>30</v>
      </c>
      <c r="K167" s="46" t="s">
        <v>23</v>
      </c>
      <c r="L167" s="46" t="s">
        <v>106</v>
      </c>
      <c r="M167" s="46" t="s">
        <v>22</v>
      </c>
      <c r="N167" s="46" t="s">
        <v>26</v>
      </c>
      <c r="O167" s="46" t="s">
        <v>15</v>
      </c>
      <c r="P167" s="46" t="s">
        <v>20</v>
      </c>
      <c r="Q167" s="46" t="s">
        <v>22</v>
      </c>
      <c r="R167" s="46" t="s">
        <v>97</v>
      </c>
      <c r="S167" s="46" t="s">
        <v>21</v>
      </c>
      <c r="T167" s="46" t="s">
        <v>95</v>
      </c>
      <c r="U167" s="46" t="s">
        <v>22</v>
      </c>
      <c r="V167" s="107"/>
      <c r="W167" s="46" t="s">
        <v>19</v>
      </c>
      <c r="X167" s="67"/>
      <c r="Y167" s="67"/>
      <c r="AA167" s="61">
        <v>17</v>
      </c>
      <c r="AB167" s="19" t="s">
        <v>158</v>
      </c>
      <c r="AC167" s="1">
        <v>17</v>
      </c>
    </row>
    <row r="168" spans="3:29" x14ac:dyDescent="0.25">
      <c r="D168" s="1">
        <f t="shared" si="7"/>
        <v>8</v>
      </c>
      <c r="E168" s="104" t="s">
        <v>122</v>
      </c>
      <c r="F168" s="46" t="s">
        <v>27</v>
      </c>
      <c r="G168" s="46" t="s">
        <v>23</v>
      </c>
      <c r="H168" s="46" t="s">
        <v>21</v>
      </c>
      <c r="I168" s="46" t="s">
        <v>99</v>
      </c>
      <c r="J168" s="46" t="s">
        <v>31</v>
      </c>
      <c r="K168" s="46" t="s">
        <v>13</v>
      </c>
      <c r="L168" s="46" t="s">
        <v>23</v>
      </c>
      <c r="M168" s="46" t="s">
        <v>15</v>
      </c>
      <c r="N168" s="46" t="s">
        <v>19</v>
      </c>
      <c r="O168" s="46" t="s">
        <v>95</v>
      </c>
      <c r="P168" s="46" t="s">
        <v>27</v>
      </c>
      <c r="Q168" s="46" t="s">
        <v>13</v>
      </c>
      <c r="R168" s="46" t="s">
        <v>30</v>
      </c>
      <c r="S168" s="46" t="s">
        <v>15</v>
      </c>
      <c r="T168" s="46" t="s">
        <v>15</v>
      </c>
      <c r="U168" s="46" t="s">
        <v>13</v>
      </c>
      <c r="V168" s="46" t="s">
        <v>18</v>
      </c>
      <c r="W168" s="107"/>
      <c r="X168" s="67"/>
      <c r="Y168" s="67"/>
      <c r="AA168" s="61">
        <v>18</v>
      </c>
      <c r="AB168" s="19" t="s">
        <v>156</v>
      </c>
      <c r="AC168" s="1">
        <v>18</v>
      </c>
    </row>
    <row r="169" spans="3:29" x14ac:dyDescent="0.25">
      <c r="D169" s="1"/>
      <c r="E169" s="4"/>
      <c r="F169" s="67"/>
      <c r="G169" s="67"/>
      <c r="H169" s="67"/>
      <c r="I169" s="67"/>
      <c r="J169" s="67"/>
      <c r="K169" s="67"/>
      <c r="L169" s="67"/>
      <c r="M169" s="67"/>
      <c r="N169" s="67"/>
      <c r="O169" s="67"/>
      <c r="P169" s="67"/>
      <c r="Q169" s="67"/>
      <c r="R169" s="67"/>
      <c r="S169" s="67"/>
      <c r="T169" s="67"/>
      <c r="U169" s="67"/>
      <c r="V169" s="67"/>
      <c r="W169" s="67"/>
      <c r="X169" s="67"/>
      <c r="Y169" s="67"/>
      <c r="AA169" s="64"/>
      <c r="AB169" s="4"/>
      <c r="AC169" s="1"/>
    </row>
    <row r="170" spans="3:29" x14ac:dyDescent="0.25">
      <c r="E170" s="40"/>
      <c r="F170" s="71"/>
      <c r="G170" s="71"/>
      <c r="H170" s="71"/>
      <c r="I170" s="71"/>
      <c r="J170" s="71"/>
      <c r="K170" s="71"/>
      <c r="L170" s="71"/>
      <c r="M170" s="71"/>
      <c r="N170" s="71"/>
      <c r="O170" s="71"/>
      <c r="P170" s="71"/>
      <c r="Q170" s="71"/>
      <c r="R170" s="71"/>
      <c r="S170" s="71"/>
      <c r="T170" s="71"/>
      <c r="U170" s="71"/>
      <c r="V170" s="71"/>
      <c r="W170" s="72"/>
      <c r="X170" s="72"/>
      <c r="Y170" s="72"/>
    </row>
    <row r="171" spans="3:29" ht="115.5" x14ac:dyDescent="0.25">
      <c r="C171" s="21"/>
      <c r="E171" s="112" t="s">
        <v>246</v>
      </c>
      <c r="F171" s="105" t="s">
        <v>120</v>
      </c>
      <c r="G171" s="105" t="s">
        <v>138</v>
      </c>
      <c r="H171" s="105" t="s">
        <v>117</v>
      </c>
      <c r="I171" s="105" t="s">
        <v>135</v>
      </c>
      <c r="J171" s="105" t="s">
        <v>217</v>
      </c>
      <c r="K171" s="105" t="s">
        <v>218</v>
      </c>
      <c r="L171" s="105" t="s">
        <v>137</v>
      </c>
      <c r="M171" s="105" t="s">
        <v>187</v>
      </c>
      <c r="N171" s="105" t="s">
        <v>186</v>
      </c>
      <c r="O171" s="105" t="s">
        <v>216</v>
      </c>
      <c r="P171" s="105" t="s">
        <v>220</v>
      </c>
      <c r="Q171" s="105" t="s">
        <v>204</v>
      </c>
      <c r="R171" s="105" t="s">
        <v>228</v>
      </c>
      <c r="S171" s="105" t="s">
        <v>148</v>
      </c>
      <c r="T171" s="105" t="s">
        <v>242</v>
      </c>
      <c r="U171" s="105" t="s">
        <v>131</v>
      </c>
      <c r="V171" s="105" t="s">
        <v>134</v>
      </c>
      <c r="W171" s="105" t="s">
        <v>139</v>
      </c>
      <c r="X171" s="65"/>
      <c r="Y171" s="65"/>
      <c r="AB171" s="113" t="s">
        <v>246</v>
      </c>
    </row>
    <row r="172" spans="3:29" x14ac:dyDescent="0.25">
      <c r="D172" s="1">
        <f>VLOOKUP(E172,$AB$172:$AC$189,2,FALSE)</f>
        <v>2</v>
      </c>
      <c r="E172" s="46" t="s">
        <v>120</v>
      </c>
      <c r="F172" s="107"/>
      <c r="G172" s="46" t="s">
        <v>20</v>
      </c>
      <c r="H172" s="46" t="s">
        <v>99</v>
      </c>
      <c r="I172" s="46" t="s">
        <v>15</v>
      </c>
      <c r="J172" s="46" t="s">
        <v>30</v>
      </c>
      <c r="K172" s="46" t="s">
        <v>20</v>
      </c>
      <c r="L172" s="46" t="s">
        <v>22</v>
      </c>
      <c r="M172" s="46" t="s">
        <v>15</v>
      </c>
      <c r="N172" s="46" t="s">
        <v>18</v>
      </c>
      <c r="O172" s="46" t="s">
        <v>23</v>
      </c>
      <c r="P172" s="46" t="s">
        <v>21</v>
      </c>
      <c r="Q172" s="46" t="s">
        <v>241</v>
      </c>
      <c r="R172" s="46" t="s">
        <v>31</v>
      </c>
      <c r="S172" s="46" t="s">
        <v>22</v>
      </c>
      <c r="T172" s="46" t="s">
        <v>15</v>
      </c>
      <c r="U172" s="46" t="s">
        <v>25</v>
      </c>
      <c r="V172" s="46" t="s">
        <v>30</v>
      </c>
      <c r="W172" s="46" t="s">
        <v>26</v>
      </c>
      <c r="X172" s="67"/>
      <c r="Y172" s="67"/>
      <c r="AA172" s="61">
        <v>1</v>
      </c>
      <c r="AB172" s="19" t="s">
        <v>117</v>
      </c>
      <c r="AC172" s="1">
        <v>1</v>
      </c>
    </row>
    <row r="173" spans="3:29" x14ac:dyDescent="0.25">
      <c r="D173" s="1">
        <f t="shared" ref="D173:D189" si="8">VLOOKUP(E173,$AB$172:$AC$189,2,FALSE)</f>
        <v>3</v>
      </c>
      <c r="E173" s="104" t="s">
        <v>189</v>
      </c>
      <c r="F173" s="46" t="s">
        <v>14</v>
      </c>
      <c r="G173" s="107"/>
      <c r="H173" s="46" t="s">
        <v>99</v>
      </c>
      <c r="I173" s="46" t="s">
        <v>19</v>
      </c>
      <c r="J173" s="46" t="s">
        <v>25</v>
      </c>
      <c r="K173" s="46" t="s">
        <v>110</v>
      </c>
      <c r="L173" s="46" t="s">
        <v>26</v>
      </c>
      <c r="M173" s="46" t="s">
        <v>16</v>
      </c>
      <c r="N173" s="46" t="s">
        <v>14</v>
      </c>
      <c r="O173" s="46" t="s">
        <v>31</v>
      </c>
      <c r="P173" s="46" t="s">
        <v>27</v>
      </c>
      <c r="Q173" s="46" t="s">
        <v>13</v>
      </c>
      <c r="R173" s="46" t="s">
        <v>26</v>
      </c>
      <c r="S173" s="46" t="s">
        <v>19</v>
      </c>
      <c r="T173" s="46" t="s">
        <v>26</v>
      </c>
      <c r="U173" s="46" t="s">
        <v>15</v>
      </c>
      <c r="V173" s="46" t="s">
        <v>31</v>
      </c>
      <c r="W173" s="46" t="s">
        <v>15</v>
      </c>
      <c r="X173" s="67"/>
      <c r="Y173" s="67"/>
      <c r="AA173" s="61">
        <v>2</v>
      </c>
      <c r="AB173" s="19" t="s">
        <v>120</v>
      </c>
      <c r="AC173" s="1">
        <v>2</v>
      </c>
    </row>
    <row r="174" spans="3:29" x14ac:dyDescent="0.25">
      <c r="D174" s="1">
        <f t="shared" si="8"/>
        <v>1</v>
      </c>
      <c r="E174" s="46" t="s">
        <v>117</v>
      </c>
      <c r="F174" s="46" t="s">
        <v>96</v>
      </c>
      <c r="G174" s="46" t="s">
        <v>22</v>
      </c>
      <c r="H174" s="107"/>
      <c r="I174" s="46" t="s">
        <v>18</v>
      </c>
      <c r="J174" s="46" t="s">
        <v>26</v>
      </c>
      <c r="K174" s="46" t="s">
        <v>22</v>
      </c>
      <c r="L174" s="46" t="s">
        <v>19</v>
      </c>
      <c r="M174" s="46" t="s">
        <v>20</v>
      </c>
      <c r="N174" s="46" t="s">
        <v>104</v>
      </c>
      <c r="O174" s="46" t="s">
        <v>13</v>
      </c>
      <c r="P174" s="46" t="s">
        <v>20</v>
      </c>
      <c r="Q174" s="46" t="s">
        <v>19</v>
      </c>
      <c r="R174" s="46" t="s">
        <v>22</v>
      </c>
      <c r="S174" s="46" t="s">
        <v>31</v>
      </c>
      <c r="T174" s="46" t="s">
        <v>22</v>
      </c>
      <c r="U174" s="46" t="s">
        <v>20</v>
      </c>
      <c r="V174" s="46" t="s">
        <v>22</v>
      </c>
      <c r="W174" s="46" t="s">
        <v>22</v>
      </c>
      <c r="X174" s="67"/>
      <c r="Y174" s="67"/>
      <c r="AA174" s="61">
        <v>3</v>
      </c>
      <c r="AB174" s="19" t="s">
        <v>189</v>
      </c>
      <c r="AC174" s="1">
        <v>3</v>
      </c>
    </row>
    <row r="175" spans="3:29" x14ac:dyDescent="0.25">
      <c r="D175" s="1">
        <f t="shared" si="8"/>
        <v>17</v>
      </c>
      <c r="E175" s="46" t="s">
        <v>135</v>
      </c>
      <c r="F175" s="46" t="s">
        <v>97</v>
      </c>
      <c r="G175" s="46" t="s">
        <v>20</v>
      </c>
      <c r="H175" s="46" t="s">
        <v>13</v>
      </c>
      <c r="I175" s="107"/>
      <c r="J175" s="46" t="s">
        <v>21</v>
      </c>
      <c r="K175" s="46" t="s">
        <v>99</v>
      </c>
      <c r="L175" s="46" t="s">
        <v>97</v>
      </c>
      <c r="M175" s="46" t="s">
        <v>100</v>
      </c>
      <c r="N175" s="46" t="s">
        <v>31</v>
      </c>
      <c r="O175" s="46" t="s">
        <v>96</v>
      </c>
      <c r="P175" s="46" t="s">
        <v>15</v>
      </c>
      <c r="Q175" s="46" t="s">
        <v>21</v>
      </c>
      <c r="R175" s="46" t="s">
        <v>22</v>
      </c>
      <c r="S175" s="46" t="s">
        <v>31</v>
      </c>
      <c r="T175" s="46" t="s">
        <v>15</v>
      </c>
      <c r="U175" s="46" t="s">
        <v>96</v>
      </c>
      <c r="V175" s="46" t="s">
        <v>20</v>
      </c>
      <c r="W175" s="46" t="s">
        <v>18</v>
      </c>
      <c r="X175" s="67"/>
      <c r="Y175" s="67"/>
      <c r="AA175" s="61">
        <v>4</v>
      </c>
      <c r="AB175" s="19" t="s">
        <v>137</v>
      </c>
      <c r="AC175" s="1">
        <v>4</v>
      </c>
    </row>
    <row r="176" spans="3:29" x14ac:dyDescent="0.25">
      <c r="D176" s="1">
        <f t="shared" si="8"/>
        <v>9</v>
      </c>
      <c r="E176" s="104" t="s">
        <v>136</v>
      </c>
      <c r="F176" s="46" t="s">
        <v>21</v>
      </c>
      <c r="G176" s="46" t="s">
        <v>27</v>
      </c>
      <c r="H176" s="46" t="s">
        <v>27</v>
      </c>
      <c r="I176" s="46" t="s">
        <v>31</v>
      </c>
      <c r="J176" s="107"/>
      <c r="K176" s="46" t="s">
        <v>13</v>
      </c>
      <c r="L176" s="46" t="s">
        <v>99</v>
      </c>
      <c r="M176" s="46" t="s">
        <v>23</v>
      </c>
      <c r="N176" s="46" t="s">
        <v>15</v>
      </c>
      <c r="O176" s="46" t="s">
        <v>23</v>
      </c>
      <c r="P176" s="46" t="s">
        <v>13</v>
      </c>
      <c r="Q176" s="46" t="s">
        <v>26</v>
      </c>
      <c r="R176" s="46" t="s">
        <v>20</v>
      </c>
      <c r="S176" s="46" t="s">
        <v>27</v>
      </c>
      <c r="T176" s="46" t="s">
        <v>99</v>
      </c>
      <c r="U176" s="46" t="s">
        <v>15</v>
      </c>
      <c r="V176" s="46" t="s">
        <v>99</v>
      </c>
      <c r="W176" s="46" t="s">
        <v>15</v>
      </c>
      <c r="X176" s="67"/>
      <c r="Y176" s="67"/>
      <c r="AA176" s="61">
        <v>5</v>
      </c>
      <c r="AB176" s="19" t="s">
        <v>195</v>
      </c>
      <c r="AC176" s="1">
        <v>5</v>
      </c>
    </row>
    <row r="177" spans="3:29" x14ac:dyDescent="0.25">
      <c r="D177" s="1">
        <f t="shared" si="8"/>
        <v>8</v>
      </c>
      <c r="E177" s="104" t="s">
        <v>150</v>
      </c>
      <c r="F177" s="46" t="s">
        <v>103</v>
      </c>
      <c r="G177" s="46" t="s">
        <v>31</v>
      </c>
      <c r="H177" s="46" t="s">
        <v>20</v>
      </c>
      <c r="I177" s="46" t="s">
        <v>13</v>
      </c>
      <c r="J177" s="46" t="s">
        <v>21</v>
      </c>
      <c r="K177" s="107"/>
      <c r="L177" s="46" t="s">
        <v>31</v>
      </c>
      <c r="M177" s="46" t="s">
        <v>15</v>
      </c>
      <c r="N177" s="46" t="s">
        <v>15</v>
      </c>
      <c r="O177" s="46" t="s">
        <v>112</v>
      </c>
      <c r="P177" s="46" t="s">
        <v>103</v>
      </c>
      <c r="Q177" s="46" t="s">
        <v>20</v>
      </c>
      <c r="R177" s="46" t="s">
        <v>20</v>
      </c>
      <c r="S177" s="46" t="s">
        <v>15</v>
      </c>
      <c r="T177" s="46" t="s">
        <v>21</v>
      </c>
      <c r="U177" s="46" t="s">
        <v>25</v>
      </c>
      <c r="V177" s="46" t="s">
        <v>16</v>
      </c>
      <c r="W177" s="46" t="s">
        <v>99</v>
      </c>
      <c r="X177" s="67"/>
      <c r="Y177" s="67"/>
      <c r="AA177" s="61">
        <v>6</v>
      </c>
      <c r="AB177" s="19" t="s">
        <v>141</v>
      </c>
      <c r="AC177" s="1">
        <v>6</v>
      </c>
    </row>
    <row r="178" spans="3:29" x14ac:dyDescent="0.25">
      <c r="D178" s="1">
        <f t="shared" si="8"/>
        <v>4</v>
      </c>
      <c r="E178" s="46" t="s">
        <v>137</v>
      </c>
      <c r="F178" s="46" t="s">
        <v>30</v>
      </c>
      <c r="G178" s="46" t="s">
        <v>18</v>
      </c>
      <c r="H178" s="46" t="s">
        <v>100</v>
      </c>
      <c r="I178" s="46" t="s">
        <v>15</v>
      </c>
      <c r="J178" s="46" t="s">
        <v>26</v>
      </c>
      <c r="K178" s="46" t="s">
        <v>23</v>
      </c>
      <c r="L178" s="107"/>
      <c r="M178" s="46" t="s">
        <v>22</v>
      </c>
      <c r="N178" s="46" t="s">
        <v>26</v>
      </c>
      <c r="O178" s="46" t="s">
        <v>15</v>
      </c>
      <c r="P178" s="46" t="s">
        <v>22</v>
      </c>
      <c r="Q178" s="46" t="s">
        <v>21</v>
      </c>
      <c r="R178" s="46" t="s">
        <v>18</v>
      </c>
      <c r="S178" s="46" t="s">
        <v>21</v>
      </c>
      <c r="T178" s="46" t="s">
        <v>21</v>
      </c>
      <c r="U178" s="46" t="s">
        <v>15</v>
      </c>
      <c r="V178" s="46" t="s">
        <v>19</v>
      </c>
      <c r="W178" s="46" t="s">
        <v>13</v>
      </c>
      <c r="X178" s="67"/>
      <c r="Y178" s="67"/>
      <c r="AA178" s="61">
        <v>7</v>
      </c>
      <c r="AB178" s="19" t="s">
        <v>244</v>
      </c>
      <c r="AC178" s="1">
        <v>7</v>
      </c>
    </row>
    <row r="179" spans="3:29" x14ac:dyDescent="0.25">
      <c r="D179" s="1">
        <f t="shared" si="8"/>
        <v>8</v>
      </c>
      <c r="E179" s="104" t="s">
        <v>150</v>
      </c>
      <c r="F179" s="46" t="s">
        <v>30</v>
      </c>
      <c r="G179" s="46" t="s">
        <v>27</v>
      </c>
      <c r="H179" s="46" t="s">
        <v>13</v>
      </c>
      <c r="I179" s="46" t="s">
        <v>13</v>
      </c>
      <c r="J179" s="46" t="s">
        <v>21</v>
      </c>
      <c r="K179" s="46" t="s">
        <v>31</v>
      </c>
      <c r="L179" s="46" t="s">
        <v>16</v>
      </c>
      <c r="M179" s="107"/>
      <c r="N179" s="46" t="s">
        <v>23</v>
      </c>
      <c r="O179" s="46" t="s">
        <v>20</v>
      </c>
      <c r="P179" s="46" t="s">
        <v>27</v>
      </c>
      <c r="Q179" s="46" t="s">
        <v>23</v>
      </c>
      <c r="R179" s="46" t="s">
        <v>20</v>
      </c>
      <c r="S179" s="46" t="s">
        <v>22</v>
      </c>
      <c r="T179" s="46" t="s">
        <v>30</v>
      </c>
      <c r="U179" s="46" t="s">
        <v>27</v>
      </c>
      <c r="V179" s="46" t="s">
        <v>19</v>
      </c>
      <c r="W179" s="46" t="s">
        <v>99</v>
      </c>
      <c r="X179" s="67"/>
      <c r="Y179" s="67"/>
      <c r="AA179" s="61">
        <v>8</v>
      </c>
      <c r="AB179" s="19" t="s">
        <v>150</v>
      </c>
      <c r="AC179" s="1">
        <v>8</v>
      </c>
    </row>
    <row r="180" spans="3:29" x14ac:dyDescent="0.25">
      <c r="D180" s="1">
        <f t="shared" si="8"/>
        <v>7</v>
      </c>
      <c r="E180" s="104" t="s">
        <v>244</v>
      </c>
      <c r="F180" s="46" t="s">
        <v>21</v>
      </c>
      <c r="G180" s="46" t="s">
        <v>22</v>
      </c>
      <c r="H180" s="46" t="s">
        <v>20</v>
      </c>
      <c r="I180" s="46" t="s">
        <v>97</v>
      </c>
      <c r="J180" s="46" t="s">
        <v>15</v>
      </c>
      <c r="K180" s="46" t="s">
        <v>20</v>
      </c>
      <c r="L180" s="46" t="s">
        <v>21</v>
      </c>
      <c r="M180" s="46" t="s">
        <v>30</v>
      </c>
      <c r="N180" s="107"/>
      <c r="O180" s="46" t="s">
        <v>20</v>
      </c>
      <c r="P180" s="46" t="s">
        <v>21</v>
      </c>
      <c r="Q180" s="46" t="s">
        <v>26</v>
      </c>
      <c r="R180" s="46" t="s">
        <v>96</v>
      </c>
      <c r="S180" s="46" t="s">
        <v>104</v>
      </c>
      <c r="T180" s="46" t="s">
        <v>22</v>
      </c>
      <c r="U180" s="46" t="s">
        <v>32</v>
      </c>
      <c r="V180" s="46" t="s">
        <v>23</v>
      </c>
      <c r="W180" s="46" t="s">
        <v>31</v>
      </c>
      <c r="X180" s="67"/>
      <c r="Y180" s="67"/>
      <c r="AA180" s="61">
        <v>9</v>
      </c>
      <c r="AB180" s="19" t="s">
        <v>136</v>
      </c>
      <c r="AC180" s="1">
        <v>9</v>
      </c>
    </row>
    <row r="181" spans="3:29" x14ac:dyDescent="0.25">
      <c r="D181" s="1">
        <f t="shared" si="8"/>
        <v>10</v>
      </c>
      <c r="E181" s="104" t="s">
        <v>158</v>
      </c>
      <c r="F181" s="46" t="s">
        <v>22</v>
      </c>
      <c r="G181" s="46" t="s">
        <v>23</v>
      </c>
      <c r="H181" s="46" t="s">
        <v>27</v>
      </c>
      <c r="I181" s="46" t="s">
        <v>13</v>
      </c>
      <c r="J181" s="46" t="s">
        <v>13</v>
      </c>
      <c r="K181" s="46" t="s">
        <v>23</v>
      </c>
      <c r="L181" s="46" t="s">
        <v>16</v>
      </c>
      <c r="M181" s="46" t="s">
        <v>20</v>
      </c>
      <c r="N181" s="46" t="s">
        <v>99</v>
      </c>
      <c r="O181" s="107"/>
      <c r="P181" s="46" t="s">
        <v>25</v>
      </c>
      <c r="Q181" s="46" t="s">
        <v>100</v>
      </c>
      <c r="R181" s="46" t="s">
        <v>13</v>
      </c>
      <c r="S181" s="46" t="s">
        <v>15</v>
      </c>
      <c r="T181" s="46" t="s">
        <v>13</v>
      </c>
      <c r="U181" s="46" t="s">
        <v>99</v>
      </c>
      <c r="V181" s="46" t="s">
        <v>26</v>
      </c>
      <c r="W181" s="46" t="s">
        <v>20</v>
      </c>
      <c r="X181" s="67"/>
      <c r="Y181" s="67"/>
      <c r="AA181" s="61">
        <v>10</v>
      </c>
      <c r="AB181" s="19" t="s">
        <v>158</v>
      </c>
      <c r="AC181" s="1">
        <v>10</v>
      </c>
    </row>
    <row r="182" spans="3:29" x14ac:dyDescent="0.25">
      <c r="D182" s="1">
        <f t="shared" si="8"/>
        <v>5</v>
      </c>
      <c r="E182" s="104" t="s">
        <v>195</v>
      </c>
      <c r="F182" s="46" t="s">
        <v>21</v>
      </c>
      <c r="G182" s="46" t="s">
        <v>99</v>
      </c>
      <c r="H182" s="46" t="s">
        <v>96</v>
      </c>
      <c r="I182" s="46" t="s">
        <v>26</v>
      </c>
      <c r="J182" s="46" t="s">
        <v>20</v>
      </c>
      <c r="K182" s="46" t="s">
        <v>21</v>
      </c>
      <c r="L182" s="46" t="s">
        <v>21</v>
      </c>
      <c r="M182" s="46" t="s">
        <v>25</v>
      </c>
      <c r="N182" s="46" t="s">
        <v>15</v>
      </c>
      <c r="O182" s="46" t="s">
        <v>22</v>
      </c>
      <c r="P182" s="107"/>
      <c r="Q182" s="46" t="s">
        <v>13</v>
      </c>
      <c r="R182" s="46" t="s">
        <v>26</v>
      </c>
      <c r="S182" s="46" t="s">
        <v>21</v>
      </c>
      <c r="T182" s="46" t="s">
        <v>15</v>
      </c>
      <c r="U182" s="46" t="s">
        <v>22</v>
      </c>
      <c r="V182" s="46" t="s">
        <v>20</v>
      </c>
      <c r="W182" s="46" t="s">
        <v>21</v>
      </c>
      <c r="X182" s="67"/>
      <c r="Y182" s="67"/>
      <c r="AA182" s="61">
        <v>11</v>
      </c>
      <c r="AB182" s="19" t="s">
        <v>192</v>
      </c>
      <c r="AC182" s="1">
        <v>11</v>
      </c>
    </row>
    <row r="183" spans="3:29" x14ac:dyDescent="0.25">
      <c r="D183" s="1">
        <f t="shared" si="8"/>
        <v>16</v>
      </c>
      <c r="E183" s="46" t="s">
        <v>204</v>
      </c>
      <c r="F183" s="46" t="s">
        <v>99</v>
      </c>
      <c r="G183" s="46" t="s">
        <v>32</v>
      </c>
      <c r="H183" s="46" t="s">
        <v>13</v>
      </c>
      <c r="I183" s="46" t="s">
        <v>100</v>
      </c>
      <c r="J183" s="46" t="s">
        <v>22</v>
      </c>
      <c r="K183" s="46" t="s">
        <v>27</v>
      </c>
      <c r="L183" s="46" t="s">
        <v>27</v>
      </c>
      <c r="M183" s="46" t="s">
        <v>22</v>
      </c>
      <c r="N183" s="46" t="s">
        <v>21</v>
      </c>
      <c r="O183" s="46" t="s">
        <v>14</v>
      </c>
      <c r="P183" s="46" t="s">
        <v>95</v>
      </c>
      <c r="Q183" s="107"/>
      <c r="R183" s="46" t="s">
        <v>20</v>
      </c>
      <c r="S183" s="46" t="s">
        <v>15</v>
      </c>
      <c r="T183" s="46" t="s">
        <v>27</v>
      </c>
      <c r="U183" s="46" t="s">
        <v>95</v>
      </c>
      <c r="V183" s="46" t="s">
        <v>98</v>
      </c>
      <c r="W183" s="46" t="s">
        <v>20</v>
      </c>
      <c r="X183" s="67"/>
      <c r="Y183" s="67"/>
      <c r="AA183" s="61">
        <v>12</v>
      </c>
      <c r="AB183" s="19" t="s">
        <v>131</v>
      </c>
      <c r="AC183" s="1">
        <v>12</v>
      </c>
    </row>
    <row r="184" spans="3:29" x14ac:dyDescent="0.25">
      <c r="D184" s="1">
        <f t="shared" si="8"/>
        <v>6</v>
      </c>
      <c r="E184" s="104" t="s">
        <v>141</v>
      </c>
      <c r="F184" s="46" t="s">
        <v>13</v>
      </c>
      <c r="G184" s="46" t="s">
        <v>20</v>
      </c>
      <c r="H184" s="46" t="s">
        <v>96</v>
      </c>
      <c r="I184" s="46" t="s">
        <v>26</v>
      </c>
      <c r="J184" s="46" t="s">
        <v>27</v>
      </c>
      <c r="K184" s="46" t="s">
        <v>22</v>
      </c>
      <c r="L184" s="46" t="s">
        <v>18</v>
      </c>
      <c r="M184" s="46" t="s">
        <v>27</v>
      </c>
      <c r="N184" s="46" t="s">
        <v>99</v>
      </c>
      <c r="O184" s="46" t="s">
        <v>18</v>
      </c>
      <c r="P184" s="46" t="s">
        <v>31</v>
      </c>
      <c r="Q184" s="46" t="s">
        <v>21</v>
      </c>
      <c r="R184" s="107"/>
      <c r="S184" s="46" t="s">
        <v>15</v>
      </c>
      <c r="T184" s="46" t="s">
        <v>104</v>
      </c>
      <c r="U184" s="46" t="s">
        <v>15</v>
      </c>
      <c r="V184" s="46" t="s">
        <v>99</v>
      </c>
      <c r="W184" s="46" t="s">
        <v>15</v>
      </c>
      <c r="X184" s="67"/>
      <c r="Y184" s="67"/>
      <c r="AA184" s="61">
        <v>13</v>
      </c>
      <c r="AB184" s="19" t="s">
        <v>134</v>
      </c>
      <c r="AC184" s="1">
        <v>13</v>
      </c>
    </row>
    <row r="185" spans="3:29" x14ac:dyDescent="0.25">
      <c r="D185" s="1">
        <f t="shared" si="8"/>
        <v>14</v>
      </c>
      <c r="E185" s="46" t="s">
        <v>148</v>
      </c>
      <c r="F185" s="46" t="s">
        <v>21</v>
      </c>
      <c r="G185" s="46" t="s">
        <v>22</v>
      </c>
      <c r="H185" s="46" t="s">
        <v>99</v>
      </c>
      <c r="I185" s="46" t="s">
        <v>15</v>
      </c>
      <c r="J185" s="46" t="s">
        <v>13</v>
      </c>
      <c r="K185" s="46" t="s">
        <v>21</v>
      </c>
      <c r="L185" s="46" t="s">
        <v>27</v>
      </c>
      <c r="M185" s="46" t="s">
        <v>21</v>
      </c>
      <c r="N185" s="46" t="s">
        <v>21</v>
      </c>
      <c r="O185" s="46" t="s">
        <v>26</v>
      </c>
      <c r="P185" s="46" t="s">
        <v>99</v>
      </c>
      <c r="Q185" s="46" t="s">
        <v>30</v>
      </c>
      <c r="R185" s="46" t="s">
        <v>20</v>
      </c>
      <c r="S185" s="107"/>
      <c r="T185" s="46" t="s">
        <v>26</v>
      </c>
      <c r="U185" s="46" t="s">
        <v>30</v>
      </c>
      <c r="V185" s="46" t="s">
        <v>16</v>
      </c>
      <c r="W185" s="46" t="s">
        <v>13</v>
      </c>
      <c r="X185" s="67"/>
      <c r="Y185" s="67"/>
      <c r="AA185" s="61">
        <v>14</v>
      </c>
      <c r="AB185" s="19" t="s">
        <v>148</v>
      </c>
      <c r="AC185" s="1">
        <v>14</v>
      </c>
    </row>
    <row r="186" spans="3:29" x14ac:dyDescent="0.25">
      <c r="D186" s="1">
        <f t="shared" si="8"/>
        <v>18</v>
      </c>
      <c r="E186" s="104" t="s">
        <v>181</v>
      </c>
      <c r="F186" s="46" t="s">
        <v>21</v>
      </c>
      <c r="G186" s="46" t="s">
        <v>243</v>
      </c>
      <c r="H186" s="46" t="s">
        <v>99</v>
      </c>
      <c r="I186" s="46" t="s">
        <v>99</v>
      </c>
      <c r="J186" s="46" t="s">
        <v>30</v>
      </c>
      <c r="K186" s="46" t="s">
        <v>20</v>
      </c>
      <c r="L186" s="46" t="s">
        <v>21</v>
      </c>
      <c r="M186" s="46" t="s">
        <v>21</v>
      </c>
      <c r="N186" s="46" t="s">
        <v>13</v>
      </c>
      <c r="O186" s="46" t="s">
        <v>26</v>
      </c>
      <c r="P186" s="46" t="s">
        <v>103</v>
      </c>
      <c r="Q186" s="46" t="s">
        <v>18</v>
      </c>
      <c r="R186" s="46" t="s">
        <v>23</v>
      </c>
      <c r="S186" s="46" t="s">
        <v>96</v>
      </c>
      <c r="T186" s="107"/>
      <c r="U186" s="46" t="s">
        <v>27</v>
      </c>
      <c r="V186" s="46" t="s">
        <v>99</v>
      </c>
      <c r="W186" s="46" t="s">
        <v>20</v>
      </c>
      <c r="X186" s="67"/>
      <c r="Y186" s="67"/>
      <c r="AA186" s="61">
        <v>15</v>
      </c>
      <c r="AB186" s="19" t="s">
        <v>139</v>
      </c>
      <c r="AC186" s="1">
        <v>15</v>
      </c>
    </row>
    <row r="187" spans="3:29" x14ac:dyDescent="0.25">
      <c r="D187" s="1">
        <f t="shared" si="8"/>
        <v>12</v>
      </c>
      <c r="E187" s="46" t="s">
        <v>131</v>
      </c>
      <c r="F187" s="46" t="s">
        <v>98</v>
      </c>
      <c r="G187" s="46" t="s">
        <v>107</v>
      </c>
      <c r="H187" s="46" t="s">
        <v>99</v>
      </c>
      <c r="I187" s="46" t="s">
        <v>27</v>
      </c>
      <c r="J187" s="46" t="s">
        <v>21</v>
      </c>
      <c r="K187" s="46" t="s">
        <v>26</v>
      </c>
      <c r="L187" s="46" t="s">
        <v>15</v>
      </c>
      <c r="M187" s="46" t="s">
        <v>20</v>
      </c>
      <c r="N187" s="46" t="s">
        <v>103</v>
      </c>
      <c r="O187" s="46" t="s">
        <v>21</v>
      </c>
      <c r="P187" s="46" t="s">
        <v>13</v>
      </c>
      <c r="Q187" s="46" t="s">
        <v>109</v>
      </c>
      <c r="R187" s="46" t="s">
        <v>98</v>
      </c>
      <c r="S187" s="46" t="s">
        <v>13</v>
      </c>
      <c r="T187" s="46" t="s">
        <v>22</v>
      </c>
      <c r="U187" s="107"/>
      <c r="V187" s="46" t="s">
        <v>110</v>
      </c>
      <c r="W187" s="46" t="s">
        <v>20</v>
      </c>
      <c r="X187" s="67"/>
      <c r="Y187" s="67"/>
      <c r="AA187" s="61">
        <v>16</v>
      </c>
      <c r="AB187" s="19" t="s">
        <v>204</v>
      </c>
      <c r="AC187" s="1">
        <v>16</v>
      </c>
    </row>
    <row r="188" spans="3:29" x14ac:dyDescent="0.25">
      <c r="D188" s="1">
        <f t="shared" si="8"/>
        <v>13</v>
      </c>
      <c r="E188" s="46" t="s">
        <v>134</v>
      </c>
      <c r="F188" s="46" t="s">
        <v>30</v>
      </c>
      <c r="G188" s="46" t="s">
        <v>99</v>
      </c>
      <c r="H188" s="46" t="s">
        <v>22</v>
      </c>
      <c r="I188" s="46" t="s">
        <v>31</v>
      </c>
      <c r="J188" s="46" t="s">
        <v>15</v>
      </c>
      <c r="K188" s="46" t="s">
        <v>23</v>
      </c>
      <c r="L188" s="46" t="s">
        <v>20</v>
      </c>
      <c r="M188" s="46" t="s">
        <v>15</v>
      </c>
      <c r="N188" s="46" t="s">
        <v>27</v>
      </c>
      <c r="O188" s="46" t="s">
        <v>25</v>
      </c>
      <c r="P188" s="46" t="s">
        <v>96</v>
      </c>
      <c r="Q188" s="46" t="s">
        <v>20</v>
      </c>
      <c r="R188" s="46" t="s">
        <v>95</v>
      </c>
      <c r="S188" s="46" t="s">
        <v>20</v>
      </c>
      <c r="T188" s="46" t="s">
        <v>26</v>
      </c>
      <c r="U188" s="46" t="s">
        <v>20</v>
      </c>
      <c r="V188" s="107"/>
      <c r="W188" s="46" t="s">
        <v>21</v>
      </c>
      <c r="X188" s="67"/>
      <c r="Y188" s="67"/>
      <c r="AA188" s="61">
        <v>17</v>
      </c>
      <c r="AB188" s="19" t="s">
        <v>135</v>
      </c>
      <c r="AC188" s="1">
        <v>17</v>
      </c>
    </row>
    <row r="189" spans="3:29" x14ac:dyDescent="0.25">
      <c r="D189" s="1">
        <f t="shared" si="8"/>
        <v>15</v>
      </c>
      <c r="E189" s="46" t="s">
        <v>139</v>
      </c>
      <c r="F189" s="46" t="s">
        <v>95</v>
      </c>
      <c r="G189" s="46" t="s">
        <v>20</v>
      </c>
      <c r="H189" s="46" t="s">
        <v>97</v>
      </c>
      <c r="I189" s="46" t="s">
        <v>20</v>
      </c>
      <c r="J189" s="46" t="s">
        <v>15</v>
      </c>
      <c r="K189" s="46" t="s">
        <v>21</v>
      </c>
      <c r="L189" s="46" t="s">
        <v>22</v>
      </c>
      <c r="M189" s="46" t="s">
        <v>30</v>
      </c>
      <c r="N189" s="46" t="s">
        <v>27</v>
      </c>
      <c r="O189" s="46" t="s">
        <v>19</v>
      </c>
      <c r="P189" s="46" t="s">
        <v>101</v>
      </c>
      <c r="Q189" s="46" t="s">
        <v>15</v>
      </c>
      <c r="R189" s="46" t="s">
        <v>27</v>
      </c>
      <c r="S189" s="46" t="s">
        <v>30</v>
      </c>
      <c r="T189" s="46" t="s">
        <v>30</v>
      </c>
      <c r="U189" s="46" t="s">
        <v>22</v>
      </c>
      <c r="V189" s="46" t="s">
        <v>31</v>
      </c>
      <c r="W189" s="107"/>
      <c r="X189" s="67"/>
      <c r="Y189" s="67"/>
      <c r="AA189" s="61">
        <v>18</v>
      </c>
      <c r="AB189" s="19" t="s">
        <v>181</v>
      </c>
      <c r="AC189" s="1">
        <v>18</v>
      </c>
    </row>
    <row r="190" spans="3:29" x14ac:dyDescent="0.25">
      <c r="D190" s="1"/>
      <c r="E190" s="38"/>
      <c r="F190" s="67"/>
      <c r="G190" s="67"/>
      <c r="H190" s="67"/>
      <c r="I190" s="67"/>
      <c r="J190" s="67"/>
      <c r="K190" s="67"/>
      <c r="L190" s="67"/>
      <c r="M190" s="67"/>
      <c r="N190" s="67"/>
      <c r="O190" s="67"/>
      <c r="P190" s="67"/>
      <c r="Q190" s="67"/>
      <c r="R190" s="67"/>
      <c r="S190" s="67"/>
      <c r="T190" s="67"/>
      <c r="U190" s="67"/>
      <c r="V190" s="67"/>
      <c r="W190" s="67"/>
      <c r="X190" s="67"/>
      <c r="Y190" s="67"/>
      <c r="AA190" s="64"/>
      <c r="AB190" s="4"/>
      <c r="AC190" s="1"/>
    </row>
    <row r="191" spans="3:29" x14ac:dyDescent="0.25">
      <c r="E191" s="40"/>
      <c r="F191" s="71"/>
      <c r="G191" s="71"/>
      <c r="H191" s="71"/>
      <c r="I191" s="71"/>
      <c r="J191" s="71"/>
      <c r="K191" s="71"/>
      <c r="L191" s="71"/>
      <c r="M191" s="71"/>
      <c r="N191" s="71"/>
      <c r="O191" s="71"/>
      <c r="P191" s="71"/>
      <c r="Q191" s="71"/>
      <c r="R191" s="71"/>
      <c r="S191" s="71"/>
      <c r="T191" s="71"/>
      <c r="U191" s="71"/>
      <c r="V191" s="71"/>
      <c r="W191" s="72"/>
      <c r="X191" s="72"/>
      <c r="Y191" s="72"/>
    </row>
    <row r="192" spans="3:29" ht="115.5" x14ac:dyDescent="0.25">
      <c r="C192" s="21"/>
      <c r="E192" s="112" t="s">
        <v>247</v>
      </c>
      <c r="F192" s="105" t="s">
        <v>120</v>
      </c>
      <c r="G192" s="105" t="s">
        <v>138</v>
      </c>
      <c r="H192" s="105" t="s">
        <v>191</v>
      </c>
      <c r="I192" s="105" t="s">
        <v>117</v>
      </c>
      <c r="J192" s="105" t="s">
        <v>135</v>
      </c>
      <c r="K192" s="105" t="s">
        <v>136</v>
      </c>
      <c r="L192" s="105" t="s">
        <v>150</v>
      </c>
      <c r="M192" s="105" t="s">
        <v>137</v>
      </c>
      <c r="N192" s="105" t="s">
        <v>166</v>
      </c>
      <c r="O192" s="105" t="s">
        <v>123</v>
      </c>
      <c r="P192" s="105" t="s">
        <v>158</v>
      </c>
      <c r="Q192" s="105" t="s">
        <v>245</v>
      </c>
      <c r="R192" s="105" t="s">
        <v>204</v>
      </c>
      <c r="S192" s="105" t="s">
        <v>141</v>
      </c>
      <c r="T192" s="105" t="s">
        <v>148</v>
      </c>
      <c r="U192" s="105" t="s">
        <v>131</v>
      </c>
      <c r="V192" s="105" t="s">
        <v>134</v>
      </c>
      <c r="W192" s="105" t="s">
        <v>139</v>
      </c>
      <c r="X192" s="65"/>
      <c r="Y192" s="65"/>
      <c r="AB192" s="113" t="s">
        <v>247</v>
      </c>
    </row>
    <row r="193" spans="4:29" x14ac:dyDescent="0.25">
      <c r="D193" s="1">
        <f>VLOOKUP(E193,$AB$193:$AC$210,2,FALSE)</f>
        <v>4</v>
      </c>
      <c r="E193" s="46" t="s">
        <v>120</v>
      </c>
      <c r="F193" s="107"/>
      <c r="G193" s="46" t="s">
        <v>20</v>
      </c>
      <c r="H193" s="46" t="s">
        <v>15</v>
      </c>
      <c r="I193" s="46" t="s">
        <v>20</v>
      </c>
      <c r="J193" s="46" t="s">
        <v>16</v>
      </c>
      <c r="K193" s="46" t="s">
        <v>18</v>
      </c>
      <c r="L193" s="46" t="s">
        <v>25</v>
      </c>
      <c r="M193" s="46" t="s">
        <v>26</v>
      </c>
      <c r="N193" s="46" t="s">
        <v>20</v>
      </c>
      <c r="O193" s="46" t="s">
        <v>13</v>
      </c>
      <c r="P193" s="46" t="s">
        <v>31</v>
      </c>
      <c r="Q193" s="46" t="s">
        <v>25</v>
      </c>
      <c r="R193" s="46" t="s">
        <v>23</v>
      </c>
      <c r="S193" s="46" t="s">
        <v>16</v>
      </c>
      <c r="T193" s="46" t="s">
        <v>96</v>
      </c>
      <c r="U193" s="46" t="s">
        <v>16</v>
      </c>
      <c r="V193" s="46" t="s">
        <v>31</v>
      </c>
      <c r="W193" s="46" t="s">
        <v>15</v>
      </c>
      <c r="X193" s="67"/>
      <c r="Y193" s="67"/>
      <c r="AA193" s="61">
        <v>1</v>
      </c>
      <c r="AB193" s="19" t="s">
        <v>138</v>
      </c>
      <c r="AC193" s="1">
        <v>1</v>
      </c>
    </row>
    <row r="194" spans="4:29" x14ac:dyDescent="0.25">
      <c r="D194" s="1">
        <f t="shared" ref="D194:D210" si="9">VLOOKUP(E194,$AB$193:$AC$210,2,FALSE)</f>
        <v>1</v>
      </c>
      <c r="E194" s="104" t="s">
        <v>138</v>
      </c>
      <c r="F194" s="46" t="s">
        <v>20</v>
      </c>
      <c r="G194" s="107"/>
      <c r="H194" s="46" t="s">
        <v>18</v>
      </c>
      <c r="I194" s="46" t="s">
        <v>18</v>
      </c>
      <c r="J194" s="46" t="s">
        <v>15</v>
      </c>
      <c r="K194" s="46" t="s">
        <v>15</v>
      </c>
      <c r="L194" s="46" t="s">
        <v>13</v>
      </c>
      <c r="M194" s="46" t="s">
        <v>109</v>
      </c>
      <c r="N194" s="46" t="s">
        <v>17</v>
      </c>
      <c r="O194" s="46" t="s">
        <v>22</v>
      </c>
      <c r="P194" s="46" t="s">
        <v>31</v>
      </c>
      <c r="Q194" s="46" t="s">
        <v>26</v>
      </c>
      <c r="R194" s="46" t="s">
        <v>15</v>
      </c>
      <c r="S194" s="46" t="s">
        <v>15</v>
      </c>
      <c r="T194" s="46" t="s">
        <v>20</v>
      </c>
      <c r="U194" s="46" t="s">
        <v>27</v>
      </c>
      <c r="V194" s="46" t="s">
        <v>20</v>
      </c>
      <c r="W194" s="46" t="s">
        <v>26</v>
      </c>
      <c r="X194" s="67"/>
      <c r="Y194" s="67"/>
      <c r="AA194" s="61">
        <v>2</v>
      </c>
      <c r="AB194" s="19" t="s">
        <v>148</v>
      </c>
      <c r="AC194" s="1">
        <v>2</v>
      </c>
    </row>
    <row r="195" spans="4:29" x14ac:dyDescent="0.25">
      <c r="D195" s="1">
        <f t="shared" si="9"/>
        <v>17</v>
      </c>
      <c r="E195" s="46" t="s">
        <v>191</v>
      </c>
      <c r="F195" s="46" t="s">
        <v>20</v>
      </c>
      <c r="G195" s="46" t="s">
        <v>102</v>
      </c>
      <c r="H195" s="107"/>
      <c r="I195" s="46" t="s">
        <v>98</v>
      </c>
      <c r="J195" s="46" t="s">
        <v>27</v>
      </c>
      <c r="K195" s="46" t="s">
        <v>27</v>
      </c>
      <c r="L195" s="46" t="s">
        <v>27</v>
      </c>
      <c r="M195" s="46" t="s">
        <v>97</v>
      </c>
      <c r="N195" s="46" t="s">
        <v>13</v>
      </c>
      <c r="O195" s="46" t="s">
        <v>15</v>
      </c>
      <c r="P195" s="46" t="s">
        <v>31</v>
      </c>
      <c r="Q195" s="46" t="s">
        <v>95</v>
      </c>
      <c r="R195" s="46" t="s">
        <v>32</v>
      </c>
      <c r="S195" s="46" t="s">
        <v>31</v>
      </c>
      <c r="T195" s="46" t="s">
        <v>30</v>
      </c>
      <c r="U195" s="46" t="s">
        <v>96</v>
      </c>
      <c r="V195" s="46" t="s">
        <v>98</v>
      </c>
      <c r="W195" s="46" t="s">
        <v>20</v>
      </c>
      <c r="X195" s="67"/>
      <c r="Y195" s="67"/>
      <c r="AA195" s="61">
        <v>3</v>
      </c>
      <c r="AB195" s="19" t="s">
        <v>134</v>
      </c>
      <c r="AC195" s="1">
        <v>3</v>
      </c>
    </row>
    <row r="196" spans="4:29" x14ac:dyDescent="0.25">
      <c r="D196" s="1">
        <f t="shared" si="9"/>
        <v>5</v>
      </c>
      <c r="E196" s="46" t="s">
        <v>117</v>
      </c>
      <c r="F196" s="46" t="s">
        <v>26</v>
      </c>
      <c r="G196" s="46" t="s">
        <v>102</v>
      </c>
      <c r="H196" s="46" t="s">
        <v>22</v>
      </c>
      <c r="I196" s="107"/>
      <c r="J196" s="46" t="s">
        <v>95</v>
      </c>
      <c r="K196" s="46" t="s">
        <v>13</v>
      </c>
      <c r="L196" s="46" t="s">
        <v>13</v>
      </c>
      <c r="M196" s="46" t="s">
        <v>19</v>
      </c>
      <c r="N196" s="46" t="s">
        <v>22</v>
      </c>
      <c r="O196" s="46" t="s">
        <v>20</v>
      </c>
      <c r="P196" s="46" t="s">
        <v>13</v>
      </c>
      <c r="Q196" s="46" t="s">
        <v>31</v>
      </c>
      <c r="R196" s="46" t="s">
        <v>26</v>
      </c>
      <c r="S196" s="46" t="s">
        <v>16</v>
      </c>
      <c r="T196" s="46" t="s">
        <v>21</v>
      </c>
      <c r="U196" s="46" t="s">
        <v>20</v>
      </c>
      <c r="V196" s="46" t="s">
        <v>15</v>
      </c>
      <c r="W196" s="46" t="s">
        <v>20</v>
      </c>
      <c r="X196" s="67"/>
      <c r="Y196" s="67"/>
      <c r="AA196" s="61">
        <v>4</v>
      </c>
      <c r="AB196" s="19" t="s">
        <v>120</v>
      </c>
      <c r="AC196" s="1">
        <v>4</v>
      </c>
    </row>
    <row r="197" spans="4:29" x14ac:dyDescent="0.25">
      <c r="D197" s="1">
        <f t="shared" si="9"/>
        <v>10</v>
      </c>
      <c r="E197" s="46" t="s">
        <v>135</v>
      </c>
      <c r="F197" s="46" t="s">
        <v>23</v>
      </c>
      <c r="G197" s="46" t="s">
        <v>15</v>
      </c>
      <c r="H197" s="46" t="s">
        <v>15</v>
      </c>
      <c r="I197" s="46" t="s">
        <v>20</v>
      </c>
      <c r="J197" s="107"/>
      <c r="K197" s="46" t="s">
        <v>15</v>
      </c>
      <c r="L197" s="46" t="s">
        <v>20</v>
      </c>
      <c r="M197" s="46" t="s">
        <v>15</v>
      </c>
      <c r="N197" s="46" t="s">
        <v>30</v>
      </c>
      <c r="O197" s="46" t="s">
        <v>27</v>
      </c>
      <c r="P197" s="46" t="s">
        <v>27</v>
      </c>
      <c r="Q197" s="46" t="s">
        <v>22</v>
      </c>
      <c r="R197" s="46" t="s">
        <v>27</v>
      </c>
      <c r="S197" s="46" t="s">
        <v>20</v>
      </c>
      <c r="T197" s="46" t="s">
        <v>98</v>
      </c>
      <c r="U197" s="46" t="s">
        <v>97</v>
      </c>
      <c r="V197" s="46" t="s">
        <v>13</v>
      </c>
      <c r="W197" s="46" t="s">
        <v>30</v>
      </c>
      <c r="X197" s="67"/>
      <c r="Y197" s="67"/>
      <c r="AA197" s="61">
        <v>5</v>
      </c>
      <c r="AB197" s="19" t="s">
        <v>117</v>
      </c>
      <c r="AC197" s="1">
        <v>5</v>
      </c>
    </row>
    <row r="198" spans="4:29" x14ac:dyDescent="0.25">
      <c r="D198" s="1">
        <f t="shared" si="9"/>
        <v>14</v>
      </c>
      <c r="E198" s="46" t="s">
        <v>136</v>
      </c>
      <c r="F198" s="46" t="s">
        <v>219</v>
      </c>
      <c r="G198" s="46" t="s">
        <v>27</v>
      </c>
      <c r="H198" s="46" t="s">
        <v>20</v>
      </c>
      <c r="I198" s="46" t="s">
        <v>18</v>
      </c>
      <c r="J198" s="46" t="s">
        <v>96</v>
      </c>
      <c r="K198" s="107"/>
      <c r="L198" s="46" t="s">
        <v>20</v>
      </c>
      <c r="M198" s="46" t="s">
        <v>27</v>
      </c>
      <c r="N198" s="46" t="s">
        <v>97</v>
      </c>
      <c r="O198" s="46" t="s">
        <v>21</v>
      </c>
      <c r="P198" s="46" t="s">
        <v>31</v>
      </c>
      <c r="Q198" s="46" t="s">
        <v>13</v>
      </c>
      <c r="R198" s="46" t="s">
        <v>26</v>
      </c>
      <c r="S198" s="46" t="s">
        <v>15</v>
      </c>
      <c r="T198" s="46" t="s">
        <v>31</v>
      </c>
      <c r="U198" s="46" t="s">
        <v>21</v>
      </c>
      <c r="V198" s="46" t="s">
        <v>203</v>
      </c>
      <c r="W198" s="46" t="s">
        <v>13</v>
      </c>
      <c r="X198" s="67"/>
      <c r="Y198" s="67"/>
      <c r="AA198" s="61">
        <v>6</v>
      </c>
      <c r="AB198" s="19" t="s">
        <v>131</v>
      </c>
      <c r="AC198" s="1">
        <v>6</v>
      </c>
    </row>
    <row r="199" spans="4:29" x14ac:dyDescent="0.25">
      <c r="D199" s="1">
        <f t="shared" si="9"/>
        <v>7</v>
      </c>
      <c r="E199" s="46" t="s">
        <v>150</v>
      </c>
      <c r="F199" s="46" t="s">
        <v>31</v>
      </c>
      <c r="G199" s="46" t="s">
        <v>13</v>
      </c>
      <c r="H199" s="46" t="s">
        <v>21</v>
      </c>
      <c r="I199" s="46" t="s">
        <v>19</v>
      </c>
      <c r="J199" s="46" t="s">
        <v>31</v>
      </c>
      <c r="K199" s="46" t="s">
        <v>22</v>
      </c>
      <c r="L199" s="107"/>
      <c r="M199" s="46" t="s">
        <v>31</v>
      </c>
      <c r="N199" s="46" t="s">
        <v>13</v>
      </c>
      <c r="O199" s="46" t="s">
        <v>31</v>
      </c>
      <c r="P199" s="46" t="s">
        <v>18</v>
      </c>
      <c r="Q199" s="46" t="s">
        <v>21</v>
      </c>
      <c r="R199" s="46" t="s">
        <v>95</v>
      </c>
      <c r="S199" s="46" t="s">
        <v>16</v>
      </c>
      <c r="T199" s="46" t="s">
        <v>30</v>
      </c>
      <c r="U199" s="46" t="s">
        <v>18</v>
      </c>
      <c r="V199" s="46" t="s">
        <v>15</v>
      </c>
      <c r="W199" s="46" t="s">
        <v>20</v>
      </c>
      <c r="X199" s="67"/>
      <c r="Y199" s="67"/>
      <c r="AA199" s="61">
        <v>7</v>
      </c>
      <c r="AB199" s="19" t="s">
        <v>150</v>
      </c>
      <c r="AC199" s="1">
        <v>7</v>
      </c>
    </row>
    <row r="200" spans="4:29" x14ac:dyDescent="0.25">
      <c r="D200" s="1">
        <f t="shared" si="9"/>
        <v>15</v>
      </c>
      <c r="E200" s="46" t="s">
        <v>137</v>
      </c>
      <c r="F200" s="46" t="s">
        <v>31</v>
      </c>
      <c r="G200" s="46" t="s">
        <v>97</v>
      </c>
      <c r="H200" s="46" t="s">
        <v>95</v>
      </c>
      <c r="I200" s="46" t="s">
        <v>20</v>
      </c>
      <c r="J200" s="46" t="s">
        <v>15</v>
      </c>
      <c r="K200" s="46" t="s">
        <v>17</v>
      </c>
      <c r="L200" s="46" t="s">
        <v>30</v>
      </c>
      <c r="M200" s="107"/>
      <c r="N200" s="46" t="s">
        <v>97</v>
      </c>
      <c r="O200" s="46" t="s">
        <v>21</v>
      </c>
      <c r="P200" s="46" t="s">
        <v>98</v>
      </c>
      <c r="Q200" s="46" t="s">
        <v>20</v>
      </c>
      <c r="R200" s="46" t="s">
        <v>29</v>
      </c>
      <c r="S200" s="46" t="s">
        <v>99</v>
      </c>
      <c r="T200" s="46" t="s">
        <v>25</v>
      </c>
      <c r="U200" s="46" t="s">
        <v>13</v>
      </c>
      <c r="V200" s="46" t="s">
        <v>102</v>
      </c>
      <c r="W200" s="46" t="s">
        <v>21</v>
      </c>
      <c r="X200" s="67"/>
      <c r="Y200" s="67"/>
      <c r="AA200" s="61">
        <v>8</v>
      </c>
      <c r="AB200" s="19" t="s">
        <v>139</v>
      </c>
      <c r="AC200" s="1">
        <v>8</v>
      </c>
    </row>
    <row r="201" spans="4:29" x14ac:dyDescent="0.25">
      <c r="D201" s="1">
        <f t="shared" si="9"/>
        <v>18</v>
      </c>
      <c r="E201" s="104" t="s">
        <v>166</v>
      </c>
      <c r="F201" s="46" t="s">
        <v>30</v>
      </c>
      <c r="G201" s="46" t="s">
        <v>21</v>
      </c>
      <c r="H201" s="46" t="s">
        <v>31</v>
      </c>
      <c r="I201" s="46" t="s">
        <v>31</v>
      </c>
      <c r="J201" s="46" t="s">
        <v>99</v>
      </c>
      <c r="K201" s="46" t="s">
        <v>100</v>
      </c>
      <c r="L201" s="46" t="s">
        <v>99</v>
      </c>
      <c r="M201" s="46" t="s">
        <v>13</v>
      </c>
      <c r="N201" s="107"/>
      <c r="O201" s="46" t="s">
        <v>96</v>
      </c>
      <c r="P201" s="46" t="s">
        <v>21</v>
      </c>
      <c r="Q201" s="46" t="s">
        <v>20</v>
      </c>
      <c r="R201" s="46" t="s">
        <v>31</v>
      </c>
      <c r="S201" s="46" t="s">
        <v>27</v>
      </c>
      <c r="T201" s="46" t="s">
        <v>21</v>
      </c>
      <c r="U201" s="46" t="s">
        <v>21</v>
      </c>
      <c r="V201" s="46" t="s">
        <v>95</v>
      </c>
      <c r="W201" s="46" t="s">
        <v>31</v>
      </c>
      <c r="X201" s="67"/>
      <c r="Y201" s="67"/>
      <c r="AA201" s="61">
        <v>9</v>
      </c>
      <c r="AB201" s="19" t="s">
        <v>248</v>
      </c>
      <c r="AC201" s="1">
        <v>9</v>
      </c>
    </row>
    <row r="202" spans="4:29" x14ac:dyDescent="0.25">
      <c r="D202" s="1">
        <f t="shared" si="9"/>
        <v>11</v>
      </c>
      <c r="E202" s="104" t="s">
        <v>192</v>
      </c>
      <c r="F202" s="46" t="s">
        <v>97</v>
      </c>
      <c r="G202" s="46" t="s">
        <v>20</v>
      </c>
      <c r="H202" s="46" t="s">
        <v>26</v>
      </c>
      <c r="I202" s="46" t="s">
        <v>27</v>
      </c>
      <c r="J202" s="46" t="s">
        <v>20</v>
      </c>
      <c r="K202" s="46" t="s">
        <v>20</v>
      </c>
      <c r="L202" s="46" t="s">
        <v>14</v>
      </c>
      <c r="M202" s="46" t="s">
        <v>15</v>
      </c>
      <c r="N202" s="46" t="s">
        <v>14</v>
      </c>
      <c r="O202" s="107"/>
      <c r="P202" s="46" t="s">
        <v>96</v>
      </c>
      <c r="Q202" s="46" t="s">
        <v>21</v>
      </c>
      <c r="R202" s="46" t="s">
        <v>30</v>
      </c>
      <c r="S202" s="46" t="s">
        <v>26</v>
      </c>
      <c r="T202" s="46" t="s">
        <v>31</v>
      </c>
      <c r="U202" s="46" t="s">
        <v>20</v>
      </c>
      <c r="V202" s="46" t="s">
        <v>21</v>
      </c>
      <c r="W202" s="46" t="s">
        <v>27</v>
      </c>
      <c r="X202" s="67"/>
      <c r="Y202" s="67"/>
      <c r="AA202" s="61">
        <v>10</v>
      </c>
      <c r="AB202" s="19" t="s">
        <v>135</v>
      </c>
      <c r="AC202" s="1">
        <v>10</v>
      </c>
    </row>
    <row r="203" spans="4:29" x14ac:dyDescent="0.25">
      <c r="D203" s="1">
        <f t="shared" si="9"/>
        <v>13</v>
      </c>
      <c r="E203" s="46" t="s">
        <v>158</v>
      </c>
      <c r="F203" s="46" t="s">
        <v>21</v>
      </c>
      <c r="G203" s="46" t="s">
        <v>20</v>
      </c>
      <c r="H203" s="46" t="s">
        <v>22</v>
      </c>
      <c r="I203" s="46" t="s">
        <v>95</v>
      </c>
      <c r="J203" s="46" t="s">
        <v>31</v>
      </c>
      <c r="K203" s="46" t="s">
        <v>30</v>
      </c>
      <c r="L203" s="46" t="s">
        <v>32</v>
      </c>
      <c r="M203" s="46" t="s">
        <v>21</v>
      </c>
      <c r="N203" s="46" t="s">
        <v>97</v>
      </c>
      <c r="O203" s="46" t="s">
        <v>100</v>
      </c>
      <c r="P203" s="107"/>
      <c r="Q203" s="46" t="s">
        <v>13</v>
      </c>
      <c r="R203" s="46" t="s">
        <v>20</v>
      </c>
      <c r="S203" s="46" t="s">
        <v>26</v>
      </c>
      <c r="T203" s="46" t="s">
        <v>27</v>
      </c>
      <c r="U203" s="46" t="s">
        <v>102</v>
      </c>
      <c r="V203" s="46" t="s">
        <v>31</v>
      </c>
      <c r="W203" s="46" t="s">
        <v>99</v>
      </c>
      <c r="X203" s="67"/>
      <c r="Y203" s="67"/>
      <c r="AA203" s="61">
        <v>11</v>
      </c>
      <c r="AB203" s="19" t="s">
        <v>192</v>
      </c>
      <c r="AC203" s="1">
        <v>11</v>
      </c>
    </row>
    <row r="204" spans="4:29" x14ac:dyDescent="0.25">
      <c r="D204" s="1">
        <f t="shared" si="9"/>
        <v>9</v>
      </c>
      <c r="E204" s="104" t="s">
        <v>248</v>
      </c>
      <c r="F204" s="46" t="s">
        <v>30</v>
      </c>
      <c r="G204" s="46" t="s">
        <v>15</v>
      </c>
      <c r="H204" s="46" t="s">
        <v>31</v>
      </c>
      <c r="I204" s="46" t="s">
        <v>13</v>
      </c>
      <c r="J204" s="46" t="s">
        <v>32</v>
      </c>
      <c r="K204" s="46" t="s">
        <v>26</v>
      </c>
      <c r="L204" s="46" t="s">
        <v>20</v>
      </c>
      <c r="M204" s="46" t="s">
        <v>13</v>
      </c>
      <c r="N204" s="46" t="s">
        <v>15</v>
      </c>
      <c r="O204" s="46" t="s">
        <v>15</v>
      </c>
      <c r="P204" s="46" t="s">
        <v>13</v>
      </c>
      <c r="Q204" s="107"/>
      <c r="R204" s="46" t="s">
        <v>13</v>
      </c>
      <c r="S204" s="46" t="s">
        <v>13</v>
      </c>
      <c r="T204" s="46" t="s">
        <v>31</v>
      </c>
      <c r="U204" s="46" t="s">
        <v>20</v>
      </c>
      <c r="V204" s="46" t="s">
        <v>27</v>
      </c>
      <c r="W204" s="46" t="s">
        <v>96</v>
      </c>
      <c r="X204" s="67"/>
      <c r="Y204" s="67"/>
      <c r="AA204" s="61">
        <v>12</v>
      </c>
      <c r="AB204" s="19" t="s">
        <v>204</v>
      </c>
      <c r="AC204" s="1">
        <v>12</v>
      </c>
    </row>
    <row r="205" spans="4:29" x14ac:dyDescent="0.25">
      <c r="D205" s="1">
        <f t="shared" si="9"/>
        <v>12</v>
      </c>
      <c r="E205" s="46" t="s">
        <v>204</v>
      </c>
      <c r="F205" s="46" t="s">
        <v>20</v>
      </c>
      <c r="G205" s="46" t="s">
        <v>20</v>
      </c>
      <c r="H205" s="46" t="s">
        <v>27</v>
      </c>
      <c r="I205" s="46" t="s">
        <v>21</v>
      </c>
      <c r="J205" s="46" t="s">
        <v>22</v>
      </c>
      <c r="K205" s="46" t="s">
        <v>20</v>
      </c>
      <c r="L205" s="46" t="s">
        <v>13</v>
      </c>
      <c r="M205" s="46" t="s">
        <v>106</v>
      </c>
      <c r="N205" s="46" t="s">
        <v>15</v>
      </c>
      <c r="O205" s="46" t="s">
        <v>103</v>
      </c>
      <c r="P205" s="46" t="s">
        <v>31</v>
      </c>
      <c r="Q205" s="46" t="s">
        <v>22</v>
      </c>
      <c r="R205" s="107"/>
      <c r="S205" s="46" t="s">
        <v>15</v>
      </c>
      <c r="T205" s="46" t="s">
        <v>13</v>
      </c>
      <c r="U205" s="46" t="s">
        <v>31</v>
      </c>
      <c r="V205" s="46" t="s">
        <v>24</v>
      </c>
      <c r="W205" s="46" t="s">
        <v>100</v>
      </c>
      <c r="X205" s="67"/>
      <c r="Y205" s="67"/>
      <c r="AA205" s="61">
        <v>13</v>
      </c>
      <c r="AB205" s="19" t="s">
        <v>158</v>
      </c>
      <c r="AC205" s="1">
        <v>13</v>
      </c>
    </row>
    <row r="206" spans="4:29" x14ac:dyDescent="0.25">
      <c r="D206" s="1">
        <f t="shared" si="9"/>
        <v>16</v>
      </c>
      <c r="E206" s="46" t="s">
        <v>141</v>
      </c>
      <c r="F206" s="46" t="s">
        <v>23</v>
      </c>
      <c r="G206" s="46" t="s">
        <v>20</v>
      </c>
      <c r="H206" s="46" t="s">
        <v>21</v>
      </c>
      <c r="I206" s="46" t="s">
        <v>95</v>
      </c>
      <c r="J206" s="46" t="s">
        <v>20</v>
      </c>
      <c r="K206" s="46" t="s">
        <v>21</v>
      </c>
      <c r="L206" s="46" t="s">
        <v>100</v>
      </c>
      <c r="M206" s="46" t="s">
        <v>96</v>
      </c>
      <c r="N206" s="46" t="s">
        <v>26</v>
      </c>
      <c r="O206" s="46" t="s">
        <v>31</v>
      </c>
      <c r="P206" s="46" t="s">
        <v>13</v>
      </c>
      <c r="Q206" s="46" t="s">
        <v>22</v>
      </c>
      <c r="R206" s="46" t="s">
        <v>13</v>
      </c>
      <c r="S206" s="107"/>
      <c r="T206" s="46" t="s">
        <v>27</v>
      </c>
      <c r="U206" s="46" t="s">
        <v>27</v>
      </c>
      <c r="V206" s="46" t="s">
        <v>30</v>
      </c>
      <c r="W206" s="46" t="s">
        <v>96</v>
      </c>
      <c r="X206" s="67"/>
      <c r="Y206" s="67"/>
      <c r="AA206" s="61">
        <v>14</v>
      </c>
      <c r="AB206" s="19" t="s">
        <v>136</v>
      </c>
      <c r="AC206" s="1">
        <v>14</v>
      </c>
    </row>
    <row r="207" spans="4:29" x14ac:dyDescent="0.25">
      <c r="D207" s="1">
        <f t="shared" si="9"/>
        <v>2</v>
      </c>
      <c r="E207" s="46" t="s">
        <v>148</v>
      </c>
      <c r="F207" s="46" t="s">
        <v>30</v>
      </c>
      <c r="G207" s="46" t="s">
        <v>27</v>
      </c>
      <c r="H207" s="46" t="s">
        <v>26</v>
      </c>
      <c r="I207" s="46" t="s">
        <v>15</v>
      </c>
      <c r="J207" s="46" t="s">
        <v>22</v>
      </c>
      <c r="K207" s="46" t="s">
        <v>21</v>
      </c>
      <c r="L207" s="46" t="s">
        <v>32</v>
      </c>
      <c r="M207" s="46" t="s">
        <v>22</v>
      </c>
      <c r="N207" s="46" t="s">
        <v>22</v>
      </c>
      <c r="O207" s="46" t="s">
        <v>22</v>
      </c>
      <c r="P207" s="46" t="s">
        <v>22</v>
      </c>
      <c r="Q207" s="46" t="s">
        <v>13</v>
      </c>
      <c r="R207" s="46" t="s">
        <v>18</v>
      </c>
      <c r="S207" s="46" t="s">
        <v>13</v>
      </c>
      <c r="T207" s="107"/>
      <c r="U207" s="46" t="s">
        <v>15</v>
      </c>
      <c r="V207" s="46" t="s">
        <v>96</v>
      </c>
      <c r="W207" s="46" t="s">
        <v>27</v>
      </c>
      <c r="X207" s="67"/>
      <c r="Y207" s="67"/>
      <c r="AA207" s="61">
        <v>15</v>
      </c>
      <c r="AB207" s="19" t="s">
        <v>137</v>
      </c>
      <c r="AC207" s="1">
        <v>15</v>
      </c>
    </row>
    <row r="208" spans="4:29" x14ac:dyDescent="0.25">
      <c r="D208" s="1">
        <f t="shared" si="9"/>
        <v>6</v>
      </c>
      <c r="E208" s="46" t="s">
        <v>131</v>
      </c>
      <c r="F208" s="46" t="s">
        <v>15</v>
      </c>
      <c r="G208" s="46" t="s">
        <v>31</v>
      </c>
      <c r="H208" s="46" t="s">
        <v>20</v>
      </c>
      <c r="I208" s="46" t="s">
        <v>19</v>
      </c>
      <c r="J208" s="46" t="s">
        <v>15</v>
      </c>
      <c r="K208" s="46" t="s">
        <v>25</v>
      </c>
      <c r="L208" s="46" t="s">
        <v>99</v>
      </c>
      <c r="M208" s="46" t="s">
        <v>22</v>
      </c>
      <c r="N208" s="46" t="s">
        <v>20</v>
      </c>
      <c r="O208" s="46" t="s">
        <v>18</v>
      </c>
      <c r="P208" s="46" t="s">
        <v>96</v>
      </c>
      <c r="Q208" s="46" t="s">
        <v>30</v>
      </c>
      <c r="R208" s="46" t="s">
        <v>15</v>
      </c>
      <c r="S208" s="46" t="s">
        <v>31</v>
      </c>
      <c r="T208" s="46" t="s">
        <v>27</v>
      </c>
      <c r="U208" s="107"/>
      <c r="V208" s="46" t="s">
        <v>96</v>
      </c>
      <c r="W208" s="46" t="s">
        <v>18</v>
      </c>
      <c r="X208" s="67"/>
      <c r="Y208" s="67"/>
      <c r="AA208" s="61">
        <v>16</v>
      </c>
      <c r="AB208" s="19" t="s">
        <v>141</v>
      </c>
      <c r="AC208" s="1">
        <v>16</v>
      </c>
    </row>
    <row r="209" spans="4:29" x14ac:dyDescent="0.25">
      <c r="D209" s="1">
        <f t="shared" si="9"/>
        <v>3</v>
      </c>
      <c r="E209" s="46" t="s">
        <v>134</v>
      </c>
      <c r="F209" s="46" t="s">
        <v>30</v>
      </c>
      <c r="G209" s="46" t="s">
        <v>95</v>
      </c>
      <c r="H209" s="46" t="s">
        <v>23</v>
      </c>
      <c r="I209" s="46" t="s">
        <v>20</v>
      </c>
      <c r="J209" s="46" t="s">
        <v>95</v>
      </c>
      <c r="K209" s="46" t="s">
        <v>16</v>
      </c>
      <c r="L209" s="46" t="s">
        <v>20</v>
      </c>
      <c r="M209" s="46" t="s">
        <v>31</v>
      </c>
      <c r="N209" s="46" t="s">
        <v>15</v>
      </c>
      <c r="O209" s="46" t="s">
        <v>22</v>
      </c>
      <c r="P209" s="46" t="s">
        <v>13</v>
      </c>
      <c r="Q209" s="46" t="s">
        <v>26</v>
      </c>
      <c r="R209" s="46" t="s">
        <v>26</v>
      </c>
      <c r="S209" s="46" t="s">
        <v>25</v>
      </c>
      <c r="T209" s="46" t="s">
        <v>96</v>
      </c>
      <c r="U209" s="46" t="s">
        <v>30</v>
      </c>
      <c r="V209" s="107"/>
      <c r="W209" s="46" t="s">
        <v>30</v>
      </c>
      <c r="X209" s="67"/>
      <c r="Y209" s="67"/>
      <c r="AA209" s="61">
        <v>17</v>
      </c>
      <c r="AB209" s="19" t="s">
        <v>191</v>
      </c>
      <c r="AC209" s="1">
        <v>17</v>
      </c>
    </row>
    <row r="210" spans="4:29" x14ac:dyDescent="0.25">
      <c r="D210" s="1">
        <f t="shared" si="9"/>
        <v>8</v>
      </c>
      <c r="E210" s="46" t="s">
        <v>139</v>
      </c>
      <c r="F210" s="46" t="s">
        <v>95</v>
      </c>
      <c r="G210" s="46" t="s">
        <v>99</v>
      </c>
      <c r="H210" s="46" t="s">
        <v>19</v>
      </c>
      <c r="I210" s="46" t="s">
        <v>99</v>
      </c>
      <c r="J210" s="46" t="s">
        <v>18</v>
      </c>
      <c r="K210" s="46" t="s">
        <v>30</v>
      </c>
      <c r="L210" s="46" t="s">
        <v>103</v>
      </c>
      <c r="M210" s="46" t="s">
        <v>25</v>
      </c>
      <c r="N210" s="46" t="s">
        <v>102</v>
      </c>
      <c r="O210" s="46" t="s">
        <v>16</v>
      </c>
      <c r="P210" s="46" t="s">
        <v>95</v>
      </c>
      <c r="Q210" s="46" t="s">
        <v>32</v>
      </c>
      <c r="R210" s="46" t="s">
        <v>15</v>
      </c>
      <c r="S210" s="46" t="s">
        <v>95</v>
      </c>
      <c r="T210" s="46" t="s">
        <v>15</v>
      </c>
      <c r="U210" s="46" t="s">
        <v>22</v>
      </c>
      <c r="V210" s="46" t="s">
        <v>103</v>
      </c>
      <c r="W210" s="107"/>
      <c r="X210" s="67"/>
      <c r="Y210" s="67"/>
      <c r="AA210" s="61">
        <v>18</v>
      </c>
      <c r="AB210" s="19" t="s">
        <v>166</v>
      </c>
      <c r="AC210" s="1">
        <v>18</v>
      </c>
    </row>
    <row r="211" spans="4:29" x14ac:dyDescent="0.25">
      <c r="D211" s="1"/>
      <c r="E211" s="38"/>
      <c r="F211" s="67"/>
      <c r="G211" s="67"/>
      <c r="H211" s="67"/>
      <c r="I211" s="67"/>
      <c r="J211" s="67"/>
      <c r="K211" s="67"/>
      <c r="L211" s="67"/>
      <c r="M211" s="67"/>
      <c r="N211" s="67"/>
      <c r="O211" s="67"/>
      <c r="P211" s="67"/>
      <c r="Q211" s="67"/>
      <c r="R211" s="67"/>
      <c r="S211" s="67"/>
      <c r="T211" s="67"/>
      <c r="U211" s="67"/>
      <c r="V211" s="67"/>
      <c r="W211" s="67"/>
      <c r="X211" s="67"/>
      <c r="Y211" s="67"/>
      <c r="AA211" s="64"/>
      <c r="AB211" s="4"/>
      <c r="AC211" s="1"/>
    </row>
    <row r="212" spans="4:29" s="5" customFormat="1" ht="15.75" customHeight="1" x14ac:dyDescent="0.25"/>
    <row r="213" spans="4:29" s="5" customFormat="1" ht="21" customHeight="1" x14ac:dyDescent="0.25"/>
    <row r="214" spans="4:29" s="5" customFormat="1" ht="15.75" customHeight="1" x14ac:dyDescent="0.25"/>
    <row r="215" spans="4:29" s="5" customFormat="1" ht="15.75" customHeight="1" x14ac:dyDescent="0.25"/>
    <row r="216" spans="4:29" s="5" customFormat="1" ht="15.75" customHeight="1" x14ac:dyDescent="0.25"/>
    <row r="217" spans="4:29" s="5" customFormat="1" ht="15.75" customHeight="1" x14ac:dyDescent="0.25"/>
    <row r="218" spans="4:29" s="5" customFormat="1" ht="15.75" customHeight="1" x14ac:dyDescent="0.25"/>
    <row r="219" spans="4:29" s="5" customFormat="1" ht="15.75" customHeight="1" x14ac:dyDescent="0.25"/>
    <row r="220" spans="4:29" s="5" customFormat="1" ht="15.75" customHeight="1" x14ac:dyDescent="0.25"/>
    <row r="221" spans="4:29" s="5" customFormat="1" ht="15.75" customHeight="1" x14ac:dyDescent="0.25"/>
    <row r="222" spans="4:29" s="5" customFormat="1" ht="15.75" customHeight="1" x14ac:dyDescent="0.25"/>
    <row r="223" spans="4:29" s="5" customFormat="1" ht="15.75" customHeight="1" x14ac:dyDescent="0.25"/>
    <row r="224" spans="4:29" s="5" customFormat="1" ht="15.75" customHeight="1" x14ac:dyDescent="0.25"/>
    <row r="225" s="5" customFormat="1" ht="15.75" customHeight="1" x14ac:dyDescent="0.25"/>
    <row r="226" s="5" customFormat="1" ht="15.75" customHeight="1" x14ac:dyDescent="0.25"/>
    <row r="227" s="5" customFormat="1" ht="15.75" customHeight="1" x14ac:dyDescent="0.25"/>
    <row r="228" s="5" customFormat="1" ht="15.75" customHeight="1" x14ac:dyDescent="0.25"/>
    <row r="229" s="5" customFormat="1" ht="15.75" customHeight="1" x14ac:dyDescent="0.25"/>
    <row r="230" s="5" customFormat="1" ht="15.75" customHeight="1" x14ac:dyDescent="0.25"/>
    <row r="231" s="5" customFormat="1" ht="15.75" customHeight="1" x14ac:dyDescent="0.25"/>
    <row r="232" s="5" customFormat="1" ht="15.75" customHeight="1" x14ac:dyDescent="0.25"/>
    <row r="233" s="5" customFormat="1" ht="15.75" customHeight="1" x14ac:dyDescent="0.25"/>
    <row r="234" s="5" customFormat="1" ht="15.75" customHeight="1" x14ac:dyDescent="0.25"/>
    <row r="235" s="5" customFormat="1" ht="15.75" customHeight="1" x14ac:dyDescent="0.25"/>
    <row r="236" s="5" customFormat="1" ht="15.75" customHeight="1" x14ac:dyDescent="0.25"/>
    <row r="237" s="5" customFormat="1" ht="15.75" customHeight="1" x14ac:dyDescent="0.25"/>
    <row r="238" s="5" customFormat="1" ht="15.75" customHeight="1" x14ac:dyDescent="0.25"/>
    <row r="239" s="5" customFormat="1" ht="15.75" customHeight="1" x14ac:dyDescent="0.25"/>
    <row r="240" s="5" customFormat="1" ht="15.75" customHeight="1" x14ac:dyDescent="0.25"/>
    <row r="241" s="5" customFormat="1" ht="15.75" customHeight="1" x14ac:dyDescent="0.25"/>
    <row r="242" s="5" customFormat="1" ht="15.75" customHeight="1" x14ac:dyDescent="0.25"/>
    <row r="243" s="5" customFormat="1" ht="15.75" customHeight="1" x14ac:dyDescent="0.25"/>
    <row r="244" s="5" customFormat="1" ht="15.75" customHeight="1" x14ac:dyDescent="0.25"/>
    <row r="245" s="5" customFormat="1" ht="15.75" customHeight="1" x14ac:dyDescent="0.25"/>
    <row r="246" s="5" customFormat="1" ht="15.75" customHeight="1" x14ac:dyDescent="0.25"/>
    <row r="247" s="5" customFormat="1" ht="15.75" customHeight="1" x14ac:dyDescent="0.25"/>
    <row r="248" s="5" customFormat="1" ht="15.75" customHeight="1" x14ac:dyDescent="0.25"/>
    <row r="249" s="5" customFormat="1" ht="15.75" customHeight="1" x14ac:dyDescent="0.25"/>
    <row r="250" s="5" customFormat="1" ht="15.75" customHeight="1" x14ac:dyDescent="0.25"/>
    <row r="251" s="5" customFormat="1" ht="15.75" customHeight="1" x14ac:dyDescent="0.25"/>
    <row r="252" s="5" customFormat="1" ht="15.75" customHeight="1" x14ac:dyDescent="0.25"/>
    <row r="253" s="5" customFormat="1" ht="15.75" customHeight="1" x14ac:dyDescent="0.25"/>
    <row r="254" s="5" customFormat="1" ht="15.75" customHeight="1" x14ac:dyDescent="0.25"/>
    <row r="255" s="5" customFormat="1" ht="21" customHeight="1" x14ac:dyDescent="0.25"/>
    <row r="256" s="5" customFormat="1" ht="15.75" customHeight="1" x14ac:dyDescent="0.25"/>
    <row r="257" s="5" customFormat="1" ht="15.75" customHeight="1" x14ac:dyDescent="0.25"/>
    <row r="258" s="5" customFormat="1" ht="15.75" customHeight="1" x14ac:dyDescent="0.25"/>
    <row r="259" s="5" customFormat="1" ht="15.75" customHeight="1" x14ac:dyDescent="0.25"/>
    <row r="260" s="5" customFormat="1" ht="15.75" customHeight="1" x14ac:dyDescent="0.25"/>
    <row r="261" s="5" customFormat="1" ht="15.75" customHeight="1" x14ac:dyDescent="0.25"/>
    <row r="262" s="5" customFormat="1" ht="15.75" customHeight="1" x14ac:dyDescent="0.25"/>
    <row r="263" s="60" customFormat="1" ht="15.75" customHeight="1" x14ac:dyDescent="0.25"/>
    <row r="264" s="60" customFormat="1" ht="15.75" customHeight="1" x14ac:dyDescent="0.25"/>
    <row r="265" s="60" customFormat="1" ht="15.75" customHeight="1" x14ac:dyDescent="0.25"/>
    <row r="266" s="60" customFormat="1" ht="15.75" customHeight="1" x14ac:dyDescent="0.25"/>
    <row r="267" s="60" customFormat="1" ht="15.75" customHeight="1" x14ac:dyDescent="0.25"/>
    <row r="268" s="60" customFormat="1" ht="15.75" customHeight="1" x14ac:dyDescent="0.25"/>
    <row r="269" s="60" customFormat="1" ht="15.75" customHeight="1" x14ac:dyDescent="0.25"/>
    <row r="270" s="60" customFormat="1" ht="15.75" customHeight="1" x14ac:dyDescent="0.25"/>
    <row r="271" s="60" customFormat="1" ht="15.75" customHeight="1" x14ac:dyDescent="0.25"/>
    <row r="272" s="60" customFormat="1" ht="15.75" customHeight="1" x14ac:dyDescent="0.25"/>
    <row r="273" s="60" customFormat="1" ht="15.75" customHeight="1" x14ac:dyDescent="0.25"/>
    <row r="274" s="60" customFormat="1" ht="15.75" customHeight="1" x14ac:dyDescent="0.25"/>
    <row r="275" s="60" customFormat="1" ht="15.75" customHeight="1" x14ac:dyDescent="0.25"/>
    <row r="276" s="60" customFormat="1" ht="21" customHeight="1" x14ac:dyDescent="0.25"/>
    <row r="277" s="60" customFormat="1" ht="15.75" customHeight="1" x14ac:dyDescent="0.25"/>
    <row r="278" s="60" customFormat="1" ht="15.75" customHeight="1" x14ac:dyDescent="0.25"/>
    <row r="279" s="60" customFormat="1" ht="15.75" customHeight="1" x14ac:dyDescent="0.25"/>
    <row r="280" s="60" customFormat="1" ht="15.75" customHeight="1" x14ac:dyDescent="0.25"/>
    <row r="281" s="60" customFormat="1" ht="15.75" customHeight="1" x14ac:dyDescent="0.25"/>
    <row r="282" s="60" customFormat="1" ht="15.75" customHeight="1" x14ac:dyDescent="0.25"/>
    <row r="283" s="60" customFormat="1" ht="15.75" customHeight="1" x14ac:dyDescent="0.25"/>
    <row r="284" s="60" customFormat="1" ht="15.75" customHeight="1" x14ac:dyDescent="0.25"/>
    <row r="285" s="60" customFormat="1" ht="15.75" customHeight="1" x14ac:dyDescent="0.25"/>
    <row r="286" s="60" customFormat="1" ht="15.75" customHeight="1" x14ac:dyDescent="0.25"/>
    <row r="287" s="60" customFormat="1" ht="15.75" customHeight="1" x14ac:dyDescent="0.25"/>
    <row r="288" s="60" customFormat="1" ht="15.75" customHeight="1" x14ac:dyDescent="0.25"/>
    <row r="289" s="60" customFormat="1" ht="15.75" customHeight="1" x14ac:dyDescent="0.25"/>
    <row r="290" s="60" customFormat="1" ht="15.75" customHeight="1" x14ac:dyDescent="0.25"/>
    <row r="291" s="60" customFormat="1" ht="15.75" customHeight="1" x14ac:dyDescent="0.25"/>
    <row r="292" s="60" customFormat="1" ht="15.75" customHeight="1" x14ac:dyDescent="0.25"/>
    <row r="293" s="60" customFormat="1" ht="15.75" customHeight="1" x14ac:dyDescent="0.25"/>
    <row r="294" s="60" customFormat="1" ht="15.75" customHeight="1" x14ac:dyDescent="0.25"/>
    <row r="295" s="60" customFormat="1" ht="15.75" customHeight="1" x14ac:dyDescent="0.25"/>
    <row r="296" s="60" customFormat="1" ht="15.75" customHeight="1" x14ac:dyDescent="0.25"/>
    <row r="297" s="60" customFormat="1" ht="21" customHeight="1" x14ac:dyDescent="0.25"/>
    <row r="298" s="60" customFormat="1" ht="15.75" customHeight="1" x14ac:dyDescent="0.25"/>
    <row r="299" s="60" customFormat="1" ht="15.75" customHeight="1" x14ac:dyDescent="0.25"/>
    <row r="300" s="60" customFormat="1" ht="15.75" customHeight="1" x14ac:dyDescent="0.25"/>
    <row r="301" s="60" customFormat="1" ht="15.75" customHeight="1" x14ac:dyDescent="0.25"/>
    <row r="302" s="60" customFormat="1" ht="15.75" customHeight="1" x14ac:dyDescent="0.25"/>
    <row r="303" s="60" customFormat="1" ht="15.75" customHeight="1" x14ac:dyDescent="0.25"/>
    <row r="304" s="60" customFormat="1" ht="15.75" customHeight="1" x14ac:dyDescent="0.25"/>
    <row r="305" s="60" customFormat="1" ht="15.75" customHeight="1" x14ac:dyDescent="0.25"/>
    <row r="306" s="60" customFormat="1" ht="15.75" customHeight="1" x14ac:dyDescent="0.25"/>
    <row r="307" s="60" customFormat="1" ht="15.75" customHeight="1" x14ac:dyDescent="0.25"/>
    <row r="308" s="60" customFormat="1" ht="15.75" customHeight="1" x14ac:dyDescent="0.25"/>
    <row r="309" s="60" customFormat="1" ht="15.75" customHeight="1" x14ac:dyDescent="0.25"/>
    <row r="310" s="60" customFormat="1" ht="15.75" customHeight="1" x14ac:dyDescent="0.25"/>
    <row r="311" s="60" customFormat="1" ht="15.75" customHeight="1" x14ac:dyDescent="0.25"/>
    <row r="312" s="60" customFormat="1" ht="15.75" customHeight="1" x14ac:dyDescent="0.25"/>
    <row r="313" s="60" customFormat="1" ht="15.75" customHeight="1" x14ac:dyDescent="0.25"/>
    <row r="314" s="60" customFormat="1" ht="15.75" customHeight="1" x14ac:dyDescent="0.25"/>
    <row r="315" s="60" customFormat="1" ht="15.75" customHeight="1" x14ac:dyDescent="0.25"/>
    <row r="316" s="60" customFormat="1" ht="15.75" customHeight="1" x14ac:dyDescent="0.25"/>
    <row r="317" s="60" customFormat="1" ht="15.75" customHeight="1" x14ac:dyDescent="0.25"/>
    <row r="318" s="60" customFormat="1" ht="21" customHeight="1" x14ac:dyDescent="0.25"/>
    <row r="319" s="60" customFormat="1" ht="15.75" customHeight="1" x14ac:dyDescent="0.25"/>
    <row r="320" s="60" customFormat="1" ht="15.75" customHeight="1" x14ac:dyDescent="0.25"/>
    <row r="321" s="60" customFormat="1" ht="15.75" customHeight="1" x14ac:dyDescent="0.25"/>
    <row r="322" s="60" customFormat="1" ht="15.75" customHeight="1" x14ac:dyDescent="0.25"/>
    <row r="323" s="60" customFormat="1" ht="15.75" customHeight="1" x14ac:dyDescent="0.25"/>
    <row r="324" s="60" customFormat="1" ht="15.75" customHeight="1" x14ac:dyDescent="0.25"/>
    <row r="325" s="60" customFormat="1" ht="15.75" customHeight="1" x14ac:dyDescent="0.25"/>
    <row r="326" s="60" customFormat="1" ht="15.75" customHeight="1" x14ac:dyDescent="0.25"/>
    <row r="327" s="60" customFormat="1" ht="15.75" customHeight="1" x14ac:dyDescent="0.25"/>
    <row r="328" s="60" customFormat="1" ht="15.75" customHeight="1" x14ac:dyDescent="0.25"/>
    <row r="329" s="60" customFormat="1" ht="15.75" customHeight="1" x14ac:dyDescent="0.25"/>
    <row r="330" s="60" customFormat="1" ht="15.75" customHeight="1" x14ac:dyDescent="0.25"/>
    <row r="331" s="60" customFormat="1" ht="15.75" customHeight="1" x14ac:dyDescent="0.25"/>
    <row r="332" s="60" customFormat="1" ht="15.75" customHeight="1" x14ac:dyDescent="0.25"/>
    <row r="333" s="60" customFormat="1" ht="15.75" customHeight="1" x14ac:dyDescent="0.25"/>
    <row r="334" s="60" customFormat="1" ht="15.75" customHeight="1" x14ac:dyDescent="0.25"/>
    <row r="335" s="60" customFormat="1" ht="15.75" customHeight="1" x14ac:dyDescent="0.25"/>
    <row r="336" s="60" customFormat="1" ht="15.75" customHeight="1" x14ac:dyDescent="0.25"/>
    <row r="337" s="60" customFormat="1" ht="15.75" customHeight="1" x14ac:dyDescent="0.25"/>
    <row r="338" s="60" customFormat="1" ht="15.75" customHeight="1" x14ac:dyDescent="0.25"/>
    <row r="339" s="60" customFormat="1" ht="21" customHeight="1" x14ac:dyDescent="0.25"/>
    <row r="340" s="60" customFormat="1" ht="15.75" customHeight="1" x14ac:dyDescent="0.25"/>
    <row r="341" s="60" customFormat="1" ht="15.75" customHeight="1" x14ac:dyDescent="0.25"/>
    <row r="342" s="60" customFormat="1" ht="15.75" customHeight="1" x14ac:dyDescent="0.25"/>
    <row r="343" s="60" customFormat="1" ht="15.75" customHeight="1" x14ac:dyDescent="0.25"/>
    <row r="344" s="60" customFormat="1" ht="15.75" customHeight="1" x14ac:dyDescent="0.25"/>
    <row r="345" s="60" customFormat="1" ht="15.75" customHeight="1" x14ac:dyDescent="0.25"/>
    <row r="346" s="60" customFormat="1" ht="15.75" customHeight="1" x14ac:dyDescent="0.25"/>
    <row r="347" s="60" customFormat="1" ht="15.75" customHeight="1" x14ac:dyDescent="0.25"/>
    <row r="348" s="60" customFormat="1" ht="15.75" customHeight="1" x14ac:dyDescent="0.25"/>
    <row r="349" s="60" customFormat="1" ht="15.75" customHeight="1" x14ac:dyDescent="0.25"/>
    <row r="350" s="60" customFormat="1" ht="15.75" customHeight="1" x14ac:dyDescent="0.25"/>
    <row r="351" s="60" customFormat="1" ht="15.75" customHeight="1" x14ac:dyDescent="0.25"/>
    <row r="352" s="60" customFormat="1" ht="15.75" customHeight="1" x14ac:dyDescent="0.25"/>
    <row r="353" s="60" customFormat="1" ht="15.75" customHeight="1" x14ac:dyDescent="0.25"/>
    <row r="354" s="60" customFormat="1" ht="15.75" customHeight="1" x14ac:dyDescent="0.25"/>
    <row r="355" s="60" customFormat="1" ht="15.75" customHeight="1" x14ac:dyDescent="0.25"/>
    <row r="356" s="60" customFormat="1" ht="15.75" customHeight="1" x14ac:dyDescent="0.25"/>
    <row r="357" s="60" customFormat="1" ht="15.75" customHeight="1" x14ac:dyDescent="0.25"/>
    <row r="358" s="60" customFormat="1" ht="15.75" customHeight="1" x14ac:dyDescent="0.25"/>
    <row r="359" s="60" customFormat="1" ht="15.75" customHeight="1" x14ac:dyDescent="0.25"/>
    <row r="360" s="60" customFormat="1" ht="15.75" customHeight="1" x14ac:dyDescent="0.25"/>
    <row r="361" s="60" customFormat="1" ht="15.75" customHeight="1" x14ac:dyDescent="0.25"/>
    <row r="362" s="60" customFormat="1" ht="15.75" customHeight="1" x14ac:dyDescent="0.25"/>
    <row r="363" s="60" customFormat="1" ht="15.75" customHeight="1" x14ac:dyDescent="0.25"/>
    <row r="364" s="60" customFormat="1" ht="15.75" customHeight="1" x14ac:dyDescent="0.25"/>
    <row r="365" s="60" customFormat="1" ht="15.75" customHeight="1" x14ac:dyDescent="0.25"/>
    <row r="366" s="60" customFormat="1" ht="15.75" customHeight="1" x14ac:dyDescent="0.25"/>
    <row r="367" s="60" customFormat="1" ht="15.75" customHeight="1" x14ac:dyDescent="0.25"/>
    <row r="368" s="60" customFormat="1" ht="15.75" customHeight="1" x14ac:dyDescent="0.25"/>
    <row r="369" s="60" customFormat="1" ht="15.75" customHeight="1" x14ac:dyDescent="0.25"/>
    <row r="370" s="60" customFormat="1" ht="15.75" customHeight="1" x14ac:dyDescent="0.25"/>
    <row r="371" s="60" customFormat="1" ht="15.75" customHeight="1" x14ac:dyDescent="0.25"/>
    <row r="372" s="60" customFormat="1" ht="15.75" customHeight="1" x14ac:dyDescent="0.25"/>
    <row r="373" s="60" customFormat="1" ht="15.75" customHeight="1" x14ac:dyDescent="0.25"/>
    <row r="374" s="60" customFormat="1" ht="15.75" customHeight="1" x14ac:dyDescent="0.25"/>
    <row r="375" s="60" customFormat="1" ht="15.75" customHeight="1" x14ac:dyDescent="0.25"/>
    <row r="376" s="60" customFormat="1" ht="15.75" customHeight="1" x14ac:dyDescent="0.25"/>
    <row r="377" s="60" customFormat="1" ht="15.75" customHeight="1" x14ac:dyDescent="0.25"/>
    <row r="378" s="60" customFormat="1" ht="15.75" customHeight="1" x14ac:dyDescent="0.25"/>
    <row r="379" s="60" customFormat="1" ht="15.75" customHeight="1" x14ac:dyDescent="0.25"/>
    <row r="380" s="60" customFormat="1" ht="15.75" customHeight="1" x14ac:dyDescent="0.25"/>
    <row r="381" s="60" customFormat="1" ht="15.75" customHeight="1" x14ac:dyDescent="0.25"/>
    <row r="382" s="60" customFormat="1" ht="15.75" customHeight="1" x14ac:dyDescent="0.25"/>
    <row r="383" s="60" customFormat="1" ht="15.75" customHeight="1" x14ac:dyDescent="0.25"/>
    <row r="384" s="60" customFormat="1" ht="15.75" customHeight="1" x14ac:dyDescent="0.25"/>
    <row r="385" s="60" customFormat="1" ht="15.75" customHeight="1" x14ac:dyDescent="0.25"/>
    <row r="386" s="60" customFormat="1" ht="15.75" customHeight="1" x14ac:dyDescent="0.25"/>
    <row r="387" s="60" customFormat="1" ht="15.75" customHeight="1" x14ac:dyDescent="0.25"/>
    <row r="388" s="60" customFormat="1" ht="15.75" customHeight="1" x14ac:dyDescent="0.25"/>
    <row r="389" s="60" customFormat="1" ht="15.75" customHeight="1" x14ac:dyDescent="0.25"/>
    <row r="390" s="60" customFormat="1" ht="15.75" customHeight="1" x14ac:dyDescent="0.25"/>
    <row r="391" s="60" customFormat="1" ht="15.75" customHeight="1" x14ac:dyDescent="0.25"/>
    <row r="392" s="60" customFormat="1" ht="15.75" customHeight="1" x14ac:dyDescent="0.25"/>
    <row r="393" s="60" customFormat="1" ht="15.75" customHeight="1" x14ac:dyDescent="0.25"/>
    <row r="394" s="60" customFormat="1" ht="15.75" customHeight="1" x14ac:dyDescent="0.25"/>
    <row r="395" s="60" customFormat="1" ht="15.75" customHeight="1" x14ac:dyDescent="0.25"/>
    <row r="396" s="60" customFormat="1" ht="15.75" customHeight="1" x14ac:dyDescent="0.25"/>
    <row r="397" s="60" customFormat="1" ht="15.75" customHeight="1" x14ac:dyDescent="0.25"/>
    <row r="398" s="60" customFormat="1" ht="15.75" customHeight="1" x14ac:dyDescent="0.25"/>
    <row r="399" s="60" customFormat="1" ht="15.75" customHeight="1" x14ac:dyDescent="0.25"/>
    <row r="400" s="60" customFormat="1" ht="15.75" customHeight="1" x14ac:dyDescent="0.25"/>
    <row r="401" s="60" customFormat="1" ht="15.75" customHeight="1" x14ac:dyDescent="0.25"/>
    <row r="402" s="60" customFormat="1" ht="15.75" customHeight="1" x14ac:dyDescent="0.25"/>
    <row r="403" s="60" customFormat="1" ht="15.75" customHeight="1" x14ac:dyDescent="0.25"/>
    <row r="404" s="60" customFormat="1" ht="15.75" customHeight="1" x14ac:dyDescent="0.25"/>
    <row r="405" s="60" customFormat="1" ht="15.75" customHeight="1" x14ac:dyDescent="0.25"/>
    <row r="406" s="60" customFormat="1" ht="15.75" customHeight="1" x14ac:dyDescent="0.25"/>
    <row r="407" s="60" customFormat="1" ht="15.75" customHeight="1" x14ac:dyDescent="0.25"/>
    <row r="408" s="60" customFormat="1" ht="15.75" customHeight="1" x14ac:dyDescent="0.25"/>
    <row r="409" s="60" customFormat="1" ht="15.75" customHeight="1" x14ac:dyDescent="0.25"/>
    <row r="410" s="60" customFormat="1" ht="15.75" customHeight="1" x14ac:dyDescent="0.25"/>
    <row r="411" s="60" customFormat="1" ht="15.75" customHeight="1" x14ac:dyDescent="0.25"/>
    <row r="412" s="60" customFormat="1" ht="15.75" customHeight="1" x14ac:dyDescent="0.25"/>
    <row r="413" s="60" customFormat="1" ht="15.75" customHeight="1" x14ac:dyDescent="0.25"/>
    <row r="414" s="60" customFormat="1" ht="15.75" customHeight="1" x14ac:dyDescent="0.25"/>
    <row r="415" s="60" customFormat="1" ht="15.75" customHeight="1" x14ac:dyDescent="0.25"/>
    <row r="416" s="60" customFormat="1" ht="15.75" customHeight="1" x14ac:dyDescent="0.25"/>
    <row r="417" s="60" customFormat="1" ht="15.75" customHeight="1" x14ac:dyDescent="0.25"/>
    <row r="418" s="60" customFormat="1" ht="15.75" customHeight="1" x14ac:dyDescent="0.25"/>
    <row r="419" s="60" customFormat="1" ht="15.75" customHeight="1" x14ac:dyDescent="0.25"/>
    <row r="420" s="60" customFormat="1" ht="15.75" customHeight="1" x14ac:dyDescent="0.25"/>
    <row r="421" s="60" customFormat="1" ht="15.75" customHeight="1" x14ac:dyDescent="0.25"/>
    <row r="422" s="60" customFormat="1" ht="15.75" customHeight="1" x14ac:dyDescent="0.25"/>
    <row r="423" s="60" customFormat="1" ht="21" customHeight="1" x14ac:dyDescent="0.25"/>
    <row r="424" s="60" customFormat="1" ht="15.75" customHeight="1" x14ac:dyDescent="0.25"/>
    <row r="425" s="60" customFormat="1" ht="15.75" customHeight="1" x14ac:dyDescent="0.25"/>
    <row r="426" s="60" customFormat="1" ht="15.75" customHeight="1" x14ac:dyDescent="0.25"/>
    <row r="427" s="60" customFormat="1" ht="15.75" customHeight="1" x14ac:dyDescent="0.25"/>
    <row r="428" s="60" customFormat="1" ht="15.75" customHeight="1" x14ac:dyDescent="0.25"/>
    <row r="429" s="60" customFormat="1" ht="15.75" customHeight="1" x14ac:dyDescent="0.25"/>
    <row r="430" s="60" customFormat="1" ht="15.75" customHeight="1" x14ac:dyDescent="0.25"/>
    <row r="431" s="60" customFormat="1" ht="15.75" customHeight="1" x14ac:dyDescent="0.25"/>
    <row r="432" s="60" customFormat="1" ht="15.75" customHeight="1" x14ac:dyDescent="0.25"/>
    <row r="433" s="60" customFormat="1" ht="15.75" customHeight="1" x14ac:dyDescent="0.25"/>
    <row r="434" s="60" customFormat="1" ht="15.75" customHeight="1" x14ac:dyDescent="0.25"/>
    <row r="435" s="60" customFormat="1" ht="15.75" customHeight="1" x14ac:dyDescent="0.25"/>
    <row r="436" s="60" customFormat="1" ht="15.75" customHeight="1" x14ac:dyDescent="0.25"/>
    <row r="437" s="60" customFormat="1" ht="15.75" customHeight="1" x14ac:dyDescent="0.25"/>
    <row r="438" s="60" customFormat="1" ht="15.75" customHeight="1" x14ac:dyDescent="0.25"/>
    <row r="439" s="60" customFormat="1" ht="15.75" customHeight="1" x14ac:dyDescent="0.25"/>
    <row r="440" s="60" customFormat="1" ht="15.75" customHeight="1" x14ac:dyDescent="0.25"/>
    <row r="441" s="60" customFormat="1" ht="15.75" customHeight="1" x14ac:dyDescent="0.25"/>
    <row r="442" s="60" customFormat="1" ht="15.75" customHeight="1" x14ac:dyDescent="0.25"/>
    <row r="443" s="60" customFormat="1" ht="15.75" customHeight="1" x14ac:dyDescent="0.25"/>
    <row r="444" s="60" customFormat="1" ht="21" customHeight="1" x14ac:dyDescent="0.25"/>
    <row r="445" s="60" customFormat="1" ht="15.75" customHeight="1" x14ac:dyDescent="0.25"/>
    <row r="446" s="60" customFormat="1" ht="15.75" customHeight="1" x14ac:dyDescent="0.25"/>
    <row r="447" s="60" customFormat="1" ht="15.75" customHeight="1" x14ac:dyDescent="0.25"/>
    <row r="448" s="60" customFormat="1" ht="15.75" customHeight="1" x14ac:dyDescent="0.25"/>
    <row r="449" s="60" customFormat="1" ht="15.75" customHeight="1" x14ac:dyDescent="0.25"/>
    <row r="450" s="60" customFormat="1" ht="15.75" customHeight="1" x14ac:dyDescent="0.25"/>
    <row r="451" s="60" customFormat="1" ht="15.75" customHeight="1" x14ac:dyDescent="0.25"/>
    <row r="452" s="60" customFormat="1" ht="15.75" customHeight="1" x14ac:dyDescent="0.25"/>
    <row r="453" s="60" customFormat="1" ht="15.75" customHeight="1" x14ac:dyDescent="0.25"/>
    <row r="454" s="60" customFormat="1" ht="15.75" customHeight="1" x14ac:dyDescent="0.25"/>
    <row r="455" s="60" customFormat="1" ht="15.75" customHeight="1" x14ac:dyDescent="0.25"/>
    <row r="456" s="60" customFormat="1" ht="15.75" customHeight="1" x14ac:dyDescent="0.25"/>
    <row r="457" s="60" customFormat="1" ht="15.75" customHeight="1" x14ac:dyDescent="0.25"/>
    <row r="458" s="60" customFormat="1" ht="15.75" customHeight="1" x14ac:dyDescent="0.25"/>
    <row r="459" s="60" customFormat="1" ht="15.75" customHeight="1" x14ac:dyDescent="0.25"/>
    <row r="460" s="60" customFormat="1" ht="15.75" customHeight="1" x14ac:dyDescent="0.25"/>
    <row r="461" s="60" customFormat="1" ht="15.75" customHeight="1" x14ac:dyDescent="0.25"/>
    <row r="462" s="60" customFormat="1" ht="15.75" customHeight="1" x14ac:dyDescent="0.25"/>
    <row r="463" s="60" customFormat="1" ht="15.75" customHeight="1" x14ac:dyDescent="0.25"/>
    <row r="464" s="60" customFormat="1" ht="15.75" customHeight="1" x14ac:dyDescent="0.25"/>
    <row r="465" s="60" customFormat="1" ht="21" customHeight="1" x14ac:dyDescent="0.25"/>
    <row r="466" s="60" customFormat="1" ht="15.75" customHeight="1" x14ac:dyDescent="0.25"/>
    <row r="467" s="60" customFormat="1" ht="15.75" customHeight="1" x14ac:dyDescent="0.25"/>
    <row r="468" s="60" customFormat="1" ht="15.75" customHeight="1" x14ac:dyDescent="0.25"/>
    <row r="469" s="60" customFormat="1" ht="15.75" customHeight="1" x14ac:dyDescent="0.25"/>
    <row r="470" s="60" customFormat="1" ht="15.75" customHeight="1" x14ac:dyDescent="0.25"/>
    <row r="471" s="60" customFormat="1" ht="15.75" customHeight="1" x14ac:dyDescent="0.25"/>
    <row r="472" s="60" customFormat="1" ht="15.75" customHeight="1" x14ac:dyDescent="0.25"/>
    <row r="473" s="60" customFormat="1" ht="15.75" customHeight="1" x14ac:dyDescent="0.25"/>
    <row r="474" s="60" customFormat="1" ht="15.75" customHeight="1" x14ac:dyDescent="0.25"/>
    <row r="475" s="60" customFormat="1" ht="15.75" customHeight="1" x14ac:dyDescent="0.25"/>
    <row r="476" s="60" customFormat="1" ht="15.75" customHeight="1" x14ac:dyDescent="0.25"/>
    <row r="477" s="60" customFormat="1" ht="15.75" customHeight="1" x14ac:dyDescent="0.25"/>
    <row r="478" s="60" customFormat="1" ht="15.75" customHeight="1" x14ac:dyDescent="0.25"/>
    <row r="479" s="60" customFormat="1" ht="15.75" customHeight="1" x14ac:dyDescent="0.25"/>
    <row r="480" s="60" customFormat="1" ht="15.75" customHeight="1" x14ac:dyDescent="0.25"/>
    <row r="481" s="60" customFormat="1" ht="15.75" customHeight="1" x14ac:dyDescent="0.25"/>
    <row r="482" s="60" customFormat="1" ht="15.75" customHeight="1" x14ac:dyDescent="0.25"/>
    <row r="483" s="60" customFormat="1" ht="15.75" customHeight="1" x14ac:dyDescent="0.25"/>
    <row r="484" s="60" customFormat="1" ht="15.75" customHeight="1" x14ac:dyDescent="0.25"/>
    <row r="485" s="60" customFormat="1" ht="15.75" customHeight="1" x14ac:dyDescent="0.25"/>
    <row r="486" s="60" customFormat="1" ht="21" customHeight="1" x14ac:dyDescent="0.25"/>
    <row r="487" s="60" customFormat="1" ht="15.75" customHeight="1" x14ac:dyDescent="0.25"/>
    <row r="488" s="60" customFormat="1" ht="15.75" customHeight="1" x14ac:dyDescent="0.25"/>
    <row r="489" s="60" customFormat="1" ht="15.75" customHeight="1" x14ac:dyDescent="0.25"/>
    <row r="490" s="60" customFormat="1" ht="15.75" customHeight="1" x14ac:dyDescent="0.25"/>
    <row r="491" s="60" customFormat="1" ht="15.75" customHeight="1" x14ac:dyDescent="0.25"/>
    <row r="492" s="60" customFormat="1" ht="15.75" customHeight="1" x14ac:dyDescent="0.25"/>
    <row r="493" s="60" customFormat="1" ht="15.75" customHeight="1" x14ac:dyDescent="0.25"/>
    <row r="494" s="60" customFormat="1" ht="15.75" customHeight="1" x14ac:dyDescent="0.25"/>
    <row r="495" s="60" customFormat="1" ht="15.75" customHeight="1" x14ac:dyDescent="0.25"/>
    <row r="496" s="60" customFormat="1" ht="15.75" customHeight="1" x14ac:dyDescent="0.25"/>
    <row r="497" s="60" customFormat="1" ht="15.75" customHeight="1" x14ac:dyDescent="0.25"/>
    <row r="498" s="60" customFormat="1" ht="15.75" customHeight="1" x14ac:dyDescent="0.25"/>
    <row r="499" s="60" customFormat="1" ht="15.75" customHeight="1" x14ac:dyDescent="0.25"/>
    <row r="500" s="60" customFormat="1" ht="15.75" customHeight="1" x14ac:dyDescent="0.25"/>
    <row r="501" s="60" customFormat="1" ht="15.75" customHeight="1" x14ac:dyDescent="0.25"/>
    <row r="502" s="60" customFormat="1" ht="15.75" customHeight="1" x14ac:dyDescent="0.25"/>
    <row r="503" s="60" customFormat="1" ht="15.75" customHeight="1" x14ac:dyDescent="0.25"/>
    <row r="504" s="60" customFormat="1" ht="15.75" customHeight="1" x14ac:dyDescent="0.25"/>
    <row r="505" s="60" customFormat="1" ht="15.75" customHeight="1" x14ac:dyDescent="0.25"/>
    <row r="506" s="60" customFormat="1" ht="15.75" customHeight="1" x14ac:dyDescent="0.25"/>
    <row r="507" s="60" customFormat="1" ht="21" customHeight="1" x14ac:dyDescent="0.25"/>
    <row r="508" s="60" customFormat="1" ht="15.75" customHeight="1" x14ac:dyDescent="0.25"/>
    <row r="509" s="60" customFormat="1" ht="15.75" customHeight="1" x14ac:dyDescent="0.25"/>
    <row r="510" s="60" customFormat="1" ht="15.75" customHeight="1" x14ac:dyDescent="0.25"/>
    <row r="511" s="60" customFormat="1" ht="15.75" customHeight="1" x14ac:dyDescent="0.25"/>
    <row r="512" s="60" customFormat="1" ht="15.75" customHeight="1" x14ac:dyDescent="0.25"/>
    <row r="513" s="60" customFormat="1" ht="15.75" customHeight="1" x14ac:dyDescent="0.25"/>
    <row r="514" s="60" customFormat="1" ht="15.75" customHeight="1" x14ac:dyDescent="0.25"/>
    <row r="515" s="60" customFormat="1" ht="15.75" customHeight="1" x14ac:dyDescent="0.25"/>
    <row r="516" s="60" customFormat="1" ht="15.75" customHeight="1" x14ac:dyDescent="0.25"/>
    <row r="517" s="60" customFormat="1" ht="15.75" customHeight="1" x14ac:dyDescent="0.25"/>
    <row r="518" s="60" customFormat="1" ht="15.75" customHeight="1" x14ac:dyDescent="0.25"/>
    <row r="519" s="60" customFormat="1" ht="15.75" customHeight="1" x14ac:dyDescent="0.25"/>
    <row r="520" s="60" customFormat="1" ht="15.75" customHeight="1" x14ac:dyDescent="0.25"/>
    <row r="521" s="60" customFormat="1" ht="15.75" customHeight="1" x14ac:dyDescent="0.25"/>
    <row r="522" s="60" customFormat="1" ht="15.75" customHeight="1" x14ac:dyDescent="0.25"/>
    <row r="523" s="60" customFormat="1" ht="15.75" customHeight="1" x14ac:dyDescent="0.25"/>
    <row r="524" s="60" customFormat="1" ht="15.75" customHeight="1" x14ac:dyDescent="0.25"/>
    <row r="525" s="60" customFormat="1" ht="15.75" customHeight="1" x14ac:dyDescent="0.25"/>
    <row r="526" s="60" customFormat="1" ht="15.75" customHeight="1" x14ac:dyDescent="0.25"/>
    <row r="527" s="60" customFormat="1" ht="15.75" customHeight="1" x14ac:dyDescent="0.25"/>
    <row r="528" s="60" customFormat="1" ht="21" customHeight="1" x14ac:dyDescent="0.25"/>
    <row r="529" s="60" customFormat="1" ht="15.75" customHeight="1" x14ac:dyDescent="0.25"/>
    <row r="530" s="60" customFormat="1" ht="15.75" customHeight="1" x14ac:dyDescent="0.25"/>
    <row r="531" s="60" customFormat="1" ht="15.75" customHeight="1" x14ac:dyDescent="0.25"/>
    <row r="532" s="60" customFormat="1" ht="15.75" customHeight="1" x14ac:dyDescent="0.25"/>
    <row r="533" s="60" customFormat="1" ht="15.75" customHeight="1" x14ac:dyDescent="0.25"/>
    <row r="534" s="60" customFormat="1" ht="15.75" customHeight="1" x14ac:dyDescent="0.25"/>
    <row r="535" s="60" customFormat="1" ht="15.75" customHeight="1" x14ac:dyDescent="0.25"/>
    <row r="536" s="60" customFormat="1" ht="15.75" customHeight="1" x14ac:dyDescent="0.25"/>
    <row r="537" s="60" customFormat="1" ht="15.75" customHeight="1" x14ac:dyDescent="0.25"/>
    <row r="538" s="60" customFormat="1" ht="15.75" customHeight="1" x14ac:dyDescent="0.25"/>
    <row r="539" s="60" customFormat="1" ht="15.75" customHeight="1" x14ac:dyDescent="0.25"/>
    <row r="540" s="60" customFormat="1" ht="15.75" customHeight="1" x14ac:dyDescent="0.25"/>
    <row r="541" s="60" customFormat="1" ht="15.75" customHeight="1" x14ac:dyDescent="0.25"/>
    <row r="542" s="60" customFormat="1" ht="15.75" customHeight="1" x14ac:dyDescent="0.25"/>
    <row r="543" s="60" customFormat="1" ht="15.75" customHeight="1" x14ac:dyDescent="0.25"/>
    <row r="544" s="60" customFormat="1" ht="15.75" customHeight="1" x14ac:dyDescent="0.25"/>
    <row r="545" s="60" customFormat="1" ht="15.75" customHeight="1" x14ac:dyDescent="0.25"/>
    <row r="546" s="60" customFormat="1" ht="15.75" customHeight="1" x14ac:dyDescent="0.25"/>
    <row r="547" s="60" customFormat="1" ht="15.75" customHeight="1" x14ac:dyDescent="0.25"/>
    <row r="548" s="60" customFormat="1" ht="15.75" customHeight="1" x14ac:dyDescent="0.25"/>
    <row r="549" s="60" customFormat="1" ht="21" customHeight="1" x14ac:dyDescent="0.25"/>
    <row r="550" s="60" customFormat="1" ht="15.75" customHeight="1" x14ac:dyDescent="0.25"/>
    <row r="551" s="60" customFormat="1" ht="15.75" customHeight="1" x14ac:dyDescent="0.25"/>
    <row r="552" s="60" customFormat="1" ht="15.75" customHeight="1" x14ac:dyDescent="0.25"/>
    <row r="553" s="60" customFormat="1" ht="15.75" customHeight="1" x14ac:dyDescent="0.25"/>
    <row r="554" s="60" customFormat="1" ht="15.75" customHeight="1" x14ac:dyDescent="0.25"/>
    <row r="555" s="60" customFormat="1" ht="15.75" customHeight="1" x14ac:dyDescent="0.25"/>
    <row r="556" s="60" customFormat="1" ht="15.75" customHeight="1" x14ac:dyDescent="0.25"/>
    <row r="557" s="60" customFormat="1" ht="15.75" customHeight="1" x14ac:dyDescent="0.25"/>
    <row r="558" s="60" customFormat="1" ht="15.75" customHeight="1" x14ac:dyDescent="0.25"/>
    <row r="559" s="60" customFormat="1" ht="15.75" customHeight="1" x14ac:dyDescent="0.25"/>
    <row r="560" s="60" customFormat="1" ht="15.75" customHeight="1" x14ac:dyDescent="0.25"/>
    <row r="561" s="60" customFormat="1" ht="15.75" customHeight="1" x14ac:dyDescent="0.25"/>
    <row r="562" s="60" customFormat="1" ht="15.75" customHeight="1" x14ac:dyDescent="0.25"/>
    <row r="563" s="60" customFormat="1" ht="15.75" customHeight="1" x14ac:dyDescent="0.25"/>
    <row r="564" s="60" customFormat="1" ht="15.75" customHeight="1" x14ac:dyDescent="0.25"/>
    <row r="565" s="60" customFormat="1" ht="15.75" customHeight="1" x14ac:dyDescent="0.25"/>
    <row r="566" s="60" customFormat="1" ht="15.75" customHeight="1" x14ac:dyDescent="0.25"/>
    <row r="567" s="60" customFormat="1" ht="15.75" customHeight="1" x14ac:dyDescent="0.25"/>
    <row r="568" s="60" customFormat="1" ht="15.75" customHeight="1" x14ac:dyDescent="0.25"/>
    <row r="569" s="60" customFormat="1" ht="15.75" customHeight="1" x14ac:dyDescent="0.25"/>
    <row r="570" s="60" customFormat="1" ht="21" customHeight="1" x14ac:dyDescent="0.25"/>
    <row r="571" s="60" customFormat="1" ht="15.75" customHeight="1" x14ac:dyDescent="0.25"/>
    <row r="572" s="60" customFormat="1" ht="15.75" customHeight="1" x14ac:dyDescent="0.25"/>
    <row r="573" s="60" customFormat="1" ht="15.75" customHeight="1" x14ac:dyDescent="0.25"/>
    <row r="574" s="60" customFormat="1" ht="15.75" customHeight="1" x14ac:dyDescent="0.25"/>
    <row r="575" s="60" customFormat="1" ht="15.75" customHeight="1" x14ac:dyDescent="0.25"/>
    <row r="576" s="60" customFormat="1" ht="15.75" customHeight="1" x14ac:dyDescent="0.25"/>
    <row r="577" s="60" customFormat="1" ht="15.75" customHeight="1" x14ac:dyDescent="0.25"/>
    <row r="578" s="60" customFormat="1" ht="15.75" customHeight="1" x14ac:dyDescent="0.25"/>
    <row r="579" s="60" customFormat="1" ht="15.75" customHeight="1" x14ac:dyDescent="0.25"/>
    <row r="580" s="60" customFormat="1" ht="15.75" customHeight="1" x14ac:dyDescent="0.25"/>
    <row r="581" s="60" customFormat="1" ht="15.75" customHeight="1" x14ac:dyDescent="0.25"/>
    <row r="582" s="60" customFormat="1" ht="15.75" customHeight="1" x14ac:dyDescent="0.25"/>
    <row r="583" s="60" customFormat="1" ht="15.75" customHeight="1" x14ac:dyDescent="0.25"/>
    <row r="584" s="60" customFormat="1" ht="15.75" customHeight="1" x14ac:dyDescent="0.25"/>
    <row r="585" s="60" customFormat="1" ht="15.75" customHeight="1" x14ac:dyDescent="0.25"/>
    <row r="586" s="60" customFormat="1" ht="15.75" customHeight="1" x14ac:dyDescent="0.25"/>
    <row r="587" s="60" customFormat="1" ht="15.75" customHeight="1" x14ac:dyDescent="0.25"/>
    <row r="588" s="60" customFormat="1" ht="15.75" customHeight="1" x14ac:dyDescent="0.25"/>
    <row r="589" s="60" customFormat="1" ht="15.75" customHeight="1" x14ac:dyDescent="0.25"/>
    <row r="590" s="60" customFormat="1" ht="15.75" customHeight="1" x14ac:dyDescent="0.25"/>
    <row r="591" s="60" customFormat="1" ht="15.75" customHeight="1" x14ac:dyDescent="0.25"/>
    <row r="592" s="60" customFormat="1" ht="15.75" customHeight="1" x14ac:dyDescent="0.25"/>
    <row r="593" s="60" customFormat="1" ht="21" customHeight="1" x14ac:dyDescent="0.25"/>
    <row r="594" s="60" customFormat="1" ht="15.75" customHeight="1" x14ac:dyDescent="0.25"/>
    <row r="595" s="60" customFormat="1" ht="15.75" customHeight="1" x14ac:dyDescent="0.25"/>
    <row r="596" s="60" customFormat="1" ht="15.75" customHeight="1" x14ac:dyDescent="0.25"/>
    <row r="597" s="60" customFormat="1" ht="15.75" customHeight="1" x14ac:dyDescent="0.25"/>
    <row r="598" s="60" customFormat="1" ht="15.75" customHeight="1" x14ac:dyDescent="0.25"/>
    <row r="599" s="60" customFormat="1" ht="15.75" customHeight="1" x14ac:dyDescent="0.25"/>
    <row r="600" s="60" customFormat="1" ht="15.75" customHeight="1" x14ac:dyDescent="0.25"/>
    <row r="601" s="60" customFormat="1" ht="15.75" customHeight="1" x14ac:dyDescent="0.25"/>
    <row r="602" s="60" customFormat="1" ht="15.75" customHeight="1" x14ac:dyDescent="0.25"/>
    <row r="603" s="60" customFormat="1" ht="15.75" customHeight="1" x14ac:dyDescent="0.25"/>
    <row r="604" s="60" customFormat="1" ht="15.75" customHeight="1" x14ac:dyDescent="0.25"/>
    <row r="605" s="60" customFormat="1" ht="15.75" customHeight="1" x14ac:dyDescent="0.25"/>
    <row r="606" s="60" customFormat="1" ht="15.75" customHeight="1" x14ac:dyDescent="0.25"/>
    <row r="607" s="60" customFormat="1" ht="15.75" customHeight="1" x14ac:dyDescent="0.25"/>
    <row r="608" s="60" customFormat="1" ht="15.75" customHeight="1" x14ac:dyDescent="0.25"/>
    <row r="609" s="60" customFormat="1" ht="15.75" customHeight="1" x14ac:dyDescent="0.25"/>
    <row r="610" s="60" customFormat="1" ht="15.75" customHeight="1" x14ac:dyDescent="0.25"/>
    <row r="611" s="60" customFormat="1" ht="15.75" customHeight="1" x14ac:dyDescent="0.25"/>
    <row r="612" s="60" customFormat="1" ht="15.75" customHeight="1" x14ac:dyDescent="0.25"/>
    <row r="613" s="60" customFormat="1" ht="15.75" customHeight="1" x14ac:dyDescent="0.25"/>
    <row r="614" s="60" customFormat="1" ht="21" customHeight="1" x14ac:dyDescent="0.25"/>
    <row r="615" s="60" customFormat="1" ht="15.75" customHeight="1" x14ac:dyDescent="0.25"/>
    <row r="616" s="60" customFormat="1" ht="15.75" customHeight="1" x14ac:dyDescent="0.25"/>
    <row r="617" s="60" customFormat="1" ht="15.75" customHeight="1" x14ac:dyDescent="0.25"/>
    <row r="618" s="60" customFormat="1" ht="15.75" customHeight="1" x14ac:dyDescent="0.25"/>
    <row r="619" s="60" customFormat="1" ht="15.75" customHeight="1" x14ac:dyDescent="0.25"/>
    <row r="620" s="60" customFormat="1" ht="15.75" customHeight="1" x14ac:dyDescent="0.25"/>
    <row r="621" s="60" customFormat="1" ht="15.75" customHeight="1" x14ac:dyDescent="0.25"/>
    <row r="622" s="60" customFormat="1" ht="15.75" customHeight="1" x14ac:dyDescent="0.25"/>
    <row r="623" s="60" customFormat="1" ht="15.75" customHeight="1" x14ac:dyDescent="0.25"/>
    <row r="624" s="60" customFormat="1" ht="15.75" customHeight="1" x14ac:dyDescent="0.25"/>
    <row r="625" s="60" customFormat="1" ht="15.75" customHeight="1" x14ac:dyDescent="0.25"/>
    <row r="626" s="60" customFormat="1" ht="15.75" customHeight="1" x14ac:dyDescent="0.25"/>
    <row r="627" s="60" customFormat="1" ht="15.75" customHeight="1" x14ac:dyDescent="0.25"/>
    <row r="628" s="60" customFormat="1" ht="15.75" customHeight="1" x14ac:dyDescent="0.25"/>
    <row r="629" s="60" customFormat="1" ht="15.75" customHeight="1" x14ac:dyDescent="0.25"/>
    <row r="630" s="60" customFormat="1" ht="15.75" customHeight="1" x14ac:dyDescent="0.25"/>
    <row r="631" s="60" customFormat="1" ht="15.75" customHeight="1" x14ac:dyDescent="0.25"/>
    <row r="632" s="60" customFormat="1" ht="15.75" customHeight="1" x14ac:dyDescent="0.25"/>
    <row r="633" s="60" customFormat="1" ht="15.75" customHeight="1" x14ac:dyDescent="0.25"/>
    <row r="634" s="60" customFormat="1" ht="15.75" customHeight="1" x14ac:dyDescent="0.25"/>
    <row r="635" s="60" customFormat="1" ht="21" customHeight="1" x14ac:dyDescent="0.25"/>
    <row r="636" s="60" customFormat="1" ht="15.75" customHeight="1" x14ac:dyDescent="0.25"/>
    <row r="637" s="60" customFormat="1" ht="15.75" customHeight="1" x14ac:dyDescent="0.25"/>
    <row r="638" s="60" customFormat="1" ht="15.75" customHeight="1" x14ac:dyDescent="0.25"/>
    <row r="639" s="60" customFormat="1" ht="15.75" customHeight="1" x14ac:dyDescent="0.25"/>
    <row r="640" s="60" customFormat="1" ht="15.75" customHeight="1" x14ac:dyDescent="0.25"/>
    <row r="641" s="60" customFormat="1" ht="15.75" customHeight="1" x14ac:dyDescent="0.25"/>
    <row r="642" s="60" customFormat="1" ht="15.75" customHeight="1" x14ac:dyDescent="0.25"/>
    <row r="643" s="60" customFormat="1" ht="15.75" customHeight="1" x14ac:dyDescent="0.25"/>
    <row r="644" s="60" customFormat="1" ht="15.75" customHeight="1" x14ac:dyDescent="0.25"/>
    <row r="645" s="60" customFormat="1" ht="15.75" customHeight="1" x14ac:dyDescent="0.25"/>
    <row r="646" s="60" customFormat="1" ht="15.75" customHeight="1" x14ac:dyDescent="0.25"/>
    <row r="647" s="60" customFormat="1" ht="15.75" customHeight="1" x14ac:dyDescent="0.25"/>
    <row r="648" s="60" customFormat="1" ht="15.75" customHeight="1" x14ac:dyDescent="0.25"/>
    <row r="649" s="60" customFormat="1" ht="15.75" customHeight="1" x14ac:dyDescent="0.25"/>
    <row r="650" s="60" customFormat="1" ht="15.75" customHeight="1" x14ac:dyDescent="0.25"/>
    <row r="651" s="60" customFormat="1" ht="15.75" customHeight="1" x14ac:dyDescent="0.25"/>
    <row r="652" s="60" customFormat="1" ht="15.75" customHeight="1" x14ac:dyDescent="0.25"/>
    <row r="653" s="60" customFormat="1" ht="15.75" customHeight="1" x14ac:dyDescent="0.25"/>
    <row r="654" s="60" customFormat="1" ht="15.75" customHeight="1" x14ac:dyDescent="0.25"/>
    <row r="655" s="60" customFormat="1" ht="15.75" customHeight="1" x14ac:dyDescent="0.25"/>
    <row r="656" s="60" customFormat="1" ht="21" customHeight="1" x14ac:dyDescent="0.25"/>
    <row r="657" s="60" customFormat="1" ht="15.75" customHeight="1" x14ac:dyDescent="0.25"/>
    <row r="658" s="60" customFormat="1" ht="15.75" customHeight="1" x14ac:dyDescent="0.25"/>
    <row r="659" s="60" customFormat="1" ht="15.75" customHeight="1" x14ac:dyDescent="0.25"/>
    <row r="660" s="60" customFormat="1" ht="15.75" customHeight="1" x14ac:dyDescent="0.25"/>
    <row r="661" s="60" customFormat="1" ht="15.75" customHeight="1" x14ac:dyDescent="0.25"/>
    <row r="662" s="60" customFormat="1" ht="15.75" customHeight="1" x14ac:dyDescent="0.25"/>
    <row r="663" s="60" customFormat="1" ht="15.75" customHeight="1" x14ac:dyDescent="0.25"/>
    <row r="664" s="60" customFormat="1" ht="15.75" customHeight="1" x14ac:dyDescent="0.25"/>
    <row r="665" s="60" customFormat="1" ht="15.75" customHeight="1" x14ac:dyDescent="0.25"/>
    <row r="666" s="60" customFormat="1" ht="15.75" customHeight="1" x14ac:dyDescent="0.25"/>
    <row r="667" s="60" customFormat="1" ht="15.75" customHeight="1" x14ac:dyDescent="0.25"/>
    <row r="668" s="60" customFormat="1" ht="15.75" customHeight="1" x14ac:dyDescent="0.25"/>
    <row r="669" s="60" customFormat="1" ht="15.75" customHeight="1" x14ac:dyDescent="0.25"/>
    <row r="670" s="60" customFormat="1" ht="15.75" customHeight="1" x14ac:dyDescent="0.25"/>
    <row r="671" s="60" customFormat="1" ht="15.75" customHeight="1" x14ac:dyDescent="0.25"/>
    <row r="672" s="60" customFormat="1" ht="15.75" customHeight="1" x14ac:dyDescent="0.25"/>
    <row r="673" s="60" customFormat="1" ht="15.75" customHeight="1" x14ac:dyDescent="0.25"/>
    <row r="674" s="60" customFormat="1" ht="15.75" customHeight="1" x14ac:dyDescent="0.25"/>
    <row r="675" s="60" customFormat="1" ht="15.75" customHeight="1" x14ac:dyDescent="0.25"/>
    <row r="676" s="60" customFormat="1" ht="15.75" customHeight="1" x14ac:dyDescent="0.25"/>
    <row r="677" s="60" customFormat="1" ht="21" customHeight="1" x14ac:dyDescent="0.25"/>
    <row r="678" s="60" customFormat="1" ht="15.75" customHeight="1" x14ac:dyDescent="0.25"/>
    <row r="679" s="60" customFormat="1" ht="15.75" customHeight="1" x14ac:dyDescent="0.25"/>
    <row r="680" s="60" customFormat="1" ht="15.75" customHeight="1" x14ac:dyDescent="0.25"/>
    <row r="681" s="60" customFormat="1" ht="15.75" customHeight="1" x14ac:dyDescent="0.25"/>
    <row r="682" s="60" customFormat="1" ht="15.75" customHeight="1" x14ac:dyDescent="0.25"/>
    <row r="683" s="60" customFormat="1" ht="15.75" customHeight="1" x14ac:dyDescent="0.25"/>
    <row r="684" s="60" customFormat="1" ht="15.75" customHeight="1" x14ac:dyDescent="0.25"/>
    <row r="685" s="60" customFormat="1" ht="15.75" customHeight="1" x14ac:dyDescent="0.25"/>
    <row r="686" s="60" customFormat="1" ht="15.75" customHeight="1" x14ac:dyDescent="0.25"/>
    <row r="687" s="60" customFormat="1" ht="15.75" customHeight="1" x14ac:dyDescent="0.25"/>
    <row r="688" s="60" customFormat="1" ht="15.75" customHeight="1" x14ac:dyDescent="0.25"/>
    <row r="689" s="60" customFormat="1" ht="15.75" customHeight="1" x14ac:dyDescent="0.25"/>
    <row r="690" s="60" customFormat="1" ht="15.75" customHeight="1" x14ac:dyDescent="0.25"/>
    <row r="691" s="60" customFormat="1" ht="15.75" customHeight="1" x14ac:dyDescent="0.25"/>
    <row r="692" s="60" customFormat="1" ht="15.75" customHeight="1" x14ac:dyDescent="0.25"/>
    <row r="693" s="60" customFormat="1" ht="15.75" customHeight="1" x14ac:dyDescent="0.25"/>
    <row r="694" s="60" customFormat="1" ht="15.75" customHeight="1" x14ac:dyDescent="0.25"/>
    <row r="695" s="60" customFormat="1" ht="15.75" customHeight="1" x14ac:dyDescent="0.25"/>
    <row r="696" s="60" customFormat="1" ht="15.75" customHeight="1" x14ac:dyDescent="0.25"/>
    <row r="697" s="60" customFormat="1" ht="15.75" customHeight="1" x14ac:dyDescent="0.25"/>
    <row r="698" s="60" customFormat="1" ht="21" customHeight="1" x14ac:dyDescent="0.25"/>
    <row r="699" s="60" customFormat="1" ht="15.75" customHeight="1" x14ac:dyDescent="0.25"/>
    <row r="700" s="60" customFormat="1" ht="15.75" customHeight="1" x14ac:dyDescent="0.25"/>
    <row r="701" s="60" customFormat="1" ht="15.75" customHeight="1" x14ac:dyDescent="0.25"/>
    <row r="702" s="60" customFormat="1" ht="15.75" customHeight="1" x14ac:dyDescent="0.25"/>
    <row r="703" s="60" customFormat="1" ht="15.75" customHeight="1" x14ac:dyDescent="0.25"/>
    <row r="704" s="60" customFormat="1" ht="15.75" customHeight="1" x14ac:dyDescent="0.25"/>
    <row r="705" s="60" customFormat="1" ht="15.75" customHeight="1" x14ac:dyDescent="0.25"/>
    <row r="706" s="60" customFormat="1" ht="15.75" customHeight="1" x14ac:dyDescent="0.25"/>
    <row r="707" s="60" customFormat="1" ht="15.75" customHeight="1" x14ac:dyDescent="0.25"/>
    <row r="708" s="60" customFormat="1" ht="15.75" customHeight="1" x14ac:dyDescent="0.25"/>
    <row r="709" s="60" customFormat="1" ht="15.75" customHeight="1" x14ac:dyDescent="0.25"/>
    <row r="710" s="60" customFormat="1" ht="15.75" customHeight="1" x14ac:dyDescent="0.25"/>
    <row r="711" s="60" customFormat="1" ht="15.75" customHeight="1" x14ac:dyDescent="0.25"/>
    <row r="712" s="60" customFormat="1" ht="15.75" customHeight="1" x14ac:dyDescent="0.25"/>
    <row r="713" s="60" customFormat="1" ht="15.75" customHeight="1" x14ac:dyDescent="0.25"/>
    <row r="714" s="60" customFormat="1" ht="15.75" customHeight="1" x14ac:dyDescent="0.25"/>
    <row r="715" s="60" customFormat="1" ht="15.75" customHeight="1" x14ac:dyDescent="0.25"/>
    <row r="716" s="60" customFormat="1" ht="15.75" customHeight="1" x14ac:dyDescent="0.25"/>
    <row r="717" s="60" customFormat="1" ht="15.75" customHeight="1" x14ac:dyDescent="0.25"/>
    <row r="718" s="60" customFormat="1" ht="15.75" customHeight="1" x14ac:dyDescent="0.25"/>
    <row r="719" s="60" customFormat="1" ht="21" customHeight="1" x14ac:dyDescent="0.25"/>
    <row r="720" s="60" customFormat="1" ht="15.75" customHeight="1" x14ac:dyDescent="0.25"/>
    <row r="721" s="60" customFormat="1" ht="15.75" customHeight="1" x14ac:dyDescent="0.25"/>
    <row r="722" s="60" customFormat="1" ht="15.75" customHeight="1" x14ac:dyDescent="0.25"/>
    <row r="723" s="60" customFormat="1" ht="15.75" customHeight="1" x14ac:dyDescent="0.25"/>
    <row r="724" s="60" customFormat="1" ht="15.75" customHeight="1" x14ac:dyDescent="0.25"/>
    <row r="725" s="60" customFormat="1" ht="15.75" customHeight="1" x14ac:dyDescent="0.25"/>
    <row r="726" s="60" customFormat="1" ht="15.75" customHeight="1" x14ac:dyDescent="0.25"/>
    <row r="727" s="60" customFormat="1" ht="15.75" customHeight="1" x14ac:dyDescent="0.25"/>
    <row r="728" s="60" customFormat="1" ht="15.75" customHeight="1" x14ac:dyDescent="0.25"/>
    <row r="729" s="60" customFormat="1" ht="15.75" customHeight="1" x14ac:dyDescent="0.25"/>
    <row r="730" s="60" customFormat="1" ht="15.75" customHeight="1" x14ac:dyDescent="0.25"/>
    <row r="731" s="60" customFormat="1" ht="15.75" customHeight="1" x14ac:dyDescent="0.25"/>
    <row r="732" s="60" customFormat="1" ht="15.75" customHeight="1" x14ac:dyDescent="0.25"/>
    <row r="733" s="60" customFormat="1" ht="15.75" customHeight="1" x14ac:dyDescent="0.25"/>
    <row r="734" s="60" customFormat="1" ht="15.75" customHeight="1" x14ac:dyDescent="0.25"/>
    <row r="735" s="60" customFormat="1" ht="15.75" customHeight="1" x14ac:dyDescent="0.25"/>
    <row r="736" s="60" customFormat="1" ht="15.75" customHeight="1" x14ac:dyDescent="0.25"/>
    <row r="737" s="60" customFormat="1" ht="15.75" customHeight="1" x14ac:dyDescent="0.25"/>
    <row r="738" s="60" customFormat="1" ht="15.75" customHeight="1" x14ac:dyDescent="0.25"/>
    <row r="739" s="60" customFormat="1" ht="15.75" customHeight="1" x14ac:dyDescent="0.25"/>
    <row r="740" s="60" customFormat="1" ht="21" customHeight="1" x14ac:dyDescent="0.25"/>
    <row r="741" s="60" customFormat="1" ht="15.75" customHeight="1" x14ac:dyDescent="0.25"/>
    <row r="742" s="60" customFormat="1" ht="15.75" customHeight="1" x14ac:dyDescent="0.25"/>
    <row r="743" s="60" customFormat="1" ht="15.75" customHeight="1" x14ac:dyDescent="0.25"/>
    <row r="744" s="60" customFormat="1" ht="15.75" customHeight="1" x14ac:dyDescent="0.25"/>
    <row r="745" s="60" customFormat="1" ht="15.75" customHeight="1" x14ac:dyDescent="0.25"/>
    <row r="746" s="60" customFormat="1" ht="15.75" customHeight="1" x14ac:dyDescent="0.25"/>
    <row r="747" s="60" customFormat="1" ht="15.75" customHeight="1" x14ac:dyDescent="0.25"/>
    <row r="748" s="60" customFormat="1" ht="15.75" customHeight="1" x14ac:dyDescent="0.25"/>
    <row r="749" s="60" customFormat="1" ht="15.75" customHeight="1" x14ac:dyDescent="0.25"/>
    <row r="750" s="60" customFormat="1" ht="15.75" customHeight="1" x14ac:dyDescent="0.25"/>
    <row r="751" s="60" customFormat="1" ht="15.75" customHeight="1" x14ac:dyDescent="0.25"/>
    <row r="752" s="60" customFormat="1" ht="15.75" customHeight="1" x14ac:dyDescent="0.25"/>
    <row r="753" s="60" customFormat="1" ht="15.75" customHeight="1" x14ac:dyDescent="0.25"/>
    <row r="754" s="60" customFormat="1" ht="15.75" customHeight="1" x14ac:dyDescent="0.25"/>
    <row r="755" s="60" customFormat="1" ht="15.75" customHeight="1" x14ac:dyDescent="0.25"/>
    <row r="756" s="60" customFormat="1" ht="15.75" customHeight="1" x14ac:dyDescent="0.25"/>
    <row r="757" s="60" customFormat="1" ht="15.75" customHeight="1" x14ac:dyDescent="0.25"/>
    <row r="758" s="60" customFormat="1" ht="15.75" customHeight="1" x14ac:dyDescent="0.25"/>
    <row r="759" s="60" customFormat="1" ht="15.75" customHeight="1" x14ac:dyDescent="0.25"/>
    <row r="760" s="60" customFormat="1" ht="15.75" customHeight="1" x14ac:dyDescent="0.25"/>
    <row r="761" s="60" customFormat="1" ht="21" customHeight="1" x14ac:dyDescent="0.25"/>
    <row r="762" s="60" customFormat="1" ht="15.75" customHeight="1" x14ac:dyDescent="0.25"/>
    <row r="763" s="60" customFormat="1" ht="15.75" customHeight="1" x14ac:dyDescent="0.25"/>
    <row r="764" s="60" customFormat="1" ht="15.75" customHeight="1" x14ac:dyDescent="0.25"/>
    <row r="765" s="60" customFormat="1" ht="15.75" customHeight="1" x14ac:dyDescent="0.25"/>
    <row r="766" s="60" customFormat="1" ht="15.75" customHeight="1" x14ac:dyDescent="0.25"/>
    <row r="767" s="60" customFormat="1" ht="15.75" customHeight="1" x14ac:dyDescent="0.25"/>
    <row r="768" s="60" customFormat="1" ht="15.75" customHeight="1" x14ac:dyDescent="0.25"/>
    <row r="769" s="60" customFormat="1" ht="15.75" customHeight="1" x14ac:dyDescent="0.25"/>
    <row r="770" s="60" customFormat="1" ht="15.75" customHeight="1" x14ac:dyDescent="0.25"/>
    <row r="771" s="60" customFormat="1" ht="15.75" customHeight="1" x14ac:dyDescent="0.25"/>
    <row r="772" s="60" customFormat="1" ht="15.75" customHeight="1" x14ac:dyDescent="0.25"/>
    <row r="773" s="60" customFormat="1" ht="15.75" customHeight="1" x14ac:dyDescent="0.25"/>
    <row r="774" s="60" customFormat="1" ht="15.75" customHeight="1" x14ac:dyDescent="0.25"/>
    <row r="775" s="60" customFormat="1" ht="15.75" customHeight="1" x14ac:dyDescent="0.25"/>
    <row r="776" s="60" customFormat="1" ht="15.75" customHeight="1" x14ac:dyDescent="0.25"/>
    <row r="777" s="60" customFormat="1" ht="15.75" customHeight="1" x14ac:dyDescent="0.25"/>
    <row r="778" s="60" customFormat="1" ht="15.75" customHeight="1" x14ac:dyDescent="0.25"/>
    <row r="779" s="60" customFormat="1" ht="15.75" customHeight="1" x14ac:dyDescent="0.25"/>
    <row r="780" s="60" customFormat="1" ht="15.75" customHeight="1" x14ac:dyDescent="0.25"/>
    <row r="781" s="60" customFormat="1" ht="15.75" customHeight="1" x14ac:dyDescent="0.25"/>
    <row r="782" s="60" customFormat="1" ht="21" customHeight="1" x14ac:dyDescent="0.25"/>
    <row r="783" s="60" customFormat="1" ht="15.75" customHeight="1" x14ac:dyDescent="0.25"/>
    <row r="784" s="60" customFormat="1" ht="15.75" customHeight="1" x14ac:dyDescent="0.25"/>
    <row r="785" s="60" customFormat="1" ht="15.75" customHeight="1" x14ac:dyDescent="0.25"/>
    <row r="786" s="60" customFormat="1" ht="15.75" customHeight="1" x14ac:dyDescent="0.25"/>
    <row r="787" s="60" customFormat="1" ht="15.75" customHeight="1" x14ac:dyDescent="0.25"/>
    <row r="788" s="60" customFormat="1" ht="15.75" customHeight="1" x14ac:dyDescent="0.25"/>
    <row r="789" s="60" customFormat="1" ht="15.75" customHeight="1" x14ac:dyDescent="0.25"/>
    <row r="790" s="60" customFormat="1" ht="15.75" customHeight="1" x14ac:dyDescent="0.25"/>
    <row r="791" s="60" customFormat="1" ht="15.75" customHeight="1" x14ac:dyDescent="0.25"/>
    <row r="792" s="60" customFormat="1" ht="15.75" customHeight="1" x14ac:dyDescent="0.25"/>
    <row r="793" s="60" customFormat="1" ht="15.75" customHeight="1" x14ac:dyDescent="0.25"/>
    <row r="794" s="60" customFormat="1" ht="15.75" customHeight="1" x14ac:dyDescent="0.25"/>
    <row r="795" s="60" customFormat="1" ht="15.75" customHeight="1" x14ac:dyDescent="0.25"/>
    <row r="796" s="60" customFormat="1" ht="15.75" customHeight="1" x14ac:dyDescent="0.25"/>
    <row r="797" s="60" customFormat="1" ht="15.75" customHeight="1" x14ac:dyDescent="0.25"/>
    <row r="798" s="60" customFormat="1" ht="15.75" customHeight="1" x14ac:dyDescent="0.25"/>
    <row r="799" s="60" customFormat="1" ht="15.75" customHeight="1" x14ac:dyDescent="0.25"/>
    <row r="800" s="60" customFormat="1" ht="15.75" customHeight="1" x14ac:dyDescent="0.25"/>
    <row r="801" s="60" customFormat="1" ht="15.75" customHeight="1" x14ac:dyDescent="0.25"/>
    <row r="802" s="60" customFormat="1" ht="15.75" customHeight="1" x14ac:dyDescent="0.25"/>
    <row r="803" s="60" customFormat="1" ht="21" customHeight="1" x14ac:dyDescent="0.25"/>
    <row r="804" s="60" customFormat="1" ht="15.75" customHeight="1" x14ac:dyDescent="0.25"/>
    <row r="805" s="60" customFormat="1" ht="15.75" customHeight="1" x14ac:dyDescent="0.25"/>
    <row r="806" s="60" customFormat="1" ht="15.75" customHeight="1" x14ac:dyDescent="0.25"/>
    <row r="807" s="60" customFormat="1" ht="15.75" customHeight="1" x14ac:dyDescent="0.25"/>
    <row r="808" s="60" customFormat="1" ht="15.75" customHeight="1" x14ac:dyDescent="0.25"/>
    <row r="809" s="60" customFormat="1" ht="15.75" customHeight="1" x14ac:dyDescent="0.25"/>
    <row r="810" s="60" customFormat="1" ht="15.75" customHeight="1" x14ac:dyDescent="0.25"/>
    <row r="811" s="60" customFormat="1" ht="15.75" customHeight="1" x14ac:dyDescent="0.25"/>
    <row r="812" s="60" customFormat="1" ht="15.75" customHeight="1" x14ac:dyDescent="0.25"/>
    <row r="813" s="60" customFormat="1" ht="15.75" customHeight="1" x14ac:dyDescent="0.25"/>
    <row r="814" s="60" customFormat="1" ht="15.75" customHeight="1" x14ac:dyDescent="0.25"/>
    <row r="815" s="60" customFormat="1" ht="15.75" customHeight="1" x14ac:dyDescent="0.25"/>
    <row r="816" s="60" customFormat="1" ht="15.75" customHeight="1" x14ac:dyDescent="0.25"/>
    <row r="817" s="60" customFormat="1" ht="15.75" customHeight="1" x14ac:dyDescent="0.25"/>
    <row r="818" s="60" customFormat="1" ht="15.75" customHeight="1" x14ac:dyDescent="0.25"/>
    <row r="819" s="60" customFormat="1" ht="15.75" customHeight="1" x14ac:dyDescent="0.25"/>
    <row r="820" s="60" customFormat="1" ht="15.75" customHeight="1" x14ac:dyDescent="0.25"/>
    <row r="821" s="60" customFormat="1" ht="15.75" customHeight="1" x14ac:dyDescent="0.25"/>
    <row r="822" s="60" customFormat="1" ht="15.75" customHeight="1" x14ac:dyDescent="0.25"/>
    <row r="823" s="60" customFormat="1" ht="15.75" customHeight="1" x14ac:dyDescent="0.25"/>
    <row r="824" s="60" customFormat="1" ht="21" customHeight="1" x14ac:dyDescent="0.25"/>
    <row r="825" s="60" customFormat="1" ht="15.75" customHeight="1" x14ac:dyDescent="0.25"/>
    <row r="826" s="60" customFormat="1" ht="15.75" customHeight="1" x14ac:dyDescent="0.25"/>
    <row r="827" s="60" customFormat="1" ht="15.75" customHeight="1" x14ac:dyDescent="0.25"/>
    <row r="828" s="60" customFormat="1" ht="15.75" customHeight="1" x14ac:dyDescent="0.25"/>
    <row r="829" s="60" customFormat="1" ht="15.75" customHeight="1" x14ac:dyDescent="0.25"/>
    <row r="830" s="60" customFormat="1" ht="15.75" customHeight="1" x14ac:dyDescent="0.25"/>
    <row r="831" s="60" customFormat="1" ht="15.75" customHeight="1" x14ac:dyDescent="0.25"/>
    <row r="832" s="60" customFormat="1" ht="15.75" customHeight="1" x14ac:dyDescent="0.25"/>
    <row r="833" s="60" customFormat="1" ht="15.75" customHeight="1" x14ac:dyDescent="0.25"/>
    <row r="834" s="60" customFormat="1" ht="15.75" customHeight="1" x14ac:dyDescent="0.25"/>
    <row r="835" s="60" customFormat="1" ht="15.75" customHeight="1" x14ac:dyDescent="0.25"/>
    <row r="836" s="60" customFormat="1" ht="15.75" customHeight="1" x14ac:dyDescent="0.25"/>
    <row r="837" s="60" customFormat="1" ht="15.75" customHeight="1" x14ac:dyDescent="0.25"/>
    <row r="838" s="60" customFormat="1" ht="15.75" customHeight="1" x14ac:dyDescent="0.25"/>
    <row r="839" s="60" customFormat="1" ht="15.75" customHeight="1" x14ac:dyDescent="0.25"/>
    <row r="840" s="60" customFormat="1" ht="15.75" customHeight="1" x14ac:dyDescent="0.25"/>
    <row r="841" s="60" customFormat="1" ht="15.75" customHeight="1" x14ac:dyDescent="0.25"/>
    <row r="842" s="60" customFormat="1" ht="15.75" customHeight="1" x14ac:dyDescent="0.25"/>
    <row r="843" s="60" customFormat="1" ht="15.75" customHeight="1" x14ac:dyDescent="0.25"/>
    <row r="844" s="60" customFormat="1" ht="15.75" customHeight="1" x14ac:dyDescent="0.25"/>
    <row r="845" s="60" customFormat="1" ht="15.75" customHeight="1" x14ac:dyDescent="0.25"/>
    <row r="846" s="60" customFormat="1" ht="15.75" customHeight="1" x14ac:dyDescent="0.25"/>
    <row r="847" s="60" customFormat="1" ht="15.75" customHeight="1" x14ac:dyDescent="0.25"/>
    <row r="848" s="60" customFormat="1" ht="15.75" customHeight="1" x14ac:dyDescent="0.25"/>
    <row r="849" s="60" customFormat="1" ht="15.75" customHeight="1" x14ac:dyDescent="0.25"/>
    <row r="850" s="60" customFormat="1" ht="15.75" customHeight="1" x14ac:dyDescent="0.25"/>
    <row r="851" s="60" customFormat="1" ht="15.75" customHeight="1" x14ac:dyDescent="0.25"/>
    <row r="852" s="60" customFormat="1" ht="15.75" customHeight="1" x14ac:dyDescent="0.25"/>
    <row r="853" s="60" customFormat="1" ht="15.75" customHeight="1" x14ac:dyDescent="0.25"/>
    <row r="854" s="60" customFormat="1" ht="15.75" customHeight="1" x14ac:dyDescent="0.25"/>
    <row r="855" s="60" customFormat="1" ht="15.75" customHeight="1" x14ac:dyDescent="0.25"/>
    <row r="856" s="60" customFormat="1" ht="15.75" customHeight="1" x14ac:dyDescent="0.25"/>
    <row r="857" s="60" customFormat="1" ht="15.75" customHeight="1" x14ac:dyDescent="0.25"/>
    <row r="858" s="60" customFormat="1" ht="15.75" customHeight="1" x14ac:dyDescent="0.25"/>
    <row r="859" s="60" customFormat="1" ht="15.75" customHeight="1" x14ac:dyDescent="0.25"/>
    <row r="860" s="60" customFormat="1" ht="15.75" customHeight="1" x14ac:dyDescent="0.25"/>
    <row r="861" s="60" customFormat="1" ht="15.75" customHeight="1" x14ac:dyDescent="0.25"/>
    <row r="862" s="60" customFormat="1" ht="15.75" customHeight="1" x14ac:dyDescent="0.25"/>
    <row r="863" s="60" customFormat="1" ht="15.75" customHeight="1" x14ac:dyDescent="0.25"/>
    <row r="864" s="60" customFormat="1" ht="15.75" customHeight="1" x14ac:dyDescent="0.25"/>
    <row r="865" s="60" customFormat="1" ht="15.75" customHeight="1" x14ac:dyDescent="0.25"/>
    <row r="866" s="60" customFormat="1" ht="21" customHeight="1" x14ac:dyDescent="0.25"/>
    <row r="867" s="60" customFormat="1" ht="15.75" customHeight="1" x14ac:dyDescent="0.25"/>
    <row r="868" s="60" customFormat="1" ht="15.75" customHeight="1" x14ac:dyDescent="0.25"/>
    <row r="869" s="60" customFormat="1" ht="15.75" customHeight="1" x14ac:dyDescent="0.25"/>
    <row r="870" s="60" customFormat="1" ht="15.75" customHeight="1" x14ac:dyDescent="0.25"/>
    <row r="871" s="60" customFormat="1" ht="15.75" customHeight="1" x14ac:dyDescent="0.25"/>
    <row r="872" s="60" customFormat="1" ht="15.75" customHeight="1" x14ac:dyDescent="0.25"/>
    <row r="873" s="60" customFormat="1" ht="15.75" customHeight="1" x14ac:dyDescent="0.25"/>
    <row r="874" s="60" customFormat="1" ht="15.75" customHeight="1" x14ac:dyDescent="0.25"/>
    <row r="875" s="60" customFormat="1" ht="15.75" customHeight="1" x14ac:dyDescent="0.25"/>
    <row r="876" s="60" customFormat="1" ht="15.75" customHeight="1" x14ac:dyDescent="0.25"/>
    <row r="877" s="60" customFormat="1" ht="15.75" customHeight="1" x14ac:dyDescent="0.25"/>
    <row r="878" s="60" customFormat="1" ht="15.75" customHeight="1" x14ac:dyDescent="0.25"/>
    <row r="879" s="60" customFormat="1" ht="15.75" customHeight="1" x14ac:dyDescent="0.25"/>
    <row r="880" s="60" customFormat="1" ht="15.75" customHeight="1" x14ac:dyDescent="0.25"/>
    <row r="881" s="60" customFormat="1" ht="15.75" customHeight="1" x14ac:dyDescent="0.25"/>
    <row r="882" s="60" customFormat="1" ht="15.75" customHeight="1" x14ac:dyDescent="0.25"/>
    <row r="883" s="60" customFormat="1" ht="15.75" customHeight="1" x14ac:dyDescent="0.25"/>
    <row r="884" s="60" customFormat="1" ht="15.75" customHeight="1" x14ac:dyDescent="0.25"/>
    <row r="885" s="60" customFormat="1" ht="15.75" customHeight="1" x14ac:dyDescent="0.25"/>
    <row r="886" s="60" customFormat="1" ht="15.75" customHeight="1" x14ac:dyDescent="0.25"/>
    <row r="887" s="60" customFormat="1" ht="21" customHeight="1" x14ac:dyDescent="0.25"/>
    <row r="888" s="60" customFormat="1" ht="15.75" customHeight="1" x14ac:dyDescent="0.25"/>
    <row r="889" s="60" customFormat="1" ht="15.75" customHeight="1" x14ac:dyDescent="0.25"/>
    <row r="890" s="60" customFormat="1" ht="15.75" customHeight="1" x14ac:dyDescent="0.25"/>
    <row r="891" s="60" customFormat="1" ht="15.75" customHeight="1" x14ac:dyDescent="0.25"/>
    <row r="892" s="60" customFormat="1" ht="15.75" customHeight="1" x14ac:dyDescent="0.25"/>
    <row r="893" s="60" customFormat="1" ht="15.75" customHeight="1" x14ac:dyDescent="0.25"/>
    <row r="894" s="60" customFormat="1" ht="15.75" customHeight="1" x14ac:dyDescent="0.25"/>
    <row r="895" s="60" customFormat="1" ht="15.75" customHeight="1" x14ac:dyDescent="0.25"/>
    <row r="896" s="60" customFormat="1" ht="15.75" customHeight="1" x14ac:dyDescent="0.25"/>
    <row r="897" s="60" customFormat="1" ht="15.75" customHeight="1" x14ac:dyDescent="0.25"/>
    <row r="898" s="60" customFormat="1" ht="15.75" customHeight="1" x14ac:dyDescent="0.25"/>
    <row r="899" s="60" customFormat="1" ht="15.75" customHeight="1" x14ac:dyDescent="0.25"/>
    <row r="900" s="60" customFormat="1" ht="15.75" customHeight="1" x14ac:dyDescent="0.25"/>
    <row r="901" s="60" customFormat="1" ht="15.75" customHeight="1" x14ac:dyDescent="0.25"/>
    <row r="902" s="60" customFormat="1" ht="15.75" customHeight="1" x14ac:dyDescent="0.25"/>
    <row r="903" s="60" customFormat="1" ht="15.75" customHeight="1" x14ac:dyDescent="0.25"/>
    <row r="904" s="60" customFormat="1" ht="15.75" customHeight="1" x14ac:dyDescent="0.25"/>
    <row r="905" s="60" customFormat="1" ht="15.75" customHeight="1" x14ac:dyDescent="0.25"/>
    <row r="906" s="60" customFormat="1" ht="15.75" customHeight="1" x14ac:dyDescent="0.25"/>
    <row r="907" s="60" customFormat="1" ht="15.75" customHeight="1" x14ac:dyDescent="0.25"/>
    <row r="908" s="60" customFormat="1" ht="21" customHeight="1" x14ac:dyDescent="0.25"/>
    <row r="909" s="60" customFormat="1" ht="15.75" customHeight="1" x14ac:dyDescent="0.25"/>
    <row r="910" s="60" customFormat="1" ht="15.75" customHeight="1" x14ac:dyDescent="0.25"/>
    <row r="911" s="60" customFormat="1" ht="15.75" customHeight="1" x14ac:dyDescent="0.25"/>
    <row r="912" s="60" customFormat="1" ht="15.75" customHeight="1" x14ac:dyDescent="0.25"/>
    <row r="913" s="60" customFormat="1" ht="15.75" customHeight="1" x14ac:dyDescent="0.25"/>
    <row r="914" s="60" customFormat="1" ht="15.75" customHeight="1" x14ac:dyDescent="0.25"/>
    <row r="915" s="60" customFormat="1" ht="15.75" customHeight="1" x14ac:dyDescent="0.25"/>
    <row r="916" s="60" customFormat="1" ht="15.75" customHeight="1" x14ac:dyDescent="0.25"/>
    <row r="917" s="60" customFormat="1" ht="15.75" customHeight="1" x14ac:dyDescent="0.25"/>
    <row r="918" s="60" customFormat="1" ht="15.75" customHeight="1" x14ac:dyDescent="0.25"/>
    <row r="919" s="60" customFormat="1" ht="15.75" customHeight="1" x14ac:dyDescent="0.25"/>
    <row r="920" s="60" customFormat="1" ht="15.75" customHeight="1" x14ac:dyDescent="0.25"/>
    <row r="921" s="60" customFormat="1" ht="15.75" customHeight="1" x14ac:dyDescent="0.25"/>
    <row r="922" s="60" customFormat="1" ht="15.75" customHeight="1" x14ac:dyDescent="0.25"/>
    <row r="923" s="60" customFormat="1" ht="15.75" customHeight="1" x14ac:dyDescent="0.25"/>
    <row r="924" s="60" customFormat="1" ht="15.75" customHeight="1" x14ac:dyDescent="0.25"/>
    <row r="925" s="60" customFormat="1" ht="15.75" customHeight="1" x14ac:dyDescent="0.25"/>
    <row r="926" s="60" customFormat="1" ht="15.75" customHeight="1" x14ac:dyDescent="0.25"/>
    <row r="927" s="60" customFormat="1" ht="15.75" customHeight="1" x14ac:dyDescent="0.25"/>
    <row r="928" s="60" customFormat="1" ht="15.75" customHeight="1" x14ac:dyDescent="0.25"/>
    <row r="929" s="60" customFormat="1" ht="21" customHeight="1" x14ac:dyDescent="0.25"/>
    <row r="930" s="60" customFormat="1" ht="15.75" customHeight="1" x14ac:dyDescent="0.25"/>
    <row r="931" s="60" customFormat="1" ht="15.75" customHeight="1" x14ac:dyDescent="0.25"/>
    <row r="932" s="60" customFormat="1" ht="15.75" customHeight="1" x14ac:dyDescent="0.25"/>
    <row r="933" s="60" customFormat="1" ht="15.75" customHeight="1" x14ac:dyDescent="0.25"/>
    <row r="934" s="60" customFormat="1" ht="15.75" customHeight="1" x14ac:dyDescent="0.25"/>
    <row r="935" s="60" customFormat="1" ht="15.75" customHeight="1" x14ac:dyDescent="0.25"/>
    <row r="936" s="60" customFormat="1" ht="15.75" customHeight="1" x14ac:dyDescent="0.25"/>
    <row r="937" s="60" customFormat="1" ht="15.75" customHeight="1" x14ac:dyDescent="0.25"/>
    <row r="938" s="60" customFormat="1" ht="15.75" customHeight="1" x14ac:dyDescent="0.25"/>
    <row r="939" s="60" customFormat="1" ht="15.75" customHeight="1" x14ac:dyDescent="0.25"/>
    <row r="940" s="60" customFormat="1" ht="15.75" customHeight="1" x14ac:dyDescent="0.25"/>
    <row r="941" s="60" customFormat="1" ht="15.75" customHeight="1" x14ac:dyDescent="0.25"/>
    <row r="942" s="60" customFormat="1" ht="15.75" customHeight="1" x14ac:dyDescent="0.25"/>
    <row r="943" s="60" customFormat="1" ht="15.75" customHeight="1" x14ac:dyDescent="0.25"/>
    <row r="944" s="60" customFormat="1" ht="15.75" customHeight="1" x14ac:dyDescent="0.25"/>
    <row r="945" s="60" customFormat="1" ht="15.75" customHeight="1" x14ac:dyDescent="0.25"/>
    <row r="946" s="60" customFormat="1" ht="15.75" customHeight="1" x14ac:dyDescent="0.25"/>
    <row r="947" s="60" customFormat="1" ht="15.75" customHeight="1" x14ac:dyDescent="0.25"/>
    <row r="948" s="60" customFormat="1" ht="15.75" customHeight="1" x14ac:dyDescent="0.25"/>
    <row r="949" s="60" customFormat="1" ht="15.75" customHeight="1" x14ac:dyDescent="0.25"/>
    <row r="950" s="60" customFormat="1" ht="21" customHeight="1" x14ac:dyDescent="0.25"/>
    <row r="951" s="60" customFormat="1" ht="15.75" customHeight="1" x14ac:dyDescent="0.25"/>
    <row r="952" s="60" customFormat="1" ht="15.75" customHeight="1" x14ac:dyDescent="0.25"/>
    <row r="953" s="60" customFormat="1" ht="15.75" customHeight="1" x14ac:dyDescent="0.25"/>
    <row r="954" s="60" customFormat="1" ht="15.75" customHeight="1" x14ac:dyDescent="0.25"/>
    <row r="955" s="60" customFormat="1" ht="15.75" customHeight="1" x14ac:dyDescent="0.25"/>
    <row r="956" s="60" customFormat="1" ht="15.75" customHeight="1" x14ac:dyDescent="0.25"/>
    <row r="957" s="60" customFormat="1" ht="15.75" customHeight="1" x14ac:dyDescent="0.25"/>
    <row r="958" s="60" customFormat="1" ht="15.75" customHeight="1" x14ac:dyDescent="0.25"/>
    <row r="959" s="60" customFormat="1" ht="15.75" customHeight="1" x14ac:dyDescent="0.25"/>
    <row r="960" s="60" customFormat="1" ht="15.75" customHeight="1" x14ac:dyDescent="0.25"/>
    <row r="961" s="60" customFormat="1" ht="15.75" customHeight="1" x14ac:dyDescent="0.25"/>
    <row r="962" s="60" customFormat="1" ht="15.75" customHeight="1" x14ac:dyDescent="0.25"/>
    <row r="963" s="60" customFormat="1" ht="15.75" customHeight="1" x14ac:dyDescent="0.25"/>
    <row r="964" s="60" customFormat="1" ht="15.75" customHeight="1" x14ac:dyDescent="0.25"/>
    <row r="965" s="60" customFormat="1" ht="15.75" customHeight="1" x14ac:dyDescent="0.25"/>
    <row r="966" s="60" customFormat="1" ht="15.75" customHeight="1" x14ac:dyDescent="0.25"/>
    <row r="967" s="60" customFormat="1" ht="15.75" customHeight="1" x14ac:dyDescent="0.25"/>
    <row r="968" s="60" customFormat="1" ht="15.75" customHeight="1" x14ac:dyDescent="0.25"/>
    <row r="969" s="60" customFormat="1" ht="15.75" customHeight="1" x14ac:dyDescent="0.25"/>
    <row r="970" s="60" customFormat="1" ht="15.75" customHeight="1" x14ac:dyDescent="0.25"/>
    <row r="971" s="60" customFormat="1" ht="21" customHeight="1" x14ac:dyDescent="0.25"/>
    <row r="972" s="60" customFormat="1" ht="15.75" customHeight="1" x14ac:dyDescent="0.25"/>
    <row r="973" s="60" customFormat="1" ht="15.75" customHeight="1" x14ac:dyDescent="0.25"/>
    <row r="974" s="60" customFormat="1" ht="15.75" customHeight="1" x14ac:dyDescent="0.25"/>
    <row r="975" s="60" customFormat="1" ht="15.75" customHeight="1" x14ac:dyDescent="0.25"/>
    <row r="976" s="60" customFormat="1" ht="15.75" customHeight="1" x14ac:dyDescent="0.25"/>
    <row r="977" s="60" customFormat="1" ht="15.75" customHeight="1" x14ac:dyDescent="0.25"/>
    <row r="978" s="60" customFormat="1" ht="15.75" customHeight="1" x14ac:dyDescent="0.25"/>
    <row r="979" s="60" customFormat="1" ht="15.75" customHeight="1" x14ac:dyDescent="0.25"/>
    <row r="980" s="60" customFormat="1" ht="15.75" customHeight="1" x14ac:dyDescent="0.25"/>
    <row r="981" s="60" customFormat="1" ht="15.75" customHeight="1" x14ac:dyDescent="0.25"/>
    <row r="982" s="60" customFormat="1" ht="15.75" customHeight="1" x14ac:dyDescent="0.25"/>
    <row r="983" s="60" customFormat="1" ht="15.75" customHeight="1" x14ac:dyDescent="0.25"/>
    <row r="984" s="60" customFormat="1" ht="15.75" customHeight="1" x14ac:dyDescent="0.25"/>
    <row r="985" s="60" customFormat="1" ht="15.75" customHeight="1" x14ac:dyDescent="0.25"/>
    <row r="986" s="60" customFormat="1" ht="15.75" customHeight="1" x14ac:dyDescent="0.25"/>
    <row r="987" s="60" customFormat="1" ht="15.75" customHeight="1" x14ac:dyDescent="0.25"/>
    <row r="988" s="60" customFormat="1" ht="15.75" customHeight="1" x14ac:dyDescent="0.25"/>
    <row r="989" s="60" customFormat="1" ht="15.75" customHeight="1" x14ac:dyDescent="0.25"/>
    <row r="990" s="60" customFormat="1" ht="15.75" customHeight="1" x14ac:dyDescent="0.25"/>
    <row r="991" s="60" customFormat="1" ht="15.75" customHeight="1" x14ac:dyDescent="0.25"/>
    <row r="992" s="60" customFormat="1" ht="21" customHeight="1" x14ac:dyDescent="0.25"/>
    <row r="993" s="60" customFormat="1" ht="15.75" customHeight="1" x14ac:dyDescent="0.25"/>
    <row r="994" s="60" customFormat="1" ht="15.75" customHeight="1" x14ac:dyDescent="0.25"/>
    <row r="995" s="60" customFormat="1" ht="15.75" customHeight="1" x14ac:dyDescent="0.25"/>
    <row r="996" s="60" customFormat="1" ht="15.75" customHeight="1" x14ac:dyDescent="0.25"/>
    <row r="997" s="60" customFormat="1" ht="15.75" customHeight="1" x14ac:dyDescent="0.25"/>
    <row r="998" s="60" customFormat="1" ht="15.75" customHeight="1" x14ac:dyDescent="0.25"/>
    <row r="999" s="60" customFormat="1" ht="15.75" customHeight="1" x14ac:dyDescent="0.25"/>
    <row r="1000" s="60" customFormat="1" ht="15.75" customHeight="1" x14ac:dyDescent="0.25"/>
    <row r="1001" s="60" customFormat="1" ht="15.75" customHeight="1" x14ac:dyDescent="0.25"/>
    <row r="1002" s="60" customFormat="1" ht="15.75" customHeight="1" x14ac:dyDescent="0.25"/>
    <row r="1003" s="60" customFormat="1" ht="15.75" customHeight="1" x14ac:dyDescent="0.25"/>
    <row r="1004" s="60" customFormat="1" ht="15.75" customHeight="1" x14ac:dyDescent="0.25"/>
    <row r="1005" s="60" customFormat="1" ht="15.75" customHeight="1" x14ac:dyDescent="0.25"/>
    <row r="1006" s="60" customFormat="1" ht="15.75" customHeight="1" x14ac:dyDescent="0.25"/>
    <row r="1007" s="60" customFormat="1" ht="15.75" customHeight="1" x14ac:dyDescent="0.25"/>
    <row r="1008" s="60" customFormat="1" ht="15.75" customHeight="1" x14ac:dyDescent="0.25"/>
    <row r="1009" s="60" customFormat="1" ht="15.75" customHeight="1" x14ac:dyDescent="0.25"/>
    <row r="1010" s="60" customFormat="1" ht="15.75" customHeight="1" x14ac:dyDescent="0.25"/>
    <row r="1011" s="60" customFormat="1" ht="15.75" customHeight="1" x14ac:dyDescent="0.25"/>
    <row r="1012" s="60" customFormat="1" ht="15.75" customHeight="1" x14ac:dyDescent="0.25"/>
    <row r="1013" s="60" customFormat="1" ht="15.75" customHeight="1" x14ac:dyDescent="0.25"/>
    <row r="1014" s="60" customFormat="1" ht="15.75" customHeight="1" x14ac:dyDescent="0.25"/>
    <row r="1015" s="60" customFormat="1" ht="15.75" customHeight="1" x14ac:dyDescent="0.25"/>
    <row r="1016" s="60" customFormat="1" ht="15.75" customHeight="1" x14ac:dyDescent="0.25"/>
    <row r="1017" s="60" customFormat="1" ht="15.75" customHeight="1" x14ac:dyDescent="0.25"/>
    <row r="1018" s="60" customFormat="1" ht="15.75" customHeight="1" x14ac:dyDescent="0.25"/>
    <row r="1019" s="60" customFormat="1" ht="15.75" customHeight="1" x14ac:dyDescent="0.25"/>
    <row r="1020" s="60" customFormat="1" ht="15.75" customHeight="1" x14ac:dyDescent="0.25"/>
    <row r="1021" s="60" customFormat="1" ht="15.75" customHeight="1" x14ac:dyDescent="0.25"/>
    <row r="1022" s="60" customFormat="1" ht="15.75" customHeight="1" x14ac:dyDescent="0.25"/>
    <row r="1023" s="60" customFormat="1" ht="15.75" customHeight="1" x14ac:dyDescent="0.25"/>
    <row r="1024" s="60" customFormat="1" ht="15.75" customHeight="1" x14ac:dyDescent="0.25"/>
    <row r="1025" s="60" customFormat="1" ht="15.75" customHeight="1" x14ac:dyDescent="0.25"/>
    <row r="1026" s="60" customFormat="1" ht="15.75" customHeight="1" x14ac:dyDescent="0.25"/>
    <row r="1027" s="60" customFormat="1" ht="15.75" customHeight="1" x14ac:dyDescent="0.25"/>
    <row r="1028" s="60" customFormat="1" ht="15.75" customHeight="1" x14ac:dyDescent="0.25"/>
    <row r="1029" s="60" customFormat="1" ht="15.75" customHeight="1" x14ac:dyDescent="0.25"/>
    <row r="1030" s="60" customFormat="1" ht="15.75" customHeight="1" x14ac:dyDescent="0.25"/>
    <row r="1031" s="60" customFormat="1" ht="15.75" customHeight="1" x14ac:dyDescent="0.25"/>
    <row r="1032" s="60" customFormat="1" ht="15.75" customHeight="1" x14ac:dyDescent="0.25"/>
    <row r="1033" s="60" customFormat="1" ht="15.75" customHeight="1" x14ac:dyDescent="0.25"/>
    <row r="1034" s="60" customFormat="1" ht="15.75" customHeight="1" x14ac:dyDescent="0.25"/>
    <row r="1035" s="60" customFormat="1" ht="15.75" customHeight="1" x14ac:dyDescent="0.25"/>
    <row r="1036" s="60" customFormat="1" ht="15.75" customHeight="1" x14ac:dyDescent="0.25"/>
    <row r="1037" s="60" customFormat="1" ht="15.75" customHeight="1" x14ac:dyDescent="0.25"/>
    <row r="1038" s="60" customFormat="1" ht="15.75" customHeight="1" x14ac:dyDescent="0.25"/>
    <row r="1039" s="60" customFormat="1" ht="15.75" customHeight="1" x14ac:dyDescent="0.25"/>
    <row r="1040" s="60" customFormat="1" ht="15.75" customHeight="1" x14ac:dyDescent="0.25"/>
    <row r="1041" s="60" customFormat="1" ht="15.75" customHeight="1" x14ac:dyDescent="0.25"/>
    <row r="1042" s="60" customFormat="1" ht="15.75" customHeight="1" x14ac:dyDescent="0.25"/>
    <row r="1043" s="60" customFormat="1" ht="15.75" customHeight="1" x14ac:dyDescent="0.25"/>
    <row r="1044" s="60" customFormat="1" ht="15.75" customHeight="1" x14ac:dyDescent="0.25"/>
    <row r="1045" s="60" customFormat="1" ht="15.75" customHeight="1" x14ac:dyDescent="0.25"/>
    <row r="1046" s="60" customFormat="1" ht="15.75" customHeight="1" x14ac:dyDescent="0.25"/>
    <row r="1047" s="60" customFormat="1" ht="15.75" customHeight="1" x14ac:dyDescent="0.25"/>
    <row r="1048" s="60" customFormat="1" ht="15.75" customHeight="1" x14ac:dyDescent="0.25"/>
    <row r="1049" s="60" customFormat="1" ht="15.75" customHeight="1" x14ac:dyDescent="0.25"/>
    <row r="1050" s="60" customFormat="1" ht="15.75" customHeight="1" x14ac:dyDescent="0.25"/>
    <row r="1051" s="60" customFormat="1" ht="15.75" customHeight="1" x14ac:dyDescent="0.25"/>
    <row r="1052" s="60" customFormat="1" ht="15.75" customHeight="1" x14ac:dyDescent="0.25"/>
    <row r="1053" s="60" customFormat="1" ht="15.75" customHeight="1" x14ac:dyDescent="0.25"/>
    <row r="1054" s="60" customFormat="1" ht="15.75" customHeight="1" x14ac:dyDescent="0.25"/>
    <row r="1055" s="60" customFormat="1" ht="15.75" customHeight="1" x14ac:dyDescent="0.25"/>
    <row r="1056" s="60" customFormat="1" ht="15.75" customHeight="1" x14ac:dyDescent="0.25"/>
    <row r="1057" s="60" customFormat="1" ht="15.75" customHeight="1" x14ac:dyDescent="0.25"/>
    <row r="1058" s="60" customFormat="1" ht="15.75" customHeight="1" x14ac:dyDescent="0.25"/>
    <row r="1059" s="60" customFormat="1" ht="15.75" customHeight="1" x14ac:dyDescent="0.25"/>
    <row r="1060" s="60" customFormat="1" ht="15.75" customHeight="1" x14ac:dyDescent="0.25"/>
    <row r="1061" s="60" customFormat="1" ht="15.75" customHeight="1" x14ac:dyDescent="0.25"/>
    <row r="1062" s="60" customFormat="1" ht="15.75" customHeight="1" x14ac:dyDescent="0.25"/>
    <row r="1063" s="60" customFormat="1" ht="15.75" customHeight="1" x14ac:dyDescent="0.25"/>
    <row r="1064" s="60" customFormat="1" ht="15.75" customHeight="1" x14ac:dyDescent="0.25"/>
    <row r="1065" s="60" customFormat="1" ht="15.75" customHeight="1" x14ac:dyDescent="0.25"/>
    <row r="1066" s="60" customFormat="1" ht="15.75" customHeight="1" x14ac:dyDescent="0.25"/>
    <row r="1067" s="60" customFormat="1" ht="15.75" customHeight="1" x14ac:dyDescent="0.25"/>
    <row r="1068" s="60" customFormat="1" ht="15.75" customHeight="1" x14ac:dyDescent="0.25"/>
    <row r="1069" s="60" customFormat="1" ht="15.75" customHeight="1" x14ac:dyDescent="0.25"/>
    <row r="1070" s="60" customFormat="1" ht="15.75" customHeight="1" x14ac:dyDescent="0.25"/>
    <row r="1071" s="60" customFormat="1" ht="15.75" customHeight="1" x14ac:dyDescent="0.25"/>
    <row r="1072" s="60" customFormat="1" ht="15.75" customHeight="1" x14ac:dyDescent="0.25"/>
    <row r="1073" s="60" customFormat="1" ht="15.75" customHeight="1" x14ac:dyDescent="0.25"/>
    <row r="1074" s="60" customFormat="1" ht="15.75" customHeight="1" x14ac:dyDescent="0.25"/>
    <row r="1075" s="60" customFormat="1" ht="15.75" customHeight="1" x14ac:dyDescent="0.25"/>
    <row r="1076" s="60" customFormat="1" ht="15.75" customHeight="1" x14ac:dyDescent="0.25"/>
    <row r="1077" s="60" customFormat="1" ht="15.75" customHeight="1" x14ac:dyDescent="0.25"/>
    <row r="1078" s="60" customFormat="1" ht="21" customHeight="1" x14ac:dyDescent="0.25"/>
    <row r="1079" s="60" customFormat="1" ht="15.75" customHeight="1" x14ac:dyDescent="0.25"/>
    <row r="1080" s="60" customFormat="1" ht="15.75" customHeight="1" x14ac:dyDescent="0.25"/>
    <row r="1081" s="60" customFormat="1" ht="15.75" customHeight="1" x14ac:dyDescent="0.25"/>
    <row r="1082" s="60" customFormat="1" ht="15.75" customHeight="1" x14ac:dyDescent="0.25"/>
    <row r="1083" s="60" customFormat="1" ht="15.75" customHeight="1" x14ac:dyDescent="0.25"/>
    <row r="1084" s="60" customFormat="1" ht="15.75" customHeight="1" x14ac:dyDescent="0.25"/>
    <row r="1085" s="60" customFormat="1" ht="15.75" customHeight="1" x14ac:dyDescent="0.25"/>
    <row r="1086" s="60" customFormat="1" ht="15.75" customHeight="1" x14ac:dyDescent="0.25"/>
    <row r="1087" s="60" customFormat="1" ht="15.75" customHeight="1" x14ac:dyDescent="0.25"/>
    <row r="1088" s="60" customFormat="1" ht="15.75" customHeight="1" x14ac:dyDescent="0.25"/>
    <row r="1089" s="60" customFormat="1" ht="15.75" customHeight="1" x14ac:dyDescent="0.25"/>
    <row r="1090" s="60" customFormat="1" ht="15.75" customHeight="1" x14ac:dyDescent="0.25"/>
    <row r="1091" s="60" customFormat="1" ht="15.75" customHeight="1" x14ac:dyDescent="0.25"/>
    <row r="1092" s="60" customFormat="1" ht="15.75" customHeight="1" x14ac:dyDescent="0.25"/>
    <row r="1093" s="60" customFormat="1" ht="15.75" customHeight="1" x14ac:dyDescent="0.25"/>
    <row r="1094" s="60" customFormat="1" ht="15.75" customHeight="1" x14ac:dyDescent="0.25"/>
    <row r="1095" s="60" customFormat="1" ht="15.75" customHeight="1" x14ac:dyDescent="0.25"/>
    <row r="1096" s="60" customFormat="1" ht="15.75" customHeight="1" x14ac:dyDescent="0.25"/>
    <row r="1097" s="60" customFormat="1" ht="15.75" customHeight="1" x14ac:dyDescent="0.25"/>
    <row r="1098" s="60" customFormat="1" ht="15.75" customHeight="1" x14ac:dyDescent="0.25"/>
    <row r="1099" s="60" customFormat="1" ht="15.75" customHeight="1" x14ac:dyDescent="0.25"/>
    <row r="1100" s="60" customFormat="1" ht="15.75" customHeight="1" x14ac:dyDescent="0.25"/>
    <row r="1101" s="60" customFormat="1" ht="15.75" customHeight="1" x14ac:dyDescent="0.25"/>
    <row r="1102" s="60" customFormat="1" ht="15.75" customHeight="1" x14ac:dyDescent="0.25"/>
    <row r="1103" s="60" customFormat="1" ht="15.75" customHeight="1" x14ac:dyDescent="0.25"/>
    <row r="1104" s="60" customFormat="1" ht="15.75" customHeight="1" x14ac:dyDescent="0.25"/>
    <row r="1105" s="60" customFormat="1" ht="15.75" customHeight="1" x14ac:dyDescent="0.25"/>
    <row r="1106" s="60" customFormat="1" ht="15.75" customHeight="1" x14ac:dyDescent="0.25"/>
    <row r="1107" s="60" customFormat="1" ht="15.75" customHeight="1" x14ac:dyDescent="0.25"/>
    <row r="1108" s="60" customFormat="1" ht="15.75" customHeight="1" x14ac:dyDescent="0.25"/>
    <row r="1109" s="60" customFormat="1" ht="15.75" customHeight="1" x14ac:dyDescent="0.25"/>
    <row r="1110" s="60" customFormat="1" ht="15.75" customHeight="1" x14ac:dyDescent="0.25"/>
    <row r="1111" s="60" customFormat="1" ht="15.75" customHeight="1" x14ac:dyDescent="0.25"/>
    <row r="1112" s="60" customFormat="1" ht="15.75" customHeight="1" x14ac:dyDescent="0.25"/>
    <row r="1113" s="60" customFormat="1" ht="15.75" customHeight="1" x14ac:dyDescent="0.25"/>
    <row r="1114" s="60" customFormat="1" ht="15.75" customHeight="1" x14ac:dyDescent="0.25"/>
    <row r="1115" s="60" customFormat="1" ht="15.75" customHeight="1" x14ac:dyDescent="0.25"/>
    <row r="1116" s="60" customFormat="1" ht="15.75" customHeight="1" x14ac:dyDescent="0.25"/>
    <row r="1117" s="60" customFormat="1" ht="15.75" customHeight="1" x14ac:dyDescent="0.25"/>
    <row r="1118" s="60" customFormat="1" ht="15.75" customHeight="1" x14ac:dyDescent="0.25"/>
    <row r="1119" s="60" customFormat="1" ht="15.75" customHeight="1" x14ac:dyDescent="0.25"/>
    <row r="1120" s="60" customFormat="1" ht="15.75" customHeight="1" x14ac:dyDescent="0.25"/>
    <row r="1121" s="60" customFormat="1" ht="15.75" customHeight="1" x14ac:dyDescent="0.25"/>
    <row r="1122" s="60" customFormat="1" ht="15.75" customHeight="1" x14ac:dyDescent="0.25"/>
    <row r="1123" s="60" customFormat="1" ht="15.75" customHeight="1" x14ac:dyDescent="0.25"/>
    <row r="1124" s="60" customFormat="1" ht="15.75" customHeight="1" x14ac:dyDescent="0.25"/>
    <row r="1125" s="60" customFormat="1" ht="15.75" customHeight="1" x14ac:dyDescent="0.25"/>
    <row r="1126" s="60" customFormat="1" ht="15.75" customHeight="1" x14ac:dyDescent="0.25"/>
    <row r="1127" s="60" customFormat="1" ht="15.75" customHeight="1" x14ac:dyDescent="0.25"/>
    <row r="1128" s="60" customFormat="1" ht="15.75" customHeight="1" x14ac:dyDescent="0.25"/>
    <row r="1129" s="60" customFormat="1" ht="15.75" customHeight="1" x14ac:dyDescent="0.25"/>
    <row r="1130" s="60" customFormat="1" ht="15.75" customHeight="1" x14ac:dyDescent="0.25"/>
    <row r="1131" s="60" customFormat="1" ht="15.75" customHeight="1" x14ac:dyDescent="0.25"/>
    <row r="1132" s="60" customFormat="1" ht="15.75" customHeight="1" x14ac:dyDescent="0.25"/>
    <row r="1133" s="60" customFormat="1" ht="15.75" customHeight="1" x14ac:dyDescent="0.25"/>
    <row r="1134" s="60" customFormat="1" ht="15.75" customHeight="1" x14ac:dyDescent="0.25"/>
    <row r="1135" s="60" customFormat="1" ht="15.75" customHeight="1" x14ac:dyDescent="0.25"/>
    <row r="1136" s="60" customFormat="1" ht="15.75" customHeight="1" x14ac:dyDescent="0.25"/>
    <row r="1137" s="60" customFormat="1" ht="15.75" customHeight="1" x14ac:dyDescent="0.25"/>
    <row r="1138" s="60" customFormat="1" ht="15.75" customHeight="1" x14ac:dyDescent="0.25"/>
    <row r="1139" s="60" customFormat="1" ht="15.75" customHeight="1" x14ac:dyDescent="0.25"/>
    <row r="1140" s="60" customFormat="1" ht="15.75" customHeight="1" x14ac:dyDescent="0.25"/>
    <row r="1141" s="60" customFormat="1" ht="21" customHeight="1" x14ac:dyDescent="0.25"/>
    <row r="1142" s="60" customFormat="1" ht="15.75" customHeight="1" x14ac:dyDescent="0.25"/>
    <row r="1143" s="60" customFormat="1" ht="15.75" customHeight="1" x14ac:dyDescent="0.25"/>
    <row r="1144" s="60" customFormat="1" ht="15.75" customHeight="1" x14ac:dyDescent="0.25"/>
    <row r="1145" s="60" customFormat="1" ht="15.75" customHeight="1" x14ac:dyDescent="0.25"/>
    <row r="1146" s="60" customFormat="1" ht="15.75" customHeight="1" x14ac:dyDescent="0.25"/>
    <row r="1147" s="60" customFormat="1" ht="15.75" customHeight="1" x14ac:dyDescent="0.25"/>
    <row r="1148" s="60" customFormat="1" ht="15.75" customHeight="1" x14ac:dyDescent="0.25"/>
    <row r="1149" s="60" customFormat="1" ht="15.75" customHeight="1" x14ac:dyDescent="0.25"/>
    <row r="1150" s="60" customFormat="1" ht="15.75" customHeight="1" x14ac:dyDescent="0.25"/>
    <row r="1151" s="60" customFormat="1" ht="15.75" customHeight="1" x14ac:dyDescent="0.25"/>
    <row r="1152" s="60" customFormat="1" ht="15.75" customHeight="1" x14ac:dyDescent="0.25"/>
    <row r="1153" s="60" customFormat="1" ht="15.75" customHeight="1" x14ac:dyDescent="0.25"/>
    <row r="1154" s="60" customFormat="1" ht="15.75" customHeight="1" x14ac:dyDescent="0.25"/>
    <row r="1155" s="60" customFormat="1" ht="15.75" customHeight="1" x14ac:dyDescent="0.25"/>
    <row r="1156" s="60" customFormat="1" ht="15.75" customHeight="1" x14ac:dyDescent="0.25"/>
    <row r="1157" s="60" customFormat="1" ht="15.75" customHeight="1" x14ac:dyDescent="0.25"/>
    <row r="1158" s="60" customFormat="1" ht="15.75" customHeight="1" x14ac:dyDescent="0.25"/>
    <row r="1159" s="60" customFormat="1" ht="15.75" customHeight="1" x14ac:dyDescent="0.25"/>
    <row r="1160" s="60" customFormat="1" ht="21" customHeight="1" x14ac:dyDescent="0.25"/>
    <row r="1161" s="60" customFormat="1" ht="15.75" customHeight="1" x14ac:dyDescent="0.25"/>
    <row r="1162" s="60" customFormat="1" ht="15.75" customHeight="1" x14ac:dyDescent="0.25"/>
    <row r="1163" s="60" customFormat="1" ht="15.75" customHeight="1" x14ac:dyDescent="0.25"/>
    <row r="1164" s="60" customFormat="1" ht="15.75" customHeight="1" x14ac:dyDescent="0.25"/>
    <row r="1165" s="60" customFormat="1" ht="15.75" customHeight="1" x14ac:dyDescent="0.25"/>
    <row r="1166" s="60" customFormat="1" ht="15.75" customHeight="1" x14ac:dyDescent="0.25"/>
    <row r="1167" s="60" customFormat="1" ht="15.75" customHeight="1" x14ac:dyDescent="0.25"/>
    <row r="1168" s="60" customFormat="1" ht="15.75" customHeight="1" x14ac:dyDescent="0.25"/>
    <row r="1169" s="60" customFormat="1" ht="15.75" customHeight="1" x14ac:dyDescent="0.25"/>
    <row r="1170" s="60" customFormat="1" ht="15.75" customHeight="1" x14ac:dyDescent="0.25"/>
    <row r="1171" s="60" customFormat="1" ht="15.75" customHeight="1" x14ac:dyDescent="0.25"/>
    <row r="1172" s="60" customFormat="1" ht="15.75" customHeight="1" x14ac:dyDescent="0.25"/>
    <row r="1173" s="60" customFormat="1" ht="15.75" customHeight="1" x14ac:dyDescent="0.25"/>
    <row r="1174" s="60" customFormat="1" ht="15.75" customHeight="1" x14ac:dyDescent="0.25"/>
    <row r="1175" s="60" customFormat="1" ht="15.75" customHeight="1" x14ac:dyDescent="0.25"/>
    <row r="1176" s="60" customFormat="1" ht="15.75" customHeight="1" x14ac:dyDescent="0.25"/>
  </sheetData>
  <mergeCells count="4">
    <mergeCell ref="AA3:AB3"/>
    <mergeCell ref="AA24:AB24"/>
    <mergeCell ref="AA45:AB45"/>
    <mergeCell ref="AA66:AB66"/>
  </mergeCells>
  <pageMargins left="0.70866141732283472" right="0.70866141732283472" top="1.7322834645669292" bottom="0.74803149606299213" header="0.31496062992125984" footer="0.31496062992125984"/>
  <pageSetup paperSize="9" scale="80" orientation="landscape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>
    <tabColor rgb="FFFFFF00"/>
  </sheetPr>
  <dimension ref="B2:I35"/>
  <sheetViews>
    <sheetView showGridLines="0" showRowColHeaders="0" workbookViewId="0">
      <selection activeCell="C36" sqref="C36"/>
    </sheetView>
  </sheetViews>
  <sheetFormatPr baseColWidth="10" defaultColWidth="11.42578125" defaultRowHeight="15.75" x14ac:dyDescent="0.25"/>
  <cols>
    <col min="1" max="2" width="5.7109375" style="1" customWidth="1"/>
    <col min="3" max="3" width="27.140625" style="1" customWidth="1"/>
    <col min="4" max="4" width="8.28515625" style="1" customWidth="1"/>
    <col min="5" max="5" width="165.42578125" style="1" customWidth="1"/>
    <col min="6" max="6" width="11.42578125" style="1"/>
    <col min="7" max="7" width="13" style="1" customWidth="1"/>
    <col min="8" max="16384" width="11.42578125" style="1"/>
  </cols>
  <sheetData>
    <row r="2" spans="2:9" x14ac:dyDescent="0.25">
      <c r="B2" s="164" t="s">
        <v>143</v>
      </c>
      <c r="C2" s="164"/>
      <c r="D2" s="164"/>
      <c r="E2" s="164"/>
      <c r="H2" s="169"/>
      <c r="I2" s="169"/>
    </row>
    <row r="3" spans="2:9" x14ac:dyDescent="0.25">
      <c r="H3" s="169"/>
      <c r="I3" s="169"/>
    </row>
    <row r="4" spans="2:9" x14ac:dyDescent="0.25">
      <c r="B4" s="17" t="s">
        <v>11</v>
      </c>
      <c r="C4" s="17" t="s">
        <v>12</v>
      </c>
      <c r="D4" s="17" t="s">
        <v>144</v>
      </c>
      <c r="E4" s="17" t="s">
        <v>145</v>
      </c>
      <c r="H4" s="5"/>
      <c r="I4" s="5"/>
    </row>
    <row r="5" spans="2:9" x14ac:dyDescent="0.25">
      <c r="B5" s="28">
        <v>1</v>
      </c>
      <c r="C5" s="43" t="s">
        <v>138</v>
      </c>
      <c r="D5" s="43">
        <v>28</v>
      </c>
      <c r="E5" s="44" t="s">
        <v>249</v>
      </c>
      <c r="H5" s="5"/>
      <c r="I5" s="5"/>
    </row>
    <row r="6" spans="2:9" x14ac:dyDescent="0.25">
      <c r="B6" s="28">
        <v>2</v>
      </c>
      <c r="C6" s="43" t="s">
        <v>141</v>
      </c>
      <c r="D6" s="43">
        <v>9</v>
      </c>
      <c r="E6" s="44" t="s">
        <v>146</v>
      </c>
      <c r="H6" s="5"/>
      <c r="I6" s="5"/>
    </row>
    <row r="7" spans="2:9" x14ac:dyDescent="0.25">
      <c r="B7" s="28">
        <v>3</v>
      </c>
      <c r="C7" s="43" t="s">
        <v>117</v>
      </c>
      <c r="D7" s="43">
        <v>8</v>
      </c>
      <c r="E7" s="44" t="s">
        <v>147</v>
      </c>
      <c r="H7" s="5"/>
      <c r="I7" s="5"/>
    </row>
    <row r="8" spans="2:9" x14ac:dyDescent="0.25">
      <c r="B8" s="28">
        <v>4</v>
      </c>
      <c r="C8" s="43" t="s">
        <v>148</v>
      </c>
      <c r="D8" s="43">
        <v>7</v>
      </c>
      <c r="E8" s="44" t="s">
        <v>149</v>
      </c>
      <c r="H8" s="5"/>
      <c r="I8" s="5"/>
    </row>
    <row r="9" spans="2:9" x14ac:dyDescent="0.25">
      <c r="B9" s="28">
        <v>5</v>
      </c>
      <c r="C9" s="43" t="s">
        <v>150</v>
      </c>
      <c r="D9" s="43">
        <v>6</v>
      </c>
      <c r="E9" s="44" t="s">
        <v>151</v>
      </c>
      <c r="H9" s="5"/>
      <c r="I9" s="5"/>
    </row>
    <row r="10" spans="2:9" x14ac:dyDescent="0.25">
      <c r="B10" s="170">
        <v>6</v>
      </c>
      <c r="C10" s="43" t="s">
        <v>152</v>
      </c>
      <c r="D10" s="43">
        <v>5</v>
      </c>
      <c r="E10" s="44" t="s">
        <v>153</v>
      </c>
      <c r="H10" s="5"/>
      <c r="I10" s="5"/>
    </row>
    <row r="11" spans="2:9" x14ac:dyDescent="0.25">
      <c r="B11" s="170"/>
      <c r="C11" s="43" t="s">
        <v>131</v>
      </c>
      <c r="D11" s="43">
        <v>5</v>
      </c>
      <c r="E11" s="44" t="s">
        <v>154</v>
      </c>
      <c r="H11" s="5"/>
      <c r="I11" s="5"/>
    </row>
    <row r="12" spans="2:9" x14ac:dyDescent="0.25">
      <c r="B12" s="170">
        <v>8</v>
      </c>
      <c r="C12" s="43" t="s">
        <v>134</v>
      </c>
      <c r="D12" s="43">
        <v>4</v>
      </c>
      <c r="E12" s="44" t="s">
        <v>155</v>
      </c>
      <c r="H12" s="5"/>
      <c r="I12" s="5"/>
    </row>
    <row r="13" spans="2:9" x14ac:dyDescent="0.25">
      <c r="B13" s="170"/>
      <c r="C13" s="43" t="s">
        <v>156</v>
      </c>
      <c r="D13" s="43">
        <v>4</v>
      </c>
      <c r="E13" s="44" t="s">
        <v>157</v>
      </c>
      <c r="H13" s="5"/>
      <c r="I13" s="5"/>
    </row>
    <row r="14" spans="2:9" x14ac:dyDescent="0.25">
      <c r="B14" s="170">
        <v>10</v>
      </c>
      <c r="C14" s="43" t="s">
        <v>158</v>
      </c>
      <c r="D14" s="43">
        <v>3</v>
      </c>
      <c r="E14" s="44" t="s">
        <v>159</v>
      </c>
      <c r="H14" s="5"/>
      <c r="I14" s="5"/>
    </row>
    <row r="15" spans="2:9" x14ac:dyDescent="0.25">
      <c r="B15" s="170"/>
      <c r="C15" s="43" t="s">
        <v>160</v>
      </c>
      <c r="D15" s="43">
        <v>3</v>
      </c>
      <c r="E15" s="44" t="s">
        <v>161</v>
      </c>
      <c r="H15" s="5"/>
      <c r="I15" s="5"/>
    </row>
    <row r="16" spans="2:9" x14ac:dyDescent="0.25">
      <c r="B16" s="170"/>
      <c r="C16" s="43" t="s">
        <v>162</v>
      </c>
      <c r="D16" s="43">
        <v>3</v>
      </c>
      <c r="E16" s="44" t="s">
        <v>163</v>
      </c>
      <c r="H16" s="5"/>
      <c r="I16" s="5"/>
    </row>
    <row r="17" spans="2:9" x14ac:dyDescent="0.25">
      <c r="B17" s="170">
        <v>13</v>
      </c>
      <c r="C17" s="43" t="s">
        <v>164</v>
      </c>
      <c r="D17" s="43">
        <v>2</v>
      </c>
      <c r="E17" s="44" t="s">
        <v>165</v>
      </c>
      <c r="H17" s="5"/>
      <c r="I17" s="5"/>
    </row>
    <row r="18" spans="2:9" x14ac:dyDescent="0.25">
      <c r="B18" s="170"/>
      <c r="C18" s="43" t="s">
        <v>166</v>
      </c>
      <c r="D18" s="43">
        <v>2</v>
      </c>
      <c r="E18" s="44" t="s">
        <v>167</v>
      </c>
      <c r="H18" s="5"/>
      <c r="I18" s="5"/>
    </row>
    <row r="19" spans="2:9" x14ac:dyDescent="0.25">
      <c r="B19" s="170"/>
      <c r="C19" s="43" t="s">
        <v>168</v>
      </c>
      <c r="D19" s="43">
        <v>2</v>
      </c>
      <c r="E19" s="44" t="s">
        <v>169</v>
      </c>
      <c r="H19" s="5"/>
      <c r="I19" s="5"/>
    </row>
    <row r="20" spans="2:9" x14ac:dyDescent="0.25">
      <c r="B20" s="170"/>
      <c r="C20" s="43" t="s">
        <v>137</v>
      </c>
      <c r="D20" s="43">
        <v>2</v>
      </c>
      <c r="E20" s="44" t="s">
        <v>170</v>
      </c>
      <c r="H20" s="5"/>
      <c r="I20" s="5"/>
    </row>
    <row r="21" spans="2:9" x14ac:dyDescent="0.25">
      <c r="B21" s="170">
        <v>17</v>
      </c>
      <c r="C21" s="43" t="s">
        <v>171</v>
      </c>
      <c r="D21" s="43">
        <v>1</v>
      </c>
      <c r="E21" s="44">
        <v>1905</v>
      </c>
      <c r="H21" s="5"/>
      <c r="I21" s="5"/>
    </row>
    <row r="22" spans="2:9" x14ac:dyDescent="0.25">
      <c r="B22" s="170"/>
      <c r="C22" s="43" t="s">
        <v>172</v>
      </c>
      <c r="D22" s="43">
        <v>1</v>
      </c>
      <c r="E22" s="44">
        <v>1907</v>
      </c>
      <c r="H22" s="5"/>
      <c r="I22" s="5"/>
    </row>
    <row r="23" spans="2:9" x14ac:dyDescent="0.25">
      <c r="B23" s="170"/>
      <c r="C23" s="43" t="s">
        <v>173</v>
      </c>
      <c r="D23" s="43">
        <v>1</v>
      </c>
      <c r="E23" s="44">
        <v>1909</v>
      </c>
      <c r="H23" s="5"/>
      <c r="I23" s="5"/>
    </row>
    <row r="24" spans="2:9" x14ac:dyDescent="0.25">
      <c r="B24" s="170"/>
      <c r="C24" s="43" t="s">
        <v>174</v>
      </c>
      <c r="D24" s="43">
        <v>1</v>
      </c>
      <c r="E24" s="44">
        <v>1910</v>
      </c>
      <c r="H24" s="5"/>
      <c r="I24" s="5"/>
    </row>
    <row r="25" spans="2:9" x14ac:dyDescent="0.25">
      <c r="B25" s="170"/>
      <c r="C25" s="43" t="s">
        <v>175</v>
      </c>
      <c r="D25" s="43">
        <v>1</v>
      </c>
      <c r="E25" s="44">
        <v>1912</v>
      </c>
      <c r="H25" s="5"/>
      <c r="I25" s="5"/>
    </row>
    <row r="26" spans="2:9" x14ac:dyDescent="0.25">
      <c r="B26" s="170"/>
      <c r="C26" s="43" t="s">
        <v>126</v>
      </c>
      <c r="D26" s="43">
        <v>1</v>
      </c>
      <c r="E26" s="44">
        <v>1933</v>
      </c>
      <c r="H26" s="5"/>
      <c r="I26" s="5"/>
    </row>
    <row r="27" spans="2:9" x14ac:dyDescent="0.25">
      <c r="B27" s="170"/>
      <c r="C27" s="43" t="s">
        <v>176</v>
      </c>
      <c r="D27" s="43">
        <v>1</v>
      </c>
      <c r="E27" s="44">
        <v>1941</v>
      </c>
      <c r="H27" s="5"/>
      <c r="I27" s="5"/>
    </row>
    <row r="28" spans="2:9" x14ac:dyDescent="0.25">
      <c r="B28" s="170"/>
      <c r="C28" s="43" t="s">
        <v>177</v>
      </c>
      <c r="D28" s="43">
        <v>1</v>
      </c>
      <c r="E28" s="44">
        <v>1949</v>
      </c>
      <c r="H28" s="5"/>
      <c r="I28" s="5"/>
    </row>
    <row r="29" spans="2:9" x14ac:dyDescent="0.25">
      <c r="B29" s="170"/>
      <c r="C29" s="43" t="s">
        <v>178</v>
      </c>
      <c r="D29" s="43">
        <v>1</v>
      </c>
      <c r="E29" s="44">
        <v>1955</v>
      </c>
      <c r="H29" s="5"/>
      <c r="I29" s="5"/>
    </row>
    <row r="30" spans="2:9" x14ac:dyDescent="0.25">
      <c r="B30" s="170"/>
      <c r="C30" s="43" t="s">
        <v>135</v>
      </c>
      <c r="D30" s="43">
        <v>1</v>
      </c>
      <c r="E30" s="44">
        <v>1959</v>
      </c>
      <c r="H30" s="5"/>
      <c r="I30" s="5"/>
    </row>
    <row r="31" spans="2:9" x14ac:dyDescent="0.25">
      <c r="B31" s="170"/>
      <c r="C31" s="43" t="s">
        <v>179</v>
      </c>
      <c r="D31" s="43">
        <v>1</v>
      </c>
      <c r="E31" s="44">
        <v>1966</v>
      </c>
      <c r="H31" s="5"/>
      <c r="I31" s="5"/>
    </row>
    <row r="32" spans="2:9" x14ac:dyDescent="0.25">
      <c r="B32" s="170"/>
      <c r="C32" s="43" t="s">
        <v>180</v>
      </c>
      <c r="D32" s="43">
        <v>1</v>
      </c>
      <c r="E32" s="44">
        <v>1967</v>
      </c>
      <c r="H32" s="5"/>
      <c r="I32" s="5"/>
    </row>
    <row r="33" spans="2:9" x14ac:dyDescent="0.25">
      <c r="B33" s="170"/>
      <c r="C33" s="43" t="s">
        <v>139</v>
      </c>
      <c r="D33" s="43">
        <v>1</v>
      </c>
      <c r="E33" s="44">
        <v>2009</v>
      </c>
      <c r="H33" s="5"/>
      <c r="I33" s="5"/>
    </row>
    <row r="34" spans="2:9" x14ac:dyDescent="0.25">
      <c r="H34" s="5"/>
      <c r="I34" s="5"/>
    </row>
    <row r="35" spans="2:9" x14ac:dyDescent="0.25">
      <c r="H35" s="5"/>
      <c r="I35" s="5"/>
    </row>
  </sheetData>
  <sheetProtection sheet="1" objects="1" scenarios="1"/>
  <mergeCells count="8">
    <mergeCell ref="H2:I2"/>
    <mergeCell ref="H3:I3"/>
    <mergeCell ref="B21:B33"/>
    <mergeCell ref="B14:B16"/>
    <mergeCell ref="B2:E2"/>
    <mergeCell ref="B10:B11"/>
    <mergeCell ref="B12:B13"/>
    <mergeCell ref="B17:B20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69</vt:i4>
      </vt:variant>
    </vt:vector>
  </HeadingPairs>
  <TitlesOfParts>
    <vt:vector size="78" baseType="lpstr">
      <vt:lpstr>EQUIPES</vt:lpstr>
      <vt:lpstr>BUNDESLIGA</vt:lpstr>
      <vt:lpstr>LE CALENDRIER </vt:lpstr>
      <vt:lpstr> GRIS FIXTURE</vt:lpstr>
      <vt:lpstr>STATISTIQUES</vt:lpstr>
      <vt:lpstr>DOM &amp; EXT</vt:lpstr>
      <vt:lpstr>DERNIER RESULTS</vt:lpstr>
      <vt:lpstr>HISTOIRE</vt:lpstr>
      <vt:lpstr>BUNDESLIGA CHAMPIONNAT</vt:lpstr>
      <vt:lpstr>_</vt:lpstr>
      <vt:lpstr>domicile_1</vt:lpstr>
      <vt:lpstr>domicile_10</vt:lpstr>
      <vt:lpstr>domicile_11</vt:lpstr>
      <vt:lpstr>domicile_12</vt:lpstr>
      <vt:lpstr>domicile_13</vt:lpstr>
      <vt:lpstr>domicile_14</vt:lpstr>
      <vt:lpstr>domicile_15</vt:lpstr>
      <vt:lpstr>domicile_16</vt:lpstr>
      <vt:lpstr>domicile_17</vt:lpstr>
      <vt:lpstr>domicile_18</vt:lpstr>
      <vt:lpstr>domicile_19</vt:lpstr>
      <vt:lpstr>domicile_2</vt:lpstr>
      <vt:lpstr>domicile_20</vt:lpstr>
      <vt:lpstr>domicile_21</vt:lpstr>
      <vt:lpstr>domicile_22</vt:lpstr>
      <vt:lpstr>domicile_23</vt:lpstr>
      <vt:lpstr>domicile_24</vt:lpstr>
      <vt:lpstr>domicile_25</vt:lpstr>
      <vt:lpstr>domicile_26</vt:lpstr>
      <vt:lpstr>domicile_27</vt:lpstr>
      <vt:lpstr>domicile_28</vt:lpstr>
      <vt:lpstr>domicile_29</vt:lpstr>
      <vt:lpstr>domicile_3</vt:lpstr>
      <vt:lpstr>domicile_30</vt:lpstr>
      <vt:lpstr>domicile_31</vt:lpstr>
      <vt:lpstr>domicile_32</vt:lpstr>
      <vt:lpstr>domicile_33</vt:lpstr>
      <vt:lpstr>domicile_34</vt:lpstr>
      <vt:lpstr>domicile_4</vt:lpstr>
      <vt:lpstr>domicile_5</vt:lpstr>
      <vt:lpstr>domicile_6</vt:lpstr>
      <vt:lpstr>domicile_7</vt:lpstr>
      <vt:lpstr>domicile_8</vt:lpstr>
      <vt:lpstr>domicile_9</vt:lpstr>
      <vt:lpstr>exterieur_1</vt:lpstr>
      <vt:lpstr>exterieur_10</vt:lpstr>
      <vt:lpstr>exterieur_11</vt:lpstr>
      <vt:lpstr>exterieur_12</vt:lpstr>
      <vt:lpstr>exterieur_13</vt:lpstr>
      <vt:lpstr>exterieur_14</vt:lpstr>
      <vt:lpstr>exterieur_15</vt:lpstr>
      <vt:lpstr>exterieur_16</vt:lpstr>
      <vt:lpstr>exterieur_17</vt:lpstr>
      <vt:lpstr>exterieur_18</vt:lpstr>
      <vt:lpstr>exterieur_19</vt:lpstr>
      <vt:lpstr>exterieur_2</vt:lpstr>
      <vt:lpstr>exterieur_20</vt:lpstr>
      <vt:lpstr>exterieur_21</vt:lpstr>
      <vt:lpstr>exterieur_22</vt:lpstr>
      <vt:lpstr>exterieur_23</vt:lpstr>
      <vt:lpstr>exterieur_24</vt:lpstr>
      <vt:lpstr>exterieur_25</vt:lpstr>
      <vt:lpstr>exterieur_26</vt:lpstr>
      <vt:lpstr>exterieur_27</vt:lpstr>
      <vt:lpstr>exterieur_28</vt:lpstr>
      <vt:lpstr>exterieur_29</vt:lpstr>
      <vt:lpstr>exterieur_3</vt:lpstr>
      <vt:lpstr>exterieur_30</vt:lpstr>
      <vt:lpstr>exterieur_31</vt:lpstr>
      <vt:lpstr>exterieur_32</vt:lpstr>
      <vt:lpstr>exterieur_33</vt:lpstr>
      <vt:lpstr>exterieur_34</vt:lpstr>
      <vt:lpstr>exterieur_4</vt:lpstr>
      <vt:lpstr>exterieur_5</vt:lpstr>
      <vt:lpstr>exterieur_6</vt:lpstr>
      <vt:lpstr>exterieur_7</vt:lpstr>
      <vt:lpstr>exterieur_8</vt:lpstr>
      <vt:lpstr>exterieur_9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frederio</dc:creator>
  <cp:lastModifiedBy>frederio</cp:lastModifiedBy>
  <cp:lastPrinted>2019-09-11T15:28:01Z</cp:lastPrinted>
  <dcterms:created xsi:type="dcterms:W3CDTF">2018-09-26T17:01:09Z</dcterms:created>
  <dcterms:modified xsi:type="dcterms:W3CDTF">2019-09-11T16:43:29Z</dcterms:modified>
</cp:coreProperties>
</file>