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trlProps/ctrlProp17.xml" ContentType="application/vnd.ms-excel.controlproperties+xml"/>
  <Override PartName="/xl/drawings/drawing3.xml" ContentType="application/vnd.openxmlformats-officedocument.drawing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45" windowWidth="21630" windowHeight="9105" tabRatio="877" activeTab="16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  <sheet name="Facture_comptable" sheetId="33" r:id="rId17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45621"/>
  <fileRecoveryPr autoRecover="0"/>
</workbook>
</file>

<file path=xl/calcChain.xml><?xml version="1.0" encoding="utf-8"?>
<calcChain xmlns="http://schemas.openxmlformats.org/spreadsheetml/2006/main">
  <c r="A57" i="33" l="1"/>
  <c r="A56" i="33"/>
  <c r="A55" i="33"/>
  <c r="A54" i="33"/>
  <c r="A53" i="33"/>
  <c r="A51" i="33"/>
  <c r="B47" i="32"/>
  <c r="B46" i="32"/>
  <c r="B26" i="32"/>
  <c r="A39" i="32"/>
  <c r="B44" i="32"/>
  <c r="A47" i="32"/>
  <c r="B39" i="32"/>
  <c r="B38" i="32"/>
  <c r="B27" i="32"/>
  <c r="A46" i="32"/>
  <c r="B25" i="32"/>
  <c r="B22" i="32"/>
  <c r="B23" i="32"/>
  <c r="B24" i="32"/>
  <c r="B43" i="32"/>
  <c r="A58" i="33" l="1"/>
  <c r="D1" i="14"/>
  <c r="C15" i="33" l="1"/>
  <c r="C14" i="33"/>
  <c r="C13" i="33"/>
  <c r="C12" i="33"/>
  <c r="C11" i="33"/>
  <c r="C10" i="33"/>
  <c r="D6" i="33"/>
  <c r="D5" i="33"/>
  <c r="D4" i="33"/>
  <c r="D1" i="33"/>
  <c r="D15" i="2" l="1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7" i="33"/>
  <c r="B44" i="33"/>
  <c r="B40" i="33"/>
  <c r="B40" i="32"/>
  <c r="B43" i="33"/>
  <c r="B46" i="33"/>
  <c r="B38" i="33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D26" i="2" l="1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4" i="25" l="1"/>
  <c r="A24" i="24"/>
  <c r="A25" i="24"/>
  <c r="A25" i="25"/>
  <c r="A26" i="25"/>
  <c r="A26" i="24"/>
  <c r="A27" i="25"/>
  <c r="A27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D37" i="2"/>
  <c r="B27" i="33"/>
  <c r="B22" i="33"/>
  <c r="B21" i="32"/>
  <c r="B24" i="33"/>
  <c r="B25" i="33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B21" i="33"/>
  <c r="B23" i="33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D39" i="2"/>
  <c r="E37" i="2"/>
  <c r="E7" i="2"/>
  <c r="D35" i="2"/>
  <c r="E35" i="2" s="1"/>
  <c r="A47" i="33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D32" i="2"/>
  <c r="E32" i="2" s="1"/>
  <c r="B30" i="2"/>
  <c r="D29" i="2"/>
  <c r="E29" i="2" s="1"/>
  <c r="E10" i="2"/>
  <c r="E9" i="2"/>
  <c r="D23" i="2"/>
  <c r="B11" i="2"/>
  <c r="A22" i="32"/>
  <c r="A44" i="33"/>
  <c r="A44" i="32"/>
  <c r="A46" i="33"/>
  <c r="A43" i="33"/>
  <c r="A22" i="33"/>
  <c r="A43" i="32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D21" i="2"/>
  <c r="D17" i="2"/>
  <c r="A24" i="32"/>
  <c r="A24" i="33"/>
  <c r="A40" i="32"/>
  <c r="B39" i="33"/>
  <c r="A25" i="33"/>
  <c r="A38" i="32"/>
  <c r="A40" i="33"/>
  <c r="A38" i="33"/>
  <c r="A25" i="32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B26" i="33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27" i="32"/>
  <c r="A26" i="33"/>
  <c r="A26" i="32"/>
  <c r="A39" i="33"/>
  <c r="A23" i="32"/>
  <c r="A23" i="33"/>
  <c r="A27" i="33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B20" i="33"/>
  <c r="A20" i="32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B33" i="32"/>
  <c r="B45" i="32"/>
  <c r="B32" i="33"/>
  <c r="A20" i="33"/>
  <c r="B32" i="32"/>
  <c r="A21" i="33"/>
  <c r="B31" i="32"/>
  <c r="B45" i="33"/>
  <c r="B33" i="33"/>
  <c r="B31" i="33"/>
  <c r="A21" i="32"/>
  <c r="B30" i="32"/>
  <c r="B30" i="33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A32" i="32"/>
  <c r="A30" i="32"/>
  <c r="A33" i="33"/>
  <c r="A45" i="33"/>
  <c r="B34" i="33"/>
  <c r="A33" i="32"/>
  <c r="B36" i="33"/>
  <c r="B34" i="32"/>
  <c r="A45" i="32"/>
  <c r="A32" i="33"/>
  <c r="A31" i="33"/>
  <c r="A30" i="33"/>
  <c r="B36" i="32"/>
  <c r="A31" i="32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B37" i="32"/>
  <c r="A36" i="33"/>
  <c r="A34" i="33"/>
  <c r="A36" i="32"/>
  <c r="B37" i="33"/>
  <c r="B35" i="33"/>
  <c r="A34" i="32"/>
  <c r="B35" i="32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5" i="32"/>
  <c r="A35" i="33"/>
  <c r="A37" i="33"/>
  <c r="A37" i="32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2"/>
  <c r="D52" i="33"/>
  <c r="D50" i="32" l="1"/>
  <c r="D51" i="32" s="1"/>
  <c r="D50" i="14"/>
  <c r="D51" i="14" s="1"/>
  <c r="D50" i="33"/>
  <c r="D51" i="33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<sst xmlns="http://schemas.openxmlformats.org/spreadsheetml/2006/main" count="606" uniqueCount="177">
  <si>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</si>
  <si>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</si>
  <si>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</si>
  <si>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</si>
  <si>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</si>
  <si>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</si>
  <si>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</si>
  <si>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</si>
  <si>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</si>
  <si>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</si>
  <si>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</si>
  <si>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</si>
  <si>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</si>
  <si>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</si>
  <si>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</si>
  <si>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</si>
  <si>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</si>
  <si>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</si>
  <si>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</si>
  <si>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</si>
  <si>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</si>
  <si>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</si>
  <si>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</si>
  <si>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</si>
  <si>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</si>
  <si>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</si>
  <si>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</si>
  <si>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</si>
  <si>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</si>
  <si>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</si>
  <si>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</si>
  <si>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</si>
  <si>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</si>
  <si>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</si>
  <si>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</si>
  <si>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</si>
  <si>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</si>
  <si>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</si>
  <si>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</si>
  <si>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</si>
  <si>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</si>
  <si>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</si>
  <si>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</si>
  <si>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</si>
  <si>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</si>
  <si>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</si>
  <si>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</si>
  <si>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</si>
  <si>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</si>
  <si>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</si>
  <si>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</si>
  <si>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</si>
  <si>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</si>
  <si>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</si>
  <si>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</si>
  <si>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</si>
  <si>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</si>
  <si>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</si>
  <si>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</si>
  <si>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</si>
  <si>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</si>
  <si>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</si>
  <si>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</si>
  <si>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</si>
  <si>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</si>
  <si>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</si>
  <si>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</si>
  <si>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</si>
  <si>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</si>
  <si>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</si>
  <si>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</si>
  <si>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</si>
  <si>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</si>
  <si>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</si>
  <si>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</si>
  <si>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</si>
  <si>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</si>
  <si>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</si>
  <si>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</si>
  <si>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</si>
  <si>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</si>
  <si>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</si>
  <si>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</si>
  <si>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Prix/mètre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</si>
  <si>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</si>
  <si>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</si>
  <si>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</si>
  <si>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</si>
  <si>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</si>
  <si>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</si>
  <si>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</si>
  <si>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</si>
  <si>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</si>
  <si>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</si>
  <si>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</si>
  <si>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</si>
  <si>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</si>
  <si>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</si>
  <si>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</si>
  <si>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</si>
  <si>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</si>
  <si>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</si>
  <si>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</si>
  <si>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</si>
  <si>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</si>
  <si>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</si>
  <si>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</si>
  <si>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</si>
  <si>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</si>
  <si>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</si>
  <si>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</si>
  <si>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</si>
  <si>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</si>
  <si>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</si>
  <si>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</si>
  <si>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</si>
  <si>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</si>
  <si>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</si>
  <si>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</si>
  <si>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</si>
  <si>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</si>
  <si>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</si>
  <si>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</si>
  <si>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</si>
  <si>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</si>
  <si>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</si>
  <si>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</si>
  <si>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</si>
  <si>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</si>
  <si>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</si>
  <si>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</si>
  <si>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</si>
  <si>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</si>
  <si>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</si>
  <si>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</si>
  <si>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</si>
  <si>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</si>
  <si>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</si>
  <si>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</si>
  <si>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</si>
  <si>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</si>
  <si>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</si>
  <si>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</si>
  <si>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</si>
  <si>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</si>
  <si>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</si>
  <si>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</si>
  <si>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</si>
  <si>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</si>
  <si>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</si>
  <si>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</si>
  <si>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</si>
  <si>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</si>
  <si>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</si>
  <si>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</si>
  <si>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</si>
  <si>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</si>
  <si>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</si>
  <si>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</si>
  <si>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</si>
  <si>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</si>
  <si>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</si>
  <si>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</si>
  <si>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</si>
  <si>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>Sofinco =</t>
  </si>
  <si>
    <t>à :</t>
  </si>
  <si>
    <t>chèque n° :</t>
  </si>
  <si>
    <t>3216563l</t>
  </si>
  <si>
    <t>1236584p</t>
  </si>
  <si>
    <t>montant:</t>
  </si>
  <si>
    <t>12564654m=</t>
  </si>
  <si>
    <t>21545k=</t>
  </si>
  <si>
    <t>1654654l=</t>
  </si>
  <si>
    <t xml:space="preserve">chèque n°:             </t>
  </si>
  <si>
    <t xml:space="preserve">Mode de Paiement:                     Montant:   </t>
  </si>
  <si>
    <t>Mode paiement:</t>
  </si>
  <si>
    <t xml:space="preserve"> à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</si>
</sst>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</numFmts>
  <fonts count="53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sz val="10"/>
      <name val="Arial"/>
      <family val="2"/>
    </font>
    <font>
      <i/>
      <sz val="9"/>
      <color theme="1"/>
      <name val="Calibri"/>
      <family val="2"/>
      <scheme val="minor"/>
    </font>
    <font>
      <b/>
      <sz val="8"/>
      <name val="Arial"/>
      <family val="2"/>
    </font>
    <font>
      <b/>
      <sz val="12"/>
      <color rgb="FFC00000"/>
      <name val="Times New Roman"/>
      <family val="1"/>
    </font>
    <font>
      <sz val="10"/>
      <color rgb="FF00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5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11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  <xf numFmtId="44" fontId="48" fillId="0" borderId="0" applyFont="0" applyFill="0" applyBorder="0" applyAlignment="0" applyProtection="0"/>
  </cellStyleXfs>
  <cellXfs count="370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44" fontId="7" fillId="8" borderId="28" xfId="1" applyFont="1" applyFill="1" applyBorder="1" applyAlignment="1" applyProtection="1">
      <alignment horizontal="center"/>
    </xf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5" fillId="8" borderId="28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44" fontId="7" fillId="0" borderId="2" xfId="1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0" fillId="0" borderId="0" xfId="0" applyAlignment="1">
      <alignment horizontal="center"/>
    </xf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27" fillId="0" borderId="0" xfId="0" applyFont="1" applyProtection="1"/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2" fontId="0" fillId="0" borderId="0" xfId="0" applyNumberFormat="1" applyBorder="1" applyAlignment="1" applyProtection="1">
      <alignment horizontal="center" vertical="center"/>
    </xf>
    <xf numFmtId="4" fontId="0" fillId="0" borderId="24" xfId="0" applyNumberFormat="1" applyBorder="1" applyAlignment="1" applyProtection="1">
      <alignment horizontal="right" vertical="center"/>
    </xf>
    <xf numFmtId="168" fontId="0" fillId="0" borderId="0" xfId="0" applyBorder="1" applyAlignment="1" applyProtection="1">
      <alignment horizontal="center" vertical="center"/>
    </xf>
    <xf numFmtId="2" fontId="0" fillId="0" borderId="11" xfId="0" applyNumberFormat="1" applyBorder="1" applyAlignment="1" applyProtection="1">
      <alignment vertical="center"/>
    </xf>
    <xf numFmtId="168" fontId="45" fillId="0" borderId="0" xfId="0" applyFont="1" applyAlignment="1">
      <alignment vertical="center"/>
    </xf>
    <xf numFmtId="168" fontId="0" fillId="0" borderId="0" xfId="0" applyAlignment="1"/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6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8" fontId="0" fillId="0" borderId="0" xfId="0" applyAlignment="1">
      <alignment horizontal="center"/>
    </xf>
    <xf numFmtId="167" fontId="50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51" fillId="9" borderId="11" xfId="0" applyFont="1" applyFill="1" applyBorder="1" applyAlignment="1" applyProtection="1">
      <alignment horizontal="left"/>
    </xf>
    <xf numFmtId="42" fontId="49" fillId="0" borderId="48" xfId="0" applyNumberFormat="1" applyFont="1" applyBorder="1" applyAlignment="1">
      <alignment vertical="center"/>
    </xf>
    <xf numFmtId="44" fontId="49" fillId="0" borderId="48" xfId="10" applyFont="1" applyBorder="1" applyAlignment="1">
      <alignment horizontal="left" vertical="center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168" fontId="49" fillId="0" borderId="50" xfId="0" applyFont="1" applyBorder="1" applyAlignment="1">
      <alignment vertic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  <xf numFmtId="49" fontId="0" fillId="0" borderId="0" xfId="0" applyNumberFormat="1" applyAlignment="1" applyProtection="1">
      <alignment horizontal="center"/>
    </xf>
    <xf numFmtId="168" fontId="0" fillId="0" borderId="0" xfId="0" applyAlignment="1" applyProtection="1">
      <alignment horizontal="center"/>
    </xf>
  </cellXfs>
  <cellStyles count="11">
    <cellStyle name="Euro" xfId="1"/>
    <cellStyle name="Euro 2" xfId="2"/>
    <cellStyle name="Euro 2 2" xfId="5"/>
    <cellStyle name="Lien hypertexte" xfId="9" builtinId="8"/>
    <cellStyle name="Monétaire" xfId="10" builtinId="4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0"/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Ressources!$D$2" lockText="1" noThreeD="1"/>
</file>

<file path=xl/ctrlProps/ctrlProp2.xml><?xml version="1.0" encoding="utf-8"?>
<formControlPr xmlns="http://schemas.microsoft.com/office/spreadsheetml/2009/9/main" objectType="CheckBox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fmlaLink="Ressources!$D$5" lockText="1" noThreeD="1"/>
</file>

<file path=xl/ctrlProps/ctrlProp6.xml><?xml version="1.0" encoding="utf-8"?>
<formControlPr xmlns="http://schemas.microsoft.com/office/spreadsheetml/2009/9/main" objectType="CheckBox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checked="Checked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0</xdr:rowOff>
        </xdr:from>
        <xdr:to>
          <xdr:col>0</xdr:col>
          <xdr:colOff>238125</xdr:colOff>
          <xdr:row>16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171450</xdr:rowOff>
        </xdr:from>
        <xdr:to>
          <xdr:col>1</xdr:col>
          <xdr:colOff>9525</xdr:colOff>
          <xdr:row>19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28575</xdr:rowOff>
        </xdr:from>
        <xdr:to>
          <xdr:col>0</xdr:col>
          <xdr:colOff>247650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0</xdr:rowOff>
        </xdr:from>
        <xdr:to>
          <xdr:col>0</xdr:col>
          <xdr:colOff>219075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26</xdr:row>
          <xdr:rowOff>47625</xdr:rowOff>
        </xdr:from>
        <xdr:to>
          <xdr:col>0</xdr:col>
          <xdr:colOff>238125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28575</xdr:rowOff>
        </xdr:from>
        <xdr:to>
          <xdr:col>0</xdr:col>
          <xdr:colOff>247650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38</xdr:row>
          <xdr:rowOff>9525</xdr:rowOff>
        </xdr:from>
        <xdr:to>
          <xdr:col>0</xdr:col>
          <xdr:colOff>238125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161925</xdr:rowOff>
        </xdr:from>
        <xdr:to>
          <xdr:col>10</xdr:col>
          <xdr:colOff>0</xdr:colOff>
          <xdr:row>22</xdr:row>
          <xdr:rowOff>9525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57150</xdr:rowOff>
        </xdr:from>
        <xdr:to>
          <xdr:col>9</xdr:col>
          <xdr:colOff>161925</xdr:colOff>
          <xdr:row>26</xdr:row>
          <xdr:rowOff>47625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2266950</xdr:colOff>
          <xdr:row>0</xdr:row>
          <xdr:rowOff>133350</xdr:rowOff>
        </xdr:from>
        <xdr:to>
          <xdr:col>0</xdr:col>
          <xdr:colOff>2781300</xdr:colOff>
          <xdr:row>0</xdr:row>
          <xdr:rowOff>333375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800100</xdr:colOff>
          <xdr:row>0</xdr:row>
          <xdr:rowOff>276225</xdr:rowOff>
        </xdr:from>
        <xdr:to>
          <xdr:col>0</xdr:col>
          <xdr:colOff>1314450</xdr:colOff>
          <xdr:row>0</xdr:row>
          <xdr:rowOff>476250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7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6"/>
  <sheetViews>
    <sheetView topLeftCell="A112" workbookViewId="0">
      <selection activeCell="C135" sqref="C135"/>
    </sheetView>
  </sheetViews>
  <sheetFormatPr baseColWidth="10" defaultRowHeight="12.75" x14ac:dyDescent="0.2"/>
  <cols>
    <col min="1" max="1" width="102.5703125" bestFit="1" customWidth="1"/>
    <col min="2" max="2" width="11.42578125" style="87"/>
    <col min="4" max="4" width="13.5703125" bestFit="1" customWidth="1"/>
    <col min="5" max="5" width="7.7109375" style="87" customWidth="1"/>
  </cols>
  <sheetData>
    <row r="1" spans="1:8" s="2" customFormat="1" ht="15.75" x14ac:dyDescent="0.25">
      <c r="A1" s="1" t="s">
        <v>84</v>
      </c>
      <c r="B1" s="85" t="s">
        <v>83</v>
      </c>
      <c r="D1" s="78" t="s">
        <v>86</v>
      </c>
      <c r="E1" s="89" t="s">
        <v>87</v>
      </c>
      <c r="G1" s="70" t="s">
        <v>124</v>
      </c>
      <c r="H1" s="71"/>
    </row>
    <row r="2" spans="1:8" ht="15.75" x14ac:dyDescent="0.25">
      <c r="A2" s="9" t="s">
        <v>47</v>
      </c>
      <c r="B2" s="86">
        <v>1</v>
      </c>
      <c r="D2" s="33" t="b">
        <v>0</v>
      </c>
      <c r="E2" s="90">
        <v>0</v>
      </c>
      <c r="G2" s="72"/>
      <c r="H2" s="73"/>
    </row>
    <row r="3" spans="1:8" ht="15.75" x14ac:dyDescent="0.25">
      <c r="A3" s="9" t="s">
        <v>46</v>
      </c>
      <c r="B3" s="86">
        <v>1</v>
      </c>
      <c r="D3" s="33" t="b">
        <v>0</v>
      </c>
      <c r="E3" s="90">
        <v>1</v>
      </c>
      <c r="G3" s="74" t="s">
        <v>125</v>
      </c>
      <c r="H3" s="75" t="s">
        <v>125</v>
      </c>
    </row>
    <row r="4" spans="1:8" ht="15.75" x14ac:dyDescent="0.25">
      <c r="A4" s="9" t="s">
        <v>90</v>
      </c>
      <c r="B4" s="86">
        <v>1</v>
      </c>
      <c r="D4" s="33" t="b">
        <v>1</v>
      </c>
      <c r="E4" s="90">
        <v>2</v>
      </c>
      <c r="G4" s="76" t="s">
        <v>126</v>
      </c>
      <c r="H4" s="77" t="s">
        <v>126</v>
      </c>
    </row>
    <row r="5" spans="1:8" ht="15.75" x14ac:dyDescent="0.25">
      <c r="A5" s="5" t="s">
        <v>73</v>
      </c>
      <c r="B5" s="86">
        <v>1</v>
      </c>
      <c r="D5" s="33" t="b">
        <v>0</v>
      </c>
      <c r="E5" s="90">
        <v>3</v>
      </c>
      <c r="G5" s="283" t="s">
        <v>156</v>
      </c>
      <c r="H5" s="25" t="s">
        <v>156</v>
      </c>
    </row>
    <row r="6" spans="1:8" ht="15.75" x14ac:dyDescent="0.25">
      <c r="A6" s="10" t="s">
        <v>75</v>
      </c>
      <c r="B6" s="86">
        <v>1</v>
      </c>
      <c r="D6" s="33" t="b">
        <v>1</v>
      </c>
      <c r="E6" s="90">
        <v>4</v>
      </c>
      <c r="G6" s="283" t="s">
        <v>163</v>
      </c>
      <c r="H6" s="283" t="s">
        <v>163</v>
      </c>
    </row>
    <row r="7" spans="1:8" ht="15.75" x14ac:dyDescent="0.25">
      <c r="A7" s="11" t="s">
        <v>74</v>
      </c>
      <c r="B7" s="86">
        <v>1</v>
      </c>
      <c r="D7" s="33" t="b">
        <v>1</v>
      </c>
      <c r="E7" s="90">
        <v>5</v>
      </c>
    </row>
    <row r="8" spans="1:8" ht="15.75" x14ac:dyDescent="0.25">
      <c r="A8" s="6" t="s">
        <v>45</v>
      </c>
      <c r="B8" s="86">
        <v>1</v>
      </c>
      <c r="D8" s="33" t="b">
        <v>1</v>
      </c>
      <c r="E8" s="90">
        <v>6</v>
      </c>
    </row>
    <row r="9" spans="1:8" ht="15.75" x14ac:dyDescent="0.25">
      <c r="A9" s="6" t="s">
        <v>44</v>
      </c>
      <c r="B9" s="86">
        <v>1</v>
      </c>
      <c r="D9" s="33" t="b">
        <v>1</v>
      </c>
      <c r="E9" s="90">
        <v>7</v>
      </c>
      <c r="G9" s="12" t="s">
        <v>135</v>
      </c>
      <c r="H9" s="80" t="s">
        <v>134</v>
      </c>
    </row>
    <row r="10" spans="1:8" ht="15.75" x14ac:dyDescent="0.25">
      <c r="A10" s="6" t="s">
        <v>157</v>
      </c>
      <c r="B10" s="86">
        <v>1</v>
      </c>
      <c r="D10" s="33" t="b">
        <v>0</v>
      </c>
      <c r="E10" s="90">
        <v>8</v>
      </c>
      <c r="G10" s="92">
        <v>43</v>
      </c>
      <c r="H10" s="93">
        <v>50</v>
      </c>
    </row>
    <row r="11" spans="1:8" ht="15.75" x14ac:dyDescent="0.25">
      <c r="A11" s="7" t="s">
        <v>48</v>
      </c>
      <c r="B11" s="86">
        <v>1</v>
      </c>
      <c r="D11" s="33" t="b">
        <v>1</v>
      </c>
      <c r="E11" s="90">
        <v>9</v>
      </c>
      <c r="G11" s="94">
        <v>48</v>
      </c>
      <c r="H11" s="95">
        <v>25</v>
      </c>
    </row>
    <row r="12" spans="1:8" ht="16.5" thickBot="1" x14ac:dyDescent="0.3">
      <c r="A12" s="8" t="s">
        <v>49</v>
      </c>
      <c r="B12" s="86">
        <v>1</v>
      </c>
      <c r="D12" s="33" t="b">
        <v>1</v>
      </c>
      <c r="E12" s="91">
        <v>10</v>
      </c>
    </row>
    <row r="13" spans="1:8" ht="15.75" x14ac:dyDescent="0.25">
      <c r="B13" s="86">
        <v>1</v>
      </c>
      <c r="D13" s="33" t="b">
        <v>1</v>
      </c>
    </row>
    <row r="14" spans="1:8" ht="15.75" x14ac:dyDescent="0.25">
      <c r="B14" s="86">
        <v>1</v>
      </c>
      <c r="D14" s="33" t="b">
        <v>1</v>
      </c>
    </row>
    <row r="15" spans="1:8" ht="15.75" x14ac:dyDescent="0.25">
      <c r="B15" s="86">
        <v>1</v>
      </c>
      <c r="D15" s="33" t="b">
        <v>1</v>
      </c>
    </row>
    <row r="16" spans="1:8" ht="15.75" x14ac:dyDescent="0.25">
      <c r="A16" s="4" t="s">
        <v>88</v>
      </c>
      <c r="B16" s="86">
        <v>1</v>
      </c>
      <c r="D16" s="33" t="b">
        <v>0</v>
      </c>
    </row>
    <row r="17" spans="1:4" ht="15.75" x14ac:dyDescent="0.25">
      <c r="A17" s="4" t="s">
        <v>89</v>
      </c>
      <c r="B17" s="86">
        <v>1</v>
      </c>
      <c r="D17" s="33" t="b">
        <v>0</v>
      </c>
    </row>
    <row r="18" spans="1:4" ht="15.75" x14ac:dyDescent="0.25">
      <c r="B18" s="86">
        <v>1</v>
      </c>
      <c r="D18" s="33" t="b">
        <v>1</v>
      </c>
    </row>
    <row r="19" spans="1:4" ht="15.75" x14ac:dyDescent="0.25">
      <c r="B19" s="86">
        <v>1</v>
      </c>
      <c r="D19" s="33" t="b">
        <v>0</v>
      </c>
    </row>
    <row r="20" spans="1:4" ht="15.75" x14ac:dyDescent="0.25">
      <c r="A20" s="4" t="s">
        <v>6</v>
      </c>
      <c r="B20" s="86">
        <v>1</v>
      </c>
      <c r="D20" s="33" t="b">
        <v>1</v>
      </c>
    </row>
    <row r="21" spans="1:4" ht="15.75" x14ac:dyDescent="0.25">
      <c r="A21" s="4" t="s">
        <v>37</v>
      </c>
      <c r="B21" s="86">
        <v>1</v>
      </c>
      <c r="D21" s="33" t="b">
        <v>1</v>
      </c>
    </row>
    <row r="22" spans="1:4" ht="15.75" x14ac:dyDescent="0.25">
      <c r="A22" s="4" t="s">
        <v>33</v>
      </c>
      <c r="B22" s="86">
        <v>1</v>
      </c>
      <c r="D22" s="33" t="b">
        <v>1</v>
      </c>
    </row>
    <row r="23" spans="1:4" ht="15.75" x14ac:dyDescent="0.25">
      <c r="B23" s="86">
        <v>1</v>
      </c>
      <c r="D23" s="79" t="b">
        <v>1</v>
      </c>
    </row>
    <row r="24" spans="1:4" ht="15.75" x14ac:dyDescent="0.25">
      <c r="A24" s="3" t="s">
        <v>9</v>
      </c>
      <c r="B24" s="86">
        <v>1</v>
      </c>
    </row>
    <row r="25" spans="1:4" ht="15.75" x14ac:dyDescent="0.25">
      <c r="A25" s="4" t="s">
        <v>38</v>
      </c>
      <c r="B25" s="86">
        <v>1</v>
      </c>
    </row>
    <row r="26" spans="1:4" ht="15.75" x14ac:dyDescent="0.25">
      <c r="A26" s="4" t="s">
        <v>10</v>
      </c>
      <c r="B26" s="86">
        <v>1</v>
      </c>
    </row>
    <row r="27" spans="1:4" ht="15.75" x14ac:dyDescent="0.25">
      <c r="B27" s="86">
        <v>1</v>
      </c>
    </row>
    <row r="28" spans="1:4" ht="15.75" x14ac:dyDescent="0.25">
      <c r="A28" s="4" t="s">
        <v>11</v>
      </c>
      <c r="B28" s="86">
        <v>1</v>
      </c>
    </row>
    <row r="29" spans="1:4" ht="15.75" x14ac:dyDescent="0.25">
      <c r="A29" s="4" t="s">
        <v>39</v>
      </c>
      <c r="B29" s="86">
        <v>1</v>
      </c>
    </row>
    <row r="30" spans="1:4" ht="15.75" x14ac:dyDescent="0.25">
      <c r="A30" s="4" t="s">
        <v>41</v>
      </c>
      <c r="B30" s="86">
        <v>1</v>
      </c>
    </row>
    <row r="31" spans="1:4" ht="15.75" x14ac:dyDescent="0.25">
      <c r="B31" s="86">
        <v>1</v>
      </c>
    </row>
    <row r="32" spans="1:4" ht="15.75" x14ac:dyDescent="0.25">
      <c r="A32" s="4" t="s">
        <v>7</v>
      </c>
      <c r="B32" s="86">
        <v>1</v>
      </c>
    </row>
    <row r="33" spans="1:2" ht="15.75" x14ac:dyDescent="0.25">
      <c r="A33" s="4" t="s">
        <v>40</v>
      </c>
      <c r="B33" s="86">
        <v>1</v>
      </c>
    </row>
    <row r="34" spans="1:2" ht="15.75" x14ac:dyDescent="0.25">
      <c r="A34" s="4" t="s">
        <v>8</v>
      </c>
      <c r="B34" s="86">
        <v>1</v>
      </c>
    </row>
    <row r="35" spans="1:2" ht="15.75" x14ac:dyDescent="0.25">
      <c r="B35" s="86">
        <v>1</v>
      </c>
    </row>
    <row r="36" spans="1:2" ht="15.75" x14ac:dyDescent="0.25">
      <c r="A36" s="4" t="s">
        <v>28</v>
      </c>
      <c r="B36" s="86">
        <v>1</v>
      </c>
    </row>
    <row r="37" spans="1:2" ht="15.75" x14ac:dyDescent="0.25">
      <c r="A37" s="4" t="s">
        <v>29</v>
      </c>
      <c r="B37" s="86">
        <v>1</v>
      </c>
    </row>
    <row r="38" spans="1:2" ht="15.75" x14ac:dyDescent="0.25">
      <c r="B38" s="86">
        <v>1</v>
      </c>
    </row>
    <row r="39" spans="1:2" ht="15.75" x14ac:dyDescent="0.25">
      <c r="A39" s="4" t="s">
        <v>30</v>
      </c>
      <c r="B39" s="86">
        <v>1</v>
      </c>
    </row>
    <row r="40" spans="1:2" ht="15.75" x14ac:dyDescent="0.25">
      <c r="A40" s="4" t="s">
        <v>35</v>
      </c>
      <c r="B40" s="86">
        <v>1</v>
      </c>
    </row>
    <row r="41" spans="1:2" ht="15.75" x14ac:dyDescent="0.25">
      <c r="A41" s="4" t="s">
        <v>18</v>
      </c>
      <c r="B41" s="86">
        <v>1</v>
      </c>
    </row>
    <row r="42" spans="1:2" ht="15.75" x14ac:dyDescent="0.25">
      <c r="A42" s="4" t="s">
        <v>12</v>
      </c>
      <c r="B42" s="86">
        <v>1</v>
      </c>
    </row>
    <row r="43" spans="1:2" ht="15.75" x14ac:dyDescent="0.25">
      <c r="A43" s="4" t="s">
        <v>13</v>
      </c>
      <c r="B43" s="86">
        <v>1</v>
      </c>
    </row>
    <row r="44" spans="1:2" ht="15.75" x14ac:dyDescent="0.25">
      <c r="A44" s="4" t="s">
        <v>19</v>
      </c>
      <c r="B44" s="86">
        <v>1</v>
      </c>
    </row>
    <row r="45" spans="1:2" ht="15.75" x14ac:dyDescent="0.25">
      <c r="A45" s="4" t="s">
        <v>20</v>
      </c>
      <c r="B45" s="86">
        <v>1</v>
      </c>
    </row>
    <row r="46" spans="1:2" ht="15.75" x14ac:dyDescent="0.25">
      <c r="A46" s="4" t="s">
        <v>50</v>
      </c>
      <c r="B46" s="86">
        <v>1</v>
      </c>
    </row>
    <row r="47" spans="1:2" ht="15.75" x14ac:dyDescent="0.25">
      <c r="A47" s="4" t="s">
        <v>14</v>
      </c>
      <c r="B47" s="86">
        <v>1</v>
      </c>
    </row>
    <row r="48" spans="1:2" ht="15.75" x14ac:dyDescent="0.25">
      <c r="B48" s="86">
        <v>1</v>
      </c>
    </row>
    <row r="49" spans="1:2" ht="15.75" x14ac:dyDescent="0.25">
      <c r="A49" s="4" t="s">
        <v>31</v>
      </c>
      <c r="B49" s="86">
        <v>1</v>
      </c>
    </row>
    <row r="50" spans="1:2" ht="15.75" x14ac:dyDescent="0.25">
      <c r="B50" s="86">
        <v>1</v>
      </c>
    </row>
    <row r="51" spans="1:2" ht="15.75" x14ac:dyDescent="0.25">
      <c r="B51" s="86">
        <v>1</v>
      </c>
    </row>
    <row r="52" spans="1:2" ht="15.75" x14ac:dyDescent="0.25">
      <c r="A52" s="3" t="s">
        <v>17</v>
      </c>
      <c r="B52" s="86">
        <v>1</v>
      </c>
    </row>
    <row r="53" spans="1:2" ht="15.75" x14ac:dyDescent="0.25">
      <c r="A53" s="4" t="s">
        <v>78</v>
      </c>
      <c r="B53" s="86">
        <v>1</v>
      </c>
    </row>
    <row r="54" spans="1:2" ht="15.75" x14ac:dyDescent="0.25">
      <c r="B54" s="86">
        <v>1</v>
      </c>
    </row>
    <row r="55" spans="1:2" ht="15.75" x14ac:dyDescent="0.25">
      <c r="B55" s="86">
        <v>1</v>
      </c>
    </row>
    <row r="56" spans="1:2" ht="15.75" x14ac:dyDescent="0.25">
      <c r="A56" s="4" t="s">
        <v>31</v>
      </c>
      <c r="B56" s="86">
        <v>1</v>
      </c>
    </row>
    <row r="57" spans="1:2" ht="15.75" x14ac:dyDescent="0.25">
      <c r="A57" s="4" t="s">
        <v>15</v>
      </c>
      <c r="B57" s="86">
        <v>1</v>
      </c>
    </row>
    <row r="58" spans="1:2" ht="15.75" x14ac:dyDescent="0.25">
      <c r="A58" s="4" t="s">
        <v>21</v>
      </c>
      <c r="B58" s="86">
        <v>1</v>
      </c>
    </row>
    <row r="59" spans="1:2" ht="15.75" x14ac:dyDescent="0.25">
      <c r="A59" s="4" t="s">
        <v>22</v>
      </c>
      <c r="B59" s="86">
        <v>1</v>
      </c>
    </row>
    <row r="60" spans="1:2" ht="15.75" x14ac:dyDescent="0.25">
      <c r="B60" s="86">
        <v>1</v>
      </c>
    </row>
    <row r="61" spans="1:2" ht="15.75" x14ac:dyDescent="0.25">
      <c r="B61" s="86">
        <v>1</v>
      </c>
    </row>
    <row r="62" spans="1:2" ht="15.75" x14ac:dyDescent="0.25">
      <c r="B62" s="86">
        <v>1</v>
      </c>
    </row>
    <row r="63" spans="1:2" ht="15.75" x14ac:dyDescent="0.25">
      <c r="B63" s="86">
        <v>1</v>
      </c>
    </row>
    <row r="64" spans="1:2" ht="15.75" x14ac:dyDescent="0.25">
      <c r="B64" s="86">
        <v>1</v>
      </c>
    </row>
    <row r="65" spans="1:5" ht="16.5" thickBot="1" x14ac:dyDescent="0.3">
      <c r="B65" s="86">
        <v>1</v>
      </c>
    </row>
    <row r="66" spans="1:5" ht="15.75" x14ac:dyDescent="0.25">
      <c r="A66" s="28" t="s">
        <v>67</v>
      </c>
      <c r="B66" s="86">
        <v>1</v>
      </c>
      <c r="C66" s="25"/>
      <c r="D66" s="25"/>
      <c r="E66" s="88"/>
    </row>
    <row r="67" spans="1:5" ht="15.75" x14ac:dyDescent="0.25">
      <c r="A67" s="13" t="s">
        <v>65</v>
      </c>
      <c r="B67" s="86">
        <v>1</v>
      </c>
    </row>
    <row r="68" spans="1:5" ht="15.75" x14ac:dyDescent="0.25">
      <c r="A68" s="13" t="s">
        <v>60</v>
      </c>
      <c r="B68" s="86">
        <v>1</v>
      </c>
    </row>
    <row r="69" spans="1:5" ht="15.75" x14ac:dyDescent="0.25">
      <c r="A69" s="13" t="s">
        <v>61</v>
      </c>
      <c r="B69" s="86">
        <v>1</v>
      </c>
    </row>
    <row r="70" spans="1:5" ht="15.75" x14ac:dyDescent="0.25">
      <c r="A70" s="13" t="s">
        <v>107</v>
      </c>
      <c r="B70" s="86">
        <v>1</v>
      </c>
    </row>
    <row r="71" spans="1:5" ht="15.75" x14ac:dyDescent="0.25">
      <c r="A71" s="13" t="s">
        <v>62</v>
      </c>
      <c r="B71" s="86">
        <v>1</v>
      </c>
    </row>
    <row r="72" spans="1:5" ht="15.75" x14ac:dyDescent="0.25">
      <c r="A72" s="13" t="s">
        <v>63</v>
      </c>
      <c r="B72" s="86">
        <v>1</v>
      </c>
    </row>
    <row r="73" spans="1:5" ht="15.75" x14ac:dyDescent="0.25">
      <c r="A73" s="13" t="s">
        <v>108</v>
      </c>
      <c r="B73" s="86">
        <v>1</v>
      </c>
    </row>
    <row r="74" spans="1:5" ht="15.75" x14ac:dyDescent="0.25">
      <c r="A74" s="13" t="s">
        <v>68</v>
      </c>
      <c r="B74" s="86">
        <v>1</v>
      </c>
    </row>
    <row r="75" spans="1:5" ht="15.75" x14ac:dyDescent="0.25">
      <c r="A75" s="13" t="s">
        <v>109</v>
      </c>
      <c r="B75" s="86">
        <v>1</v>
      </c>
    </row>
    <row r="76" spans="1:5" ht="15.75" x14ac:dyDescent="0.25">
      <c r="A76" s="13" t="s">
        <v>64</v>
      </c>
      <c r="B76" s="86">
        <v>1</v>
      </c>
    </row>
    <row r="77" spans="1:5" ht="15.75" x14ac:dyDescent="0.25">
      <c r="A77" s="13" t="s">
        <v>71</v>
      </c>
      <c r="B77" s="86">
        <v>1</v>
      </c>
    </row>
    <row r="78" spans="1:5" ht="15.75" x14ac:dyDescent="0.25">
      <c r="A78" s="13" t="s">
        <v>76</v>
      </c>
      <c r="B78" s="86">
        <v>1</v>
      </c>
    </row>
    <row r="79" spans="1:5" ht="16.5" thickBot="1" x14ac:dyDescent="0.3">
      <c r="A79" s="29" t="s">
        <v>110</v>
      </c>
      <c r="B79" s="86">
        <v>1</v>
      </c>
    </row>
    <row r="80" spans="1:5" ht="15.75" x14ac:dyDescent="0.25">
      <c r="B80" s="86">
        <v>1</v>
      </c>
    </row>
    <row r="81" spans="1:2" ht="15.75" x14ac:dyDescent="0.25">
      <c r="B81" s="86">
        <v>1</v>
      </c>
    </row>
    <row r="82" spans="1:2" ht="15.75" x14ac:dyDescent="0.25">
      <c r="B82" s="86">
        <v>1</v>
      </c>
    </row>
    <row r="83" spans="1:2" ht="15.75" x14ac:dyDescent="0.25">
      <c r="A83" s="36" t="s">
        <v>121</v>
      </c>
      <c r="B83" s="86">
        <v>1</v>
      </c>
    </row>
    <row r="84" spans="1:2" ht="15.75" x14ac:dyDescent="0.25">
      <c r="A84" s="33"/>
      <c r="B84" s="86">
        <v>1</v>
      </c>
    </row>
    <row r="85" spans="1:2" ht="15.75" x14ac:dyDescent="0.25">
      <c r="A85" s="34" t="s">
        <v>122</v>
      </c>
      <c r="B85" s="86">
        <v>1</v>
      </c>
    </row>
    <row r="86" spans="1:2" ht="15.75" x14ac:dyDescent="0.25">
      <c r="A86" s="32" t="s">
        <v>23</v>
      </c>
      <c r="B86" s="86">
        <v>1</v>
      </c>
    </row>
    <row r="87" spans="1:2" ht="15.75" x14ac:dyDescent="0.25">
      <c r="A87" s="32" t="s">
        <v>43</v>
      </c>
      <c r="B87" s="86">
        <v>1</v>
      </c>
    </row>
    <row r="88" spans="1:2" ht="15.75" x14ac:dyDescent="0.25">
      <c r="A88" s="32" t="s">
        <v>24</v>
      </c>
      <c r="B88" s="86">
        <v>1</v>
      </c>
    </row>
    <row r="89" spans="1:2" ht="15.75" x14ac:dyDescent="0.25">
      <c r="A89" s="32" t="s">
        <v>42</v>
      </c>
      <c r="B89" s="86">
        <v>1</v>
      </c>
    </row>
    <row r="90" spans="1:2" ht="15.75" x14ac:dyDescent="0.25">
      <c r="A90" s="32" t="s">
        <v>25</v>
      </c>
      <c r="B90" s="86">
        <v>1</v>
      </c>
    </row>
    <row r="91" spans="1:2" ht="15.75" x14ac:dyDescent="0.25">
      <c r="A91" s="32" t="s">
        <v>26</v>
      </c>
      <c r="B91" s="86">
        <v>1</v>
      </c>
    </row>
    <row r="92" spans="1:2" ht="15.75" x14ac:dyDescent="0.25">
      <c r="A92" s="32" t="s">
        <v>79</v>
      </c>
      <c r="B92" s="86">
        <v>1</v>
      </c>
    </row>
    <row r="93" spans="1:2" ht="15.75" x14ac:dyDescent="0.25">
      <c r="A93" s="32" t="s">
        <v>58</v>
      </c>
      <c r="B93" s="86">
        <v>1</v>
      </c>
    </row>
    <row r="94" spans="1:2" ht="15.75" x14ac:dyDescent="0.25">
      <c r="A94" s="32"/>
      <c r="B94" s="86">
        <v>1</v>
      </c>
    </row>
    <row r="95" spans="1:2" ht="15.75" x14ac:dyDescent="0.25">
      <c r="A95" s="35" t="s">
        <v>85</v>
      </c>
      <c r="B95" s="86">
        <v>1</v>
      </c>
    </row>
    <row r="96" spans="1:2" ht="15.75" x14ac:dyDescent="0.25">
      <c r="A96" s="32" t="s">
        <v>74</v>
      </c>
      <c r="B96" s="86">
        <v>1</v>
      </c>
    </row>
    <row r="97" spans="1:2" ht="15.75" x14ac:dyDescent="0.25">
      <c r="A97" s="32"/>
      <c r="B97" s="86">
        <v>1</v>
      </c>
    </row>
    <row r="98" spans="1:2" ht="15.75" x14ac:dyDescent="0.25">
      <c r="A98" s="32" t="s">
        <v>88</v>
      </c>
      <c r="B98" s="86">
        <v>1</v>
      </c>
    </row>
    <row r="99" spans="1:2" ht="15.75" x14ac:dyDescent="0.25">
      <c r="A99" s="32"/>
      <c r="B99" s="86">
        <v>1</v>
      </c>
    </row>
    <row r="100" spans="1:2" ht="15.75" x14ac:dyDescent="0.25">
      <c r="A100" s="32" t="s">
        <v>27</v>
      </c>
      <c r="B100" s="86">
        <v>1</v>
      </c>
    </row>
    <row r="101" spans="1:2" ht="15.75" x14ac:dyDescent="0.25">
      <c r="A101" s="32"/>
      <c r="B101" s="86">
        <v>1</v>
      </c>
    </row>
    <row r="102" spans="1:2" ht="15.75" x14ac:dyDescent="0.25">
      <c r="A102" s="32" t="s">
        <v>6</v>
      </c>
      <c r="B102" s="86">
        <v>1</v>
      </c>
    </row>
    <row r="103" spans="1:2" ht="15.75" x14ac:dyDescent="0.25">
      <c r="A103" s="32"/>
      <c r="B103" s="86">
        <v>1</v>
      </c>
    </row>
    <row r="104" spans="1:2" ht="15.75" x14ac:dyDescent="0.25">
      <c r="A104" s="32" t="s">
        <v>9</v>
      </c>
      <c r="B104" s="86">
        <v>1</v>
      </c>
    </row>
    <row r="105" spans="1:2" ht="15.75" x14ac:dyDescent="0.25">
      <c r="A105" s="32" t="s">
        <v>34</v>
      </c>
      <c r="B105" s="86">
        <v>1</v>
      </c>
    </row>
    <row r="106" spans="1:2" ht="15.75" x14ac:dyDescent="0.25">
      <c r="A106" s="32"/>
      <c r="B106" s="86">
        <v>1</v>
      </c>
    </row>
    <row r="107" spans="1:2" ht="15.75" x14ac:dyDescent="0.25">
      <c r="A107" s="32" t="s">
        <v>11</v>
      </c>
      <c r="B107" s="86">
        <v>1</v>
      </c>
    </row>
    <row r="108" spans="1:2" ht="15.75" x14ac:dyDescent="0.25">
      <c r="A108" s="32" t="s">
        <v>34</v>
      </c>
      <c r="B108" s="86">
        <v>1</v>
      </c>
    </row>
    <row r="109" spans="1:2" ht="15.75" x14ac:dyDescent="0.25">
      <c r="A109" s="32"/>
      <c r="B109" s="86">
        <v>1</v>
      </c>
    </row>
    <row r="110" spans="1:2" ht="15.75" x14ac:dyDescent="0.25">
      <c r="A110" s="32" t="s">
        <v>40</v>
      </c>
      <c r="B110" s="86">
        <v>1</v>
      </c>
    </row>
    <row r="111" spans="1:2" ht="15.75" x14ac:dyDescent="0.25">
      <c r="A111" s="32" t="s">
        <v>34</v>
      </c>
      <c r="B111" s="86">
        <v>1</v>
      </c>
    </row>
    <row r="112" spans="1:2" ht="15.75" x14ac:dyDescent="0.25">
      <c r="A112" s="32"/>
      <c r="B112" s="86">
        <v>1</v>
      </c>
    </row>
    <row r="113" spans="1:2" ht="15.75" x14ac:dyDescent="0.25">
      <c r="A113" s="32" t="s">
        <v>29</v>
      </c>
      <c r="B113" s="86">
        <v>1</v>
      </c>
    </row>
    <row r="114" spans="1:2" ht="15.75" x14ac:dyDescent="0.25">
      <c r="A114" s="32"/>
      <c r="B114" s="86">
        <v>1</v>
      </c>
    </row>
    <row r="115" spans="1:2" ht="15.75" x14ac:dyDescent="0.25">
      <c r="A115" s="35" t="s">
        <v>98</v>
      </c>
      <c r="B115" s="86">
        <v>1</v>
      </c>
    </row>
    <row r="116" spans="1:2" ht="15.75" x14ac:dyDescent="0.25">
      <c r="A116" s="32" t="s">
        <v>35</v>
      </c>
      <c r="B116" s="86">
        <v>1</v>
      </c>
    </row>
    <row r="117" spans="1:2" ht="15.75" x14ac:dyDescent="0.25">
      <c r="A117" s="32"/>
      <c r="B117" s="86">
        <v>1</v>
      </c>
    </row>
    <row r="118" spans="1:2" ht="15.75" x14ac:dyDescent="0.25">
      <c r="A118" s="32" t="s">
        <v>22</v>
      </c>
      <c r="B118" s="86">
        <v>1</v>
      </c>
    </row>
    <row r="119" spans="1:2" ht="15.75" x14ac:dyDescent="0.25">
      <c r="A119" s="32"/>
      <c r="B119" s="86">
        <v>1</v>
      </c>
    </row>
    <row r="120" spans="1:2" ht="15.75" x14ac:dyDescent="0.25">
      <c r="A120" s="32" t="s">
        <v>17</v>
      </c>
      <c r="B120" s="86">
        <v>1</v>
      </c>
    </row>
    <row r="121" spans="1:2" ht="15.75" x14ac:dyDescent="0.25">
      <c r="A121" s="32"/>
      <c r="B121" s="86">
        <v>1</v>
      </c>
    </row>
    <row r="122" spans="1:2" ht="15.75" x14ac:dyDescent="0.25">
      <c r="A122" s="32" t="s">
        <v>16</v>
      </c>
      <c r="B122" s="86">
        <v>1</v>
      </c>
    </row>
    <row r="123" spans="1:2" ht="15.75" x14ac:dyDescent="0.25">
      <c r="A123" s="32"/>
      <c r="B123" s="86">
        <v>1</v>
      </c>
    </row>
    <row r="124" spans="1:2" ht="15.75" x14ac:dyDescent="0.25">
      <c r="A124" s="32" t="s">
        <v>80</v>
      </c>
      <c r="B124" s="86">
        <v>1</v>
      </c>
    </row>
    <row r="125" spans="1:2" ht="15.75" x14ac:dyDescent="0.25">
      <c r="B125" s="86">
        <v>1</v>
      </c>
    </row>
    <row r="126" spans="1:2" ht="15.75" x14ac:dyDescent="0.25">
      <c r="B126" s="86">
        <v>1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zoomScaleNormal="100" zoomScaleSheetLayoutView="100" workbookViewId="0">
      <selection activeCell="D254" sqref="D254:D261"/>
    </sheetView>
  </sheetViews>
  <sheetFormatPr baseColWidth="10" defaultRowHeight="15.75" x14ac:dyDescent="0.25"/>
  <cols>
    <col min="1" max="2" width="4.140625" style="124" customWidth="1"/>
    <col min="3" max="3" width="97.42578125" style="126" customWidth="1"/>
    <col min="4" max="4" width="1.28515625" style="126" customWidth="1"/>
    <col min="5" max="5" width="13.42578125" style="126" customWidth="1"/>
    <col min="6" max="6" width="15.5703125" style="126" customWidth="1"/>
    <col min="7" max="7" width="21" style="126" customWidth="1"/>
    <col min="8" max="8" width="18.7109375" style="126" customWidth="1"/>
    <col min="9" max="9" width="11.28515625" style="126" customWidth="1"/>
    <col min="10" max="10" width="11.42578125" style="124"/>
    <col min="11" max="11" width="13.85546875" style="126" bestFit="1" customWidth="1"/>
    <col min="12" max="12" width="11.42578125" style="224"/>
    <col min="13" max="15" width="11.42578125" style="126"/>
    <col min="16" max="16" width="11.42578125" style="128" customWidth="1"/>
    <col min="17" max="17" width="11.42578125" style="126" customWidth="1"/>
    <col min="18" max="18" width="13.85546875" style="126" bestFit="1" customWidth="1"/>
    <col min="19" max="21" width="11.42578125" style="126" customWidth="1"/>
    <col min="22" max="16384" width="11.42578125" style="126"/>
  </cols>
  <sheetData>
    <row r="1" spans="1:27" ht="16.5" thickBot="1" x14ac:dyDescent="0.3">
      <c r="A1" s="101"/>
      <c r="B1" s="96"/>
      <c r="C1" s="125" t="s">
        <v>155</v>
      </c>
      <c r="J1" s="175" t="s">
        <v>100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5" thickBot="1" x14ac:dyDescent="0.3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43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5" thickBot="1" x14ac:dyDescent="0.3">
      <c r="A3" s="101"/>
      <c r="B3" s="98"/>
      <c r="C3" s="132" t="s">
        <v>32</v>
      </c>
      <c r="D3" s="129"/>
      <c r="E3" s="361"/>
      <c r="F3" s="361"/>
      <c r="G3" s="362"/>
      <c r="H3" s="13" t="s">
        <v>65</v>
      </c>
      <c r="I3" s="133">
        <f>+G26</f>
        <v>405</v>
      </c>
      <c r="J3" s="282">
        <f>+I3/J2</f>
        <v>11.25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20.25" thickBot="1" x14ac:dyDescent="0.4">
      <c r="A4" s="101"/>
      <c r="B4" s="97"/>
      <c r="C4" s="135" t="s">
        <v>97</v>
      </c>
      <c r="D4" s="361"/>
      <c r="E4" s="361"/>
      <c r="F4" s="362"/>
      <c r="G4" s="363"/>
      <c r="H4" s="136" t="s">
        <v>60</v>
      </c>
      <c r="I4" s="133">
        <f>E70</f>
        <v>419</v>
      </c>
      <c r="J4" s="282">
        <f>+I4/J2</f>
        <v>11.638888888888889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x14ac:dyDescent="0.25">
      <c r="A5" s="114"/>
      <c r="B5" s="104">
        <v>10</v>
      </c>
      <c r="C5" s="139" t="s">
        <v>23</v>
      </c>
      <c r="D5" s="140">
        <v>1</v>
      </c>
      <c r="E5" s="141">
        <f t="shared" ref="E5" si="0">+B5*D5</f>
        <v>10</v>
      </c>
      <c r="F5" s="142" t="s">
        <v>0</v>
      </c>
      <c r="G5" s="67" t="s">
        <v>153</v>
      </c>
      <c r="H5" s="136" t="s">
        <v>61</v>
      </c>
      <c r="I5" s="133">
        <f>E93</f>
        <v>419</v>
      </c>
      <c r="J5" s="282">
        <f>+I5/J2</f>
        <v>11.638888888888889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x14ac:dyDescent="0.2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/>
      <c r="G6" s="68"/>
      <c r="H6" s="136" t="s">
        <v>144</v>
      </c>
      <c r="I6" s="133">
        <f>E114</f>
        <v>404</v>
      </c>
      <c r="J6" s="282">
        <f>+I6/J2</f>
        <v>11.222222222222221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x14ac:dyDescent="0.2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 t="s">
        <v>132</v>
      </c>
      <c r="H7" s="136" t="s">
        <v>62</v>
      </c>
      <c r="I7" s="133">
        <f>E135</f>
        <v>418</v>
      </c>
      <c r="J7" s="282">
        <f>+I7/J2</f>
        <v>11.611111111111111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x14ac:dyDescent="0.25">
      <c r="A8" s="115"/>
      <c r="B8" s="104">
        <f>IF(Ressources!D5=TRUE,1,0)</f>
        <v>0</v>
      </c>
      <c r="C8" s="149" t="s">
        <v>42</v>
      </c>
      <c r="D8" s="147">
        <v>1</v>
      </c>
      <c r="E8" s="148">
        <f>+B8*D8</f>
        <v>0</v>
      </c>
      <c r="F8" s="150"/>
      <c r="G8" s="68">
        <v>151</v>
      </c>
      <c r="H8" s="136" t="s">
        <v>63</v>
      </c>
      <c r="I8" s="133">
        <f>E157</f>
        <v>403</v>
      </c>
      <c r="J8" s="282">
        <f>+I8/J2</f>
        <v>11.194444444444445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x14ac:dyDescent="0.2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68">
        <v>72100</v>
      </c>
      <c r="H9" s="136" t="s">
        <v>145</v>
      </c>
      <c r="I9" s="133">
        <f>E179</f>
        <v>420</v>
      </c>
      <c r="J9" s="282">
        <f>+I9/J2</f>
        <v>11.666666666666666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x14ac:dyDescent="0.2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 t="s">
        <v>133</v>
      </c>
      <c r="H10" s="136" t="s">
        <v>68</v>
      </c>
      <c r="I10" s="133">
        <f>E201</f>
        <v>418</v>
      </c>
      <c r="J10" s="282">
        <f>+I10/J2</f>
        <v>11.611111111111111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x14ac:dyDescent="0.25">
      <c r="A11" s="115"/>
      <c r="B11" s="104">
        <f>IF(Ressources!D10=TRUE,1,0)</f>
        <v>0</v>
      </c>
      <c r="C11" s="149" t="s">
        <v>79</v>
      </c>
      <c r="D11" s="147">
        <v>1</v>
      </c>
      <c r="E11" s="148">
        <f>+B11*D11</f>
        <v>0</v>
      </c>
      <c r="F11" s="145" t="s">
        <v>5</v>
      </c>
      <c r="G11" s="84">
        <v>632569854</v>
      </c>
      <c r="H11" s="136" t="s">
        <v>109</v>
      </c>
      <c r="I11" s="133">
        <f>E223</f>
        <v>418</v>
      </c>
      <c r="J11" s="282">
        <f>+I11/J2</f>
        <v>11.611111111111111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5" thickBot="1" x14ac:dyDescent="0.3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418</v>
      </c>
      <c r="J12" s="282">
        <f>+I12/J2</f>
        <v>11.611111111111111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5" thickBot="1" x14ac:dyDescent="0.3">
      <c r="A13" s="116"/>
      <c r="B13" s="99"/>
      <c r="C13" s="155"/>
      <c r="D13" s="156"/>
      <c r="E13" s="157">
        <f>SUM(E5:E12)</f>
        <v>13</v>
      </c>
      <c r="F13" s="158" t="s">
        <v>149</v>
      </c>
      <c r="G13" s="84" t="s">
        <v>151</v>
      </c>
      <c r="H13" s="136" t="s">
        <v>71</v>
      </c>
      <c r="I13" s="133">
        <f>E267</f>
        <v>418</v>
      </c>
      <c r="J13" s="282">
        <f>+I13/J2</f>
        <v>11.611111111111111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20.25" thickBot="1" x14ac:dyDescent="0.4">
      <c r="A14" s="117"/>
      <c r="B14" s="100"/>
      <c r="C14" s="135" t="s">
        <v>85</v>
      </c>
      <c r="D14" s="159"/>
      <c r="E14" s="160"/>
      <c r="F14" s="281" t="s">
        <v>99</v>
      </c>
      <c r="G14" s="161">
        <f ca="1">TODAY()</f>
        <v>43724</v>
      </c>
      <c r="H14" s="136" t="s">
        <v>76</v>
      </c>
      <c r="I14" s="133">
        <f>E179</f>
        <v>420</v>
      </c>
      <c r="J14" s="282">
        <f>+I14/J2</f>
        <v>11.666666666666666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5" thickBot="1" x14ac:dyDescent="0.3">
      <c r="A15" s="115"/>
      <c r="B15" s="104">
        <f>IF(Ressources!D4=TRUE,B5,0)</f>
        <v>10</v>
      </c>
      <c r="C15" s="320" t="s">
        <v>90</v>
      </c>
      <c r="D15" s="163">
        <f>VLOOKUP(C15,Ressources!A2:B12,2,0)</f>
        <v>1</v>
      </c>
      <c r="E15" s="164">
        <f>+B15*D15</f>
        <v>10</v>
      </c>
      <c r="F15" s="351" t="s">
        <v>175</v>
      </c>
      <c r="G15" s="356" t="s">
        <v>169</v>
      </c>
      <c r="H15" s="279" t="s">
        <v>110</v>
      </c>
      <c r="I15" s="165">
        <f>E201</f>
        <v>418</v>
      </c>
      <c r="J15" s="282">
        <f>+I15/J2</f>
        <v>11.611111111111111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x14ac:dyDescent="0.25">
      <c r="A16" s="105"/>
      <c r="B16" s="118"/>
      <c r="C16" s="166"/>
      <c r="D16" s="167"/>
      <c r="E16" s="168"/>
      <c r="F16" s="280" t="s">
        <v>164</v>
      </c>
      <c r="G16" s="358">
        <v>0</v>
      </c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x14ac:dyDescent="0.25">
      <c r="A17" s="119"/>
      <c r="B17" s="104">
        <f>IF(Ressources!D2=TRUE,B5,0)</f>
        <v>0</v>
      </c>
      <c r="C17" s="321" t="s">
        <v>89</v>
      </c>
      <c r="D17" s="167">
        <f>VLOOKUP(C17,Ressources!A16:B17,2,0)</f>
        <v>1</v>
      </c>
      <c r="E17" s="169">
        <f>+B17*D17</f>
        <v>0</v>
      </c>
      <c r="F17" s="145" t="s">
        <v>166</v>
      </c>
      <c r="G17" s="354"/>
      <c r="H17" s="364" t="s">
        <v>93</v>
      </c>
      <c r="I17" s="364"/>
      <c r="J17" s="364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x14ac:dyDescent="0.25">
      <c r="A18" s="105"/>
      <c r="B18" s="118"/>
      <c r="C18" s="166"/>
      <c r="D18" s="167"/>
      <c r="E18" s="168"/>
      <c r="F18" s="145" t="s">
        <v>170</v>
      </c>
      <c r="G18" s="359">
        <v>0</v>
      </c>
      <c r="H18" s="364" t="s">
        <v>69</v>
      </c>
      <c r="I18" s="365"/>
      <c r="J18" s="365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x14ac:dyDescent="0.25">
      <c r="A19" s="119"/>
      <c r="B19" s="104">
        <f>IF(Ressources!D3=TRUE,B5,0)</f>
        <v>0</v>
      </c>
      <c r="C19" s="170" t="s">
        <v>27</v>
      </c>
      <c r="D19" s="167">
        <v>15</v>
      </c>
      <c r="E19" s="171">
        <f>+B19*D19</f>
        <v>0</v>
      </c>
      <c r="F19" s="145" t="s">
        <v>171</v>
      </c>
      <c r="G19" s="360">
        <v>0</v>
      </c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x14ac:dyDescent="0.25">
      <c r="A20" s="105"/>
      <c r="B20" s="118"/>
      <c r="C20" s="166"/>
      <c r="D20" s="172"/>
      <c r="E20" s="173"/>
      <c r="F20" s="145" t="s">
        <v>172</v>
      </c>
      <c r="G20" s="360">
        <v>0</v>
      </c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x14ac:dyDescent="0.25">
      <c r="A21" s="119"/>
      <c r="B21" s="104">
        <f>IF(Ressources!D12=TRUE,B5,0)</f>
        <v>10</v>
      </c>
      <c r="C21" s="322" t="s">
        <v>37</v>
      </c>
      <c r="D21" s="172">
        <f>VLOOKUP(C21,Ressources!A20:B22,2,0)</f>
        <v>1</v>
      </c>
      <c r="E21" s="174">
        <f>+B21*D21</f>
        <v>10</v>
      </c>
      <c r="F21" s="145" t="s">
        <v>167</v>
      </c>
      <c r="G21" s="360">
        <v>0</v>
      </c>
      <c r="H21" s="175" t="s">
        <v>146</v>
      </c>
      <c r="I21" s="176" t="s">
        <v>147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x14ac:dyDescent="0.25">
      <c r="A22" s="99"/>
      <c r="B22" s="99"/>
      <c r="C22" s="166"/>
      <c r="D22" s="172"/>
      <c r="E22" s="173"/>
      <c r="F22" s="145" t="s">
        <v>168</v>
      </c>
      <c r="G22" s="360">
        <v>0</v>
      </c>
      <c r="H22" s="344" t="s">
        <v>152</v>
      </c>
      <c r="I22" s="120" t="s">
        <v>156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x14ac:dyDescent="0.25">
      <c r="A23" s="115"/>
      <c r="B23" s="104">
        <f>IF(Ressources!D13=TRUE,F31,0)</f>
        <v>16.666666666666668</v>
      </c>
      <c r="C23" s="323" t="s">
        <v>38</v>
      </c>
      <c r="D23" s="172">
        <f>VLOOKUP(C23,Ressources!A24:B26,2,0)</f>
        <v>1</v>
      </c>
      <c r="E23" s="177">
        <f>+B23*D23</f>
        <v>16.666666666666668</v>
      </c>
      <c r="F23" s="145"/>
      <c r="G23" s="355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5" thickBot="1" x14ac:dyDescent="0.3">
      <c r="A24" s="106"/>
      <c r="B24" s="121">
        <f>IF(Ressources!D14=TRUE,B23,0)</f>
        <v>16.666666666666668</v>
      </c>
      <c r="C24" s="178" t="s">
        <v>34</v>
      </c>
      <c r="D24" s="167">
        <v>8</v>
      </c>
      <c r="E24" s="179">
        <f>+B24*D24</f>
        <v>133.33333333333334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x14ac:dyDescent="0.25">
      <c r="A25" s="101"/>
      <c r="B25" s="101"/>
      <c r="C25" s="182"/>
      <c r="D25" s="183"/>
      <c r="E25" s="184"/>
      <c r="F25" s="185" t="s">
        <v>92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5" thickBot="1" x14ac:dyDescent="0.3">
      <c r="A26" s="107"/>
      <c r="B26" s="104">
        <f>IF(Ressources!D16=TRUE,G31,0)</f>
        <v>0</v>
      </c>
      <c r="C26" s="324" t="s">
        <v>11</v>
      </c>
      <c r="D26" s="167">
        <f>VLOOKUP(C26,Ressources!A28:B30,2,0)</f>
        <v>1</v>
      </c>
      <c r="E26" s="188">
        <f>+B26*D26</f>
        <v>0</v>
      </c>
      <c r="F26" s="189" t="s">
        <v>91</v>
      </c>
      <c r="G26" s="190">
        <f>SUM(E44+E33+E13)</f>
        <v>405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5" thickBot="1" x14ac:dyDescent="0.3">
      <c r="A27" s="107"/>
      <c r="B27" s="121">
        <f>IF(Ressources!D17=TRUE,B26,0)</f>
        <v>0</v>
      </c>
      <c r="C27" s="178" t="s">
        <v>34</v>
      </c>
      <c r="D27" s="167">
        <v>15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3">
      <c r="A28" s="108"/>
      <c r="B28" s="122"/>
      <c r="C28" s="193"/>
      <c r="D28" s="167"/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25">
      <c r="A29" s="111">
        <v>0</v>
      </c>
      <c r="B29" s="104"/>
      <c r="C29" s="325" t="s">
        <v>40</v>
      </c>
      <c r="D29" s="183">
        <f>VLOOKUP('tarif 2019'!C29,Ressources!A32:B34,2,0)</f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25">
      <c r="A30" s="106"/>
      <c r="B30" s="121">
        <f>IF(Ressources!D18=TRUE,A29,0)</f>
        <v>0</v>
      </c>
      <c r="C30" s="178" t="s">
        <v>34</v>
      </c>
      <c r="D30" s="163">
        <v>15</v>
      </c>
      <c r="E30" s="200">
        <f>+B30*D30</f>
        <v>0</v>
      </c>
      <c r="F30" s="201" t="s">
        <v>129</v>
      </c>
      <c r="G30" s="202" t="s">
        <v>130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x14ac:dyDescent="0.25">
      <c r="A31" s="99"/>
      <c r="B31" s="99"/>
      <c r="C31" s="166"/>
      <c r="D31" s="172"/>
      <c r="E31" s="203"/>
      <c r="F31" s="204">
        <f>+B5/0.6</f>
        <v>16.666666666666668</v>
      </c>
      <c r="G31" s="205">
        <f>+B5/0.8</f>
        <v>12.5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5" thickBot="1" x14ac:dyDescent="0.3">
      <c r="A32" s="111">
        <v>1</v>
      </c>
      <c r="B32" s="104"/>
      <c r="C32" s="326" t="s">
        <v>29</v>
      </c>
      <c r="D32" s="167">
        <f>VLOOKUP(C32,Ressources!A36:B37,2,0)</f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5" thickBot="1" x14ac:dyDescent="0.3">
      <c r="A33" s="109"/>
      <c r="B33" s="99"/>
      <c r="C33" s="162"/>
      <c r="D33" s="207"/>
      <c r="E33" s="157">
        <f>SUM(E15:E32)</f>
        <v>171</v>
      </c>
      <c r="F33" s="208" t="s">
        <v>95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9.5" x14ac:dyDescent="0.35">
      <c r="A34" s="123"/>
      <c r="B34" s="102"/>
      <c r="C34" s="135" t="s">
        <v>98</v>
      </c>
      <c r="D34" s="163"/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x14ac:dyDescent="0.25">
      <c r="A35" s="111">
        <v>1</v>
      </c>
      <c r="B35" s="104"/>
      <c r="C35" s="327" t="s">
        <v>35</v>
      </c>
      <c r="D35" s="147">
        <f>VLOOKUP(C35,Ressources!A39:B47,2,0)</f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x14ac:dyDescent="0.25">
      <c r="A36" s="99"/>
      <c r="B36" s="103"/>
      <c r="C36" s="213"/>
      <c r="D36" s="214"/>
      <c r="E36" s="160"/>
      <c r="F36" s="215"/>
      <c r="G36" s="216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x14ac:dyDescent="0.25">
      <c r="A37" s="111">
        <v>0</v>
      </c>
      <c r="B37" s="104"/>
      <c r="C37" s="217" t="s">
        <v>22</v>
      </c>
      <c r="D37" s="147">
        <f>VLOOKUP(C37,Ressources!A56:B59,2,0)</f>
        <v>1</v>
      </c>
      <c r="E37" s="218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x14ac:dyDescent="0.25">
      <c r="A38" s="110"/>
      <c r="B38" s="99"/>
      <c r="C38" s="213"/>
      <c r="D38" s="214"/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25">
      <c r="A39" s="115"/>
      <c r="B39" s="104">
        <f>IF(Ressources!D19=TRUE,B5,0)</f>
        <v>0</v>
      </c>
      <c r="C39" s="328" t="s">
        <v>17</v>
      </c>
      <c r="D39" s="214">
        <f>VLOOKUP(C39,Ressources!A52:B53,2,0)</f>
        <v>1</v>
      </c>
      <c r="E39" s="219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25">
      <c r="A40" s="99"/>
      <c r="B40" s="99"/>
      <c r="C40" s="220"/>
      <c r="D40" s="221"/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25">
      <c r="A41" s="111">
        <v>0</v>
      </c>
      <c r="B41" s="104"/>
      <c r="C41" s="222" t="s">
        <v>16</v>
      </c>
      <c r="D41" s="140">
        <v>50</v>
      </c>
      <c r="E41" s="223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25">
      <c r="A42" s="99"/>
      <c r="B42" s="99"/>
      <c r="C42" s="220"/>
      <c r="D42" s="221"/>
      <c r="E42" s="127"/>
      <c r="F42" s="224"/>
      <c r="G42" s="225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5" thickBot="1" x14ac:dyDescent="0.3">
      <c r="A43" s="111">
        <v>1</v>
      </c>
      <c r="B43" s="104"/>
      <c r="C43" s="226" t="s">
        <v>80</v>
      </c>
      <c r="D43" s="140">
        <v>220</v>
      </c>
      <c r="E43" s="227">
        <f>+A43*D43</f>
        <v>220</v>
      </c>
      <c r="G43" s="225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x14ac:dyDescent="0.25">
      <c r="A44" s="333"/>
      <c r="B44" s="331"/>
      <c r="C44" s="127"/>
      <c r="D44" s="127"/>
      <c r="E44" s="157">
        <f>SUM(E35:E43)</f>
        <v>221</v>
      </c>
      <c r="F44" s="208" t="s">
        <v>96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x14ac:dyDescent="0.25">
      <c r="A45" s="333"/>
      <c r="B45" s="331"/>
      <c r="C45" s="162"/>
      <c r="D45" s="207"/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x14ac:dyDescent="0.25">
      <c r="A46" s="333"/>
      <c r="B46" s="331"/>
      <c r="C46" s="162"/>
      <c r="D46" s="207"/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5" thickBot="1" x14ac:dyDescent="0.3">
      <c r="A47" s="334"/>
      <c r="B47" s="334"/>
      <c r="C47" s="162"/>
      <c r="D47" s="207"/>
      <c r="E47" s="160"/>
      <c r="F47" s="228"/>
      <c r="G47" s="229"/>
      <c r="K47" s="127"/>
      <c r="L47" s="127"/>
      <c r="M47" s="127"/>
      <c r="N47" s="127"/>
      <c r="O47" s="230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25">
      <c r="A48" s="335"/>
      <c r="B48" s="331"/>
      <c r="C48" s="231"/>
      <c r="D48" s="231"/>
      <c r="E48" s="231"/>
      <c r="F48" s="224"/>
      <c r="G48" s="224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x14ac:dyDescent="0.25">
      <c r="A49" s="335"/>
      <c r="B49" s="331"/>
      <c r="C49" s="162"/>
      <c r="D49" s="207"/>
      <c r="E49" s="160"/>
      <c r="F49" s="224"/>
      <c r="G49" s="224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x14ac:dyDescent="0.25">
      <c r="A50" s="331"/>
      <c r="B50" s="331"/>
      <c r="C50" s="162"/>
      <c r="D50" s="207"/>
      <c r="E50" s="160"/>
      <c r="F50" s="224"/>
      <c r="G50" s="224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x14ac:dyDescent="0.25">
      <c r="A51" s="333"/>
      <c r="B51" s="331"/>
      <c r="C51" s="232"/>
      <c r="D51" s="207"/>
      <c r="E51" s="127"/>
      <c r="F51" s="224"/>
      <c r="G51" s="224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25">
      <c r="A52" s="335"/>
      <c r="B52" s="331"/>
      <c r="C52" s="127"/>
      <c r="D52" s="127"/>
      <c r="E52" s="127"/>
      <c r="F52" s="224"/>
      <c r="G52" s="224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x14ac:dyDescent="0.25">
      <c r="A53" s="335"/>
      <c r="B53" s="331"/>
      <c r="C53" s="134"/>
      <c r="D53" s="127"/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x14ac:dyDescent="0.25">
      <c r="A54" s="335"/>
      <c r="B54" s="331"/>
      <c r="C54" s="162"/>
      <c r="D54" s="207"/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x14ac:dyDescent="0.25">
      <c r="A55" s="335"/>
      <c r="B55" s="331"/>
      <c r="C55" s="233" t="s">
        <v>101</v>
      </c>
      <c r="D55" s="207"/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5" thickBot="1" x14ac:dyDescent="0.3">
      <c r="A56" s="336"/>
      <c r="B56" s="337"/>
      <c r="C56" s="234"/>
      <c r="D56" s="207"/>
      <c r="E56" s="160"/>
      <c r="F56" s="235"/>
      <c r="G56" s="235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x14ac:dyDescent="0.25">
      <c r="B57" s="338">
        <f>B5</f>
        <v>10</v>
      </c>
      <c r="C57" s="236" t="s">
        <v>23</v>
      </c>
      <c r="D57" s="237">
        <v>1</v>
      </c>
      <c r="E57" s="141">
        <f>D57*B57</f>
        <v>10</v>
      </c>
      <c r="F57" s="238"/>
      <c r="G57" s="238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x14ac:dyDescent="0.25">
      <c r="A58" s="330"/>
      <c r="B58" s="338">
        <f>B6</f>
        <v>1</v>
      </c>
      <c r="C58" s="239" t="s">
        <v>43</v>
      </c>
      <c r="D58" s="237">
        <v>15</v>
      </c>
      <c r="E58" s="144">
        <f>D58*B58</f>
        <v>15</v>
      </c>
      <c r="F58" s="240"/>
      <c r="G58" s="240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x14ac:dyDescent="0.25">
      <c r="A59" s="339">
        <f>A7</f>
        <v>1</v>
      </c>
      <c r="B59" s="338"/>
      <c r="C59" s="241" t="s">
        <v>24</v>
      </c>
      <c r="D59" s="237">
        <v>1</v>
      </c>
      <c r="E59" s="148">
        <f>A59*D59</f>
        <v>1</v>
      </c>
      <c r="F59" s="240"/>
      <c r="G59" s="240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x14ac:dyDescent="0.25">
      <c r="A60" s="330"/>
      <c r="B60" s="338">
        <f>B8</f>
        <v>0</v>
      </c>
      <c r="C60" s="242" t="s">
        <v>42</v>
      </c>
      <c r="D60" s="237">
        <v>1</v>
      </c>
      <c r="E60" s="148">
        <f>+B60*D60</f>
        <v>0</v>
      </c>
      <c r="F60" s="240"/>
      <c r="G60" s="240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x14ac:dyDescent="0.25">
      <c r="A61" s="340">
        <f>A9</f>
        <v>0</v>
      </c>
      <c r="B61" s="338"/>
      <c r="C61" s="241" t="s">
        <v>25</v>
      </c>
      <c r="D61" s="237">
        <v>1</v>
      </c>
      <c r="E61" s="148">
        <f>+A61*D61</f>
        <v>0</v>
      </c>
      <c r="F61" s="240"/>
      <c r="G61" s="240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x14ac:dyDescent="0.25">
      <c r="A62" s="339">
        <f>A10</f>
        <v>0</v>
      </c>
      <c r="B62" s="338"/>
      <c r="C62" s="243" t="s">
        <v>26</v>
      </c>
      <c r="D62" s="237">
        <v>1</v>
      </c>
      <c r="E62" s="148">
        <f>+A62*D62</f>
        <v>0</v>
      </c>
      <c r="F62" s="240"/>
      <c r="G62" s="240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x14ac:dyDescent="0.25">
      <c r="A63" s="330"/>
      <c r="B63" s="338">
        <f>B11</f>
        <v>0</v>
      </c>
      <c r="C63" s="242" t="s">
        <v>79</v>
      </c>
      <c r="D63" s="237">
        <v>1</v>
      </c>
      <c r="E63" s="148">
        <f>+B63*D63</f>
        <v>0</v>
      </c>
      <c r="F63" s="240"/>
      <c r="G63" s="240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x14ac:dyDescent="0.25">
      <c r="A64" s="340">
        <f>A12</f>
        <v>1</v>
      </c>
      <c r="B64" s="338"/>
      <c r="C64" s="244" t="s">
        <v>36</v>
      </c>
      <c r="D64" s="237">
        <v>1</v>
      </c>
      <c r="E64" s="153">
        <f>+A64*D64</f>
        <v>1</v>
      </c>
      <c r="F64" s="240"/>
      <c r="G64" s="240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x14ac:dyDescent="0.25">
      <c r="A65" s="331"/>
      <c r="B65" s="331"/>
      <c r="C65" s="245"/>
      <c r="D65" s="207"/>
      <c r="E65" s="160"/>
      <c r="G65" s="240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25">
      <c r="A66" s="331"/>
      <c r="B66" s="331"/>
      <c r="C66" s="162"/>
      <c r="D66" s="207"/>
      <c r="E66" s="246">
        <f>SUM(E57:E64)</f>
        <v>27</v>
      </c>
      <c r="F66" s="208" t="s">
        <v>94</v>
      </c>
      <c r="G66" s="240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35"/>
      <c r="B67" s="331"/>
      <c r="C67" s="247"/>
      <c r="D67" s="207"/>
      <c r="E67" s="246">
        <f>E33</f>
        <v>171</v>
      </c>
      <c r="F67" s="208" t="s">
        <v>95</v>
      </c>
      <c r="G67" s="240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25">
      <c r="A68" s="335"/>
      <c r="B68" s="331"/>
      <c r="C68" s="162"/>
      <c r="D68" s="207"/>
      <c r="E68" s="246">
        <f>E44</f>
        <v>221</v>
      </c>
      <c r="F68" s="208" t="s">
        <v>96</v>
      </c>
      <c r="G68" s="240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25">
      <c r="A69" s="335"/>
      <c r="B69" s="331"/>
      <c r="C69" s="162"/>
      <c r="D69" s="207"/>
      <c r="E69" s="248"/>
      <c r="F69" s="249" t="s">
        <v>92</v>
      </c>
      <c r="G69" s="240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x14ac:dyDescent="0.25">
      <c r="A70" s="331"/>
      <c r="B70" s="331"/>
      <c r="C70" s="162"/>
      <c r="D70" s="207"/>
      <c r="E70" s="250">
        <f>SUM(E66:E68)</f>
        <v>419</v>
      </c>
      <c r="F70" s="251" t="s">
        <v>91</v>
      </c>
      <c r="G70" s="240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x14ac:dyDescent="0.25">
      <c r="A71" s="331"/>
      <c r="B71" s="331"/>
      <c r="C71" s="162"/>
      <c r="D71" s="207"/>
      <c r="E71" s="252"/>
      <c r="F71" s="253"/>
      <c r="G71" s="240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x14ac:dyDescent="0.25">
      <c r="A72" s="331"/>
      <c r="B72" s="331"/>
      <c r="C72" s="162"/>
      <c r="D72" s="207"/>
      <c r="E72" s="252"/>
      <c r="F72" s="253"/>
      <c r="G72" s="240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x14ac:dyDescent="0.25">
      <c r="A73" s="331"/>
      <c r="B73" s="331"/>
      <c r="C73" s="162"/>
      <c r="D73" s="207"/>
      <c r="E73" s="252"/>
      <c r="F73" s="253"/>
      <c r="G73" s="240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x14ac:dyDescent="0.25">
      <c r="A74" s="331"/>
      <c r="B74" s="331"/>
      <c r="C74" s="162"/>
      <c r="D74" s="207"/>
      <c r="E74" s="252"/>
      <c r="F74" s="253"/>
      <c r="G74" s="240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x14ac:dyDescent="0.25">
      <c r="A75" s="331"/>
      <c r="B75" s="331"/>
      <c r="C75" s="162"/>
      <c r="D75" s="207"/>
      <c r="E75" s="252"/>
      <c r="F75" s="253"/>
      <c r="G75" s="240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x14ac:dyDescent="0.25">
      <c r="A76" s="331"/>
      <c r="B76" s="331"/>
      <c r="C76" s="162"/>
      <c r="D76" s="207"/>
      <c r="E76" s="252"/>
      <c r="F76" s="253"/>
      <c r="G76" s="240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x14ac:dyDescent="0.25">
      <c r="A77" s="335"/>
      <c r="B77" s="331"/>
      <c r="C77" s="162"/>
      <c r="D77" s="207"/>
      <c r="E77" s="160"/>
      <c r="F77" s="127"/>
      <c r="G77" s="240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25">
      <c r="A78" s="335"/>
      <c r="B78" s="331"/>
      <c r="C78" s="233" t="s">
        <v>102</v>
      </c>
      <c r="D78" s="207"/>
      <c r="E78" s="160"/>
      <c r="F78" s="127"/>
      <c r="G78" s="240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5" thickBot="1" x14ac:dyDescent="0.3">
      <c r="C79" s="234"/>
      <c r="D79" s="207"/>
      <c r="E79" s="160"/>
      <c r="F79" s="235"/>
      <c r="G79" s="240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x14ac:dyDescent="0.25">
      <c r="A80" s="329"/>
      <c r="B80" s="338">
        <f>B5</f>
        <v>10</v>
      </c>
      <c r="C80" s="236" t="s">
        <v>23</v>
      </c>
      <c r="D80" s="237">
        <v>1</v>
      </c>
      <c r="E80" s="141">
        <f>+B80*D80</f>
        <v>10</v>
      </c>
      <c r="F80" s="238"/>
      <c r="G80" s="240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x14ac:dyDescent="0.25">
      <c r="A81" s="330"/>
      <c r="B81" s="338">
        <f>B6</f>
        <v>1</v>
      </c>
      <c r="C81" s="239" t="s">
        <v>43</v>
      </c>
      <c r="D81" s="237">
        <v>15</v>
      </c>
      <c r="E81" s="144">
        <f>+B81*D81</f>
        <v>15</v>
      </c>
      <c r="F81" s="240"/>
      <c r="G81" s="240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x14ac:dyDescent="0.25">
      <c r="A82" s="340">
        <f>A7</f>
        <v>1</v>
      </c>
      <c r="B82" s="338"/>
      <c r="C82" s="241" t="s">
        <v>24</v>
      </c>
      <c r="D82" s="237">
        <v>1</v>
      </c>
      <c r="E82" s="148">
        <f>+A82*D82</f>
        <v>1</v>
      </c>
      <c r="F82" s="240"/>
      <c r="G82" s="240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x14ac:dyDescent="0.25">
      <c r="A83" s="341"/>
      <c r="B83" s="338">
        <f>B8</f>
        <v>0</v>
      </c>
      <c r="C83" s="242" t="s">
        <v>42</v>
      </c>
      <c r="D83" s="237">
        <v>1</v>
      </c>
      <c r="E83" s="148">
        <f>+B83*D83</f>
        <v>0</v>
      </c>
      <c r="F83" s="240"/>
      <c r="G83" s="240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x14ac:dyDescent="0.25">
      <c r="A84" s="340">
        <f>A9</f>
        <v>0</v>
      </c>
      <c r="B84" s="338"/>
      <c r="C84" s="241" t="s">
        <v>25</v>
      </c>
      <c r="D84" s="237">
        <v>1</v>
      </c>
      <c r="E84" s="148">
        <f>+A84*D84</f>
        <v>0</v>
      </c>
      <c r="F84" s="240"/>
      <c r="G84" s="240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x14ac:dyDescent="0.25">
      <c r="A85" s="340">
        <f>A10</f>
        <v>0</v>
      </c>
      <c r="B85" s="338"/>
      <c r="C85" s="243" t="s">
        <v>26</v>
      </c>
      <c r="D85" s="237">
        <v>1</v>
      </c>
      <c r="E85" s="148">
        <f>+A85*D85</f>
        <v>0</v>
      </c>
      <c r="F85" s="240"/>
      <c r="G85" s="240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x14ac:dyDescent="0.25">
      <c r="A86" s="341"/>
      <c r="B86" s="338">
        <f>B11</f>
        <v>0</v>
      </c>
      <c r="C86" s="242" t="s">
        <v>42</v>
      </c>
      <c r="D86" s="237">
        <v>1</v>
      </c>
      <c r="E86" s="148">
        <f>+B86*D86</f>
        <v>0</v>
      </c>
      <c r="F86" s="240"/>
      <c r="G86" s="240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x14ac:dyDescent="0.25">
      <c r="A87" s="340">
        <f>A12</f>
        <v>1</v>
      </c>
      <c r="B87" s="338"/>
      <c r="C87" s="244" t="s">
        <v>51</v>
      </c>
      <c r="D87" s="237">
        <v>1</v>
      </c>
      <c r="E87" s="153">
        <f>+A87*D87</f>
        <v>1</v>
      </c>
      <c r="F87" s="240"/>
      <c r="G87" s="240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x14ac:dyDescent="0.25">
      <c r="A88" s="331"/>
      <c r="B88" s="331"/>
      <c r="C88" s="245"/>
      <c r="D88" s="207"/>
      <c r="E88" s="160"/>
      <c r="F88" s="254"/>
      <c r="G88" s="240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x14ac:dyDescent="0.25">
      <c r="A89" s="331"/>
      <c r="B89" s="331"/>
      <c r="C89" s="162"/>
      <c r="D89" s="207"/>
      <c r="E89" s="246">
        <f>SUM(E80:E87)</f>
        <v>27</v>
      </c>
      <c r="F89" s="208" t="s">
        <v>94</v>
      </c>
      <c r="G89" s="240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x14ac:dyDescent="0.25">
      <c r="A90" s="333"/>
      <c r="B90" s="331"/>
      <c r="C90" s="127"/>
      <c r="D90" s="127"/>
      <c r="E90" s="246">
        <f>E33</f>
        <v>171</v>
      </c>
      <c r="F90" s="208" t="s">
        <v>95</v>
      </c>
      <c r="G90" s="240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x14ac:dyDescent="0.25">
      <c r="A91" s="331"/>
      <c r="B91" s="331"/>
      <c r="C91" s="162"/>
      <c r="D91" s="207"/>
      <c r="E91" s="246">
        <f>E44</f>
        <v>221</v>
      </c>
      <c r="F91" s="208" t="s">
        <v>96</v>
      </c>
      <c r="G91" s="240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x14ac:dyDescent="0.25">
      <c r="A92" s="331"/>
      <c r="B92" s="331"/>
      <c r="C92" s="162"/>
      <c r="D92" s="207"/>
      <c r="E92" s="248"/>
      <c r="F92" s="249" t="s">
        <v>92</v>
      </c>
      <c r="G92" s="240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x14ac:dyDescent="0.25">
      <c r="A93" s="331"/>
      <c r="B93" s="331"/>
      <c r="C93" s="162"/>
      <c r="D93" s="207"/>
      <c r="E93" s="250">
        <f>SUM(E89:E91)</f>
        <v>419</v>
      </c>
      <c r="F93" s="251" t="s">
        <v>91</v>
      </c>
      <c r="G93" s="240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x14ac:dyDescent="0.25">
      <c r="A94" s="331"/>
      <c r="B94" s="331"/>
      <c r="C94" s="162"/>
      <c r="D94" s="207"/>
      <c r="E94" s="160"/>
      <c r="F94" s="240"/>
      <c r="G94" s="240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x14ac:dyDescent="0.25">
      <c r="A95" s="331"/>
      <c r="B95" s="332"/>
      <c r="C95" s="162"/>
      <c r="D95" s="207"/>
      <c r="E95" s="162"/>
      <c r="F95" s="240"/>
      <c r="G95" s="240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x14ac:dyDescent="0.25">
      <c r="A96" s="331"/>
      <c r="B96" s="331"/>
      <c r="C96" s="162"/>
      <c r="D96" s="207"/>
      <c r="E96" s="160"/>
      <c r="F96" s="240"/>
      <c r="G96" s="240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x14ac:dyDescent="0.25">
      <c r="A97" s="333"/>
      <c r="B97" s="331"/>
      <c r="C97" s="162"/>
      <c r="D97" s="207"/>
      <c r="E97" s="160"/>
      <c r="F97" s="240"/>
      <c r="G97" s="240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x14ac:dyDescent="0.25">
      <c r="A98" s="335"/>
      <c r="B98" s="331"/>
      <c r="C98" s="162"/>
      <c r="D98" s="207"/>
      <c r="E98" s="160"/>
      <c r="F98" s="240"/>
      <c r="G98" s="240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x14ac:dyDescent="0.25">
      <c r="A99" s="335"/>
      <c r="B99" s="331"/>
      <c r="C99" s="233" t="s">
        <v>52</v>
      </c>
      <c r="D99" s="207"/>
      <c r="E99" s="160"/>
      <c r="F99" s="127"/>
      <c r="G99" s="240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5" thickBot="1" x14ac:dyDescent="0.3">
      <c r="C100" s="234"/>
      <c r="D100" s="207"/>
      <c r="E100" s="160"/>
      <c r="F100" s="235"/>
      <c r="G100" s="240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x14ac:dyDescent="0.25">
      <c r="A101" s="329"/>
      <c r="B101" s="338">
        <f>B5</f>
        <v>10</v>
      </c>
      <c r="C101" s="236" t="s">
        <v>23</v>
      </c>
      <c r="D101" s="237">
        <v>1</v>
      </c>
      <c r="E101" s="141">
        <f>+B101*D101</f>
        <v>10</v>
      </c>
      <c r="F101" s="238"/>
      <c r="G101" s="240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x14ac:dyDescent="0.25">
      <c r="A102" s="341">
        <v>0</v>
      </c>
      <c r="B102" s="338"/>
      <c r="C102" s="239" t="s">
        <v>57</v>
      </c>
      <c r="D102" s="237">
        <v>15</v>
      </c>
      <c r="E102" s="144">
        <f>+A102*D102</f>
        <v>0</v>
      </c>
      <c r="F102" s="240"/>
      <c r="G102" s="240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x14ac:dyDescent="0.25">
      <c r="A103" s="340">
        <f>A7</f>
        <v>1</v>
      </c>
      <c r="B103" s="338"/>
      <c r="C103" s="241" t="s">
        <v>24</v>
      </c>
      <c r="D103" s="237">
        <v>1</v>
      </c>
      <c r="E103" s="148">
        <f>+A103*D103</f>
        <v>1</v>
      </c>
      <c r="F103" s="240"/>
      <c r="G103" s="240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x14ac:dyDescent="0.25">
      <c r="A104" s="341"/>
      <c r="B104" s="338"/>
      <c r="C104" s="242"/>
      <c r="D104" s="237">
        <v>1</v>
      </c>
      <c r="E104" s="148">
        <f>+B104*D104</f>
        <v>0</v>
      </c>
      <c r="F104" s="240"/>
      <c r="G104" s="240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x14ac:dyDescent="0.25">
      <c r="A105" s="340">
        <f>A9</f>
        <v>0</v>
      </c>
      <c r="B105" s="338"/>
      <c r="C105" s="241" t="s">
        <v>25</v>
      </c>
      <c r="D105" s="237">
        <v>1</v>
      </c>
      <c r="E105" s="148">
        <f>+A105*D105</f>
        <v>0</v>
      </c>
      <c r="F105" s="240"/>
      <c r="G105" s="240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x14ac:dyDescent="0.25">
      <c r="A106" s="340">
        <f>A10</f>
        <v>0</v>
      </c>
      <c r="B106" s="338"/>
      <c r="C106" s="243" t="s">
        <v>26</v>
      </c>
      <c r="D106" s="237">
        <v>1</v>
      </c>
      <c r="E106" s="148">
        <f>+A106*D106</f>
        <v>0</v>
      </c>
      <c r="F106" s="240"/>
      <c r="G106" s="240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x14ac:dyDescent="0.25">
      <c r="A107" s="341"/>
      <c r="B107" s="338">
        <f>B11</f>
        <v>0</v>
      </c>
      <c r="C107" s="242" t="s">
        <v>42</v>
      </c>
      <c r="D107" s="237">
        <v>1</v>
      </c>
      <c r="E107" s="148">
        <f>+B107*D107</f>
        <v>0</v>
      </c>
      <c r="F107" s="240"/>
      <c r="G107" s="240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x14ac:dyDescent="0.25">
      <c r="A108" s="340">
        <f>A12</f>
        <v>1</v>
      </c>
      <c r="B108" s="338"/>
      <c r="C108" s="244" t="s">
        <v>51</v>
      </c>
      <c r="D108" s="237">
        <v>1</v>
      </c>
      <c r="E108" s="153">
        <f>+A108*D108</f>
        <v>1</v>
      </c>
      <c r="F108" s="240"/>
      <c r="G108" s="240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x14ac:dyDescent="0.25">
      <c r="A109" s="331"/>
      <c r="B109" s="331"/>
      <c r="C109" s="245"/>
      <c r="D109" s="207"/>
      <c r="E109" s="160"/>
      <c r="F109" s="254"/>
      <c r="G109" s="240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x14ac:dyDescent="0.25">
      <c r="A110" s="331"/>
      <c r="B110" s="331"/>
      <c r="C110" s="162"/>
      <c r="D110" s="207"/>
      <c r="E110" s="246">
        <f>SUM(E101:E108)</f>
        <v>12</v>
      </c>
      <c r="F110" s="208" t="s">
        <v>94</v>
      </c>
      <c r="G110" s="240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x14ac:dyDescent="0.25">
      <c r="A111" s="333"/>
      <c r="B111" s="331"/>
      <c r="C111" s="127"/>
      <c r="D111" s="127"/>
      <c r="E111" s="246">
        <f>E33</f>
        <v>171</v>
      </c>
      <c r="F111" s="208" t="s">
        <v>95</v>
      </c>
      <c r="G111" s="240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x14ac:dyDescent="0.25">
      <c r="A112" s="331"/>
      <c r="B112" s="331"/>
      <c r="C112" s="162"/>
      <c r="D112" s="207"/>
      <c r="E112" s="246">
        <f>E44</f>
        <v>221</v>
      </c>
      <c r="F112" s="208" t="s">
        <v>96</v>
      </c>
      <c r="G112" s="240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x14ac:dyDescent="0.25">
      <c r="A113" s="331"/>
      <c r="B113" s="331"/>
      <c r="C113" s="162"/>
      <c r="D113" s="207"/>
      <c r="E113" s="248"/>
      <c r="F113" s="249" t="s">
        <v>92</v>
      </c>
      <c r="G113" s="240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x14ac:dyDescent="0.25">
      <c r="A114" s="331"/>
      <c r="B114" s="331"/>
      <c r="C114" s="162"/>
      <c r="D114" s="207"/>
      <c r="E114" s="250">
        <f>SUM(E110:E112)</f>
        <v>404</v>
      </c>
      <c r="F114" s="251" t="s">
        <v>91</v>
      </c>
      <c r="G114" s="240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x14ac:dyDescent="0.25">
      <c r="A115" s="331"/>
      <c r="B115" s="331"/>
      <c r="C115" s="162"/>
      <c r="D115" s="207"/>
      <c r="E115" s="160"/>
      <c r="F115" s="240"/>
      <c r="G115" s="240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x14ac:dyDescent="0.25">
      <c r="A116" s="331"/>
      <c r="B116" s="331"/>
      <c r="C116" s="162"/>
      <c r="D116" s="207"/>
      <c r="E116" s="160"/>
      <c r="F116" s="240"/>
      <c r="G116" s="240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25">
      <c r="A117" s="331"/>
      <c r="B117" s="331"/>
      <c r="C117" s="127"/>
      <c r="D117" s="127"/>
      <c r="E117" s="127"/>
      <c r="F117" s="240"/>
      <c r="G117" s="240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x14ac:dyDescent="0.25">
      <c r="A118" s="331"/>
      <c r="B118" s="331"/>
      <c r="C118" s="162"/>
      <c r="D118" s="207"/>
      <c r="E118" s="160"/>
      <c r="F118" s="240"/>
      <c r="G118" s="240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x14ac:dyDescent="0.25">
      <c r="A119" s="331"/>
      <c r="B119" s="331"/>
      <c r="C119" s="162"/>
      <c r="D119" s="207"/>
      <c r="E119" s="160"/>
      <c r="F119" s="240"/>
      <c r="G119" s="240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x14ac:dyDescent="0.25">
      <c r="A120" s="335"/>
      <c r="B120" s="331"/>
      <c r="C120" s="233" t="s">
        <v>106</v>
      </c>
      <c r="D120" s="207"/>
      <c r="E120" s="160"/>
      <c r="F120" s="127"/>
      <c r="G120" s="240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5" thickBot="1" x14ac:dyDescent="0.3">
      <c r="C121" s="234"/>
      <c r="D121" s="207"/>
      <c r="E121" s="160"/>
      <c r="F121" s="235"/>
      <c r="G121" s="240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x14ac:dyDescent="0.25">
      <c r="A122" s="329"/>
      <c r="B122" s="338">
        <f>B5</f>
        <v>10</v>
      </c>
      <c r="C122" s="236" t="s">
        <v>23</v>
      </c>
      <c r="D122" s="237">
        <v>1</v>
      </c>
      <c r="E122" s="141">
        <f>+B122*D122</f>
        <v>10</v>
      </c>
      <c r="F122" s="238"/>
      <c r="G122" s="240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x14ac:dyDescent="0.25">
      <c r="A123" s="341">
        <v>1</v>
      </c>
      <c r="B123" s="338"/>
      <c r="C123" s="239" t="s">
        <v>55</v>
      </c>
      <c r="D123" s="237">
        <v>15</v>
      </c>
      <c r="E123" s="144">
        <f>+A123*D123</f>
        <v>15</v>
      </c>
      <c r="F123" s="240"/>
      <c r="G123" s="240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x14ac:dyDescent="0.25">
      <c r="A124" s="340">
        <f>A9</f>
        <v>0</v>
      </c>
      <c r="B124" s="338"/>
      <c r="C124" s="241" t="s">
        <v>25</v>
      </c>
      <c r="D124" s="237">
        <v>1</v>
      </c>
      <c r="E124" s="148">
        <f>+A124*D124</f>
        <v>0</v>
      </c>
      <c r="F124" s="240"/>
      <c r="G124" s="240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x14ac:dyDescent="0.25">
      <c r="A125" s="341">
        <f>A10</f>
        <v>0</v>
      </c>
      <c r="B125" s="338"/>
      <c r="C125" s="242" t="s">
        <v>26</v>
      </c>
      <c r="D125" s="237">
        <v>1</v>
      </c>
      <c r="E125" s="148">
        <f>+A125*D125</f>
        <v>0</v>
      </c>
      <c r="F125" s="240"/>
      <c r="G125" s="240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x14ac:dyDescent="0.25">
      <c r="A126" s="340">
        <f>A12</f>
        <v>1</v>
      </c>
      <c r="B126" s="338"/>
      <c r="C126" s="241" t="s">
        <v>51</v>
      </c>
      <c r="D126" s="237">
        <v>1</v>
      </c>
      <c r="E126" s="148">
        <f>+A126*D126</f>
        <v>1</v>
      </c>
      <c r="F126" s="240"/>
      <c r="G126" s="240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x14ac:dyDescent="0.25">
      <c r="A127" s="340"/>
      <c r="B127" s="338"/>
      <c r="C127" s="243"/>
      <c r="D127" s="237">
        <v>1</v>
      </c>
      <c r="E127" s="148"/>
      <c r="F127" s="240"/>
      <c r="G127" s="240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x14ac:dyDescent="0.25">
      <c r="A128" s="341"/>
      <c r="B128" s="338"/>
      <c r="C128" s="242"/>
      <c r="D128" s="237">
        <v>1</v>
      </c>
      <c r="E128" s="148"/>
      <c r="F128" s="240"/>
      <c r="G128" s="240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x14ac:dyDescent="0.25">
      <c r="A129" s="340"/>
      <c r="B129" s="338"/>
      <c r="C129" s="244"/>
      <c r="D129" s="237">
        <v>1</v>
      </c>
      <c r="E129" s="153"/>
      <c r="F129" s="240"/>
      <c r="G129" s="240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x14ac:dyDescent="0.25">
      <c r="A130" s="331"/>
      <c r="B130" s="331"/>
      <c r="C130" s="245"/>
      <c r="D130" s="207"/>
      <c r="E130" s="160"/>
      <c r="F130" s="254"/>
      <c r="G130" s="240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x14ac:dyDescent="0.25">
      <c r="A131" s="331"/>
      <c r="B131" s="331"/>
      <c r="C131" s="162"/>
      <c r="D131" s="207"/>
      <c r="E131" s="246">
        <f>SUM(E122:E129)</f>
        <v>26</v>
      </c>
      <c r="F131" s="208" t="s">
        <v>94</v>
      </c>
      <c r="G131" s="240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x14ac:dyDescent="0.25">
      <c r="A132" s="333"/>
      <c r="B132" s="331"/>
      <c r="C132" s="127"/>
      <c r="D132" s="127"/>
      <c r="E132" s="246">
        <f>E33</f>
        <v>171</v>
      </c>
      <c r="F132" s="208" t="s">
        <v>95</v>
      </c>
      <c r="G132" s="240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x14ac:dyDescent="0.25">
      <c r="A133" s="331"/>
      <c r="B133" s="331"/>
      <c r="C133" s="162"/>
      <c r="D133" s="207"/>
      <c r="E133" s="246">
        <f>E44</f>
        <v>221</v>
      </c>
      <c r="F133" s="208" t="s">
        <v>96</v>
      </c>
      <c r="G133" s="240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x14ac:dyDescent="0.25">
      <c r="A134" s="331"/>
      <c r="B134" s="331"/>
      <c r="C134" s="162"/>
      <c r="D134" s="207"/>
      <c r="E134" s="248"/>
      <c r="F134" s="249" t="s">
        <v>92</v>
      </c>
      <c r="G134" s="240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x14ac:dyDescent="0.25">
      <c r="A135" s="331"/>
      <c r="B135" s="331"/>
      <c r="C135" s="162"/>
      <c r="D135" s="207"/>
      <c r="E135" s="250">
        <f>SUM(E131:E133)</f>
        <v>418</v>
      </c>
      <c r="F135" s="251" t="s">
        <v>91</v>
      </c>
      <c r="G135" s="240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x14ac:dyDescent="0.25">
      <c r="A136" s="331"/>
      <c r="B136" s="331"/>
      <c r="C136" s="162"/>
      <c r="D136" s="207"/>
      <c r="E136" s="160"/>
      <c r="F136" s="240"/>
      <c r="G136" s="240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x14ac:dyDescent="0.25">
      <c r="A137" s="331"/>
      <c r="B137" s="331"/>
      <c r="C137" s="162"/>
      <c r="D137" s="207"/>
      <c r="E137" s="160"/>
      <c r="F137" s="240"/>
      <c r="G137" s="240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25">
      <c r="A138" s="333"/>
      <c r="B138" s="331"/>
      <c r="C138" s="127"/>
      <c r="D138" s="127"/>
      <c r="E138" s="127"/>
      <c r="F138" s="240"/>
      <c r="G138" s="240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x14ac:dyDescent="0.25">
      <c r="A139" s="333"/>
      <c r="B139" s="331"/>
      <c r="C139" s="162"/>
      <c r="D139" s="207"/>
      <c r="E139" s="160"/>
      <c r="F139" s="240"/>
      <c r="G139" s="240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x14ac:dyDescent="0.25">
      <c r="A140" s="333"/>
      <c r="B140" s="331"/>
      <c r="C140" s="162"/>
      <c r="D140" s="207"/>
      <c r="E140" s="160"/>
      <c r="F140" s="240"/>
      <c r="G140" s="240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x14ac:dyDescent="0.25">
      <c r="A141" s="331"/>
      <c r="B141" s="331"/>
      <c r="C141" s="162"/>
      <c r="D141" s="207"/>
      <c r="E141" s="160"/>
      <c r="F141" s="240"/>
      <c r="G141" s="240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x14ac:dyDescent="0.25">
      <c r="A142" s="335"/>
      <c r="B142" s="331"/>
      <c r="C142" s="233" t="s">
        <v>103</v>
      </c>
      <c r="D142" s="207"/>
      <c r="E142" s="160"/>
      <c r="F142" s="127"/>
      <c r="G142" s="240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5" thickBot="1" x14ac:dyDescent="0.3">
      <c r="C143" s="234"/>
      <c r="D143" s="207"/>
      <c r="E143" s="160"/>
      <c r="F143" s="235"/>
      <c r="G143" s="240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x14ac:dyDescent="0.25">
      <c r="A144" s="329"/>
      <c r="B144" s="338">
        <f>B5</f>
        <v>10</v>
      </c>
      <c r="C144" s="236" t="s">
        <v>23</v>
      </c>
      <c r="D144" s="237">
        <v>1</v>
      </c>
      <c r="E144" s="141">
        <f>+B144*D144</f>
        <v>10</v>
      </c>
      <c r="F144" s="238"/>
      <c r="G144" s="240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x14ac:dyDescent="0.25">
      <c r="A145" s="339">
        <f>A9</f>
        <v>0</v>
      </c>
      <c r="B145" s="338"/>
      <c r="C145" s="239" t="s">
        <v>25</v>
      </c>
      <c r="D145" s="237">
        <v>15</v>
      </c>
      <c r="E145" s="144">
        <f>+A145*D145</f>
        <v>0</v>
      </c>
      <c r="F145" s="240"/>
      <c r="G145" s="240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x14ac:dyDescent="0.25">
      <c r="A146" s="340">
        <f>A10</f>
        <v>0</v>
      </c>
      <c r="B146" s="338"/>
      <c r="C146" s="241" t="s">
        <v>26</v>
      </c>
      <c r="D146" s="237">
        <v>1</v>
      </c>
      <c r="E146" s="148">
        <f>+A146*D146</f>
        <v>0</v>
      </c>
      <c r="F146" s="240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x14ac:dyDescent="0.25">
      <c r="A147" s="339">
        <f>A12</f>
        <v>1</v>
      </c>
      <c r="B147" s="338"/>
      <c r="C147" s="242" t="s">
        <v>51</v>
      </c>
      <c r="D147" s="237">
        <v>1</v>
      </c>
      <c r="E147" s="148">
        <f>+A147*D147</f>
        <v>1</v>
      </c>
      <c r="F147" s="240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x14ac:dyDescent="0.25">
      <c r="A148" s="340"/>
      <c r="B148" s="338">
        <f>B5</f>
        <v>10</v>
      </c>
      <c r="C148" s="241" t="s">
        <v>123</v>
      </c>
      <c r="D148" s="237">
        <v>1</v>
      </c>
      <c r="E148" s="148">
        <f>+B148*D148</f>
        <v>10</v>
      </c>
      <c r="F148" s="240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x14ac:dyDescent="0.25">
      <c r="A149" s="340"/>
      <c r="B149" s="338"/>
      <c r="C149" s="243"/>
      <c r="D149" s="237">
        <v>1</v>
      </c>
      <c r="E149" s="148"/>
      <c r="F149" s="240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x14ac:dyDescent="0.25">
      <c r="A150" s="339"/>
      <c r="B150" s="338"/>
      <c r="C150" s="242"/>
      <c r="D150" s="237">
        <v>1</v>
      </c>
      <c r="E150" s="148"/>
      <c r="F150" s="240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x14ac:dyDescent="0.25">
      <c r="A151" s="340"/>
      <c r="B151" s="338"/>
      <c r="C151" s="244"/>
      <c r="D151" s="237">
        <v>1</v>
      </c>
      <c r="E151" s="153"/>
      <c r="F151" s="240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x14ac:dyDescent="0.25">
      <c r="A152" s="331"/>
      <c r="B152" s="331"/>
      <c r="C152" s="245"/>
      <c r="D152" s="207"/>
      <c r="E152" s="160"/>
      <c r="F152" s="254"/>
      <c r="G152" s="235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x14ac:dyDescent="0.25">
      <c r="A153" s="331"/>
      <c r="B153" s="331"/>
      <c r="C153" s="162"/>
      <c r="D153" s="207"/>
      <c r="E153" s="246">
        <f>SUM(E144:E151)</f>
        <v>21</v>
      </c>
      <c r="F153" s="208" t="s">
        <v>94</v>
      </c>
      <c r="G153" s="255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x14ac:dyDescent="0.25">
      <c r="A154" s="333"/>
      <c r="B154" s="331"/>
      <c r="C154" s="127"/>
      <c r="D154" s="127"/>
      <c r="E154" s="246">
        <f>E33-E15</f>
        <v>161</v>
      </c>
      <c r="F154" s="208" t="s">
        <v>95</v>
      </c>
      <c r="G154" s="255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x14ac:dyDescent="0.25">
      <c r="A155" s="331"/>
      <c r="B155" s="331"/>
      <c r="C155" s="162"/>
      <c r="D155" s="207"/>
      <c r="E155" s="246">
        <f>E44</f>
        <v>221</v>
      </c>
      <c r="F155" s="208" t="s">
        <v>96</v>
      </c>
      <c r="G155" s="255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x14ac:dyDescent="0.25">
      <c r="A156" s="331"/>
      <c r="B156" s="331"/>
      <c r="C156" s="162"/>
      <c r="D156" s="207"/>
      <c r="E156" s="248"/>
      <c r="F156" s="249" t="s">
        <v>92</v>
      </c>
      <c r="G156" s="255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x14ac:dyDescent="0.25">
      <c r="A157" s="331"/>
      <c r="B157" s="331"/>
      <c r="C157" s="162"/>
      <c r="D157" s="207"/>
      <c r="E157" s="250">
        <f>SUM(E153:E155)</f>
        <v>403</v>
      </c>
      <c r="F157" s="251" t="s">
        <v>91</v>
      </c>
      <c r="G157" s="255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x14ac:dyDescent="0.25">
      <c r="A158" s="331"/>
      <c r="B158" s="331"/>
      <c r="C158" s="162"/>
      <c r="D158" s="207"/>
      <c r="E158" s="160"/>
      <c r="F158" s="256"/>
      <c r="G158" s="255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x14ac:dyDescent="0.25">
      <c r="A159" s="331"/>
      <c r="B159" s="331"/>
      <c r="C159" s="162"/>
      <c r="D159" s="207"/>
      <c r="E159" s="160"/>
      <c r="F159" s="256"/>
      <c r="G159" s="255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x14ac:dyDescent="0.25">
      <c r="A160" s="331"/>
      <c r="B160" s="331"/>
      <c r="C160" s="245"/>
      <c r="D160" s="207"/>
      <c r="E160" s="160"/>
      <c r="F160" s="256"/>
      <c r="G160" s="255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x14ac:dyDescent="0.25">
      <c r="A161" s="331"/>
      <c r="B161" s="331"/>
      <c r="C161" s="162"/>
      <c r="D161" s="207"/>
      <c r="E161" s="160"/>
      <c r="F161" s="256"/>
      <c r="G161" s="255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x14ac:dyDescent="0.25">
      <c r="A162" s="331"/>
      <c r="B162" s="331"/>
      <c r="C162" s="162"/>
      <c r="D162" s="207"/>
      <c r="E162" s="160"/>
      <c r="F162" s="257"/>
      <c r="G162" s="258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x14ac:dyDescent="0.25">
      <c r="A163" s="331"/>
      <c r="B163" s="331"/>
      <c r="C163" s="162"/>
      <c r="D163" s="207"/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x14ac:dyDescent="0.25">
      <c r="A164" s="335"/>
      <c r="B164" s="331"/>
      <c r="C164" s="233" t="s">
        <v>53</v>
      </c>
      <c r="D164" s="207"/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5" thickBot="1" x14ac:dyDescent="0.3">
      <c r="C165" s="234"/>
      <c r="D165" s="207"/>
      <c r="E165" s="160"/>
      <c r="F165" s="235"/>
      <c r="G165" s="257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x14ac:dyDescent="0.25">
      <c r="A166" s="329"/>
      <c r="B166" s="338">
        <f>B5</f>
        <v>10</v>
      </c>
      <c r="C166" s="236" t="s">
        <v>23</v>
      </c>
      <c r="D166" s="237">
        <v>1</v>
      </c>
      <c r="E166" s="141">
        <f>+B166*D166</f>
        <v>10</v>
      </c>
      <c r="F166" s="238"/>
      <c r="G166" s="257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x14ac:dyDescent="0.25">
      <c r="A167" s="330">
        <v>1</v>
      </c>
      <c r="B167" s="338"/>
      <c r="C167" s="239" t="s">
        <v>54</v>
      </c>
      <c r="D167" s="237">
        <v>15</v>
      </c>
      <c r="E167" s="144">
        <f>+A167*D167</f>
        <v>15</v>
      </c>
      <c r="F167" s="240"/>
      <c r="G167" s="257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x14ac:dyDescent="0.25">
      <c r="A168" s="340">
        <f>A7</f>
        <v>1</v>
      </c>
      <c r="B168" s="338"/>
      <c r="C168" s="241" t="s">
        <v>24</v>
      </c>
      <c r="D168" s="237">
        <v>1</v>
      </c>
      <c r="E168" s="148">
        <f>+A168*D168</f>
        <v>1</v>
      </c>
      <c r="F168" s="240"/>
      <c r="G168" s="257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x14ac:dyDescent="0.25">
      <c r="A169" s="330">
        <v>1</v>
      </c>
      <c r="B169" s="338"/>
      <c r="C169" s="242" t="s">
        <v>54</v>
      </c>
      <c r="D169" s="237">
        <v>1</v>
      </c>
      <c r="E169" s="148">
        <f>+A169*D169</f>
        <v>1</v>
      </c>
      <c r="F169" s="240"/>
      <c r="G169" s="257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x14ac:dyDescent="0.25">
      <c r="A170" s="340">
        <f>A9</f>
        <v>0</v>
      </c>
      <c r="B170" s="338"/>
      <c r="C170" s="241" t="s">
        <v>25</v>
      </c>
      <c r="D170" s="237">
        <v>1</v>
      </c>
      <c r="E170" s="148">
        <f>+A170*D170</f>
        <v>0</v>
      </c>
      <c r="F170" s="240"/>
      <c r="G170" s="257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x14ac:dyDescent="0.25">
      <c r="A171" s="340">
        <f>A10</f>
        <v>0</v>
      </c>
      <c r="B171" s="338"/>
      <c r="C171" s="243" t="s">
        <v>26</v>
      </c>
      <c r="D171" s="237">
        <v>1</v>
      </c>
      <c r="E171" s="148">
        <f>+A171*D171</f>
        <v>0</v>
      </c>
      <c r="F171" s="240"/>
      <c r="G171" s="259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x14ac:dyDescent="0.25">
      <c r="A172" s="341"/>
      <c r="B172" s="338">
        <f>B11</f>
        <v>0</v>
      </c>
      <c r="C172" s="242" t="s">
        <v>42</v>
      </c>
      <c r="D172" s="237">
        <v>1</v>
      </c>
      <c r="E172" s="148">
        <f>+B172*D172</f>
        <v>0</v>
      </c>
      <c r="F172" s="240"/>
      <c r="G172" s="230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x14ac:dyDescent="0.25">
      <c r="A173" s="340">
        <f>A12</f>
        <v>1</v>
      </c>
      <c r="B173" s="338"/>
      <c r="C173" s="244" t="s">
        <v>51</v>
      </c>
      <c r="D173" s="237">
        <v>1</v>
      </c>
      <c r="E173" s="153">
        <f>+A173*D173</f>
        <v>1</v>
      </c>
      <c r="F173" s="240"/>
      <c r="G173" s="230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x14ac:dyDescent="0.25">
      <c r="A174" s="331"/>
      <c r="B174" s="331"/>
      <c r="C174" s="245"/>
      <c r="D174" s="207"/>
      <c r="E174" s="160"/>
      <c r="F174" s="254"/>
      <c r="G174" s="252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x14ac:dyDescent="0.25">
      <c r="A175" s="331"/>
      <c r="B175" s="331"/>
      <c r="C175" s="162"/>
      <c r="D175" s="207"/>
      <c r="E175" s="246">
        <f>SUM(E166:E173)</f>
        <v>28</v>
      </c>
      <c r="F175" s="208" t="s">
        <v>94</v>
      </c>
      <c r="G175" s="260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25">
      <c r="A176" s="333"/>
      <c r="B176" s="331"/>
      <c r="C176" s="127"/>
      <c r="D176" s="127"/>
      <c r="E176" s="246">
        <f>E33</f>
        <v>171</v>
      </c>
      <c r="F176" s="208" t="s">
        <v>95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25">
      <c r="A177" s="331"/>
      <c r="B177" s="331"/>
      <c r="C177" s="162"/>
      <c r="D177" s="207"/>
      <c r="E177" s="246">
        <f>E44</f>
        <v>221</v>
      </c>
      <c r="F177" s="208" t="s">
        <v>96</v>
      </c>
      <c r="G177" s="260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25">
      <c r="A178" s="331"/>
      <c r="B178" s="331"/>
      <c r="C178" s="162"/>
      <c r="D178" s="207"/>
      <c r="E178" s="248"/>
      <c r="F178" s="249" t="s">
        <v>92</v>
      </c>
      <c r="G178" s="260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x14ac:dyDescent="0.25">
      <c r="A179" s="331"/>
      <c r="B179" s="331"/>
      <c r="C179" s="162"/>
      <c r="D179" s="207"/>
      <c r="E179" s="250">
        <f>SUM(E175:E177)</f>
        <v>420</v>
      </c>
      <c r="F179" s="251" t="s">
        <v>91</v>
      </c>
      <c r="G179" s="260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x14ac:dyDescent="0.25">
      <c r="A180" s="331"/>
      <c r="B180" s="331"/>
      <c r="C180" s="162"/>
      <c r="D180" s="207"/>
      <c r="E180" s="160"/>
      <c r="F180" s="261"/>
      <c r="G180" s="260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x14ac:dyDescent="0.25">
      <c r="A181" s="331"/>
      <c r="B181" s="331"/>
      <c r="C181" s="162"/>
      <c r="D181" s="207"/>
      <c r="E181" s="160"/>
      <c r="F181" s="260"/>
      <c r="G181" s="260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x14ac:dyDescent="0.25">
      <c r="A182" s="331"/>
      <c r="B182" s="331"/>
      <c r="C182" s="162"/>
      <c r="D182" s="207"/>
      <c r="E182" s="160"/>
      <c r="F182" s="262"/>
      <c r="G182" s="230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x14ac:dyDescent="0.25">
      <c r="A183" s="331"/>
      <c r="B183" s="331"/>
      <c r="C183" s="162"/>
      <c r="D183" s="207"/>
      <c r="E183" s="160"/>
      <c r="F183" s="263"/>
      <c r="G183" s="264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x14ac:dyDescent="0.25">
      <c r="A184" s="331"/>
      <c r="B184" s="331"/>
      <c r="C184" s="162"/>
      <c r="D184" s="207"/>
      <c r="E184" s="160"/>
      <c r="F184" s="262"/>
      <c r="G184" s="230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x14ac:dyDescent="0.25">
      <c r="A185" s="331"/>
      <c r="B185" s="331"/>
      <c r="C185" s="162"/>
      <c r="D185" s="207"/>
      <c r="E185" s="160"/>
      <c r="F185" s="262"/>
      <c r="G185" s="230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25">
      <c r="A186" s="335"/>
      <c r="B186" s="331"/>
      <c r="C186" s="233" t="s">
        <v>104</v>
      </c>
      <c r="D186" s="207"/>
      <c r="E186" s="160"/>
      <c r="F186" s="127"/>
      <c r="G186" s="230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3">
      <c r="C187" s="234"/>
      <c r="D187" s="207"/>
      <c r="E187" s="160"/>
      <c r="F187" s="235"/>
      <c r="G187" s="230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25">
      <c r="A188" s="329"/>
      <c r="B188" s="338">
        <f>B5</f>
        <v>10</v>
      </c>
      <c r="C188" s="236" t="s">
        <v>23</v>
      </c>
      <c r="D188" s="237">
        <v>1</v>
      </c>
      <c r="E188" s="141">
        <f>+B188*D188</f>
        <v>10</v>
      </c>
      <c r="F188" s="238"/>
      <c r="G188" s="230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25">
      <c r="A189" s="340">
        <f>A7</f>
        <v>1</v>
      </c>
      <c r="B189" s="338"/>
      <c r="C189" s="239" t="s">
        <v>1</v>
      </c>
      <c r="D189" s="237">
        <v>15</v>
      </c>
      <c r="E189" s="144">
        <f>+A189*D189</f>
        <v>15</v>
      </c>
      <c r="F189" s="240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x14ac:dyDescent="0.25">
      <c r="A190" s="340">
        <f>A10</f>
        <v>0</v>
      </c>
      <c r="B190" s="338"/>
      <c r="C190" s="241" t="s">
        <v>26</v>
      </c>
      <c r="D190" s="237">
        <v>1</v>
      </c>
      <c r="E190" s="148">
        <f>+A190*D190</f>
        <v>0</v>
      </c>
      <c r="F190" s="240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x14ac:dyDescent="0.25">
      <c r="A191" s="340">
        <f>A12</f>
        <v>1</v>
      </c>
      <c r="B191" s="338"/>
      <c r="C191" s="242" t="s">
        <v>51</v>
      </c>
      <c r="D191" s="237">
        <v>1</v>
      </c>
      <c r="E191" s="148">
        <f>+A191*D191</f>
        <v>1</v>
      </c>
      <c r="F191" s="240"/>
      <c r="G191" s="230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x14ac:dyDescent="0.25">
      <c r="A192" s="340"/>
      <c r="B192" s="338"/>
      <c r="C192" s="241"/>
      <c r="D192" s="237">
        <v>1</v>
      </c>
      <c r="E192" s="148">
        <f>+A192*D192</f>
        <v>0</v>
      </c>
      <c r="F192" s="240"/>
      <c r="G192" s="230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x14ac:dyDescent="0.25">
      <c r="A193" s="340"/>
      <c r="B193" s="338"/>
      <c r="C193" s="243"/>
      <c r="D193" s="237">
        <v>1</v>
      </c>
      <c r="E193" s="148">
        <f>+A193*D193</f>
        <v>0</v>
      </c>
      <c r="F193" s="240"/>
      <c r="G193" s="230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x14ac:dyDescent="0.25">
      <c r="A194" s="341"/>
      <c r="B194" s="338"/>
      <c r="C194" s="242"/>
      <c r="D194" s="237">
        <v>1</v>
      </c>
      <c r="E194" s="148">
        <f>A194*D194</f>
        <v>0</v>
      </c>
      <c r="F194" s="240"/>
      <c r="G194" s="230"/>
      <c r="K194" s="127"/>
      <c r="L194" s="127"/>
      <c r="M194" s="127"/>
      <c r="N194" s="127"/>
      <c r="O194" s="230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x14ac:dyDescent="0.25">
      <c r="A195" s="340"/>
      <c r="B195" s="338"/>
      <c r="C195" s="244"/>
      <c r="D195" s="237">
        <v>1</v>
      </c>
      <c r="E195" s="153">
        <f>+A195*D195</f>
        <v>0</v>
      </c>
      <c r="F195" s="240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x14ac:dyDescent="0.25">
      <c r="A196" s="331"/>
      <c r="B196" s="331"/>
      <c r="C196" s="245"/>
      <c r="D196" s="207"/>
      <c r="E196" s="160"/>
      <c r="F196" s="254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x14ac:dyDescent="0.25">
      <c r="A197" s="331"/>
      <c r="B197" s="331"/>
      <c r="C197" s="162"/>
      <c r="D197" s="207"/>
      <c r="E197" s="246">
        <f>SUM(E188:E195)</f>
        <v>26</v>
      </c>
      <c r="F197" s="208" t="s">
        <v>94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x14ac:dyDescent="0.25">
      <c r="A198" s="333"/>
      <c r="B198" s="331"/>
      <c r="C198" s="127"/>
      <c r="D198" s="127"/>
      <c r="E198" s="246">
        <f>E33</f>
        <v>171</v>
      </c>
      <c r="F198" s="208" t="s">
        <v>95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x14ac:dyDescent="0.25">
      <c r="A199" s="331"/>
      <c r="B199" s="331"/>
      <c r="C199" s="162"/>
      <c r="D199" s="207"/>
      <c r="E199" s="246">
        <f>E44</f>
        <v>221</v>
      </c>
      <c r="F199" s="208" t="s">
        <v>96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x14ac:dyDescent="0.25">
      <c r="A200" s="331"/>
      <c r="B200" s="331"/>
      <c r="C200" s="162"/>
      <c r="D200" s="207"/>
      <c r="E200" s="248"/>
      <c r="F200" s="249" t="s">
        <v>92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x14ac:dyDescent="0.25">
      <c r="A201" s="331"/>
      <c r="B201" s="331"/>
      <c r="C201" s="162"/>
      <c r="D201" s="207"/>
      <c r="E201" s="250">
        <f>SUM(E197:E199)</f>
        <v>418</v>
      </c>
      <c r="F201" s="251" t="s">
        <v>91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x14ac:dyDescent="0.25">
      <c r="A202" s="331"/>
      <c r="B202" s="331"/>
      <c r="C202" s="162"/>
      <c r="D202" s="207"/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x14ac:dyDescent="0.25">
      <c r="A203" s="331"/>
      <c r="B203" s="331"/>
      <c r="C203" s="162"/>
      <c r="D203" s="207"/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x14ac:dyDescent="0.25">
      <c r="A204" s="331"/>
      <c r="B204" s="331"/>
      <c r="C204" s="162"/>
      <c r="D204" s="207"/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x14ac:dyDescent="0.25">
      <c r="A205" s="331"/>
      <c r="B205" s="331"/>
      <c r="C205" s="162"/>
      <c r="D205" s="207"/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x14ac:dyDescent="0.25">
      <c r="A206" s="331"/>
      <c r="B206" s="331"/>
      <c r="C206" s="162"/>
      <c r="D206" s="207"/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x14ac:dyDescent="0.25">
      <c r="A207" s="331"/>
      <c r="B207" s="331"/>
      <c r="C207" s="162"/>
      <c r="D207" s="207"/>
      <c r="E207" s="160"/>
      <c r="F207" s="127"/>
      <c r="G207" s="265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x14ac:dyDescent="0.25">
      <c r="A208" s="335"/>
      <c r="B208" s="331"/>
      <c r="C208" s="233" t="s">
        <v>105</v>
      </c>
      <c r="D208" s="207"/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5" thickBot="1" x14ac:dyDescent="0.3">
      <c r="C209" s="234"/>
      <c r="D209" s="207"/>
      <c r="E209" s="160"/>
      <c r="F209" s="235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x14ac:dyDescent="0.25">
      <c r="A210" s="329"/>
      <c r="B210" s="338">
        <f>B5</f>
        <v>10</v>
      </c>
      <c r="C210" s="236" t="s">
        <v>23</v>
      </c>
      <c r="D210" s="237">
        <v>1</v>
      </c>
      <c r="E210" s="141">
        <f>+B210*D210</f>
        <v>10</v>
      </c>
      <c r="F210" s="238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x14ac:dyDescent="0.25">
      <c r="A211" s="340">
        <f>A7</f>
        <v>1</v>
      </c>
      <c r="B211" s="338"/>
      <c r="C211" s="239" t="s">
        <v>1</v>
      </c>
      <c r="D211" s="237">
        <v>15</v>
      </c>
      <c r="E211" s="144">
        <f>+A211*D211</f>
        <v>15</v>
      </c>
      <c r="F211" s="240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x14ac:dyDescent="0.25">
      <c r="A212" s="340">
        <f>A10</f>
        <v>0</v>
      </c>
      <c r="B212" s="338"/>
      <c r="C212" s="241" t="s">
        <v>26</v>
      </c>
      <c r="D212" s="237">
        <v>1</v>
      </c>
      <c r="E212" s="148">
        <f>+A212*D212</f>
        <v>0</v>
      </c>
      <c r="F212" s="240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x14ac:dyDescent="0.25">
      <c r="A213" s="340">
        <f>A12</f>
        <v>1</v>
      </c>
      <c r="B213" s="338"/>
      <c r="C213" s="242" t="s">
        <v>51</v>
      </c>
      <c r="D213" s="237">
        <v>1</v>
      </c>
      <c r="E213" s="148">
        <f>+A213*D213</f>
        <v>1</v>
      </c>
      <c r="F213" s="240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x14ac:dyDescent="0.25">
      <c r="A214" s="340"/>
      <c r="B214" s="338">
        <f>B11</f>
        <v>0</v>
      </c>
      <c r="C214" s="242" t="s">
        <v>42</v>
      </c>
      <c r="D214" s="237">
        <v>1</v>
      </c>
      <c r="E214" s="148">
        <f>+A214*D214</f>
        <v>0</v>
      </c>
      <c r="F214" s="240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x14ac:dyDescent="0.25">
      <c r="A215" s="340"/>
      <c r="B215" s="338"/>
      <c r="C215" s="243"/>
      <c r="D215" s="237">
        <v>1</v>
      </c>
      <c r="E215" s="148">
        <f>+A215*D215</f>
        <v>0</v>
      </c>
      <c r="F215" s="240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x14ac:dyDescent="0.25">
      <c r="A216" s="341"/>
      <c r="B216" s="338"/>
      <c r="C216" s="242"/>
      <c r="D216" s="237">
        <v>1</v>
      </c>
      <c r="E216" s="148">
        <f>A216*D216</f>
        <v>0</v>
      </c>
      <c r="F216" s="240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x14ac:dyDescent="0.25">
      <c r="A217" s="340"/>
      <c r="B217" s="338"/>
      <c r="C217" s="244"/>
      <c r="D217" s="237">
        <v>1</v>
      </c>
      <c r="E217" s="153">
        <f>+A217*D217</f>
        <v>0</v>
      </c>
      <c r="F217" s="240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x14ac:dyDescent="0.25">
      <c r="A218" s="331"/>
      <c r="B218" s="331"/>
      <c r="C218" s="245"/>
      <c r="D218" s="207"/>
      <c r="E218" s="160"/>
      <c r="F218" s="254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x14ac:dyDescent="0.25">
      <c r="A219" s="331"/>
      <c r="B219" s="331"/>
      <c r="C219" s="162"/>
      <c r="D219" s="207"/>
      <c r="E219" s="246">
        <f>SUM(E210:E217)</f>
        <v>26</v>
      </c>
      <c r="F219" s="208" t="s">
        <v>94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x14ac:dyDescent="0.25">
      <c r="A220" s="333"/>
      <c r="B220" s="331"/>
      <c r="C220" s="127"/>
      <c r="D220" s="127"/>
      <c r="E220" s="246">
        <f>E33</f>
        <v>171</v>
      </c>
      <c r="F220" s="208" t="s">
        <v>95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x14ac:dyDescent="0.25">
      <c r="A221" s="331"/>
      <c r="B221" s="331"/>
      <c r="C221" s="162"/>
      <c r="D221" s="207"/>
      <c r="E221" s="246">
        <f>E44</f>
        <v>221</v>
      </c>
      <c r="F221" s="208" t="s">
        <v>96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x14ac:dyDescent="0.25">
      <c r="A222" s="331"/>
      <c r="B222" s="331"/>
      <c r="C222" s="162"/>
      <c r="D222" s="207"/>
      <c r="E222" s="248"/>
      <c r="F222" s="249" t="s">
        <v>92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x14ac:dyDescent="0.25">
      <c r="A223" s="331"/>
      <c r="B223" s="331"/>
      <c r="C223" s="162"/>
      <c r="D223" s="207"/>
      <c r="E223" s="250">
        <f>SUM(E219:E221)</f>
        <v>418</v>
      </c>
      <c r="F223" s="251" t="s">
        <v>91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25">
      <c r="A224" s="331"/>
      <c r="B224" s="331"/>
      <c r="C224" s="127"/>
      <c r="D224" s="127"/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25">
      <c r="A225" s="331"/>
      <c r="B225" s="331"/>
      <c r="C225" s="127"/>
      <c r="D225" s="127"/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25">
      <c r="A226" s="331"/>
      <c r="B226" s="331"/>
      <c r="C226" s="127"/>
      <c r="D226" s="127"/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25">
      <c r="A227" s="331"/>
      <c r="B227" s="331"/>
      <c r="C227" s="127"/>
      <c r="D227" s="127"/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25">
      <c r="A228" s="331"/>
      <c r="B228" s="331"/>
      <c r="C228" s="134"/>
      <c r="D228" s="134"/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25">
      <c r="A229" s="331"/>
      <c r="B229" s="331"/>
      <c r="C229" s="127"/>
      <c r="D229" s="127"/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x14ac:dyDescent="0.25">
      <c r="A230" s="335"/>
      <c r="B230" s="331"/>
      <c r="C230" s="233" t="s">
        <v>56</v>
      </c>
      <c r="D230" s="207"/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5" thickBot="1" x14ac:dyDescent="0.3">
      <c r="C231" s="234"/>
      <c r="D231" s="207"/>
      <c r="E231" s="160"/>
      <c r="F231" s="235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x14ac:dyDescent="0.25">
      <c r="A232" s="329"/>
      <c r="B232" s="338">
        <f>B5</f>
        <v>10</v>
      </c>
      <c r="C232" s="236" t="s">
        <v>23</v>
      </c>
      <c r="D232" s="237">
        <v>1</v>
      </c>
      <c r="E232" s="141">
        <f>+B232*D232</f>
        <v>10</v>
      </c>
      <c r="F232" s="238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x14ac:dyDescent="0.25">
      <c r="A233" s="340">
        <f>A7</f>
        <v>1</v>
      </c>
      <c r="B233" s="338"/>
      <c r="C233" s="239" t="s">
        <v>24</v>
      </c>
      <c r="D233" s="237">
        <v>15</v>
      </c>
      <c r="E233" s="144">
        <f>+A233*D233</f>
        <v>15</v>
      </c>
      <c r="F233" s="240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x14ac:dyDescent="0.25">
      <c r="A234" s="340">
        <f>A10</f>
        <v>0</v>
      </c>
      <c r="B234" s="338"/>
      <c r="C234" s="242" t="s">
        <v>59</v>
      </c>
      <c r="D234" s="237">
        <v>1</v>
      </c>
      <c r="E234" s="148">
        <f>+A234*D234</f>
        <v>0</v>
      </c>
      <c r="F234" s="240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x14ac:dyDescent="0.25">
      <c r="A235" s="340">
        <f>A12</f>
        <v>1</v>
      </c>
      <c r="B235" s="338"/>
      <c r="C235" s="243" t="s">
        <v>51</v>
      </c>
      <c r="D235" s="237">
        <v>1</v>
      </c>
      <c r="E235" s="148">
        <f>+A235*D235</f>
        <v>1</v>
      </c>
      <c r="F235" s="240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x14ac:dyDescent="0.25">
      <c r="A236" s="340"/>
      <c r="B236" s="338"/>
      <c r="C236" s="242"/>
      <c r="D236" s="237">
        <v>1</v>
      </c>
      <c r="E236" s="148">
        <f>+A236*D236</f>
        <v>0</v>
      </c>
      <c r="F236" s="240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x14ac:dyDescent="0.25">
      <c r="A237" s="340"/>
      <c r="B237" s="338"/>
      <c r="C237" s="244"/>
      <c r="D237" s="237">
        <v>1</v>
      </c>
      <c r="E237" s="153">
        <f>+A237*D237</f>
        <v>0</v>
      </c>
      <c r="F237" s="240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x14ac:dyDescent="0.25">
      <c r="A238" s="341"/>
      <c r="B238" s="338"/>
      <c r="C238" s="242"/>
      <c r="D238" s="237">
        <v>1</v>
      </c>
      <c r="E238" s="148">
        <f>A238*D238</f>
        <v>0</v>
      </c>
      <c r="F238" s="240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x14ac:dyDescent="0.25">
      <c r="A239" s="340"/>
      <c r="B239" s="338"/>
      <c r="C239" s="244"/>
      <c r="D239" s="237">
        <v>1</v>
      </c>
      <c r="E239" s="153">
        <f>+A239*D239</f>
        <v>0</v>
      </c>
      <c r="F239" s="240"/>
      <c r="G239" s="235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x14ac:dyDescent="0.25">
      <c r="A240" s="331"/>
      <c r="B240" s="331"/>
      <c r="C240" s="245"/>
      <c r="D240" s="207"/>
      <c r="E240" s="160"/>
      <c r="F240" s="254"/>
      <c r="G240" s="255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x14ac:dyDescent="0.25">
      <c r="A241" s="331"/>
      <c r="B241" s="331"/>
      <c r="C241" s="162"/>
      <c r="D241" s="207"/>
      <c r="E241" s="246">
        <f>SUM(E232:E239)</f>
        <v>26</v>
      </c>
      <c r="F241" s="208" t="s">
        <v>94</v>
      </c>
      <c r="G241" s="255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x14ac:dyDescent="0.25">
      <c r="A242" s="333"/>
      <c r="B242" s="331"/>
      <c r="C242" s="127"/>
      <c r="D242" s="127"/>
      <c r="E242" s="246">
        <f>E33</f>
        <v>171</v>
      </c>
      <c r="F242" s="208" t="s">
        <v>95</v>
      </c>
      <c r="G242" s="255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x14ac:dyDescent="0.25">
      <c r="A243" s="331"/>
      <c r="B243" s="331"/>
      <c r="C243" s="162"/>
      <c r="D243" s="207"/>
      <c r="E243" s="246">
        <f>E44</f>
        <v>221</v>
      </c>
      <c r="F243" s="208" t="s">
        <v>96</v>
      </c>
      <c r="G243" s="255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x14ac:dyDescent="0.25">
      <c r="A244" s="331"/>
      <c r="B244" s="331"/>
      <c r="C244" s="162"/>
      <c r="D244" s="207"/>
      <c r="E244" s="248"/>
      <c r="F244" s="249" t="s">
        <v>92</v>
      </c>
      <c r="G244" s="255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x14ac:dyDescent="0.25">
      <c r="A245" s="331"/>
      <c r="B245" s="331"/>
      <c r="C245" s="162"/>
      <c r="D245" s="207"/>
      <c r="E245" s="250">
        <f>SUM(E241:E243)</f>
        <v>418</v>
      </c>
      <c r="F245" s="251" t="s">
        <v>91</v>
      </c>
      <c r="G245" s="255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x14ac:dyDescent="0.25">
      <c r="A246" s="331"/>
      <c r="B246" s="331"/>
      <c r="C246" s="162"/>
      <c r="D246" s="207"/>
      <c r="E246" s="160"/>
      <c r="F246" s="256"/>
      <c r="G246" s="255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x14ac:dyDescent="0.25">
      <c r="A247" s="331"/>
      <c r="B247" s="331"/>
      <c r="C247" s="245"/>
      <c r="D247" s="207"/>
      <c r="E247" s="160"/>
      <c r="F247" s="256"/>
      <c r="G247" s="255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x14ac:dyDescent="0.25">
      <c r="A248" s="331"/>
      <c r="B248" s="331"/>
      <c r="C248" s="162"/>
      <c r="D248" s="207"/>
      <c r="E248" s="160"/>
      <c r="F248" s="256"/>
      <c r="G248" s="255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x14ac:dyDescent="0.25">
      <c r="A249" s="331"/>
      <c r="B249" s="331"/>
      <c r="C249" s="162"/>
      <c r="D249" s="207"/>
      <c r="E249" s="160"/>
      <c r="F249" s="257"/>
      <c r="G249" s="258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x14ac:dyDescent="0.25">
      <c r="A250" s="331"/>
      <c r="B250" s="331"/>
      <c r="C250" s="162"/>
      <c r="D250" s="207"/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x14ac:dyDescent="0.25">
      <c r="A251" s="331"/>
      <c r="B251" s="331"/>
      <c r="C251" s="162"/>
      <c r="D251" s="207"/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x14ac:dyDescent="0.25">
      <c r="A252" s="335"/>
      <c r="B252" s="331"/>
      <c r="C252" s="233" t="s">
        <v>72</v>
      </c>
      <c r="D252" s="207"/>
      <c r="E252" s="160"/>
      <c r="F252" s="127"/>
      <c r="G252" s="257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5" thickBot="1" x14ac:dyDescent="0.3">
      <c r="C253" s="234"/>
      <c r="D253" s="207"/>
      <c r="E253" s="160"/>
      <c r="F253" s="235"/>
      <c r="G253" s="257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x14ac:dyDescent="0.25">
      <c r="A254" s="329"/>
      <c r="B254" s="338">
        <f>B5</f>
        <v>10</v>
      </c>
      <c r="C254" s="236" t="s">
        <v>23</v>
      </c>
      <c r="D254" s="237">
        <v>1</v>
      </c>
      <c r="E254" s="141">
        <f>+B254*D254</f>
        <v>10</v>
      </c>
      <c r="F254" s="238"/>
      <c r="G254" s="257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x14ac:dyDescent="0.25">
      <c r="A255" s="340">
        <f>A7</f>
        <v>1</v>
      </c>
      <c r="B255" s="338"/>
      <c r="C255" s="239" t="s">
        <v>24</v>
      </c>
      <c r="D255" s="237">
        <v>15</v>
      </c>
      <c r="E255" s="144">
        <f>+A255*D255</f>
        <v>15</v>
      </c>
      <c r="F255" s="240"/>
      <c r="G255" s="257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x14ac:dyDescent="0.25">
      <c r="A256" s="340">
        <f>A10</f>
        <v>0</v>
      </c>
      <c r="B256" s="338"/>
      <c r="C256" s="243" t="s">
        <v>59</v>
      </c>
      <c r="D256" s="237">
        <v>1</v>
      </c>
      <c r="E256" s="148">
        <f>+A256*D256</f>
        <v>0</v>
      </c>
      <c r="F256" s="240"/>
      <c r="G256" s="257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x14ac:dyDescent="0.25">
      <c r="A257" s="340">
        <f>A12</f>
        <v>1</v>
      </c>
      <c r="B257" s="338"/>
      <c r="C257" s="244" t="s">
        <v>51</v>
      </c>
      <c r="D257" s="237">
        <v>1</v>
      </c>
      <c r="E257" s="148">
        <f>+A257*D257</f>
        <v>1</v>
      </c>
      <c r="F257" s="240"/>
      <c r="G257" s="257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x14ac:dyDescent="0.25">
      <c r="A258" s="340"/>
      <c r="B258" s="338"/>
      <c r="C258" s="242"/>
      <c r="D258" s="237">
        <v>1</v>
      </c>
      <c r="E258" s="148">
        <f>+A258*D258</f>
        <v>0</v>
      </c>
      <c r="F258" s="240"/>
      <c r="G258" s="266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x14ac:dyDescent="0.25">
      <c r="A259" s="340"/>
      <c r="B259" s="338"/>
      <c r="C259" s="267"/>
      <c r="D259" s="237">
        <v>1</v>
      </c>
      <c r="E259" s="153">
        <f>+A259*D259</f>
        <v>0</v>
      </c>
      <c r="F259" s="240"/>
      <c r="G259" s="266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x14ac:dyDescent="0.25">
      <c r="A260" s="339"/>
      <c r="B260" s="338"/>
      <c r="C260" s="242"/>
      <c r="D260" s="237">
        <v>1</v>
      </c>
      <c r="E260" s="148">
        <f>A260*D260</f>
        <v>0</v>
      </c>
      <c r="F260" s="240"/>
      <c r="G260" s="230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x14ac:dyDescent="0.25">
      <c r="A261" s="340"/>
      <c r="B261" s="338"/>
      <c r="C261" s="244"/>
      <c r="D261" s="237">
        <v>1</v>
      </c>
      <c r="E261" s="153">
        <f>+A261*D261</f>
        <v>0</v>
      </c>
      <c r="F261" s="240"/>
      <c r="G261" s="252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x14ac:dyDescent="0.25">
      <c r="A262" s="331"/>
      <c r="B262" s="331"/>
      <c r="C262" s="245"/>
      <c r="D262" s="207"/>
      <c r="E262" s="160"/>
      <c r="F262" s="254"/>
      <c r="G262" s="260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25">
      <c r="A263" s="331"/>
      <c r="B263" s="331"/>
      <c r="C263" s="162"/>
      <c r="D263" s="207"/>
      <c r="E263" s="246">
        <f>SUM(E254:E261)</f>
        <v>26</v>
      </c>
      <c r="F263" s="208" t="s">
        <v>94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25">
      <c r="A264" s="333"/>
      <c r="B264" s="331"/>
      <c r="C264" s="127"/>
      <c r="D264" s="127"/>
      <c r="E264" s="246">
        <f>E33</f>
        <v>171</v>
      </c>
      <c r="F264" s="208" t="s">
        <v>95</v>
      </c>
      <c r="G264" s="260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25">
      <c r="A265" s="331"/>
      <c r="B265" s="331"/>
      <c r="C265" s="162"/>
      <c r="D265" s="207"/>
      <c r="E265" s="246">
        <f>E44</f>
        <v>221</v>
      </c>
      <c r="F265" s="208" t="s">
        <v>96</v>
      </c>
      <c r="G265" s="260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x14ac:dyDescent="0.25">
      <c r="A266" s="331"/>
      <c r="B266" s="331"/>
      <c r="C266" s="162"/>
      <c r="D266" s="207"/>
      <c r="E266" s="248"/>
      <c r="F266" s="249" t="s">
        <v>92</v>
      </c>
      <c r="G266" s="260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x14ac:dyDescent="0.25">
      <c r="A267" s="331"/>
      <c r="B267" s="331"/>
      <c r="C267" s="162"/>
      <c r="D267" s="207"/>
      <c r="E267" s="250">
        <f>SUM(E263:E265)</f>
        <v>418</v>
      </c>
      <c r="F267" s="251" t="s">
        <v>91</v>
      </c>
      <c r="G267" s="260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x14ac:dyDescent="0.25">
      <c r="A268" s="331"/>
      <c r="B268" s="331"/>
      <c r="C268" s="162"/>
      <c r="D268" s="207"/>
      <c r="E268" s="160"/>
      <c r="F268" s="260"/>
      <c r="G268" s="260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x14ac:dyDescent="0.25">
      <c r="A269" s="331"/>
      <c r="B269" s="331"/>
      <c r="C269" s="162"/>
      <c r="D269" s="207"/>
      <c r="E269" s="160"/>
      <c r="F269" s="262"/>
      <c r="G269" s="230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x14ac:dyDescent="0.25">
      <c r="A270" s="331"/>
      <c r="B270" s="331"/>
      <c r="C270" s="162"/>
      <c r="D270" s="207"/>
      <c r="E270" s="160"/>
      <c r="F270" s="263"/>
      <c r="G270" s="264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x14ac:dyDescent="0.25">
      <c r="A271" s="331"/>
      <c r="B271" s="331"/>
      <c r="C271" s="162"/>
      <c r="D271" s="207"/>
      <c r="E271" s="160"/>
      <c r="F271" s="262"/>
      <c r="G271" s="230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x14ac:dyDescent="0.25">
      <c r="A272" s="331"/>
      <c r="B272" s="331"/>
      <c r="C272" s="162"/>
      <c r="D272" s="207"/>
      <c r="E272" s="160"/>
      <c r="F272" s="262"/>
      <c r="G272" s="230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25">
      <c r="A273" s="331"/>
      <c r="B273" s="331"/>
      <c r="C273" s="162"/>
      <c r="D273" s="207"/>
      <c r="E273" s="160"/>
      <c r="F273" s="262"/>
      <c r="G273" s="230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25">
      <c r="A274" s="331"/>
      <c r="B274" s="331"/>
      <c r="C274" s="162"/>
      <c r="D274" s="207"/>
      <c r="E274" s="160"/>
      <c r="F274" s="262"/>
      <c r="G274" s="230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25">
      <c r="A275" s="331"/>
      <c r="B275" s="331"/>
      <c r="C275" s="162"/>
      <c r="D275" s="207"/>
      <c r="E275" s="160"/>
      <c r="F275" s="262"/>
      <c r="G275" s="230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25">
      <c r="A276" s="331"/>
      <c r="B276" s="331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x14ac:dyDescent="0.25">
      <c r="A277" s="331"/>
      <c r="B277" s="331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x14ac:dyDescent="0.25">
      <c r="A278" s="331"/>
      <c r="B278" s="331"/>
      <c r="C278" s="162"/>
      <c r="D278" s="207"/>
      <c r="E278" s="160"/>
      <c r="F278" s="127"/>
      <c r="G278" s="230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x14ac:dyDescent="0.25">
      <c r="A279" s="331"/>
      <c r="B279" s="331"/>
      <c r="C279" s="162"/>
      <c r="D279" s="207"/>
      <c r="E279" s="160"/>
      <c r="F279" s="127"/>
      <c r="G279" s="230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x14ac:dyDescent="0.25">
      <c r="A280" s="331"/>
      <c r="B280" s="331"/>
      <c r="C280" s="162"/>
      <c r="D280" s="207"/>
      <c r="E280" s="160"/>
      <c r="F280" s="127"/>
      <c r="G280" s="230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x14ac:dyDescent="0.25">
      <c r="A281" s="331"/>
      <c r="B281" s="331"/>
      <c r="C281" s="162"/>
      <c r="D281" s="207"/>
      <c r="E281" s="160"/>
      <c r="F281" s="127"/>
      <c r="G281" s="230"/>
      <c r="H281" s="127"/>
      <c r="K281" s="127"/>
      <c r="L281" s="127"/>
      <c r="M281" s="127"/>
      <c r="N281" s="127"/>
      <c r="O281" s="230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x14ac:dyDescent="0.25">
      <c r="A282" s="331"/>
      <c r="B282" s="331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x14ac:dyDescent="0.25">
      <c r="A283" s="331"/>
      <c r="B283" s="331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x14ac:dyDescent="0.25">
      <c r="A284" s="331"/>
      <c r="B284" s="331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x14ac:dyDescent="0.25">
      <c r="A285" s="331"/>
      <c r="B285" s="331"/>
      <c r="C285" s="232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x14ac:dyDescent="0.25">
      <c r="A286" s="331"/>
      <c r="B286" s="331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x14ac:dyDescent="0.25">
      <c r="A287" s="331"/>
      <c r="B287" s="331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x14ac:dyDescent="0.25">
      <c r="A288" s="331"/>
      <c r="B288" s="331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x14ac:dyDescent="0.25">
      <c r="A289" s="331"/>
      <c r="B289" s="331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x14ac:dyDescent="0.25">
      <c r="A290" s="331"/>
      <c r="B290" s="331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x14ac:dyDescent="0.25">
      <c r="A291" s="331"/>
      <c r="B291" s="331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x14ac:dyDescent="0.25">
      <c r="A292" s="331"/>
      <c r="B292" s="331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x14ac:dyDescent="0.25">
      <c r="A293" s="331"/>
      <c r="B293" s="331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x14ac:dyDescent="0.25">
      <c r="A294" s="331"/>
      <c r="B294" s="331"/>
      <c r="C294" s="162"/>
      <c r="D294" s="207"/>
      <c r="E294" s="160"/>
      <c r="F294" s="127"/>
      <c r="G294" s="265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x14ac:dyDescent="0.25">
      <c r="A295" s="331"/>
      <c r="B295" s="331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x14ac:dyDescent="0.25">
      <c r="A296" s="331"/>
      <c r="B296" s="331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x14ac:dyDescent="0.25">
      <c r="A297" s="331"/>
      <c r="B297" s="331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x14ac:dyDescent="0.25">
      <c r="A298" s="331"/>
      <c r="B298" s="331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x14ac:dyDescent="0.25">
      <c r="A299" s="331"/>
      <c r="B299" s="331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x14ac:dyDescent="0.25">
      <c r="A300" s="331"/>
      <c r="B300" s="331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x14ac:dyDescent="0.25">
      <c r="A301" s="331"/>
      <c r="B301" s="331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x14ac:dyDescent="0.25">
      <c r="A302" s="331"/>
      <c r="B302" s="331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x14ac:dyDescent="0.25">
      <c r="A303" s="331"/>
      <c r="B303" s="331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x14ac:dyDescent="0.25">
      <c r="A304" s="331"/>
      <c r="B304" s="331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25">
      <c r="A305" s="331"/>
      <c r="B305" s="331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x14ac:dyDescent="0.25">
      <c r="A306" s="331"/>
      <c r="B306" s="331"/>
      <c r="C306" s="268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x14ac:dyDescent="0.25">
      <c r="A307" s="331"/>
      <c r="B307" s="331"/>
      <c r="C307" s="268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x14ac:dyDescent="0.25">
      <c r="A308" s="331"/>
      <c r="B308" s="331"/>
      <c r="C308" s="268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25">
      <c r="A309" s="331"/>
      <c r="B309" s="331"/>
      <c r="C309" s="268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25">
      <c r="A310" s="331"/>
      <c r="B310" s="331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25">
      <c r="A311" s="331"/>
      <c r="B311" s="331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25">
      <c r="A312" s="331"/>
      <c r="B312" s="331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25">
      <c r="A313" s="331"/>
      <c r="B313" s="331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25">
      <c r="A314" s="331"/>
      <c r="B314" s="331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25">
      <c r="A315" s="331"/>
      <c r="B315" s="331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25">
      <c r="A316" s="331"/>
      <c r="B316" s="331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25">
      <c r="A317" s="331"/>
      <c r="B317" s="331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25">
      <c r="A318" s="331"/>
      <c r="B318" s="331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25">
      <c r="A319" s="331"/>
      <c r="B319" s="331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25">
      <c r="A320" s="331"/>
      <c r="B320" s="331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25">
      <c r="A321" s="331"/>
      <c r="B321" s="331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25">
      <c r="A322" s="331"/>
      <c r="B322" s="331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25">
      <c r="A323" s="331"/>
      <c r="B323" s="331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25">
      <c r="A324" s="331"/>
      <c r="B324" s="331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x14ac:dyDescent="0.25">
      <c r="A325" s="331"/>
      <c r="B325" s="342"/>
      <c r="C325" s="253"/>
      <c r="D325" s="134"/>
      <c r="E325" s="134"/>
      <c r="F325" s="235"/>
      <c r="G325" s="235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25">
      <c r="A326" s="331"/>
      <c r="B326" s="331"/>
      <c r="C326" s="269"/>
      <c r="D326" s="235"/>
      <c r="E326" s="235"/>
      <c r="F326" s="256"/>
      <c r="G326" s="255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x14ac:dyDescent="0.25">
      <c r="A327" s="331"/>
      <c r="B327" s="331"/>
      <c r="C327" s="162"/>
      <c r="D327" s="207"/>
      <c r="E327" s="160"/>
      <c r="F327" s="256"/>
      <c r="G327" s="255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x14ac:dyDescent="0.25">
      <c r="A328" s="331"/>
      <c r="B328" s="331"/>
      <c r="C328" s="245"/>
      <c r="D328" s="207"/>
      <c r="E328" s="160"/>
      <c r="F328" s="256"/>
      <c r="G328" s="255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x14ac:dyDescent="0.25">
      <c r="A329" s="331"/>
      <c r="B329" s="331"/>
      <c r="C329" s="162"/>
      <c r="D329" s="207"/>
      <c r="E329" s="160"/>
      <c r="F329" s="256"/>
      <c r="G329" s="255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x14ac:dyDescent="0.25">
      <c r="A330" s="331"/>
      <c r="B330" s="331"/>
      <c r="C330" s="245"/>
      <c r="D330" s="207"/>
      <c r="E330" s="160"/>
      <c r="F330" s="256"/>
      <c r="G330" s="255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x14ac:dyDescent="0.25">
      <c r="A331" s="331"/>
      <c r="B331" s="331"/>
      <c r="C331" s="162"/>
      <c r="D331" s="207"/>
      <c r="E331" s="160"/>
      <c r="F331" s="256"/>
      <c r="G331" s="255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x14ac:dyDescent="0.25">
      <c r="A332" s="331"/>
      <c r="B332" s="331"/>
      <c r="C332" s="162"/>
      <c r="D332" s="207"/>
      <c r="E332" s="160"/>
      <c r="F332" s="256"/>
      <c r="G332" s="255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x14ac:dyDescent="0.25">
      <c r="A333" s="331"/>
      <c r="B333" s="331"/>
      <c r="C333" s="245"/>
      <c r="D333" s="207"/>
      <c r="E333" s="160"/>
      <c r="F333" s="256"/>
      <c r="G333" s="255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x14ac:dyDescent="0.25">
      <c r="A334" s="331"/>
      <c r="B334" s="331"/>
      <c r="C334" s="162"/>
      <c r="D334" s="207"/>
      <c r="E334" s="160"/>
      <c r="F334" s="256"/>
      <c r="G334" s="255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x14ac:dyDescent="0.25">
      <c r="A335" s="331"/>
      <c r="B335" s="331"/>
      <c r="C335" s="162"/>
      <c r="D335" s="207"/>
      <c r="E335" s="160"/>
      <c r="F335" s="257"/>
      <c r="G335" s="258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x14ac:dyDescent="0.25">
      <c r="A336" s="331"/>
      <c r="B336" s="331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x14ac:dyDescent="0.25">
      <c r="A337" s="331"/>
      <c r="B337" s="331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x14ac:dyDescent="0.25">
      <c r="A338" s="331"/>
      <c r="B338" s="331"/>
      <c r="C338" s="162"/>
      <c r="D338" s="207"/>
      <c r="E338" s="160"/>
      <c r="F338" s="128"/>
      <c r="G338" s="257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x14ac:dyDescent="0.25">
      <c r="A339" s="331"/>
      <c r="B339" s="331"/>
      <c r="C339" s="162"/>
      <c r="D339" s="207"/>
      <c r="E339" s="160"/>
      <c r="F339" s="128"/>
      <c r="G339" s="257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x14ac:dyDescent="0.25">
      <c r="A340" s="331"/>
      <c r="B340" s="331"/>
      <c r="C340" s="270"/>
      <c r="D340" s="207"/>
      <c r="E340" s="160"/>
      <c r="F340" s="128"/>
      <c r="G340" s="257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x14ac:dyDescent="0.25">
      <c r="A341" s="331"/>
      <c r="B341" s="331"/>
      <c r="C341" s="162"/>
      <c r="D341" s="207"/>
      <c r="E341" s="160"/>
      <c r="F341" s="128"/>
      <c r="G341" s="257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x14ac:dyDescent="0.25">
      <c r="A342" s="331"/>
      <c r="B342" s="331"/>
      <c r="C342" s="162"/>
      <c r="D342" s="207"/>
      <c r="E342" s="160"/>
      <c r="F342" s="128"/>
      <c r="G342" s="257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x14ac:dyDescent="0.25">
      <c r="A343" s="331"/>
      <c r="B343" s="331"/>
      <c r="C343" s="162"/>
      <c r="D343" s="207"/>
      <c r="E343" s="160"/>
      <c r="F343" s="128"/>
      <c r="G343" s="257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x14ac:dyDescent="0.25">
      <c r="A344" s="331"/>
      <c r="B344" s="331"/>
      <c r="C344" s="162"/>
      <c r="D344" s="207"/>
      <c r="E344" s="160"/>
      <c r="F344" s="127"/>
      <c r="G344" s="266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x14ac:dyDescent="0.25">
      <c r="A345" s="331"/>
      <c r="B345" s="331"/>
      <c r="C345" s="162"/>
      <c r="D345" s="207"/>
      <c r="E345" s="160"/>
      <c r="F345" s="127"/>
      <c r="G345" s="266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x14ac:dyDescent="0.25">
      <c r="A346" s="331"/>
      <c r="B346" s="331"/>
      <c r="C346" s="162"/>
      <c r="D346" s="207"/>
      <c r="E346" s="160"/>
      <c r="F346" s="127"/>
      <c r="G346" s="230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x14ac:dyDescent="0.25">
      <c r="A347" s="331"/>
      <c r="B347" s="331"/>
      <c r="C347" s="271"/>
      <c r="D347" s="207"/>
      <c r="E347" s="160"/>
      <c r="F347" s="272"/>
      <c r="G347" s="252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x14ac:dyDescent="0.25">
      <c r="A348" s="331"/>
      <c r="B348" s="331"/>
      <c r="C348" s="162"/>
      <c r="D348" s="207"/>
      <c r="E348" s="160"/>
      <c r="F348" s="273"/>
      <c r="G348" s="260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25">
      <c r="A349" s="331"/>
      <c r="B349" s="331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25">
      <c r="A350" s="331"/>
      <c r="B350" s="331"/>
      <c r="C350" s="162"/>
      <c r="D350" s="207"/>
      <c r="E350" s="160"/>
      <c r="F350" s="260"/>
      <c r="G350" s="260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25">
      <c r="A351" s="331"/>
      <c r="B351" s="331"/>
      <c r="C351" s="162"/>
      <c r="D351" s="207"/>
      <c r="E351" s="160"/>
      <c r="F351" s="274"/>
      <c r="G351" s="260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x14ac:dyDescent="0.25">
      <c r="A352" s="331"/>
      <c r="B352" s="331"/>
      <c r="C352" s="162"/>
      <c r="D352" s="207"/>
      <c r="E352" s="160"/>
      <c r="F352" s="275"/>
      <c r="G352" s="260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x14ac:dyDescent="0.25">
      <c r="A353" s="331"/>
      <c r="B353" s="331"/>
      <c r="C353" s="162"/>
      <c r="D353" s="207"/>
      <c r="E353" s="160"/>
      <c r="F353" s="261"/>
      <c r="G353" s="260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x14ac:dyDescent="0.25">
      <c r="A354" s="331"/>
      <c r="B354" s="331"/>
      <c r="C354" s="162"/>
      <c r="D354" s="207"/>
      <c r="E354" s="160"/>
      <c r="F354" s="260"/>
      <c r="G354" s="260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x14ac:dyDescent="0.25">
      <c r="A355" s="331"/>
      <c r="B355" s="331"/>
      <c r="C355" s="162"/>
      <c r="D355" s="207"/>
      <c r="E355" s="160"/>
      <c r="F355" s="262"/>
      <c r="G355" s="230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x14ac:dyDescent="0.25">
      <c r="A356" s="331"/>
      <c r="B356" s="331"/>
      <c r="C356" s="162"/>
      <c r="D356" s="207"/>
      <c r="E356" s="160"/>
      <c r="F356" s="263"/>
      <c r="G356" s="264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x14ac:dyDescent="0.25">
      <c r="A357" s="331"/>
      <c r="B357" s="331"/>
      <c r="C357" s="162"/>
      <c r="D357" s="207"/>
      <c r="E357" s="160"/>
      <c r="F357" s="262"/>
      <c r="G357" s="230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x14ac:dyDescent="0.25">
      <c r="A358" s="331"/>
      <c r="B358" s="331"/>
      <c r="C358" s="162"/>
      <c r="D358" s="207"/>
      <c r="E358" s="160"/>
      <c r="F358" s="262"/>
      <c r="G358" s="230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25">
      <c r="A359" s="331"/>
      <c r="B359" s="331"/>
      <c r="C359" s="162"/>
      <c r="D359" s="207"/>
      <c r="E359" s="160"/>
      <c r="F359" s="262"/>
      <c r="G359" s="230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25">
      <c r="A360" s="331"/>
      <c r="B360" s="331"/>
      <c r="C360" s="162"/>
      <c r="D360" s="207"/>
      <c r="E360" s="160"/>
      <c r="F360" s="262"/>
      <c r="G360" s="230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25">
      <c r="A361" s="331"/>
      <c r="B361" s="331"/>
      <c r="C361" s="162"/>
      <c r="D361" s="207"/>
      <c r="E361" s="160"/>
      <c r="F361" s="262"/>
      <c r="G361" s="230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25">
      <c r="A362" s="331"/>
      <c r="B362" s="331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x14ac:dyDescent="0.25">
      <c r="A363" s="331"/>
      <c r="B363" s="331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x14ac:dyDescent="0.25">
      <c r="A364" s="331"/>
      <c r="B364" s="331"/>
      <c r="C364" s="162"/>
      <c r="D364" s="207"/>
      <c r="E364" s="160"/>
      <c r="F364" s="127"/>
      <c r="G364" s="230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x14ac:dyDescent="0.25">
      <c r="A365" s="331"/>
      <c r="B365" s="331"/>
      <c r="C365" s="162"/>
      <c r="D365" s="207"/>
      <c r="E365" s="160"/>
      <c r="F365" s="127"/>
      <c r="G365" s="230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x14ac:dyDescent="0.25">
      <c r="A366" s="331"/>
      <c r="B366" s="331"/>
      <c r="C366" s="162"/>
      <c r="D366" s="207"/>
      <c r="E366" s="160"/>
      <c r="F366" s="127"/>
      <c r="G366" s="230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x14ac:dyDescent="0.25">
      <c r="A367" s="331"/>
      <c r="B367" s="331"/>
      <c r="C367" s="162"/>
      <c r="D367" s="207"/>
      <c r="E367" s="160"/>
      <c r="F367" s="127"/>
      <c r="G367" s="230"/>
      <c r="H367" s="127"/>
      <c r="K367" s="127"/>
      <c r="L367" s="127"/>
      <c r="M367" s="127"/>
      <c r="N367" s="127"/>
      <c r="O367" s="230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x14ac:dyDescent="0.25">
      <c r="A368" s="331"/>
      <c r="B368" s="331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x14ac:dyDescent="0.25">
      <c r="A369" s="331"/>
      <c r="B369" s="331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x14ac:dyDescent="0.25">
      <c r="A370" s="331"/>
      <c r="B370" s="331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x14ac:dyDescent="0.25">
      <c r="A371" s="331"/>
      <c r="B371" s="331"/>
      <c r="C371" s="232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x14ac:dyDescent="0.25">
      <c r="A372" s="331"/>
      <c r="B372" s="331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x14ac:dyDescent="0.25">
      <c r="A373" s="331"/>
      <c r="B373" s="331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x14ac:dyDescent="0.25">
      <c r="A374" s="331"/>
      <c r="B374" s="331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x14ac:dyDescent="0.25">
      <c r="A375" s="331"/>
      <c r="B375" s="331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x14ac:dyDescent="0.25">
      <c r="A376" s="331"/>
      <c r="B376" s="331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x14ac:dyDescent="0.25">
      <c r="A377" s="331"/>
      <c r="B377" s="331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x14ac:dyDescent="0.25">
      <c r="A378" s="331"/>
      <c r="B378" s="331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x14ac:dyDescent="0.25">
      <c r="A379" s="331"/>
      <c r="B379" s="331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x14ac:dyDescent="0.25">
      <c r="A380" s="331"/>
      <c r="B380" s="331"/>
      <c r="C380" s="162"/>
      <c r="D380" s="207"/>
      <c r="E380" s="160"/>
      <c r="F380" s="127"/>
      <c r="G380" s="265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x14ac:dyDescent="0.25">
      <c r="A381" s="331"/>
      <c r="B381" s="331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x14ac:dyDescent="0.25">
      <c r="A382" s="331"/>
      <c r="B382" s="331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x14ac:dyDescent="0.25">
      <c r="A383" s="331"/>
      <c r="B383" s="331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x14ac:dyDescent="0.25">
      <c r="A384" s="331"/>
      <c r="B384" s="331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x14ac:dyDescent="0.25">
      <c r="A385" s="331"/>
      <c r="B385" s="331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x14ac:dyDescent="0.25">
      <c r="A386" s="331"/>
      <c r="B386" s="331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x14ac:dyDescent="0.25">
      <c r="A387" s="331"/>
      <c r="B387" s="331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x14ac:dyDescent="0.25">
      <c r="A388" s="331"/>
      <c r="B388" s="331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x14ac:dyDescent="0.25">
      <c r="A389" s="331"/>
      <c r="B389" s="331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x14ac:dyDescent="0.25">
      <c r="A390" s="331"/>
      <c r="B390" s="331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25">
      <c r="A391" s="331"/>
      <c r="B391" s="331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x14ac:dyDescent="0.25">
      <c r="A392" s="331"/>
      <c r="B392" s="331"/>
      <c r="C392" s="268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x14ac:dyDescent="0.25">
      <c r="A393" s="331"/>
      <c r="B393" s="331"/>
      <c r="C393" s="268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x14ac:dyDescent="0.25">
      <c r="A394" s="331"/>
      <c r="B394" s="331"/>
      <c r="C394" s="268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25">
      <c r="A395" s="331"/>
      <c r="B395" s="331"/>
      <c r="C395" s="268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25">
      <c r="A396" s="331"/>
      <c r="B396" s="331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25">
      <c r="A397" s="331"/>
      <c r="B397" s="331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25">
      <c r="A398" s="331"/>
      <c r="B398" s="331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25">
      <c r="A399" s="331"/>
      <c r="B399" s="331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25">
      <c r="A400" s="331"/>
      <c r="B400" s="331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25">
      <c r="A401" s="331"/>
      <c r="B401" s="331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25">
      <c r="A402" s="331"/>
      <c r="B402" s="331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25">
      <c r="A403" s="331"/>
      <c r="B403" s="331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25">
      <c r="A404" s="331"/>
      <c r="B404" s="331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25">
      <c r="A405" s="331"/>
      <c r="B405" s="331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25">
      <c r="A406" s="331"/>
      <c r="B406" s="331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25">
      <c r="A407" s="331"/>
      <c r="B407" s="331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25">
      <c r="A408" s="331"/>
      <c r="B408" s="331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25">
      <c r="A409" s="331"/>
      <c r="B409" s="331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25">
      <c r="A410" s="331"/>
      <c r="B410" s="331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x14ac:dyDescent="0.25">
      <c r="A411" s="331"/>
      <c r="B411" s="342"/>
      <c r="C411" s="253"/>
      <c r="D411" s="134"/>
      <c r="E411" s="134"/>
      <c r="F411" s="235"/>
      <c r="G411" s="235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25">
      <c r="A412" s="331"/>
      <c r="B412" s="331"/>
      <c r="C412" s="269"/>
      <c r="D412" s="235"/>
      <c r="E412" s="235"/>
      <c r="F412" s="256"/>
      <c r="G412" s="255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x14ac:dyDescent="0.25">
      <c r="A413" s="331"/>
      <c r="B413" s="331"/>
      <c r="C413" s="162"/>
      <c r="D413" s="207"/>
      <c r="E413" s="160"/>
      <c r="F413" s="256"/>
      <c r="G413" s="255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x14ac:dyDescent="0.25">
      <c r="A414" s="331"/>
      <c r="B414" s="331"/>
      <c r="C414" s="162"/>
      <c r="D414" s="207"/>
      <c r="E414" s="160"/>
      <c r="F414" s="256"/>
      <c r="G414" s="255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x14ac:dyDescent="0.25">
      <c r="A415" s="331"/>
      <c r="B415" s="331"/>
      <c r="C415" s="162"/>
      <c r="D415" s="207"/>
      <c r="E415" s="160"/>
      <c r="F415" s="256"/>
      <c r="G415" s="255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x14ac:dyDescent="0.25">
      <c r="A416" s="331"/>
      <c r="B416" s="331"/>
      <c r="C416" s="162"/>
      <c r="D416" s="207"/>
      <c r="E416" s="160"/>
      <c r="F416" s="256"/>
      <c r="G416" s="255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x14ac:dyDescent="0.25">
      <c r="A417" s="331"/>
      <c r="B417" s="331"/>
      <c r="C417" s="162"/>
      <c r="D417" s="207"/>
      <c r="E417" s="160"/>
      <c r="F417" s="256"/>
      <c r="G417" s="255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x14ac:dyDescent="0.25">
      <c r="A418" s="331"/>
      <c r="B418" s="331"/>
      <c r="C418" s="162"/>
      <c r="D418" s="207"/>
      <c r="E418" s="160"/>
      <c r="F418" s="257"/>
      <c r="G418" s="258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x14ac:dyDescent="0.25">
      <c r="A419" s="331"/>
      <c r="B419" s="331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x14ac:dyDescent="0.25">
      <c r="A420" s="331"/>
      <c r="B420" s="331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x14ac:dyDescent="0.25">
      <c r="A421" s="331"/>
      <c r="B421" s="331"/>
      <c r="C421" s="162"/>
      <c r="D421" s="207"/>
      <c r="E421" s="160"/>
      <c r="F421" s="128"/>
      <c r="G421" s="257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x14ac:dyDescent="0.25">
      <c r="A422" s="331"/>
      <c r="B422" s="331"/>
      <c r="C422" s="162"/>
      <c r="D422" s="207"/>
      <c r="E422" s="160"/>
      <c r="F422" s="128"/>
      <c r="G422" s="257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x14ac:dyDescent="0.25">
      <c r="A423" s="331"/>
      <c r="B423" s="331"/>
      <c r="C423" s="270"/>
      <c r="D423" s="207"/>
      <c r="E423" s="160"/>
      <c r="F423" s="128"/>
      <c r="G423" s="257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x14ac:dyDescent="0.25">
      <c r="A424" s="331"/>
      <c r="B424" s="331"/>
      <c r="C424" s="162"/>
      <c r="D424" s="207"/>
      <c r="E424" s="160"/>
      <c r="F424" s="128"/>
      <c r="G424" s="257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x14ac:dyDescent="0.25">
      <c r="A425" s="331"/>
      <c r="B425" s="331"/>
      <c r="C425" s="162"/>
      <c r="D425" s="207"/>
      <c r="E425" s="160"/>
      <c r="F425" s="128"/>
      <c r="G425" s="257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x14ac:dyDescent="0.25">
      <c r="A426" s="331"/>
      <c r="B426" s="331"/>
      <c r="C426" s="162"/>
      <c r="D426" s="207"/>
      <c r="E426" s="160"/>
      <c r="F426" s="128"/>
      <c r="G426" s="257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x14ac:dyDescent="0.25">
      <c r="A427" s="331"/>
      <c r="B427" s="331"/>
      <c r="C427" s="162"/>
      <c r="D427" s="207"/>
      <c r="E427" s="160"/>
      <c r="F427" s="127"/>
      <c r="G427" s="266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x14ac:dyDescent="0.25">
      <c r="A428" s="331"/>
      <c r="B428" s="331"/>
      <c r="C428" s="162"/>
      <c r="D428" s="207"/>
      <c r="E428" s="160"/>
      <c r="F428" s="127"/>
      <c r="G428" s="266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x14ac:dyDescent="0.25">
      <c r="A429" s="331"/>
      <c r="B429" s="331"/>
      <c r="C429" s="162"/>
      <c r="D429" s="207"/>
      <c r="E429" s="160"/>
      <c r="F429" s="127"/>
      <c r="G429" s="230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x14ac:dyDescent="0.25">
      <c r="A430" s="331"/>
      <c r="B430" s="331"/>
      <c r="C430" s="271"/>
      <c r="D430" s="207"/>
      <c r="E430" s="160"/>
      <c r="F430" s="272"/>
      <c r="G430" s="252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x14ac:dyDescent="0.25">
      <c r="A431" s="331"/>
      <c r="B431" s="331"/>
      <c r="C431" s="162"/>
      <c r="D431" s="207"/>
      <c r="E431" s="160"/>
      <c r="F431" s="273"/>
      <c r="G431" s="260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25">
      <c r="A432" s="331"/>
      <c r="B432" s="331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25">
      <c r="A433" s="331"/>
      <c r="B433" s="331"/>
      <c r="C433" s="162"/>
      <c r="D433" s="207"/>
      <c r="E433" s="160"/>
      <c r="F433" s="260"/>
      <c r="G433" s="260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25">
      <c r="A434" s="331"/>
      <c r="B434" s="331"/>
      <c r="C434" s="162"/>
      <c r="D434" s="207"/>
      <c r="E434" s="160"/>
      <c r="F434" s="274"/>
      <c r="G434" s="260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x14ac:dyDescent="0.25">
      <c r="A435" s="331"/>
      <c r="B435" s="331"/>
      <c r="C435" s="162"/>
      <c r="D435" s="207"/>
      <c r="E435" s="160"/>
      <c r="F435" s="275"/>
      <c r="G435" s="260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x14ac:dyDescent="0.25">
      <c r="A436" s="331"/>
      <c r="B436" s="331"/>
      <c r="C436" s="162"/>
      <c r="D436" s="207"/>
      <c r="E436" s="160"/>
      <c r="F436" s="261"/>
      <c r="G436" s="260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x14ac:dyDescent="0.25">
      <c r="A437" s="331"/>
      <c r="B437" s="331"/>
      <c r="C437" s="162"/>
      <c r="D437" s="207"/>
      <c r="E437" s="160"/>
      <c r="F437" s="260"/>
      <c r="G437" s="260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x14ac:dyDescent="0.25">
      <c r="A438" s="331"/>
      <c r="B438" s="331"/>
      <c r="C438" s="162"/>
      <c r="D438" s="207"/>
      <c r="E438" s="160"/>
      <c r="F438" s="262"/>
      <c r="G438" s="230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x14ac:dyDescent="0.25">
      <c r="A439" s="331"/>
      <c r="B439" s="331"/>
      <c r="C439" s="162"/>
      <c r="D439" s="207"/>
      <c r="E439" s="160"/>
      <c r="F439" s="263"/>
      <c r="G439" s="264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x14ac:dyDescent="0.25">
      <c r="A440" s="331"/>
      <c r="B440" s="331"/>
      <c r="C440" s="162"/>
      <c r="D440" s="207"/>
      <c r="E440" s="160"/>
      <c r="F440" s="262"/>
      <c r="G440" s="230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x14ac:dyDescent="0.25">
      <c r="A441" s="331"/>
      <c r="B441" s="331"/>
      <c r="C441" s="162"/>
      <c r="D441" s="207"/>
      <c r="E441" s="160"/>
      <c r="F441" s="262"/>
      <c r="G441" s="230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25">
      <c r="A442" s="331"/>
      <c r="B442" s="331"/>
      <c r="C442" s="162"/>
      <c r="D442" s="207"/>
      <c r="E442" s="160"/>
      <c r="F442" s="262"/>
      <c r="G442" s="230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25">
      <c r="A443" s="331"/>
      <c r="B443" s="331"/>
      <c r="C443" s="162"/>
      <c r="D443" s="207"/>
      <c r="E443" s="160"/>
      <c r="F443" s="262"/>
      <c r="G443" s="230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25">
      <c r="A444" s="331"/>
      <c r="B444" s="331"/>
      <c r="C444" s="162"/>
      <c r="D444" s="207"/>
      <c r="E444" s="160"/>
      <c r="F444" s="262"/>
      <c r="G444" s="230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25">
      <c r="A445" s="331"/>
      <c r="B445" s="331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x14ac:dyDescent="0.25">
      <c r="A446" s="331"/>
      <c r="B446" s="331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x14ac:dyDescent="0.25">
      <c r="A447" s="331"/>
      <c r="B447" s="331"/>
      <c r="C447" s="162"/>
      <c r="D447" s="207"/>
      <c r="E447" s="160"/>
      <c r="F447" s="127"/>
      <c r="G447" s="230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x14ac:dyDescent="0.25">
      <c r="A448" s="331"/>
      <c r="B448" s="331"/>
      <c r="C448" s="162"/>
      <c r="D448" s="207"/>
      <c r="E448" s="160"/>
      <c r="F448" s="127"/>
      <c r="G448" s="230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x14ac:dyDescent="0.25">
      <c r="A449" s="331"/>
      <c r="B449" s="331"/>
      <c r="C449" s="162"/>
      <c r="D449" s="207"/>
      <c r="E449" s="160"/>
      <c r="F449" s="127"/>
      <c r="G449" s="230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x14ac:dyDescent="0.25">
      <c r="A450" s="331"/>
      <c r="B450" s="331"/>
      <c r="C450" s="162"/>
      <c r="D450" s="207"/>
      <c r="E450" s="160"/>
      <c r="F450" s="127"/>
      <c r="G450" s="230"/>
      <c r="H450" s="127"/>
      <c r="K450" s="127"/>
      <c r="L450" s="127"/>
      <c r="M450" s="127"/>
      <c r="N450" s="127"/>
      <c r="O450" s="230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x14ac:dyDescent="0.25">
      <c r="A451" s="331"/>
      <c r="B451" s="331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x14ac:dyDescent="0.25">
      <c r="A452" s="331"/>
      <c r="B452" s="331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x14ac:dyDescent="0.25">
      <c r="A453" s="331"/>
      <c r="B453" s="331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x14ac:dyDescent="0.25">
      <c r="A454" s="331"/>
      <c r="B454" s="331"/>
      <c r="C454" s="232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x14ac:dyDescent="0.25">
      <c r="A455" s="331"/>
      <c r="B455" s="331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x14ac:dyDescent="0.25">
      <c r="A456" s="331"/>
      <c r="B456" s="331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x14ac:dyDescent="0.25">
      <c r="A457" s="331"/>
      <c r="B457" s="331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x14ac:dyDescent="0.25">
      <c r="A458" s="331"/>
      <c r="B458" s="331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x14ac:dyDescent="0.25">
      <c r="A459" s="331"/>
      <c r="B459" s="331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x14ac:dyDescent="0.25">
      <c r="A460" s="331"/>
      <c r="B460" s="331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x14ac:dyDescent="0.25">
      <c r="A461" s="331"/>
      <c r="B461" s="331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x14ac:dyDescent="0.25">
      <c r="A462" s="331"/>
      <c r="B462" s="331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x14ac:dyDescent="0.25">
      <c r="A463" s="331"/>
      <c r="B463" s="331"/>
      <c r="C463" s="162"/>
      <c r="D463" s="207"/>
      <c r="E463" s="160"/>
      <c r="F463" s="127"/>
      <c r="G463" s="265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x14ac:dyDescent="0.25">
      <c r="A464" s="331"/>
      <c r="B464" s="331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x14ac:dyDescent="0.25">
      <c r="A465" s="331"/>
      <c r="B465" s="331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x14ac:dyDescent="0.25">
      <c r="A466" s="331"/>
      <c r="B466" s="331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x14ac:dyDescent="0.25">
      <c r="A467" s="331"/>
      <c r="B467" s="331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x14ac:dyDescent="0.25">
      <c r="A468" s="331"/>
      <c r="B468" s="331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x14ac:dyDescent="0.25">
      <c r="A469" s="331"/>
      <c r="B469" s="331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x14ac:dyDescent="0.25">
      <c r="A470" s="331"/>
      <c r="B470" s="331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x14ac:dyDescent="0.25">
      <c r="A471" s="331"/>
      <c r="B471" s="331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x14ac:dyDescent="0.25">
      <c r="A472" s="331"/>
      <c r="B472" s="331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x14ac:dyDescent="0.25">
      <c r="A473" s="331"/>
      <c r="B473" s="331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25">
      <c r="A474" s="331"/>
      <c r="B474" s="331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x14ac:dyDescent="0.25">
      <c r="A475" s="331"/>
      <c r="B475" s="331"/>
      <c r="C475" s="268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x14ac:dyDescent="0.25">
      <c r="A476" s="331"/>
      <c r="B476" s="331"/>
      <c r="C476" s="268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x14ac:dyDescent="0.25">
      <c r="A477" s="331"/>
      <c r="B477" s="331"/>
      <c r="C477" s="268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25">
      <c r="A478" s="331"/>
      <c r="B478" s="331"/>
      <c r="C478" s="268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25">
      <c r="A479" s="331"/>
      <c r="B479" s="331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25">
      <c r="A480" s="331"/>
      <c r="B480" s="331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25">
      <c r="A481" s="331"/>
      <c r="B481" s="331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25">
      <c r="A482" s="331"/>
      <c r="B482" s="331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25">
      <c r="A483" s="331"/>
      <c r="B483" s="331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25">
      <c r="A484" s="331"/>
      <c r="B484" s="331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25">
      <c r="A485" s="331"/>
      <c r="B485" s="331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25">
      <c r="A486" s="331"/>
      <c r="B486" s="331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25">
      <c r="A487" s="331"/>
      <c r="B487" s="331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25">
      <c r="A488" s="331"/>
      <c r="B488" s="331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25">
      <c r="A489" s="331"/>
      <c r="B489" s="331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25">
      <c r="A490" s="331"/>
      <c r="B490" s="331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25">
      <c r="A491" s="331"/>
      <c r="B491" s="331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25">
      <c r="A492" s="331"/>
      <c r="B492" s="331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25">
      <c r="A493" s="331"/>
      <c r="B493" s="331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x14ac:dyDescent="0.25">
      <c r="A494" s="331"/>
      <c r="B494" s="342"/>
      <c r="C494" s="253"/>
      <c r="D494" s="134"/>
      <c r="E494" s="134"/>
      <c r="F494" s="235"/>
      <c r="G494" s="235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25">
      <c r="A495" s="331"/>
      <c r="B495" s="331"/>
      <c r="C495" s="269"/>
      <c r="D495" s="235"/>
      <c r="E495" s="235"/>
      <c r="F495" s="256"/>
      <c r="G495" s="255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x14ac:dyDescent="0.25">
      <c r="A496" s="331"/>
      <c r="B496" s="331"/>
      <c r="C496" s="162"/>
      <c r="D496" s="207"/>
      <c r="E496" s="160"/>
      <c r="F496" s="256"/>
      <c r="G496" s="255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x14ac:dyDescent="0.25">
      <c r="A497" s="331"/>
      <c r="B497" s="331"/>
      <c r="C497" s="162"/>
      <c r="D497" s="207"/>
      <c r="E497" s="160"/>
      <c r="F497" s="256"/>
      <c r="G497" s="255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x14ac:dyDescent="0.25">
      <c r="A498" s="331"/>
      <c r="B498" s="331"/>
      <c r="C498" s="162"/>
      <c r="D498" s="207"/>
      <c r="E498" s="160"/>
      <c r="F498" s="256"/>
      <c r="G498" s="255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x14ac:dyDescent="0.25">
      <c r="A499" s="331"/>
      <c r="B499" s="331"/>
      <c r="C499" s="162"/>
      <c r="D499" s="207"/>
      <c r="E499" s="160"/>
      <c r="F499" s="257"/>
      <c r="G499" s="258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x14ac:dyDescent="0.25">
      <c r="A500" s="331"/>
      <c r="B500" s="331"/>
      <c r="C500" s="270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x14ac:dyDescent="0.25">
      <c r="A501" s="331"/>
      <c r="B501" s="331"/>
      <c r="C501" s="270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x14ac:dyDescent="0.25">
      <c r="A502" s="331"/>
      <c r="B502" s="331"/>
      <c r="C502" s="270"/>
      <c r="D502" s="207"/>
      <c r="E502" s="160"/>
      <c r="F502" s="128"/>
      <c r="G502" s="257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x14ac:dyDescent="0.25">
      <c r="A503" s="331"/>
      <c r="B503" s="331"/>
      <c r="C503" s="270"/>
      <c r="D503" s="207"/>
      <c r="E503" s="160"/>
      <c r="F503" s="128"/>
      <c r="G503" s="257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x14ac:dyDescent="0.25">
      <c r="A504" s="331"/>
      <c r="B504" s="331"/>
      <c r="C504" s="270"/>
      <c r="D504" s="207"/>
      <c r="E504" s="160"/>
      <c r="F504" s="128"/>
      <c r="G504" s="257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x14ac:dyDescent="0.25">
      <c r="A505" s="331"/>
      <c r="B505" s="331"/>
      <c r="C505" s="270"/>
      <c r="D505" s="207"/>
      <c r="E505" s="160"/>
      <c r="F505" s="128"/>
      <c r="G505" s="257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x14ac:dyDescent="0.25">
      <c r="A506" s="331"/>
      <c r="B506" s="331"/>
      <c r="C506" s="270"/>
      <c r="D506" s="207"/>
      <c r="E506" s="160"/>
      <c r="F506" s="128"/>
      <c r="G506" s="257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x14ac:dyDescent="0.25">
      <c r="A507" s="331"/>
      <c r="B507" s="331"/>
      <c r="C507" s="270"/>
      <c r="D507" s="207"/>
      <c r="E507" s="160"/>
      <c r="F507" s="128"/>
      <c r="G507" s="257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x14ac:dyDescent="0.25">
      <c r="A508" s="331"/>
      <c r="B508" s="331"/>
      <c r="C508" s="270"/>
      <c r="D508" s="207"/>
      <c r="E508" s="160"/>
      <c r="F508" s="127"/>
      <c r="G508" s="259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x14ac:dyDescent="0.25">
      <c r="A509" s="331"/>
      <c r="B509" s="331"/>
      <c r="C509" s="270"/>
      <c r="D509" s="207"/>
      <c r="E509" s="160"/>
      <c r="F509" s="127"/>
      <c r="G509" s="230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x14ac:dyDescent="0.25">
      <c r="A510" s="331"/>
      <c r="B510" s="331"/>
      <c r="C510" s="270"/>
      <c r="D510" s="207"/>
      <c r="E510" s="160"/>
      <c r="F510" s="127"/>
      <c r="G510" s="230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x14ac:dyDescent="0.25">
      <c r="A511" s="331"/>
      <c r="B511" s="331"/>
      <c r="C511" s="271"/>
      <c r="D511" s="207"/>
      <c r="E511" s="160"/>
      <c r="F511" s="272"/>
      <c r="G511" s="252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x14ac:dyDescent="0.25">
      <c r="A512" s="331"/>
      <c r="B512" s="331"/>
      <c r="C512" s="162"/>
      <c r="D512" s="207"/>
      <c r="E512" s="160"/>
      <c r="F512" s="273"/>
      <c r="G512" s="260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25">
      <c r="A513" s="331"/>
      <c r="B513" s="331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25">
      <c r="A514" s="331"/>
      <c r="B514" s="331"/>
      <c r="C514" s="162"/>
      <c r="D514" s="207"/>
      <c r="E514" s="160"/>
      <c r="F514" s="260"/>
      <c r="G514" s="260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25">
      <c r="A515" s="331"/>
      <c r="B515" s="331"/>
      <c r="C515" s="162"/>
      <c r="D515" s="207"/>
      <c r="E515" s="160"/>
      <c r="F515" s="274"/>
      <c r="G515" s="260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x14ac:dyDescent="0.25">
      <c r="A516" s="331"/>
      <c r="B516" s="331"/>
      <c r="C516" s="162"/>
      <c r="D516" s="207"/>
      <c r="E516" s="160"/>
      <c r="F516" s="275"/>
      <c r="G516" s="260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x14ac:dyDescent="0.25">
      <c r="A517" s="331"/>
      <c r="B517" s="331"/>
      <c r="C517" s="162"/>
      <c r="D517" s="207"/>
      <c r="E517" s="160"/>
      <c r="F517" s="261"/>
      <c r="G517" s="260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x14ac:dyDescent="0.25">
      <c r="A518" s="331"/>
      <c r="B518" s="331"/>
      <c r="C518" s="162"/>
      <c r="D518" s="207"/>
      <c r="E518" s="160"/>
      <c r="F518" s="260"/>
      <c r="G518" s="260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x14ac:dyDescent="0.25">
      <c r="A519" s="331"/>
      <c r="B519" s="331"/>
      <c r="C519" s="162"/>
      <c r="D519" s="207"/>
      <c r="E519" s="160"/>
      <c r="F519" s="262"/>
      <c r="G519" s="230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x14ac:dyDescent="0.25">
      <c r="A520" s="331"/>
      <c r="B520" s="331"/>
      <c r="C520" s="162"/>
      <c r="D520" s="207"/>
      <c r="E520" s="160"/>
      <c r="F520" s="263"/>
      <c r="G520" s="264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x14ac:dyDescent="0.25">
      <c r="A521" s="331"/>
      <c r="B521" s="331"/>
      <c r="C521" s="162"/>
      <c r="D521" s="207"/>
      <c r="E521" s="160"/>
      <c r="F521" s="262"/>
      <c r="G521" s="230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x14ac:dyDescent="0.25">
      <c r="A522" s="331"/>
      <c r="B522" s="331"/>
      <c r="C522" s="162"/>
      <c r="D522" s="207"/>
      <c r="E522" s="160"/>
      <c r="F522" s="262"/>
      <c r="G522" s="230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25">
      <c r="A523" s="331"/>
      <c r="B523" s="331"/>
      <c r="C523" s="162"/>
      <c r="D523" s="207"/>
      <c r="E523" s="160"/>
      <c r="F523" s="262"/>
      <c r="G523" s="230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25">
      <c r="A524" s="331"/>
      <c r="B524" s="331"/>
      <c r="C524" s="162"/>
      <c r="D524" s="207"/>
      <c r="E524" s="160"/>
      <c r="F524" s="262"/>
      <c r="G524" s="230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25">
      <c r="A525" s="331"/>
      <c r="B525" s="331"/>
      <c r="C525" s="162"/>
      <c r="D525" s="207"/>
      <c r="E525" s="160"/>
      <c r="F525" s="262"/>
      <c r="G525" s="230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25">
      <c r="A526" s="331"/>
      <c r="B526" s="331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x14ac:dyDescent="0.25">
      <c r="A527" s="331"/>
      <c r="B527" s="331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x14ac:dyDescent="0.25">
      <c r="A528" s="331"/>
      <c r="B528" s="331"/>
      <c r="C528" s="162"/>
      <c r="D528" s="207"/>
      <c r="E528" s="160"/>
      <c r="F528" s="127"/>
      <c r="G528" s="230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x14ac:dyDescent="0.25">
      <c r="A529" s="331"/>
      <c r="B529" s="331"/>
      <c r="C529" s="162"/>
      <c r="D529" s="207"/>
      <c r="E529" s="160"/>
      <c r="F529" s="127"/>
      <c r="G529" s="230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x14ac:dyDescent="0.25">
      <c r="A530" s="331"/>
      <c r="B530" s="331"/>
      <c r="C530" s="162"/>
      <c r="D530" s="207"/>
      <c r="E530" s="160"/>
      <c r="F530" s="127"/>
      <c r="G530" s="230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x14ac:dyDescent="0.25">
      <c r="A531" s="331"/>
      <c r="B531" s="331"/>
      <c r="C531" s="162"/>
      <c r="D531" s="207"/>
      <c r="E531" s="160"/>
      <c r="F531" s="127"/>
      <c r="G531" s="230"/>
      <c r="H531" s="127"/>
      <c r="K531" s="127"/>
      <c r="L531" s="127"/>
      <c r="M531" s="127"/>
      <c r="N531" s="127"/>
      <c r="O531" s="230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x14ac:dyDescent="0.25">
      <c r="A532" s="331"/>
      <c r="B532" s="331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x14ac:dyDescent="0.25">
      <c r="A533" s="331"/>
      <c r="B533" s="331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x14ac:dyDescent="0.25">
      <c r="A534" s="331"/>
      <c r="B534" s="331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x14ac:dyDescent="0.25">
      <c r="A535" s="331"/>
      <c r="B535" s="331"/>
      <c r="C535" s="232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x14ac:dyDescent="0.25">
      <c r="A536" s="331"/>
      <c r="B536" s="331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x14ac:dyDescent="0.25">
      <c r="A537" s="331"/>
      <c r="B537" s="331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x14ac:dyDescent="0.25">
      <c r="A538" s="331"/>
      <c r="B538" s="331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x14ac:dyDescent="0.25">
      <c r="A539" s="331"/>
      <c r="B539" s="331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x14ac:dyDescent="0.25">
      <c r="A540" s="331"/>
      <c r="B540" s="331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x14ac:dyDescent="0.25">
      <c r="A541" s="331"/>
      <c r="B541" s="331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x14ac:dyDescent="0.25">
      <c r="A542" s="331"/>
      <c r="B542" s="331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x14ac:dyDescent="0.25">
      <c r="A543" s="331"/>
      <c r="B543" s="331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x14ac:dyDescent="0.25">
      <c r="A544" s="331"/>
      <c r="B544" s="331"/>
      <c r="C544" s="162"/>
      <c r="D544" s="207"/>
      <c r="E544" s="160"/>
      <c r="F544" s="127"/>
      <c r="G544" s="265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x14ac:dyDescent="0.25">
      <c r="A545" s="331"/>
      <c r="B545" s="331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x14ac:dyDescent="0.25">
      <c r="A546" s="331"/>
      <c r="B546" s="331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x14ac:dyDescent="0.25">
      <c r="A547" s="331"/>
      <c r="B547" s="331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x14ac:dyDescent="0.25">
      <c r="A548" s="331"/>
      <c r="B548" s="331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x14ac:dyDescent="0.25">
      <c r="A549" s="331"/>
      <c r="B549" s="331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x14ac:dyDescent="0.25">
      <c r="A550" s="331"/>
      <c r="B550" s="331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x14ac:dyDescent="0.25">
      <c r="A551" s="331"/>
      <c r="B551" s="331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x14ac:dyDescent="0.25">
      <c r="A552" s="331"/>
      <c r="B552" s="331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x14ac:dyDescent="0.25">
      <c r="A553" s="331"/>
      <c r="B553" s="331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x14ac:dyDescent="0.25">
      <c r="A554" s="331"/>
      <c r="B554" s="331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25">
      <c r="A555" s="331"/>
      <c r="B555" s="331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x14ac:dyDescent="0.25">
      <c r="A556" s="331"/>
      <c r="B556" s="331"/>
      <c r="C556" s="268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x14ac:dyDescent="0.25">
      <c r="A557" s="331"/>
      <c r="B557" s="331"/>
      <c r="C557" s="268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x14ac:dyDescent="0.25">
      <c r="A558" s="331"/>
      <c r="B558" s="331"/>
      <c r="C558" s="268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25">
      <c r="A559" s="331"/>
      <c r="B559" s="331"/>
      <c r="C559" s="268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25">
      <c r="A560" s="331"/>
      <c r="B560" s="331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25">
      <c r="A561" s="331"/>
      <c r="B561" s="331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25">
      <c r="A562" s="331"/>
      <c r="B562" s="331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25">
      <c r="A563" s="331"/>
      <c r="B563" s="331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25">
      <c r="A564" s="331"/>
      <c r="B564" s="331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25">
      <c r="A565" s="331"/>
      <c r="B565" s="331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25">
      <c r="A566" s="331"/>
      <c r="B566" s="331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25">
      <c r="A567" s="331"/>
      <c r="B567" s="331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25">
      <c r="A568" s="331"/>
      <c r="B568" s="331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25">
      <c r="A569" s="331"/>
      <c r="B569" s="331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25">
      <c r="A570" s="331"/>
      <c r="B570" s="331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25">
      <c r="A571" s="331"/>
      <c r="B571" s="331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25">
      <c r="A572" s="331"/>
      <c r="B572" s="331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25">
      <c r="A573" s="331"/>
      <c r="B573" s="331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25">
      <c r="A574" s="331"/>
      <c r="B574" s="331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25">
      <c r="A575" s="331"/>
      <c r="B575" s="331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25">
      <c r="A576" s="331"/>
      <c r="B576" s="331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25">
      <c r="A577" s="331"/>
      <c r="B577" s="331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25">
      <c r="A578" s="331"/>
      <c r="B578" s="331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x14ac:dyDescent="0.25">
      <c r="A579" s="331"/>
      <c r="B579" s="342"/>
      <c r="C579" s="253"/>
      <c r="D579" s="134"/>
      <c r="E579" s="134"/>
      <c r="F579" s="235"/>
      <c r="G579" s="235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25">
      <c r="A580" s="331"/>
      <c r="B580" s="331"/>
      <c r="C580" s="269"/>
      <c r="D580" s="235"/>
      <c r="E580" s="235"/>
      <c r="F580" s="256"/>
      <c r="G580" s="255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x14ac:dyDescent="0.25">
      <c r="A581" s="331"/>
      <c r="B581" s="331"/>
      <c r="C581" s="162"/>
      <c r="D581" s="207"/>
      <c r="E581" s="160"/>
      <c r="F581" s="256"/>
      <c r="G581" s="255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x14ac:dyDescent="0.25">
      <c r="A582" s="331"/>
      <c r="B582" s="331"/>
      <c r="C582" s="245"/>
      <c r="D582" s="207"/>
      <c r="E582" s="160"/>
      <c r="F582" s="256"/>
      <c r="G582" s="255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x14ac:dyDescent="0.25">
      <c r="A583" s="331"/>
      <c r="B583" s="331"/>
      <c r="C583" s="162"/>
      <c r="D583" s="207"/>
      <c r="E583" s="160"/>
      <c r="F583" s="256"/>
      <c r="G583" s="255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x14ac:dyDescent="0.25">
      <c r="A584" s="331"/>
      <c r="B584" s="331"/>
      <c r="C584" s="245"/>
      <c r="D584" s="207"/>
      <c r="E584" s="160"/>
      <c r="F584" s="256"/>
      <c r="G584" s="255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x14ac:dyDescent="0.25">
      <c r="A585" s="331"/>
      <c r="B585" s="331"/>
      <c r="C585" s="162"/>
      <c r="D585" s="207"/>
      <c r="E585" s="160"/>
      <c r="F585" s="256"/>
      <c r="G585" s="255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x14ac:dyDescent="0.25">
      <c r="A586" s="331"/>
      <c r="B586" s="331"/>
      <c r="C586" s="162"/>
      <c r="D586" s="207"/>
      <c r="E586" s="160"/>
      <c r="F586" s="256"/>
      <c r="G586" s="255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x14ac:dyDescent="0.25">
      <c r="A587" s="331"/>
      <c r="B587" s="331"/>
      <c r="C587" s="245"/>
      <c r="D587" s="207"/>
      <c r="E587" s="160"/>
      <c r="F587" s="256"/>
      <c r="G587" s="255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x14ac:dyDescent="0.25">
      <c r="A588" s="331"/>
      <c r="B588" s="331"/>
      <c r="C588" s="162"/>
      <c r="D588" s="207"/>
      <c r="E588" s="160"/>
      <c r="F588" s="256"/>
      <c r="G588" s="255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x14ac:dyDescent="0.25">
      <c r="A589" s="331"/>
      <c r="B589" s="331"/>
      <c r="C589" s="162"/>
      <c r="D589" s="207"/>
      <c r="E589" s="160"/>
      <c r="F589" s="257"/>
      <c r="G589" s="258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x14ac:dyDescent="0.25">
      <c r="A590" s="331"/>
      <c r="B590" s="331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x14ac:dyDescent="0.25">
      <c r="A591" s="331"/>
      <c r="B591" s="331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x14ac:dyDescent="0.25">
      <c r="A592" s="331"/>
      <c r="B592" s="331"/>
      <c r="C592" s="162"/>
      <c r="D592" s="207"/>
      <c r="E592" s="160"/>
      <c r="F592" s="128"/>
      <c r="G592" s="257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x14ac:dyDescent="0.25">
      <c r="A593" s="331"/>
      <c r="B593" s="331"/>
      <c r="C593" s="162"/>
      <c r="D593" s="207"/>
      <c r="E593" s="160"/>
      <c r="F593" s="128"/>
      <c r="G593" s="257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x14ac:dyDescent="0.25">
      <c r="A594" s="331"/>
      <c r="B594" s="331"/>
      <c r="C594" s="270"/>
      <c r="D594" s="207"/>
      <c r="E594" s="160"/>
      <c r="F594" s="128"/>
      <c r="G594" s="257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x14ac:dyDescent="0.25">
      <c r="A595" s="331"/>
      <c r="B595" s="331"/>
      <c r="C595" s="162"/>
      <c r="D595" s="207"/>
      <c r="E595" s="160"/>
      <c r="F595" s="128"/>
      <c r="G595" s="257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x14ac:dyDescent="0.25">
      <c r="A596" s="331"/>
      <c r="B596" s="331"/>
      <c r="C596" s="162"/>
      <c r="D596" s="207"/>
      <c r="E596" s="160"/>
      <c r="F596" s="128"/>
      <c r="G596" s="257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x14ac:dyDescent="0.25">
      <c r="A597" s="331"/>
      <c r="B597" s="331"/>
      <c r="C597" s="162"/>
      <c r="D597" s="207"/>
      <c r="E597" s="160"/>
      <c r="F597" s="128"/>
      <c r="G597" s="257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x14ac:dyDescent="0.25">
      <c r="A598" s="331"/>
      <c r="B598" s="331"/>
      <c r="C598" s="162"/>
      <c r="D598" s="207"/>
      <c r="E598" s="160"/>
      <c r="F598" s="127"/>
      <c r="G598" s="259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x14ac:dyDescent="0.25">
      <c r="A599" s="331"/>
      <c r="B599" s="331"/>
      <c r="C599" s="162"/>
      <c r="D599" s="207"/>
      <c r="E599" s="160"/>
      <c r="F599" s="127"/>
      <c r="G599" s="230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x14ac:dyDescent="0.25">
      <c r="A600" s="331"/>
      <c r="B600" s="331"/>
      <c r="C600" s="162"/>
      <c r="D600" s="207"/>
      <c r="E600" s="160"/>
      <c r="F600" s="127"/>
      <c r="G600" s="230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x14ac:dyDescent="0.25">
      <c r="A601" s="331"/>
      <c r="B601" s="331"/>
      <c r="C601" s="271"/>
      <c r="D601" s="207"/>
      <c r="E601" s="160"/>
      <c r="F601" s="272"/>
      <c r="G601" s="252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x14ac:dyDescent="0.25">
      <c r="A602" s="331"/>
      <c r="B602" s="331"/>
      <c r="C602" s="162"/>
      <c r="D602" s="207"/>
      <c r="E602" s="160"/>
      <c r="F602" s="273"/>
      <c r="G602" s="260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25">
      <c r="A603" s="331"/>
      <c r="B603" s="331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25">
      <c r="A604" s="331"/>
      <c r="B604" s="331"/>
      <c r="C604" s="162"/>
      <c r="D604" s="207"/>
      <c r="E604" s="160"/>
      <c r="F604" s="260"/>
      <c r="G604" s="260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25">
      <c r="A605" s="331"/>
      <c r="B605" s="331"/>
      <c r="C605" s="162"/>
      <c r="D605" s="207"/>
      <c r="E605" s="160"/>
      <c r="F605" s="274"/>
      <c r="G605" s="260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x14ac:dyDescent="0.25">
      <c r="A606" s="331"/>
      <c r="B606" s="331"/>
      <c r="C606" s="162"/>
      <c r="D606" s="207"/>
      <c r="E606" s="160"/>
      <c r="F606" s="275"/>
      <c r="G606" s="260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x14ac:dyDescent="0.25">
      <c r="A607" s="331"/>
      <c r="B607" s="331"/>
      <c r="C607" s="162"/>
      <c r="D607" s="207"/>
      <c r="E607" s="160"/>
      <c r="F607" s="261"/>
      <c r="G607" s="260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x14ac:dyDescent="0.25">
      <c r="A608" s="331"/>
      <c r="B608" s="331"/>
      <c r="C608" s="162"/>
      <c r="D608" s="207"/>
      <c r="E608" s="160"/>
      <c r="F608" s="260"/>
      <c r="G608" s="260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x14ac:dyDescent="0.25">
      <c r="A609" s="331"/>
      <c r="B609" s="331"/>
      <c r="C609" s="162"/>
      <c r="D609" s="207"/>
      <c r="E609" s="160"/>
      <c r="F609" s="262"/>
      <c r="G609" s="230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x14ac:dyDescent="0.25">
      <c r="A610" s="331"/>
      <c r="B610" s="331"/>
      <c r="C610" s="162"/>
      <c r="D610" s="207"/>
      <c r="E610" s="160"/>
      <c r="F610" s="263"/>
      <c r="G610" s="264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x14ac:dyDescent="0.25">
      <c r="A611" s="331"/>
      <c r="B611" s="331"/>
      <c r="C611" s="162"/>
      <c r="D611" s="207"/>
      <c r="E611" s="160"/>
      <c r="F611" s="262"/>
      <c r="G611" s="230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x14ac:dyDescent="0.25">
      <c r="A612" s="331"/>
      <c r="B612" s="331"/>
      <c r="C612" s="162"/>
      <c r="D612" s="207"/>
      <c r="E612" s="160"/>
      <c r="F612" s="262"/>
      <c r="G612" s="230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25">
      <c r="A613" s="331"/>
      <c r="B613" s="331"/>
      <c r="C613" s="162"/>
      <c r="D613" s="207"/>
      <c r="E613" s="160"/>
      <c r="F613" s="262"/>
      <c r="G613" s="230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25">
      <c r="A614" s="331"/>
      <c r="B614" s="331"/>
      <c r="C614" s="162"/>
      <c r="D614" s="207"/>
      <c r="E614" s="160"/>
      <c r="F614" s="262"/>
      <c r="G614" s="230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25">
      <c r="A615" s="331"/>
      <c r="B615" s="331"/>
      <c r="C615" s="162"/>
      <c r="D615" s="207"/>
      <c r="E615" s="160"/>
      <c r="F615" s="262"/>
      <c r="G615" s="230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25">
      <c r="A616" s="331"/>
      <c r="B616" s="331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x14ac:dyDescent="0.25">
      <c r="A617" s="331"/>
      <c r="B617" s="331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x14ac:dyDescent="0.25">
      <c r="A618" s="331"/>
      <c r="B618" s="331"/>
      <c r="C618" s="162"/>
      <c r="D618" s="207"/>
      <c r="E618" s="160"/>
      <c r="F618" s="127"/>
      <c r="G618" s="230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x14ac:dyDescent="0.25">
      <c r="A619" s="331"/>
      <c r="B619" s="331"/>
      <c r="C619" s="162"/>
      <c r="D619" s="207"/>
      <c r="E619" s="160"/>
      <c r="F619" s="127"/>
      <c r="G619" s="230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x14ac:dyDescent="0.25">
      <c r="A620" s="331"/>
      <c r="B620" s="331"/>
      <c r="C620" s="162"/>
      <c r="D620" s="207"/>
      <c r="E620" s="160"/>
      <c r="F620" s="127"/>
      <c r="G620" s="230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x14ac:dyDescent="0.25">
      <c r="A621" s="331"/>
      <c r="B621" s="331"/>
      <c r="C621" s="162"/>
      <c r="D621" s="207"/>
      <c r="E621" s="160"/>
      <c r="F621" s="127"/>
      <c r="G621" s="230"/>
      <c r="H621" s="127"/>
      <c r="K621" s="127"/>
      <c r="L621" s="127"/>
      <c r="M621" s="127"/>
      <c r="N621" s="127"/>
      <c r="O621" s="230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x14ac:dyDescent="0.25">
      <c r="A622" s="331"/>
      <c r="B622" s="331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x14ac:dyDescent="0.25">
      <c r="A623" s="331"/>
      <c r="B623" s="331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x14ac:dyDescent="0.25">
      <c r="A624" s="331"/>
      <c r="B624" s="331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x14ac:dyDescent="0.25">
      <c r="A625" s="331"/>
      <c r="B625" s="331"/>
      <c r="C625" s="232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x14ac:dyDescent="0.25">
      <c r="A626" s="331"/>
      <c r="B626" s="331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x14ac:dyDescent="0.25">
      <c r="A627" s="331"/>
      <c r="B627" s="331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x14ac:dyDescent="0.25">
      <c r="A628" s="331"/>
      <c r="B628" s="331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x14ac:dyDescent="0.25">
      <c r="A629" s="331"/>
      <c r="B629" s="331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x14ac:dyDescent="0.25">
      <c r="A630" s="331"/>
      <c r="B630" s="331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x14ac:dyDescent="0.25">
      <c r="A631" s="331"/>
      <c r="B631" s="331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x14ac:dyDescent="0.25">
      <c r="A632" s="331"/>
      <c r="B632" s="331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x14ac:dyDescent="0.25">
      <c r="A633" s="331"/>
      <c r="B633" s="331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x14ac:dyDescent="0.25">
      <c r="A634" s="331"/>
      <c r="B634" s="331"/>
      <c r="C634" s="162"/>
      <c r="D634" s="207"/>
      <c r="E634" s="160"/>
      <c r="F634" s="127"/>
      <c r="G634" s="265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x14ac:dyDescent="0.25">
      <c r="A635" s="331"/>
      <c r="B635" s="331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x14ac:dyDescent="0.25">
      <c r="A636" s="331"/>
      <c r="B636" s="331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x14ac:dyDescent="0.25">
      <c r="A637" s="331"/>
      <c r="B637" s="331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x14ac:dyDescent="0.25">
      <c r="A638" s="331"/>
      <c r="B638" s="331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x14ac:dyDescent="0.25">
      <c r="A639" s="331"/>
      <c r="B639" s="331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x14ac:dyDescent="0.25">
      <c r="A640" s="331"/>
      <c r="B640" s="331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x14ac:dyDescent="0.25">
      <c r="A641" s="331"/>
      <c r="B641" s="331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x14ac:dyDescent="0.25">
      <c r="A642" s="331"/>
      <c r="B642" s="331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x14ac:dyDescent="0.25">
      <c r="A643" s="331"/>
      <c r="B643" s="331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x14ac:dyDescent="0.25">
      <c r="A644" s="331"/>
      <c r="B644" s="331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25">
      <c r="A645" s="331"/>
      <c r="B645" s="331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x14ac:dyDescent="0.25">
      <c r="A646" s="331"/>
      <c r="B646" s="331"/>
      <c r="C646" s="268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x14ac:dyDescent="0.25">
      <c r="A647" s="331"/>
      <c r="B647" s="331"/>
      <c r="C647" s="268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x14ac:dyDescent="0.25">
      <c r="A648" s="331"/>
      <c r="B648" s="331"/>
      <c r="C648" s="268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25">
      <c r="A649" s="331"/>
      <c r="B649" s="331"/>
      <c r="C649" s="268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25">
      <c r="A650" s="331"/>
      <c r="B650" s="331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25">
      <c r="A651" s="331"/>
      <c r="B651" s="331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25">
      <c r="A652" s="331"/>
      <c r="B652" s="331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25">
      <c r="A653" s="331"/>
      <c r="B653" s="331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25">
      <c r="A654" s="331"/>
      <c r="B654" s="331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25">
      <c r="A655" s="331"/>
      <c r="B655" s="331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25">
      <c r="A656" s="331"/>
      <c r="B656" s="331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25">
      <c r="A657" s="331"/>
      <c r="B657" s="331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25">
      <c r="A658" s="331"/>
      <c r="B658" s="331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25">
      <c r="A659" s="331"/>
      <c r="B659" s="331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25">
      <c r="A660" s="331"/>
      <c r="B660" s="331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25">
      <c r="A661" s="331"/>
      <c r="B661" s="331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25">
      <c r="A662" s="331"/>
      <c r="B662" s="331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25">
      <c r="A663" s="331"/>
      <c r="B663" s="331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25">
      <c r="A664" s="331"/>
      <c r="B664" s="331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25">
      <c r="A665" s="331"/>
      <c r="B665" s="331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25">
      <c r="A666" s="331"/>
      <c r="B666" s="331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25">
      <c r="A667" s="331"/>
      <c r="B667" s="331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25">
      <c r="A668" s="331"/>
      <c r="B668" s="331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x14ac:dyDescent="0.25">
      <c r="A669" s="331"/>
      <c r="B669" s="342"/>
      <c r="C669" s="253"/>
      <c r="D669" s="134"/>
      <c r="E669" s="134"/>
      <c r="F669" s="235"/>
      <c r="G669" s="235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25">
      <c r="A670" s="331"/>
      <c r="B670" s="331"/>
      <c r="C670" s="269"/>
      <c r="D670" s="235"/>
      <c r="E670" s="235"/>
      <c r="F670" s="256"/>
      <c r="G670" s="255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x14ac:dyDescent="0.25">
      <c r="A671" s="331"/>
      <c r="B671" s="331"/>
      <c r="C671" s="162"/>
      <c r="D671" s="207"/>
      <c r="E671" s="160"/>
      <c r="F671" s="256"/>
      <c r="G671" s="255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x14ac:dyDescent="0.25">
      <c r="A672" s="331"/>
      <c r="B672" s="331"/>
      <c r="C672" s="162"/>
      <c r="D672" s="207"/>
      <c r="E672" s="160"/>
      <c r="F672" s="256"/>
      <c r="G672" s="255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x14ac:dyDescent="0.25">
      <c r="A673" s="331"/>
      <c r="B673" s="331"/>
      <c r="C673" s="162"/>
      <c r="D673" s="207"/>
      <c r="E673" s="160"/>
      <c r="F673" s="256"/>
      <c r="G673" s="255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x14ac:dyDescent="0.25">
      <c r="A674" s="331"/>
      <c r="B674" s="331"/>
      <c r="C674" s="162"/>
      <c r="D674" s="207"/>
      <c r="E674" s="160"/>
      <c r="F674" s="256"/>
      <c r="G674" s="255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x14ac:dyDescent="0.25">
      <c r="A675" s="331"/>
      <c r="B675" s="331"/>
      <c r="C675" s="162"/>
      <c r="D675" s="207"/>
      <c r="E675" s="160"/>
      <c r="F675" s="257"/>
      <c r="G675" s="258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x14ac:dyDescent="0.25">
      <c r="A676" s="331"/>
      <c r="B676" s="331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x14ac:dyDescent="0.25">
      <c r="A677" s="331"/>
      <c r="B677" s="331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x14ac:dyDescent="0.25">
      <c r="A678" s="331"/>
      <c r="B678" s="331"/>
      <c r="C678" s="162"/>
      <c r="D678" s="207"/>
      <c r="E678" s="160"/>
      <c r="F678" s="128"/>
      <c r="G678" s="257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x14ac:dyDescent="0.25">
      <c r="A679" s="331"/>
      <c r="B679" s="331"/>
      <c r="C679" s="162"/>
      <c r="D679" s="207"/>
      <c r="E679" s="160"/>
      <c r="F679" s="128"/>
      <c r="G679" s="257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x14ac:dyDescent="0.25">
      <c r="A680" s="331"/>
      <c r="B680" s="331"/>
      <c r="C680" s="270"/>
      <c r="D680" s="207"/>
      <c r="E680" s="160"/>
      <c r="F680" s="128"/>
      <c r="G680" s="257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x14ac:dyDescent="0.25">
      <c r="A681" s="331"/>
      <c r="B681" s="331"/>
      <c r="C681" s="162"/>
      <c r="D681" s="207"/>
      <c r="E681" s="160"/>
      <c r="F681" s="128"/>
      <c r="G681" s="257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x14ac:dyDescent="0.25">
      <c r="A682" s="331"/>
      <c r="B682" s="331"/>
      <c r="C682" s="162"/>
      <c r="D682" s="207"/>
      <c r="E682" s="160"/>
      <c r="F682" s="128"/>
      <c r="G682" s="257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x14ac:dyDescent="0.25">
      <c r="A683" s="331"/>
      <c r="B683" s="331"/>
      <c r="C683" s="162"/>
      <c r="D683" s="207"/>
      <c r="E683" s="160"/>
      <c r="F683" s="128"/>
      <c r="G683" s="257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x14ac:dyDescent="0.25">
      <c r="A684" s="331"/>
      <c r="B684" s="331"/>
      <c r="C684" s="162"/>
      <c r="D684" s="207"/>
      <c r="E684" s="160"/>
      <c r="F684" s="127"/>
      <c r="G684" s="259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x14ac:dyDescent="0.25">
      <c r="A685" s="331"/>
      <c r="B685" s="331"/>
      <c r="C685" s="162"/>
      <c r="D685" s="207"/>
      <c r="E685" s="160"/>
      <c r="F685" s="127"/>
      <c r="G685" s="230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x14ac:dyDescent="0.25">
      <c r="A686" s="331"/>
      <c r="B686" s="331"/>
      <c r="C686" s="162"/>
      <c r="D686" s="207"/>
      <c r="E686" s="160"/>
      <c r="F686" s="127"/>
      <c r="G686" s="230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x14ac:dyDescent="0.25">
      <c r="A687" s="331"/>
      <c r="B687" s="331"/>
      <c r="C687" s="271"/>
      <c r="D687" s="207"/>
      <c r="E687" s="160"/>
      <c r="F687" s="272"/>
      <c r="G687" s="252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x14ac:dyDescent="0.25">
      <c r="A688" s="331"/>
      <c r="B688" s="331"/>
      <c r="C688" s="162"/>
      <c r="D688" s="207"/>
      <c r="E688" s="160"/>
      <c r="F688" s="276"/>
      <c r="G688" s="240"/>
      <c r="H688" s="277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25">
      <c r="A689" s="331"/>
      <c r="B689" s="331"/>
      <c r="C689" s="162"/>
      <c r="D689" s="207"/>
      <c r="E689" s="160"/>
      <c r="F689" s="276"/>
      <c r="G689" s="240"/>
      <c r="H689" s="278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25">
      <c r="A690" s="331"/>
      <c r="B690" s="331"/>
      <c r="C690" s="162"/>
      <c r="D690" s="207"/>
      <c r="E690" s="160"/>
      <c r="F690" s="260"/>
      <c r="G690" s="260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25">
      <c r="A691" s="331"/>
      <c r="B691" s="331"/>
      <c r="C691" s="162"/>
      <c r="D691" s="207"/>
      <c r="E691" s="160"/>
      <c r="F691" s="274"/>
      <c r="G691" s="260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x14ac:dyDescent="0.25">
      <c r="A692" s="331"/>
      <c r="B692" s="331"/>
      <c r="C692" s="162"/>
      <c r="D692" s="207"/>
      <c r="E692" s="160"/>
      <c r="F692" s="275"/>
      <c r="G692" s="260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x14ac:dyDescent="0.25">
      <c r="A693" s="331"/>
      <c r="B693" s="331"/>
      <c r="C693" s="162"/>
      <c r="D693" s="207"/>
      <c r="E693" s="160"/>
      <c r="F693" s="261"/>
      <c r="G693" s="260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x14ac:dyDescent="0.25">
      <c r="A694" s="331"/>
      <c r="B694" s="331"/>
      <c r="C694" s="162"/>
      <c r="D694" s="207"/>
      <c r="E694" s="160"/>
      <c r="F694" s="260"/>
      <c r="G694" s="260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x14ac:dyDescent="0.25">
      <c r="A695" s="331"/>
      <c r="B695" s="331"/>
      <c r="C695" s="162"/>
      <c r="D695" s="207"/>
      <c r="E695" s="160"/>
      <c r="F695" s="262"/>
      <c r="G695" s="230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x14ac:dyDescent="0.25">
      <c r="A696" s="331"/>
      <c r="B696" s="331"/>
      <c r="C696" s="162"/>
      <c r="D696" s="207"/>
      <c r="E696" s="160"/>
      <c r="F696" s="263"/>
      <c r="G696" s="264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x14ac:dyDescent="0.25">
      <c r="A697" s="331"/>
      <c r="B697" s="331"/>
      <c r="C697" s="162"/>
      <c r="D697" s="207"/>
      <c r="E697" s="160"/>
      <c r="F697" s="262"/>
      <c r="G697" s="230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x14ac:dyDescent="0.25">
      <c r="A698" s="331"/>
      <c r="B698" s="331"/>
      <c r="C698" s="162"/>
      <c r="D698" s="207"/>
      <c r="E698" s="160"/>
      <c r="F698" s="262"/>
      <c r="G698" s="230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25">
      <c r="A699" s="331"/>
      <c r="B699" s="331"/>
      <c r="C699" s="162"/>
      <c r="D699" s="207"/>
      <c r="E699" s="160"/>
      <c r="F699" s="262"/>
      <c r="G699" s="230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25">
      <c r="A700" s="331"/>
      <c r="B700" s="331"/>
      <c r="C700" s="162"/>
      <c r="D700" s="207"/>
      <c r="E700" s="160"/>
      <c r="F700" s="262"/>
      <c r="G700" s="230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25">
      <c r="A701" s="331"/>
      <c r="B701" s="331"/>
      <c r="C701" s="162"/>
      <c r="D701" s="207"/>
      <c r="E701" s="160"/>
      <c r="F701" s="262"/>
      <c r="G701" s="230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25">
      <c r="A702" s="331"/>
      <c r="B702" s="331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x14ac:dyDescent="0.25">
      <c r="A703" s="331"/>
      <c r="B703" s="331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x14ac:dyDescent="0.25">
      <c r="A704" s="331"/>
      <c r="B704" s="331"/>
      <c r="C704" s="162"/>
      <c r="D704" s="207"/>
      <c r="E704" s="160"/>
      <c r="F704" s="127"/>
      <c r="G704" s="230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x14ac:dyDescent="0.25">
      <c r="A705" s="331"/>
      <c r="B705" s="331"/>
      <c r="C705" s="162"/>
      <c r="D705" s="207"/>
      <c r="E705" s="160"/>
      <c r="F705" s="127"/>
      <c r="G705" s="230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x14ac:dyDescent="0.25">
      <c r="A706" s="331"/>
      <c r="B706" s="331"/>
      <c r="C706" s="162"/>
      <c r="D706" s="207"/>
      <c r="E706" s="160"/>
      <c r="F706" s="127"/>
      <c r="G706" s="230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x14ac:dyDescent="0.25">
      <c r="A707" s="331"/>
      <c r="B707" s="331"/>
      <c r="C707" s="162"/>
      <c r="D707" s="207"/>
      <c r="E707" s="160"/>
      <c r="F707" s="127"/>
      <c r="G707" s="230"/>
      <c r="H707" s="127"/>
      <c r="K707" s="127"/>
      <c r="L707" s="127"/>
      <c r="M707" s="127"/>
      <c r="N707" s="127"/>
      <c r="O707" s="230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x14ac:dyDescent="0.25">
      <c r="A708" s="331"/>
      <c r="B708" s="331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x14ac:dyDescent="0.25">
      <c r="A709" s="331"/>
      <c r="B709" s="331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x14ac:dyDescent="0.25">
      <c r="A710" s="331"/>
      <c r="B710" s="331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x14ac:dyDescent="0.25">
      <c r="A711" s="331"/>
      <c r="B711" s="331"/>
      <c r="C711" s="232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x14ac:dyDescent="0.25">
      <c r="A712" s="331"/>
      <c r="B712" s="331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x14ac:dyDescent="0.25">
      <c r="A713" s="331"/>
      <c r="B713" s="331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x14ac:dyDescent="0.25">
      <c r="A714" s="331"/>
      <c r="B714" s="331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x14ac:dyDescent="0.25">
      <c r="A715" s="331"/>
      <c r="B715" s="331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x14ac:dyDescent="0.25">
      <c r="A716" s="331"/>
      <c r="B716" s="331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x14ac:dyDescent="0.25">
      <c r="A717" s="331"/>
      <c r="B717" s="331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x14ac:dyDescent="0.25">
      <c r="A718" s="331"/>
      <c r="B718" s="331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x14ac:dyDescent="0.25">
      <c r="A719" s="331"/>
      <c r="B719" s="331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x14ac:dyDescent="0.25">
      <c r="A720" s="331"/>
      <c r="B720" s="331"/>
      <c r="C720" s="162"/>
      <c r="D720" s="207"/>
      <c r="E720" s="160"/>
      <c r="F720" s="127"/>
      <c r="G720" s="265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x14ac:dyDescent="0.25">
      <c r="A721" s="331"/>
      <c r="B721" s="331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x14ac:dyDescent="0.25">
      <c r="A722" s="331"/>
      <c r="B722" s="331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x14ac:dyDescent="0.25">
      <c r="A723" s="331"/>
      <c r="B723" s="331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x14ac:dyDescent="0.25">
      <c r="A724" s="331"/>
      <c r="B724" s="331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x14ac:dyDescent="0.25">
      <c r="A725" s="331"/>
      <c r="B725" s="331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x14ac:dyDescent="0.25">
      <c r="A726" s="331"/>
      <c r="B726" s="331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x14ac:dyDescent="0.25">
      <c r="A727" s="331"/>
      <c r="B727" s="331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x14ac:dyDescent="0.25">
      <c r="A728" s="331"/>
      <c r="B728" s="331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x14ac:dyDescent="0.25">
      <c r="A729" s="331"/>
      <c r="B729" s="331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x14ac:dyDescent="0.25">
      <c r="A730" s="331"/>
      <c r="B730" s="331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25">
      <c r="A731" s="331"/>
      <c r="B731" s="331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x14ac:dyDescent="0.25">
      <c r="A732" s="331"/>
      <c r="B732" s="331"/>
      <c r="C732" s="268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x14ac:dyDescent="0.25">
      <c r="A733" s="331"/>
      <c r="B733" s="331"/>
      <c r="C733" s="268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x14ac:dyDescent="0.25">
      <c r="A734" s="331"/>
      <c r="B734" s="331"/>
      <c r="C734" s="268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25">
      <c r="A735" s="331"/>
      <c r="B735" s="331"/>
      <c r="C735" s="268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25">
      <c r="A736" s="331"/>
      <c r="B736" s="331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25">
      <c r="A737" s="331"/>
      <c r="B737" s="331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25">
      <c r="A738" s="331"/>
      <c r="B738" s="331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25">
      <c r="A739" s="331"/>
      <c r="B739" s="331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25">
      <c r="A740" s="331"/>
      <c r="B740" s="331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25">
      <c r="A741" s="331"/>
      <c r="B741" s="331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25">
      <c r="A742" s="331"/>
      <c r="B742" s="331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25">
      <c r="A743" s="331"/>
      <c r="B743" s="331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25">
      <c r="A744" s="331"/>
      <c r="B744" s="331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25">
      <c r="A745" s="331"/>
      <c r="B745" s="331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25">
      <c r="A746" s="331"/>
      <c r="B746" s="331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25">
      <c r="A747" s="331"/>
      <c r="B747" s="331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25">
      <c r="A748" s="331"/>
      <c r="B748" s="331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25">
      <c r="A749" s="331"/>
      <c r="B749" s="331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25">
      <c r="A750" s="331"/>
      <c r="B750" s="331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25">
      <c r="A751" s="331"/>
      <c r="B751" s="331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25">
      <c r="A752" s="331"/>
      <c r="B752" s="331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25">
      <c r="A753" s="331"/>
      <c r="B753" s="331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25">
      <c r="A754" s="331"/>
      <c r="B754" s="331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x14ac:dyDescent="0.25">
      <c r="A755" s="331"/>
      <c r="B755" s="342"/>
      <c r="C755" s="253"/>
      <c r="D755" s="134"/>
      <c r="E755" s="134"/>
      <c r="F755" s="235"/>
      <c r="G755" s="235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25">
      <c r="A756" s="331"/>
      <c r="B756" s="331"/>
      <c r="C756" s="269"/>
      <c r="D756" s="235"/>
      <c r="E756" s="235"/>
      <c r="F756" s="256"/>
      <c r="G756" s="255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x14ac:dyDescent="0.25">
      <c r="A757" s="331"/>
      <c r="B757" s="331"/>
      <c r="C757" s="162"/>
      <c r="D757" s="207"/>
      <c r="E757" s="160"/>
      <c r="F757" s="256"/>
      <c r="G757" s="255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x14ac:dyDescent="0.25">
      <c r="A758" s="331"/>
      <c r="B758" s="331"/>
      <c r="C758" s="162"/>
      <c r="D758" s="207"/>
      <c r="E758" s="160"/>
      <c r="F758" s="256"/>
      <c r="G758" s="255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x14ac:dyDescent="0.25">
      <c r="A759" s="331"/>
      <c r="B759" s="331"/>
      <c r="C759" s="162"/>
      <c r="D759" s="207"/>
      <c r="E759" s="160"/>
      <c r="F759" s="256"/>
      <c r="G759" s="255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x14ac:dyDescent="0.25">
      <c r="A760" s="331"/>
      <c r="B760" s="331"/>
      <c r="C760" s="162"/>
      <c r="D760" s="207"/>
      <c r="E760" s="160"/>
      <c r="F760" s="256"/>
      <c r="G760" s="255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x14ac:dyDescent="0.25">
      <c r="A761" s="331"/>
      <c r="B761" s="331"/>
      <c r="C761" s="245"/>
      <c r="D761" s="207"/>
      <c r="E761" s="160"/>
      <c r="F761" s="256"/>
      <c r="G761" s="255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x14ac:dyDescent="0.25">
      <c r="A762" s="331"/>
      <c r="B762" s="331"/>
      <c r="C762" s="162"/>
      <c r="D762" s="207"/>
      <c r="E762" s="160"/>
      <c r="F762" s="256"/>
      <c r="G762" s="255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x14ac:dyDescent="0.25">
      <c r="A763" s="331"/>
      <c r="B763" s="331"/>
      <c r="C763" s="162"/>
      <c r="D763" s="207"/>
      <c r="E763" s="160"/>
      <c r="F763" s="257"/>
      <c r="G763" s="258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x14ac:dyDescent="0.25">
      <c r="A764" s="331"/>
      <c r="B764" s="331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x14ac:dyDescent="0.25">
      <c r="A765" s="331"/>
      <c r="B765" s="331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x14ac:dyDescent="0.25">
      <c r="A766" s="331"/>
      <c r="B766" s="331"/>
      <c r="C766" s="162"/>
      <c r="D766" s="207"/>
      <c r="E766" s="160"/>
      <c r="F766" s="128"/>
      <c r="G766" s="257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x14ac:dyDescent="0.25">
      <c r="A767" s="331"/>
      <c r="B767" s="331"/>
      <c r="C767" s="162"/>
      <c r="D767" s="207"/>
      <c r="E767" s="160"/>
      <c r="F767" s="128"/>
      <c r="G767" s="257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x14ac:dyDescent="0.25">
      <c r="A768" s="331"/>
      <c r="B768" s="331"/>
      <c r="C768" s="270"/>
      <c r="D768" s="207"/>
      <c r="E768" s="160"/>
      <c r="F768" s="128"/>
      <c r="G768" s="257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x14ac:dyDescent="0.25">
      <c r="A769" s="331"/>
      <c r="B769" s="331"/>
      <c r="C769" s="162"/>
      <c r="D769" s="207"/>
      <c r="E769" s="160"/>
      <c r="F769" s="128"/>
      <c r="G769" s="257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x14ac:dyDescent="0.25">
      <c r="A770" s="331"/>
      <c r="B770" s="331"/>
      <c r="C770" s="162"/>
      <c r="D770" s="207"/>
      <c r="E770" s="160"/>
      <c r="F770" s="128"/>
      <c r="G770" s="257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x14ac:dyDescent="0.25">
      <c r="A771" s="331"/>
      <c r="B771" s="331"/>
      <c r="C771" s="162"/>
      <c r="D771" s="207"/>
      <c r="E771" s="160"/>
      <c r="F771" s="128"/>
      <c r="G771" s="257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x14ac:dyDescent="0.25">
      <c r="A772" s="331"/>
      <c r="B772" s="331"/>
      <c r="C772" s="162"/>
      <c r="D772" s="207"/>
      <c r="E772" s="160"/>
      <c r="F772" s="127"/>
      <c r="G772" s="259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x14ac:dyDescent="0.25">
      <c r="A773" s="331"/>
      <c r="B773" s="331"/>
      <c r="C773" s="162"/>
      <c r="D773" s="207"/>
      <c r="E773" s="160"/>
      <c r="F773" s="127"/>
      <c r="G773" s="230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x14ac:dyDescent="0.25">
      <c r="A774" s="331"/>
      <c r="B774" s="331"/>
      <c r="C774" s="162"/>
      <c r="D774" s="207"/>
      <c r="E774" s="160"/>
      <c r="F774" s="127"/>
      <c r="G774" s="230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x14ac:dyDescent="0.25">
      <c r="A775" s="331"/>
      <c r="B775" s="331"/>
      <c r="C775" s="271"/>
      <c r="D775" s="207"/>
      <c r="E775" s="160"/>
      <c r="F775" s="272"/>
      <c r="G775" s="252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x14ac:dyDescent="0.25">
      <c r="A776" s="331"/>
      <c r="B776" s="331"/>
      <c r="C776" s="162"/>
      <c r="D776" s="207"/>
      <c r="E776" s="160"/>
      <c r="F776" s="273"/>
      <c r="G776" s="260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25">
      <c r="A777" s="331"/>
      <c r="B777" s="331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25">
      <c r="A778" s="331"/>
      <c r="B778" s="331"/>
      <c r="C778" s="162"/>
      <c r="D778" s="207"/>
      <c r="E778" s="160"/>
      <c r="F778" s="260"/>
      <c r="G778" s="260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25">
      <c r="A779" s="331"/>
      <c r="B779" s="331"/>
      <c r="C779" s="162"/>
      <c r="D779" s="207"/>
      <c r="E779" s="160"/>
      <c r="F779" s="274"/>
      <c r="G779" s="260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x14ac:dyDescent="0.25">
      <c r="A780" s="331"/>
      <c r="B780" s="331"/>
      <c r="C780" s="162"/>
      <c r="D780" s="207"/>
      <c r="E780" s="160"/>
      <c r="F780" s="275"/>
      <c r="G780" s="260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x14ac:dyDescent="0.25">
      <c r="A781" s="331"/>
      <c r="B781" s="331"/>
      <c r="C781" s="162"/>
      <c r="D781" s="207"/>
      <c r="E781" s="160"/>
      <c r="F781" s="261"/>
      <c r="G781" s="260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x14ac:dyDescent="0.25">
      <c r="A782" s="331"/>
      <c r="B782" s="331"/>
      <c r="C782" s="162"/>
      <c r="D782" s="207"/>
      <c r="E782" s="160"/>
      <c r="F782" s="260"/>
      <c r="G782" s="260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x14ac:dyDescent="0.25">
      <c r="A783" s="331"/>
      <c r="B783" s="331"/>
      <c r="C783" s="162"/>
      <c r="D783" s="207"/>
      <c r="E783" s="160"/>
      <c r="F783" s="262"/>
      <c r="G783" s="230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x14ac:dyDescent="0.25">
      <c r="A784" s="331"/>
      <c r="B784" s="331"/>
      <c r="C784" s="162"/>
      <c r="D784" s="207"/>
      <c r="E784" s="160"/>
      <c r="F784" s="263"/>
      <c r="G784" s="264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x14ac:dyDescent="0.25">
      <c r="A785" s="331"/>
      <c r="B785" s="331"/>
      <c r="C785" s="162"/>
      <c r="D785" s="207"/>
      <c r="E785" s="160"/>
      <c r="F785" s="262"/>
      <c r="G785" s="230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x14ac:dyDescent="0.25">
      <c r="A786" s="331"/>
      <c r="B786" s="331"/>
      <c r="C786" s="162"/>
      <c r="D786" s="207"/>
      <c r="E786" s="160"/>
      <c r="F786" s="262"/>
      <c r="G786" s="230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25">
      <c r="A787" s="331"/>
      <c r="B787" s="331"/>
      <c r="C787" s="162"/>
      <c r="D787" s="207"/>
      <c r="E787" s="160"/>
      <c r="F787" s="262"/>
      <c r="G787" s="230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25">
      <c r="A788" s="331"/>
      <c r="B788" s="331"/>
      <c r="C788" s="162"/>
      <c r="D788" s="207"/>
      <c r="E788" s="160"/>
      <c r="F788" s="262"/>
      <c r="G788" s="230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25">
      <c r="A789" s="331"/>
      <c r="B789" s="331"/>
      <c r="C789" s="162"/>
      <c r="D789" s="207"/>
      <c r="E789" s="160"/>
      <c r="F789" s="262"/>
      <c r="G789" s="230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25">
      <c r="A790" s="331"/>
      <c r="B790" s="331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x14ac:dyDescent="0.25">
      <c r="A791" s="331"/>
      <c r="B791" s="331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x14ac:dyDescent="0.25">
      <c r="A792" s="331"/>
      <c r="B792" s="331"/>
      <c r="C792" s="162"/>
      <c r="D792" s="207"/>
      <c r="E792" s="160"/>
      <c r="F792" s="127"/>
      <c r="G792" s="230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x14ac:dyDescent="0.25">
      <c r="A793" s="331"/>
      <c r="B793" s="331"/>
      <c r="C793" s="162"/>
      <c r="D793" s="207"/>
      <c r="E793" s="160"/>
      <c r="F793" s="127"/>
      <c r="G793" s="230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x14ac:dyDescent="0.25">
      <c r="A794" s="331"/>
      <c r="B794" s="331"/>
      <c r="C794" s="162"/>
      <c r="D794" s="207"/>
      <c r="E794" s="160"/>
      <c r="F794" s="127"/>
      <c r="G794" s="230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x14ac:dyDescent="0.25">
      <c r="A795" s="331"/>
      <c r="B795" s="331"/>
      <c r="C795" s="162"/>
      <c r="D795" s="207"/>
      <c r="E795" s="160"/>
      <c r="F795" s="127"/>
      <c r="G795" s="230"/>
      <c r="H795" s="127"/>
      <c r="K795" s="127"/>
      <c r="L795" s="127"/>
      <c r="M795" s="127"/>
      <c r="N795" s="127"/>
      <c r="O795" s="230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x14ac:dyDescent="0.25">
      <c r="A796" s="331"/>
      <c r="B796" s="331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x14ac:dyDescent="0.25">
      <c r="A797" s="331"/>
      <c r="B797" s="331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x14ac:dyDescent="0.25">
      <c r="A798" s="331"/>
      <c r="B798" s="331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x14ac:dyDescent="0.25">
      <c r="A799" s="331"/>
      <c r="B799" s="331"/>
      <c r="C799" s="232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x14ac:dyDescent="0.25">
      <c r="A800" s="331"/>
      <c r="B800" s="331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x14ac:dyDescent="0.25">
      <c r="A801" s="331"/>
      <c r="B801" s="331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x14ac:dyDescent="0.25">
      <c r="A802" s="331"/>
      <c r="B802" s="331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x14ac:dyDescent="0.25">
      <c r="A803" s="331"/>
      <c r="B803" s="331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x14ac:dyDescent="0.25">
      <c r="A804" s="331"/>
      <c r="B804" s="331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x14ac:dyDescent="0.25">
      <c r="A805" s="331"/>
      <c r="B805" s="331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x14ac:dyDescent="0.25">
      <c r="A806" s="331"/>
      <c r="B806" s="331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x14ac:dyDescent="0.25">
      <c r="A807" s="331"/>
      <c r="B807" s="331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x14ac:dyDescent="0.25">
      <c r="A808" s="331"/>
      <c r="B808" s="331"/>
      <c r="C808" s="162"/>
      <c r="D808" s="207"/>
      <c r="E808" s="160"/>
      <c r="F808" s="127"/>
      <c r="G808" s="265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x14ac:dyDescent="0.25">
      <c r="A809" s="331"/>
      <c r="B809" s="331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x14ac:dyDescent="0.25">
      <c r="A810" s="331"/>
      <c r="B810" s="331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x14ac:dyDescent="0.25">
      <c r="A811" s="331"/>
      <c r="B811" s="331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x14ac:dyDescent="0.25">
      <c r="A812" s="331"/>
      <c r="B812" s="331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x14ac:dyDescent="0.25">
      <c r="A813" s="331"/>
      <c r="B813" s="331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x14ac:dyDescent="0.25">
      <c r="A814" s="331"/>
      <c r="B814" s="331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x14ac:dyDescent="0.25">
      <c r="A815" s="331"/>
      <c r="B815" s="331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x14ac:dyDescent="0.25">
      <c r="A816" s="331"/>
      <c r="B816" s="331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x14ac:dyDescent="0.25">
      <c r="A817" s="331"/>
      <c r="B817" s="331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x14ac:dyDescent="0.25">
      <c r="A818" s="331"/>
      <c r="B818" s="331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25">
      <c r="A819" s="331"/>
      <c r="B819" s="331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x14ac:dyDescent="0.25">
      <c r="A820" s="331"/>
      <c r="B820" s="331"/>
      <c r="C820" s="268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x14ac:dyDescent="0.25">
      <c r="A821" s="331"/>
      <c r="B821" s="331"/>
      <c r="C821" s="268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x14ac:dyDescent="0.25">
      <c r="A822" s="331"/>
      <c r="B822" s="331"/>
      <c r="C822" s="268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25">
      <c r="A823" s="331"/>
      <c r="B823" s="331"/>
      <c r="C823" s="268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25">
      <c r="A824" s="331"/>
      <c r="B824" s="331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25">
      <c r="A825" s="331"/>
      <c r="B825" s="331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25">
      <c r="A826" s="331"/>
      <c r="B826" s="331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25">
      <c r="A827" s="331"/>
      <c r="B827" s="331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25">
      <c r="A828" s="331"/>
      <c r="B828" s="331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25">
      <c r="A829" s="331"/>
      <c r="B829" s="331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25">
      <c r="A830" s="331"/>
      <c r="B830" s="331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25">
      <c r="A831" s="331"/>
      <c r="B831" s="331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25">
      <c r="A832" s="331"/>
      <c r="B832" s="331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25">
      <c r="A833" s="331"/>
      <c r="B833" s="331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25">
      <c r="A834" s="331"/>
      <c r="B834" s="331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25">
      <c r="A835" s="331"/>
      <c r="B835" s="331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25">
      <c r="A836" s="331"/>
      <c r="B836" s="331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x14ac:dyDescent="0.25">
      <c r="A837" s="331"/>
      <c r="B837" s="342"/>
      <c r="C837" s="253"/>
      <c r="D837" s="134"/>
      <c r="E837" s="134"/>
      <c r="F837" s="235"/>
      <c r="G837" s="235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25">
      <c r="A838" s="331"/>
      <c r="B838" s="331"/>
      <c r="C838" s="269"/>
      <c r="D838" s="235"/>
      <c r="E838" s="235"/>
      <c r="F838" s="256"/>
      <c r="G838" s="255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x14ac:dyDescent="0.25">
      <c r="A839" s="331"/>
      <c r="B839" s="331"/>
      <c r="C839" s="162"/>
      <c r="D839" s="207"/>
      <c r="E839" s="160"/>
      <c r="F839" s="256"/>
      <c r="G839" s="255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x14ac:dyDescent="0.25">
      <c r="A840" s="331"/>
      <c r="B840" s="331"/>
      <c r="C840" s="162"/>
      <c r="D840" s="207"/>
      <c r="E840" s="160"/>
      <c r="F840" s="256"/>
      <c r="G840" s="255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x14ac:dyDescent="0.25">
      <c r="A841" s="331"/>
      <c r="B841" s="331"/>
      <c r="C841" s="162"/>
      <c r="D841" s="207"/>
      <c r="E841" s="160"/>
      <c r="F841" s="256"/>
      <c r="G841" s="255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x14ac:dyDescent="0.25">
      <c r="A842" s="331"/>
      <c r="B842" s="331"/>
      <c r="C842" s="162"/>
      <c r="D842" s="207"/>
      <c r="E842" s="160"/>
      <c r="F842" s="256"/>
      <c r="G842" s="255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x14ac:dyDescent="0.25">
      <c r="A843" s="331"/>
      <c r="B843" s="331"/>
      <c r="C843" s="245"/>
      <c r="D843" s="207"/>
      <c r="E843" s="160"/>
      <c r="F843" s="256"/>
      <c r="G843" s="255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x14ac:dyDescent="0.25">
      <c r="A844" s="331"/>
      <c r="B844" s="331"/>
      <c r="C844" s="162"/>
      <c r="D844" s="207"/>
      <c r="E844" s="160"/>
      <c r="F844" s="256"/>
      <c r="G844" s="255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x14ac:dyDescent="0.25">
      <c r="A845" s="331"/>
      <c r="B845" s="331"/>
      <c r="C845" s="162"/>
      <c r="D845" s="207"/>
      <c r="E845" s="160"/>
      <c r="F845" s="257"/>
      <c r="G845" s="258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x14ac:dyDescent="0.25">
      <c r="A846" s="331"/>
      <c r="B846" s="331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x14ac:dyDescent="0.25">
      <c r="A847" s="331"/>
      <c r="B847" s="331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x14ac:dyDescent="0.25">
      <c r="A848" s="331"/>
      <c r="B848" s="331"/>
      <c r="C848" s="162"/>
      <c r="D848" s="207"/>
      <c r="E848" s="160"/>
      <c r="F848" s="128"/>
      <c r="G848" s="257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x14ac:dyDescent="0.25">
      <c r="A849" s="331"/>
      <c r="B849" s="331"/>
      <c r="C849" s="162"/>
      <c r="D849" s="207"/>
      <c r="E849" s="160"/>
      <c r="F849" s="128"/>
      <c r="G849" s="257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x14ac:dyDescent="0.25">
      <c r="A850" s="331"/>
      <c r="B850" s="331"/>
      <c r="C850" s="270"/>
      <c r="D850" s="207"/>
      <c r="E850" s="160"/>
      <c r="F850" s="128"/>
      <c r="G850" s="257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x14ac:dyDescent="0.25">
      <c r="A851" s="331"/>
      <c r="B851" s="331"/>
      <c r="C851" s="162"/>
      <c r="D851" s="207"/>
      <c r="E851" s="160"/>
      <c r="F851" s="128"/>
      <c r="G851" s="257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x14ac:dyDescent="0.25">
      <c r="A852" s="331"/>
      <c r="B852" s="331"/>
      <c r="C852" s="162"/>
      <c r="D852" s="207"/>
      <c r="E852" s="160"/>
      <c r="F852" s="128"/>
      <c r="G852" s="257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x14ac:dyDescent="0.25">
      <c r="A853" s="331"/>
      <c r="B853" s="331"/>
      <c r="C853" s="162"/>
      <c r="D853" s="207"/>
      <c r="E853" s="160"/>
      <c r="F853" s="128"/>
      <c r="G853" s="257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x14ac:dyDescent="0.25">
      <c r="A854" s="331"/>
      <c r="B854" s="331"/>
      <c r="C854" s="162"/>
      <c r="D854" s="207"/>
      <c r="E854" s="160"/>
      <c r="F854" s="127"/>
      <c r="G854" s="259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x14ac:dyDescent="0.25">
      <c r="A855" s="331"/>
      <c r="B855" s="331"/>
      <c r="C855" s="162"/>
      <c r="D855" s="207"/>
      <c r="E855" s="160"/>
      <c r="F855" s="127"/>
      <c r="G855" s="230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x14ac:dyDescent="0.25">
      <c r="A856" s="331"/>
      <c r="B856" s="331"/>
      <c r="C856" s="162"/>
      <c r="D856" s="207"/>
      <c r="E856" s="160"/>
      <c r="F856" s="127"/>
      <c r="G856" s="230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x14ac:dyDescent="0.25">
      <c r="A857" s="331"/>
      <c r="B857" s="331"/>
      <c r="C857" s="271"/>
      <c r="D857" s="207"/>
      <c r="E857" s="160"/>
      <c r="F857" s="272"/>
      <c r="G857" s="252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x14ac:dyDescent="0.25">
      <c r="A858" s="331"/>
      <c r="B858" s="331"/>
      <c r="C858" s="162"/>
      <c r="D858" s="207"/>
      <c r="E858" s="160"/>
      <c r="F858" s="273"/>
      <c r="G858" s="260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25">
      <c r="A859" s="331"/>
      <c r="B859" s="331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25">
      <c r="A860" s="331"/>
      <c r="B860" s="331"/>
      <c r="C860" s="162"/>
      <c r="D860" s="207"/>
      <c r="E860" s="160"/>
      <c r="F860" s="260"/>
      <c r="G860" s="260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25">
      <c r="A861" s="331"/>
      <c r="B861" s="331"/>
      <c r="C861" s="162"/>
      <c r="D861" s="207"/>
      <c r="E861" s="160"/>
      <c r="F861" s="274"/>
      <c r="G861" s="260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x14ac:dyDescent="0.25">
      <c r="A862" s="331"/>
      <c r="B862" s="331"/>
      <c r="C862" s="162"/>
      <c r="D862" s="207"/>
      <c r="E862" s="160"/>
      <c r="F862" s="275"/>
      <c r="G862" s="260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x14ac:dyDescent="0.25">
      <c r="A863" s="331"/>
      <c r="B863" s="331"/>
      <c r="C863" s="162"/>
      <c r="D863" s="207"/>
      <c r="E863" s="160"/>
      <c r="F863" s="261"/>
      <c r="G863" s="260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x14ac:dyDescent="0.25">
      <c r="A864" s="331"/>
      <c r="B864" s="331"/>
      <c r="C864" s="162"/>
      <c r="D864" s="207"/>
      <c r="E864" s="160"/>
      <c r="F864" s="260"/>
      <c r="G864" s="260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x14ac:dyDescent="0.25">
      <c r="A865" s="331"/>
      <c r="B865" s="331"/>
      <c r="C865" s="162"/>
      <c r="D865" s="207"/>
      <c r="E865" s="160"/>
      <c r="F865" s="262"/>
      <c r="G865" s="230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x14ac:dyDescent="0.25">
      <c r="A866" s="331"/>
      <c r="B866" s="331"/>
      <c r="C866" s="162"/>
      <c r="D866" s="207"/>
      <c r="E866" s="160"/>
      <c r="F866" s="263"/>
      <c r="G866" s="264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x14ac:dyDescent="0.25">
      <c r="A867" s="331"/>
      <c r="B867" s="331"/>
      <c r="C867" s="162"/>
      <c r="D867" s="207"/>
      <c r="E867" s="160"/>
      <c r="F867" s="262"/>
      <c r="G867" s="230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x14ac:dyDescent="0.25">
      <c r="A868" s="331"/>
      <c r="B868" s="331"/>
      <c r="C868" s="162"/>
      <c r="D868" s="207"/>
      <c r="E868" s="160"/>
      <c r="F868" s="262"/>
      <c r="G868" s="230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25">
      <c r="A869" s="331"/>
      <c r="B869" s="331"/>
      <c r="C869" s="162"/>
      <c r="D869" s="207"/>
      <c r="E869" s="160"/>
      <c r="F869" s="262"/>
      <c r="G869" s="230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25">
      <c r="A870" s="331"/>
      <c r="B870" s="331"/>
      <c r="C870" s="162"/>
      <c r="D870" s="207"/>
      <c r="E870" s="160"/>
      <c r="F870" s="262"/>
      <c r="G870" s="230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25">
      <c r="A871" s="331"/>
      <c r="B871" s="331"/>
      <c r="C871" s="162"/>
      <c r="D871" s="207"/>
      <c r="E871" s="160"/>
      <c r="F871" s="262"/>
      <c r="G871" s="230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25">
      <c r="A872" s="331"/>
      <c r="B872" s="331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x14ac:dyDescent="0.25">
      <c r="A873" s="331"/>
      <c r="B873" s="331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x14ac:dyDescent="0.25">
      <c r="A874" s="331"/>
      <c r="B874" s="331"/>
      <c r="C874" s="162"/>
      <c r="D874" s="207"/>
      <c r="E874" s="160"/>
      <c r="F874" s="127"/>
      <c r="G874" s="230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x14ac:dyDescent="0.25">
      <c r="A875" s="331"/>
      <c r="B875" s="331"/>
      <c r="C875" s="162"/>
      <c r="D875" s="207"/>
      <c r="E875" s="160"/>
      <c r="F875" s="127"/>
      <c r="G875" s="230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x14ac:dyDescent="0.25">
      <c r="A876" s="331"/>
      <c r="B876" s="331"/>
      <c r="C876" s="162"/>
      <c r="D876" s="207"/>
      <c r="E876" s="160"/>
      <c r="F876" s="127"/>
      <c r="G876" s="230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x14ac:dyDescent="0.25">
      <c r="A877" s="331"/>
      <c r="B877" s="331"/>
      <c r="C877" s="162"/>
      <c r="D877" s="207"/>
      <c r="E877" s="160"/>
      <c r="F877" s="127"/>
      <c r="G877" s="230"/>
      <c r="H877" s="127"/>
      <c r="K877" s="127"/>
      <c r="L877" s="127"/>
      <c r="M877" s="127"/>
      <c r="N877" s="127"/>
      <c r="O877" s="230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x14ac:dyDescent="0.25">
      <c r="A878" s="331"/>
      <c r="B878" s="331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x14ac:dyDescent="0.25">
      <c r="A879" s="331"/>
      <c r="B879" s="331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x14ac:dyDescent="0.25">
      <c r="A880" s="331"/>
      <c r="B880" s="331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x14ac:dyDescent="0.25">
      <c r="A881" s="331"/>
      <c r="B881" s="331"/>
      <c r="C881" s="232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x14ac:dyDescent="0.25">
      <c r="A882" s="331"/>
      <c r="B882" s="331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x14ac:dyDescent="0.25">
      <c r="A883" s="331"/>
      <c r="B883" s="331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x14ac:dyDescent="0.25">
      <c r="A884" s="331"/>
      <c r="B884" s="331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x14ac:dyDescent="0.25">
      <c r="A885" s="331"/>
      <c r="B885" s="331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x14ac:dyDescent="0.25">
      <c r="A886" s="331"/>
      <c r="B886" s="331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x14ac:dyDescent="0.25">
      <c r="A887" s="331"/>
      <c r="B887" s="331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x14ac:dyDescent="0.25">
      <c r="A888" s="331"/>
      <c r="B888" s="331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x14ac:dyDescent="0.25">
      <c r="A889" s="331"/>
      <c r="B889" s="331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x14ac:dyDescent="0.25">
      <c r="A890" s="331"/>
      <c r="B890" s="331"/>
      <c r="C890" s="162"/>
      <c r="D890" s="207"/>
      <c r="E890" s="160"/>
      <c r="F890" s="127"/>
      <c r="G890" s="265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x14ac:dyDescent="0.25">
      <c r="A891" s="331"/>
      <c r="B891" s="331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x14ac:dyDescent="0.25">
      <c r="A892" s="331"/>
      <c r="B892" s="331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x14ac:dyDescent="0.25">
      <c r="A893" s="331"/>
      <c r="B893" s="331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x14ac:dyDescent="0.25">
      <c r="A894" s="331"/>
      <c r="B894" s="331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x14ac:dyDescent="0.25">
      <c r="A895" s="331"/>
      <c r="B895" s="331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x14ac:dyDescent="0.25">
      <c r="A896" s="331"/>
      <c r="B896" s="331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x14ac:dyDescent="0.25">
      <c r="A897" s="331"/>
      <c r="B897" s="331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x14ac:dyDescent="0.25">
      <c r="A898" s="331"/>
      <c r="B898" s="331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x14ac:dyDescent="0.25">
      <c r="A899" s="331"/>
      <c r="B899" s="331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x14ac:dyDescent="0.25">
      <c r="A900" s="331"/>
      <c r="B900" s="331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25">
      <c r="A901" s="331"/>
      <c r="B901" s="331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x14ac:dyDescent="0.25">
      <c r="A902" s="331"/>
      <c r="B902" s="331"/>
      <c r="C902" s="268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x14ac:dyDescent="0.25">
      <c r="A903" s="331"/>
      <c r="B903" s="331"/>
      <c r="C903" s="268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x14ac:dyDescent="0.25">
      <c r="A904" s="331"/>
      <c r="B904" s="331"/>
      <c r="C904" s="268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25">
      <c r="A905" s="331"/>
      <c r="B905" s="331"/>
      <c r="C905" s="268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25">
      <c r="A906" s="331"/>
      <c r="B906" s="331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25">
      <c r="A907" s="331"/>
      <c r="B907" s="331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25">
      <c r="A908" s="331"/>
      <c r="B908" s="331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25">
      <c r="A909" s="331"/>
      <c r="B909" s="331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25">
      <c r="A910" s="331"/>
      <c r="B910" s="331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25">
      <c r="A911" s="331"/>
      <c r="B911" s="331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25">
      <c r="A912" s="331"/>
      <c r="B912" s="331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25">
      <c r="A913" s="331"/>
      <c r="B913" s="331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25">
      <c r="A914" s="331"/>
      <c r="B914" s="331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25">
      <c r="A915" s="331"/>
      <c r="B915" s="331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25">
      <c r="A916" s="331"/>
      <c r="B916" s="331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25">
      <c r="A917" s="331"/>
      <c r="B917" s="331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25">
      <c r="A918" s="331"/>
      <c r="B918" s="331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x14ac:dyDescent="0.25">
      <c r="A919" s="331"/>
      <c r="B919" s="342"/>
      <c r="C919" s="253"/>
      <c r="D919" s="134"/>
      <c r="E919" s="134"/>
      <c r="F919" s="235"/>
      <c r="G919" s="235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25">
      <c r="A920" s="331"/>
      <c r="B920" s="331"/>
      <c r="C920" s="269"/>
      <c r="D920" s="235"/>
      <c r="E920" s="235"/>
      <c r="F920" s="256"/>
      <c r="G920" s="255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x14ac:dyDescent="0.25">
      <c r="A921" s="331"/>
      <c r="B921" s="331"/>
      <c r="C921" s="162"/>
      <c r="D921" s="207"/>
      <c r="E921" s="160"/>
      <c r="F921" s="256"/>
      <c r="G921" s="255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x14ac:dyDescent="0.25">
      <c r="A922" s="331"/>
      <c r="B922" s="331"/>
      <c r="C922" s="162"/>
      <c r="D922" s="207"/>
      <c r="E922" s="160"/>
      <c r="F922" s="256"/>
      <c r="G922" s="255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x14ac:dyDescent="0.25">
      <c r="A923" s="331"/>
      <c r="B923" s="331"/>
      <c r="C923" s="162"/>
      <c r="D923" s="207"/>
      <c r="E923" s="160"/>
      <c r="F923" s="256"/>
      <c r="G923" s="255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x14ac:dyDescent="0.25">
      <c r="A924" s="331"/>
      <c r="B924" s="331"/>
      <c r="C924" s="162"/>
      <c r="D924" s="207"/>
      <c r="E924" s="160"/>
      <c r="F924" s="256"/>
      <c r="G924" s="255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x14ac:dyDescent="0.25">
      <c r="A925" s="331"/>
      <c r="B925" s="331"/>
      <c r="C925" s="245"/>
      <c r="D925" s="207"/>
      <c r="E925" s="160"/>
      <c r="F925" s="256"/>
      <c r="G925" s="255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x14ac:dyDescent="0.25">
      <c r="A926" s="331"/>
      <c r="B926" s="331"/>
      <c r="C926" s="162"/>
      <c r="D926" s="207"/>
      <c r="E926" s="160"/>
      <c r="F926" s="256"/>
      <c r="G926" s="255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x14ac:dyDescent="0.25">
      <c r="A927" s="331"/>
      <c r="B927" s="331"/>
      <c r="C927" s="162"/>
      <c r="D927" s="207"/>
      <c r="E927" s="160"/>
      <c r="F927" s="257"/>
      <c r="G927" s="258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x14ac:dyDescent="0.25">
      <c r="A928" s="331"/>
      <c r="B928" s="331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x14ac:dyDescent="0.25">
      <c r="A929" s="331"/>
      <c r="B929" s="331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x14ac:dyDescent="0.25">
      <c r="A930" s="331"/>
      <c r="B930" s="331"/>
      <c r="C930" s="162"/>
      <c r="D930" s="207"/>
      <c r="E930" s="160"/>
      <c r="F930" s="128"/>
      <c r="G930" s="257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x14ac:dyDescent="0.25">
      <c r="A931" s="331"/>
      <c r="B931" s="331"/>
      <c r="C931" s="162"/>
      <c r="D931" s="207"/>
      <c r="E931" s="160"/>
      <c r="F931" s="128"/>
      <c r="G931" s="257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x14ac:dyDescent="0.25">
      <c r="A932" s="331"/>
      <c r="B932" s="331"/>
      <c r="C932" s="270"/>
      <c r="D932" s="207"/>
      <c r="E932" s="160"/>
      <c r="F932" s="128"/>
      <c r="G932" s="257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x14ac:dyDescent="0.25">
      <c r="A933" s="331"/>
      <c r="B933" s="331"/>
      <c r="C933" s="162"/>
      <c r="D933" s="207"/>
      <c r="E933" s="160"/>
      <c r="F933" s="128"/>
      <c r="G933" s="257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x14ac:dyDescent="0.25">
      <c r="A934" s="331"/>
      <c r="B934" s="331"/>
      <c r="C934" s="162"/>
      <c r="D934" s="207"/>
      <c r="E934" s="160"/>
      <c r="F934" s="128"/>
      <c r="G934" s="257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x14ac:dyDescent="0.25">
      <c r="A935" s="331"/>
      <c r="B935" s="331"/>
      <c r="C935" s="162"/>
      <c r="D935" s="207"/>
      <c r="E935" s="160"/>
      <c r="F935" s="128"/>
      <c r="G935" s="257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x14ac:dyDescent="0.25">
      <c r="A936" s="331"/>
      <c r="B936" s="331"/>
      <c r="C936" s="162"/>
      <c r="D936" s="207"/>
      <c r="E936" s="160"/>
      <c r="F936" s="127"/>
      <c r="G936" s="259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x14ac:dyDescent="0.25">
      <c r="A937" s="331"/>
      <c r="B937" s="331"/>
      <c r="C937" s="162"/>
      <c r="D937" s="207"/>
      <c r="E937" s="160"/>
      <c r="F937" s="127"/>
      <c r="G937" s="230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x14ac:dyDescent="0.25">
      <c r="A938" s="331"/>
      <c r="B938" s="331"/>
      <c r="C938" s="162"/>
      <c r="D938" s="207"/>
      <c r="E938" s="160"/>
      <c r="F938" s="127"/>
      <c r="G938" s="230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x14ac:dyDescent="0.25">
      <c r="A939" s="331"/>
      <c r="B939" s="331"/>
      <c r="C939" s="271"/>
      <c r="D939" s="207"/>
      <c r="E939" s="160"/>
      <c r="F939" s="272"/>
      <c r="G939" s="252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x14ac:dyDescent="0.25">
      <c r="A940" s="331"/>
      <c r="B940" s="331"/>
      <c r="C940" s="162"/>
      <c r="D940" s="207"/>
      <c r="E940" s="160"/>
      <c r="F940" s="273"/>
      <c r="G940" s="260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25">
      <c r="A941" s="331"/>
      <c r="B941" s="331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25">
      <c r="A942" s="331"/>
      <c r="B942" s="331"/>
      <c r="C942" s="162"/>
      <c r="D942" s="207"/>
      <c r="E942" s="160"/>
      <c r="F942" s="260"/>
      <c r="G942" s="260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25">
      <c r="A943" s="331"/>
      <c r="B943" s="331"/>
      <c r="C943" s="162"/>
      <c r="D943" s="207"/>
      <c r="E943" s="160"/>
      <c r="F943" s="274"/>
      <c r="G943" s="260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x14ac:dyDescent="0.25">
      <c r="A944" s="331"/>
      <c r="B944" s="331"/>
      <c r="C944" s="162"/>
      <c r="D944" s="207"/>
      <c r="E944" s="160"/>
      <c r="F944" s="275"/>
      <c r="G944" s="260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x14ac:dyDescent="0.25">
      <c r="A945" s="331"/>
      <c r="B945" s="331"/>
      <c r="C945" s="162"/>
      <c r="D945" s="207"/>
      <c r="E945" s="160"/>
      <c r="F945" s="261"/>
      <c r="G945" s="260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x14ac:dyDescent="0.25">
      <c r="A946" s="331"/>
      <c r="B946" s="331"/>
      <c r="C946" s="162"/>
      <c r="D946" s="207"/>
      <c r="E946" s="160"/>
      <c r="F946" s="260"/>
      <c r="G946" s="260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x14ac:dyDescent="0.25">
      <c r="A947" s="331"/>
      <c r="B947" s="331"/>
      <c r="C947" s="162"/>
      <c r="D947" s="207"/>
      <c r="E947" s="160"/>
      <c r="F947" s="262"/>
      <c r="G947" s="230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x14ac:dyDescent="0.25">
      <c r="A948" s="331"/>
      <c r="B948" s="331"/>
      <c r="C948" s="162"/>
      <c r="D948" s="207"/>
      <c r="E948" s="160"/>
      <c r="F948" s="263"/>
      <c r="G948" s="264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x14ac:dyDescent="0.25">
      <c r="A949" s="331"/>
      <c r="B949" s="331"/>
      <c r="C949" s="162"/>
      <c r="D949" s="207"/>
      <c r="E949" s="160"/>
      <c r="F949" s="262"/>
      <c r="G949" s="230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x14ac:dyDescent="0.25">
      <c r="A950" s="331"/>
      <c r="B950" s="331"/>
      <c r="C950" s="162"/>
      <c r="D950" s="207"/>
      <c r="E950" s="160"/>
      <c r="F950" s="262"/>
      <c r="G950" s="230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25">
      <c r="A951" s="331"/>
      <c r="B951" s="331"/>
      <c r="C951" s="162"/>
      <c r="D951" s="207"/>
      <c r="E951" s="160"/>
      <c r="F951" s="262"/>
      <c r="G951" s="230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25">
      <c r="A952" s="331"/>
      <c r="B952" s="331"/>
      <c r="C952" s="162"/>
      <c r="D952" s="207"/>
      <c r="E952" s="160"/>
      <c r="F952" s="262"/>
      <c r="G952" s="230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25">
      <c r="A953" s="331"/>
      <c r="B953" s="331"/>
      <c r="C953" s="162"/>
      <c r="D953" s="207"/>
      <c r="E953" s="160"/>
      <c r="F953" s="262"/>
      <c r="G953" s="230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25">
      <c r="A954" s="331"/>
      <c r="B954" s="331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x14ac:dyDescent="0.25">
      <c r="A955" s="331"/>
      <c r="B955" s="331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x14ac:dyDescent="0.25">
      <c r="A956" s="331"/>
      <c r="B956" s="331"/>
      <c r="C956" s="162"/>
      <c r="D956" s="207"/>
      <c r="E956" s="160"/>
      <c r="F956" s="127"/>
      <c r="G956" s="230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x14ac:dyDescent="0.25">
      <c r="A957" s="331"/>
      <c r="B957" s="331"/>
      <c r="C957" s="162"/>
      <c r="D957" s="207"/>
      <c r="E957" s="160"/>
      <c r="F957" s="127"/>
      <c r="G957" s="230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x14ac:dyDescent="0.25">
      <c r="A958" s="331"/>
      <c r="B958" s="331"/>
      <c r="C958" s="162"/>
      <c r="D958" s="207"/>
      <c r="E958" s="160"/>
      <c r="F958" s="127"/>
      <c r="G958" s="230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x14ac:dyDescent="0.25">
      <c r="A959" s="331"/>
      <c r="B959" s="331"/>
      <c r="C959" s="162"/>
      <c r="D959" s="207"/>
      <c r="E959" s="160"/>
      <c r="F959" s="127"/>
      <c r="G959" s="230"/>
      <c r="H959" s="127"/>
      <c r="K959" s="127"/>
      <c r="L959" s="127"/>
      <c r="M959" s="127"/>
      <c r="N959" s="127"/>
      <c r="O959" s="230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x14ac:dyDescent="0.25">
      <c r="A960" s="331"/>
      <c r="B960" s="331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x14ac:dyDescent="0.25">
      <c r="A961" s="331"/>
      <c r="B961" s="331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x14ac:dyDescent="0.25">
      <c r="A962" s="331"/>
      <c r="B962" s="331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x14ac:dyDescent="0.25">
      <c r="A963" s="331"/>
      <c r="B963" s="331"/>
      <c r="C963" s="232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x14ac:dyDescent="0.25">
      <c r="A964" s="331"/>
      <c r="B964" s="331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x14ac:dyDescent="0.25">
      <c r="A965" s="331"/>
      <c r="B965" s="331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x14ac:dyDescent="0.25">
      <c r="A966" s="331"/>
      <c r="B966" s="331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x14ac:dyDescent="0.25">
      <c r="A967" s="331"/>
      <c r="B967" s="331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x14ac:dyDescent="0.25">
      <c r="A968" s="331"/>
      <c r="B968" s="331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x14ac:dyDescent="0.25">
      <c r="A969" s="331"/>
      <c r="B969" s="331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x14ac:dyDescent="0.25">
      <c r="A970" s="331"/>
      <c r="B970" s="331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x14ac:dyDescent="0.25">
      <c r="A971" s="331"/>
      <c r="B971" s="331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x14ac:dyDescent="0.25">
      <c r="A972" s="331"/>
      <c r="B972" s="331"/>
      <c r="C972" s="162"/>
      <c r="D972" s="207"/>
      <c r="E972" s="160"/>
      <c r="F972" s="127"/>
      <c r="G972" s="265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x14ac:dyDescent="0.25">
      <c r="A973" s="331"/>
      <c r="B973" s="331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x14ac:dyDescent="0.25">
      <c r="A974" s="331"/>
      <c r="B974" s="331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x14ac:dyDescent="0.25">
      <c r="A975" s="331"/>
      <c r="B975" s="331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x14ac:dyDescent="0.25">
      <c r="A976" s="331"/>
      <c r="B976" s="331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x14ac:dyDescent="0.25">
      <c r="A977" s="331"/>
      <c r="B977" s="331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x14ac:dyDescent="0.25">
      <c r="A978" s="331"/>
      <c r="B978" s="331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x14ac:dyDescent="0.25">
      <c r="A979" s="331"/>
      <c r="B979" s="331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x14ac:dyDescent="0.25">
      <c r="A980" s="331"/>
      <c r="B980" s="331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x14ac:dyDescent="0.25">
      <c r="A981" s="331"/>
      <c r="B981" s="331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x14ac:dyDescent="0.25">
      <c r="A982" s="331"/>
      <c r="B982" s="331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25">
      <c r="A983" s="331"/>
      <c r="B983" s="331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x14ac:dyDescent="0.25">
      <c r="A984" s="331"/>
      <c r="B984" s="331"/>
      <c r="C984" s="268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x14ac:dyDescent="0.25">
      <c r="A985" s="331"/>
      <c r="B985" s="331"/>
      <c r="C985" s="268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x14ac:dyDescent="0.25">
      <c r="A986" s="331"/>
      <c r="B986" s="331"/>
      <c r="C986" s="268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25">
      <c r="A987" s="331"/>
      <c r="B987" s="331"/>
      <c r="C987" s="268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25">
      <c r="A988" s="331"/>
      <c r="B988" s="331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25">
      <c r="A989" s="331"/>
      <c r="B989" s="331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25">
      <c r="A990" s="331"/>
      <c r="B990" s="331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25">
      <c r="A991" s="331"/>
      <c r="B991" s="331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25">
      <c r="A992" s="331"/>
      <c r="B992" s="331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25">
      <c r="A993" s="331"/>
      <c r="B993" s="331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25">
      <c r="A994" s="331"/>
      <c r="B994" s="331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25">
      <c r="A995" s="331"/>
      <c r="B995" s="331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25">
      <c r="A996" s="331"/>
      <c r="B996" s="331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25">
      <c r="A997" s="331"/>
      <c r="B997" s="331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25">
      <c r="A998" s="331"/>
      <c r="B998" s="331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25">
      <c r="A999" s="331"/>
      <c r="B999" s="331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25">
      <c r="A1000" s="331"/>
      <c r="B1000" s="331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25">
      <c r="A1001" s="331"/>
      <c r="B1001" s="331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25">
      <c r="A1002" s="331"/>
      <c r="B1002" s="331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25">
      <c r="A1003" s="331"/>
      <c r="B1003" s="331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25">
      <c r="A1004" s="331"/>
      <c r="B1004" s="331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25">
      <c r="A1005" s="331"/>
      <c r="B1005" s="331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25">
      <c r="A1006" s="331"/>
      <c r="B1006" s="331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25">
      <c r="A1007" s="331"/>
      <c r="B1007" s="331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25">
      <c r="A1008" s="331"/>
      <c r="B1008" s="331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25">
      <c r="A1009" s="331"/>
      <c r="B1009" s="331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25">
      <c r="A1010" s="331"/>
      <c r="B1010" s="331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25">
      <c r="A1011" s="331"/>
      <c r="B1011" s="331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25">
      <c r="A1012" s="331"/>
      <c r="B1012" s="331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25">
      <c r="A1013" s="331"/>
      <c r="B1013" s="331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25">
      <c r="A1014" s="331"/>
      <c r="B1014" s="331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25">
      <c r="A1015" s="331"/>
      <c r="B1015" s="331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25">
      <c r="A1016" s="331"/>
      <c r="B1016" s="331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25">
      <c r="A1017" s="331"/>
      <c r="B1017" s="331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25">
      <c r="A1018" s="331"/>
      <c r="B1018" s="331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25">
      <c r="A1019" s="331"/>
      <c r="B1019" s="331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25">
      <c r="A1020" s="331"/>
      <c r="B1020" s="331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25">
      <c r="A1021" s="331"/>
      <c r="B1021" s="331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25">
      <c r="A1022" s="331"/>
      <c r="B1022" s="331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25">
      <c r="A1023" s="331"/>
      <c r="B1023" s="331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25">
      <c r="A1024" s="331"/>
      <c r="B1024" s="331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25">
      <c r="A1025" s="331"/>
      <c r="B1025" s="331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25">
      <c r="A1026" s="331"/>
      <c r="B1026" s="331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25">
      <c r="A1027" s="331"/>
      <c r="B1027" s="331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25">
      <c r="A1028" s="331"/>
      <c r="B1028" s="331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25">
      <c r="A1029" s="331"/>
      <c r="B1029" s="331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25">
      <c r="A1030" s="331"/>
      <c r="B1030" s="331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25">
      <c r="A1031" s="331"/>
      <c r="B1031" s="331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25">
      <c r="A1032" s="331"/>
      <c r="B1032" s="331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25">
      <c r="A1033" s="331"/>
      <c r="B1033" s="331"/>
      <c r="C1033" s="127"/>
      <c r="D1033" s="127"/>
      <c r="E1033" s="127"/>
      <c r="F1033" s="127"/>
      <c r="G1033" s="127"/>
      <c r="H1033" s="127"/>
    </row>
    <row r="1034" spans="1:27" x14ac:dyDescent="0.25">
      <c r="A1034" s="331"/>
      <c r="B1034" s="331"/>
      <c r="C1034" s="127"/>
      <c r="D1034" s="127"/>
      <c r="E1034" s="127"/>
      <c r="F1034" s="127"/>
      <c r="G1034" s="127"/>
      <c r="H1034" s="127"/>
    </row>
    <row r="1035" spans="1:27" x14ac:dyDescent="0.25">
      <c r="A1035" s="331"/>
      <c r="B1035" s="331"/>
      <c r="C1035" s="127"/>
      <c r="D1035" s="127"/>
      <c r="E1035" s="127"/>
      <c r="F1035" s="127"/>
      <c r="G1035" s="127"/>
      <c r="H1035" s="127"/>
    </row>
    <row r="1036" spans="1:27" x14ac:dyDescent="0.25">
      <c r="A1036" s="331"/>
      <c r="B1036" s="331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  <ignoredError sqref="D15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0</xdr:rowOff>
                  </from>
                  <to>
                    <xdr:col>0</xdr:col>
                    <xdr:colOff>238125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171450</xdr:rowOff>
                  </from>
                  <to>
                    <xdr:col>1</xdr:col>
                    <xdr:colOff>9525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47625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28575</xdr:rowOff>
                  </from>
                  <to>
                    <xdr:col>0</xdr:col>
                    <xdr:colOff>247650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28575</xdr:colOff>
                    <xdr:row>25</xdr:row>
                    <xdr:rowOff>0</xdr:rowOff>
                  </from>
                  <to>
                    <xdr:col>0</xdr:col>
                    <xdr:colOff>219075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28575</xdr:colOff>
                    <xdr:row>26</xdr:row>
                    <xdr:rowOff>47625</xdr:rowOff>
                  </from>
                  <to>
                    <xdr:col>0</xdr:col>
                    <xdr:colOff>238125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28575</xdr:rowOff>
                  </from>
                  <to>
                    <xdr:col>0</xdr:col>
                    <xdr:colOff>247650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28575</xdr:colOff>
                    <xdr:row>38</xdr:row>
                    <xdr:rowOff>9525</xdr:rowOff>
                  </from>
                  <to>
                    <xdr:col>0</xdr:col>
                    <xdr:colOff>238125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161925</xdr:rowOff>
                  </from>
                  <to>
                    <xdr:col>10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19050</xdr:colOff>
                    <xdr:row>25</xdr:row>
                    <xdr:rowOff>57150</xdr:rowOff>
                  </from>
                  <to>
                    <xdr:col>9</xdr:col>
                    <xdr:colOff>161925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3"/>
      <c r="B1" s="23"/>
      <c r="D1" s="24" t="str">
        <f>VLOOKUP('tarif 2019'!I22,Ressources!G3:H5,2,0)</f>
        <v>Bon livraison</v>
      </c>
    </row>
    <row r="2" spans="1:19" x14ac:dyDescent="0.2">
      <c r="A2" s="22"/>
      <c r="B2" s="22"/>
    </row>
    <row r="4" spans="1:19" x14ac:dyDescent="0.2">
      <c r="C4" s="20" t="s">
        <v>114</v>
      </c>
      <c r="D4" s="21">
        <f ca="1">TODAY()</f>
        <v>43724</v>
      </c>
    </row>
    <row r="5" spans="1:19" x14ac:dyDescent="0.2">
      <c r="C5" s="20" t="s">
        <v>150</v>
      </c>
      <c r="D5" s="112" t="str">
        <f>'tarif 2019'!G13</f>
        <v>30_5</v>
      </c>
    </row>
    <row r="6" spans="1:19" s="19" customFormat="1" ht="25.5" customHeight="1" x14ac:dyDescent="0.2">
      <c r="A6" s="25"/>
      <c r="C6" s="294" t="s">
        <v>162</v>
      </c>
      <c r="D6" s="317" t="s">
        <v>152</v>
      </c>
    </row>
    <row r="7" spans="1:19" x14ac:dyDescent="0.2">
      <c r="A7" s="25"/>
      <c r="S7" s="2">
        <v>2</v>
      </c>
    </row>
    <row r="8" spans="1:19" x14ac:dyDescent="0.2">
      <c r="A8" s="27"/>
    </row>
    <row r="9" spans="1:19" x14ac:dyDescent="0.2">
      <c r="B9" s="18" t="s">
        <v>176</v>
      </c>
      <c r="C9" s="367"/>
      <c r="D9" s="367"/>
    </row>
    <row r="10" spans="1:19" x14ac:dyDescent="0.2">
      <c r="B10" s="2" t="s">
        <v>113</v>
      </c>
      <c r="C10" s="366" t="str">
        <f>'tarif 2019'!G5</f>
        <v>loploo</v>
      </c>
      <c r="D10" s="366"/>
    </row>
    <row r="11" spans="1:19" x14ac:dyDescent="0.2">
      <c r="B11" s="2" t="s">
        <v>112</v>
      </c>
      <c r="C11" s="366" t="str">
        <f>'tarif 2019'!G7</f>
        <v>17 resdence cirée</v>
      </c>
      <c r="D11" s="366"/>
    </row>
    <row r="12" spans="1:19" x14ac:dyDescent="0.2">
      <c r="B12" s="113" t="s">
        <v>115</v>
      </c>
      <c r="C12" s="366">
        <f>'tarif 2019'!G9</f>
        <v>72100</v>
      </c>
      <c r="D12" s="366"/>
    </row>
    <row r="13" spans="1:19" x14ac:dyDescent="0.2">
      <c r="B13" s="25" t="s">
        <v>116</v>
      </c>
      <c r="C13" s="366" t="str">
        <f>'tarif 2019'!G10</f>
        <v>Le mée sur seine</v>
      </c>
      <c r="D13" s="366"/>
    </row>
    <row r="14" spans="1:19" x14ac:dyDescent="0.2">
      <c r="B14" s="2" t="s">
        <v>111</v>
      </c>
      <c r="C14" s="366">
        <f>'tarif 2019'!G11</f>
        <v>632569854</v>
      </c>
      <c r="D14" s="366"/>
    </row>
    <row r="15" spans="1:19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97</v>
      </c>
      <c r="B19" s="30"/>
      <c r="C19" s="31"/>
      <c r="D19" s="46"/>
    </row>
    <row r="20" spans="1:4" s="14" customFormat="1" ht="12.75" customHeight="1" x14ac:dyDescent="0.2">
      <c r="A20" s="83" t="str">
        <f>IF(Ressources!D23=TRUE,IF('tarif 2019'!E5&gt;0,'tarif 2019'!C5,""),"")</f>
        <v>Banquette(s) (mètre linéaire)</v>
      </c>
      <c r="B20" s="42">
        <f>IF(Ressources!D23=TRUE,IF('tarif 2019'!B5&gt;0,'tarif 2019'!B5,""),"")</f>
        <v>10</v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/>
      </c>
      <c r="B23" s="42" t="str">
        <f>IF('tarif 2019'!B8&gt;0,'tarif 2019'!B8,"")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/>
      </c>
      <c r="B26" s="42" t="str">
        <f>IF('tarif 2019'!B11&gt;0,'tarif 2019'!B11,"")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85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98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49" t="s">
        <v>160</v>
      </c>
      <c r="D50" s="347">
        <f>D52/1.2</f>
        <v>337.5</v>
      </c>
    </row>
    <row r="51" spans="1:4" s="14" customFormat="1" ht="12.75" customHeight="1" x14ac:dyDescent="0.2">
      <c r="A51" s="83"/>
      <c r="B51" s="38"/>
      <c r="C51" s="349" t="s">
        <v>159</v>
      </c>
      <c r="D51" s="348">
        <f>D52-D50</f>
        <v>67.5</v>
      </c>
    </row>
    <row r="52" spans="1:4" x14ac:dyDescent="0.2">
      <c r="A52" s="72"/>
      <c r="C52" s="16" t="s">
        <v>82</v>
      </c>
      <c r="D52" s="15">
        <f>'tarif 2019'!I3</f>
        <v>405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128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2019'!E57&gt;0,'tarif 2019'!C57,""),"")</f>
        <v>Banquette(s) (mètre linéaire)</v>
      </c>
      <c r="B20" s="42">
        <f>IF(Ressources!D23=TRUE,IF('tarif 2019'!B57&gt;0,'tarif 2019'!B57,""),"")</f>
        <v>10</v>
      </c>
      <c r="C20" s="31"/>
      <c r="D20" s="39"/>
    </row>
    <row r="21" spans="1:4" s="14" customFormat="1" ht="12.75" customHeight="1" x14ac:dyDescent="0.2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">
      <c r="A23" s="30" t="str">
        <f>IF('tarif 2019'!E60&gt;0,'tarif 2019'!C60,"")</f>
        <v/>
      </c>
      <c r="B23" s="42" t="str">
        <f>IF('tarif 2019'!B60&gt;0,'tarif 2019'!B60,"")</f>
        <v/>
      </c>
      <c r="C23" s="31"/>
      <c r="D23" s="39"/>
    </row>
    <row r="24" spans="1:4" s="14" customFormat="1" ht="12.75" customHeight="1" x14ac:dyDescent="0.2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">
      <c r="A26" s="30" t="str">
        <f>IF('tarif 2019'!E63&gt;0,'tarif 2019'!C63,"")</f>
        <v/>
      </c>
      <c r="B26" s="42" t="str">
        <f>IF('tarif 2019'!B63&gt;0,'tarif 2019'!B63,"")</f>
        <v/>
      </c>
      <c r="C26" s="31"/>
      <c r="D26" s="39"/>
    </row>
    <row r="27" spans="1:4" s="14" customFormat="1" ht="12.75" customHeight="1" x14ac:dyDescent="0.2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349.16666666666669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69.833333333333314</v>
      </c>
    </row>
    <row r="52" spans="1:4" x14ac:dyDescent="0.2">
      <c r="A52" s="65"/>
      <c r="C52" s="16" t="s">
        <v>82</v>
      </c>
      <c r="D52" s="15">
        <f>'tarif 2019'!I4</f>
        <v>419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127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2019'!E80&gt;0,'tarif 2019'!C80,""),"")</f>
        <v>Banquette(s) (mètre linéaire)</v>
      </c>
      <c r="B20" s="42">
        <f>IF(Ressources!D23=TRUE,IF('tarif 2019'!B80&gt;0,'tarif 2019'!B80,""),"")</f>
        <v>10</v>
      </c>
      <c r="C20" s="31"/>
      <c r="D20" s="39"/>
    </row>
    <row r="21" spans="1:4" s="14" customFormat="1" ht="12.75" customHeight="1" x14ac:dyDescent="0.2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">
      <c r="A23" s="30" t="str">
        <f>IF('tarif 2019'!E83&gt;0,'tarif 2019'!C83,"")</f>
        <v/>
      </c>
      <c r="B23" s="42" t="str">
        <f>IF('tarif 2019'!B83&gt;0,'tarif 2019'!B83,"")</f>
        <v/>
      </c>
      <c r="C23" s="31"/>
      <c r="D23" s="39"/>
    </row>
    <row r="24" spans="1:4" s="14" customFormat="1" ht="12.75" customHeight="1" x14ac:dyDescent="0.2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">
      <c r="A26" s="30" t="str">
        <f>IF('tarif 2019'!E86&gt;0,'tarif 2019'!C86,"")</f>
        <v/>
      </c>
      <c r="B26" s="42" t="str">
        <f>IF('tarif 2019'!B86&gt;0,'tarif 2019'!B86,"")</f>
        <v/>
      </c>
      <c r="C26" s="31"/>
      <c r="D26" s="39"/>
    </row>
    <row r="27" spans="1:4" s="14" customFormat="1" ht="12.75" customHeight="1" x14ac:dyDescent="0.2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349.16666666666669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69.833333333333314</v>
      </c>
    </row>
    <row r="52" spans="1:4" x14ac:dyDescent="0.2">
      <c r="A52" s="65"/>
      <c r="C52" s="16" t="s">
        <v>82</v>
      </c>
      <c r="D52" s="15">
        <f>'tarif 2019'!I5</f>
        <v>419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136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2019'!E101&gt;0,'tarif 2019'!C101,""),"")</f>
        <v>Banquette(s) (mètre linéaire)</v>
      </c>
      <c r="B20" s="42">
        <f>IF(Ressources!D23=TRUE,IF('tarif 2019'!B101&gt;0,'tarif 2019'!B101,""),"")</f>
        <v>10</v>
      </c>
      <c r="C20" s="31"/>
      <c r="D20" s="39"/>
    </row>
    <row r="21" spans="1:4" s="14" customFormat="1" ht="12.75" customHeight="1" x14ac:dyDescent="0.2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">
      <c r="A26" s="30" t="str">
        <f>IF('tarif 2019'!E107&gt;0,'tarif 2019'!C107,"")</f>
        <v/>
      </c>
      <c r="B26" s="42" t="str">
        <f>IF('tarif 2019'!B107&gt;0,'tarif 2019'!B107,"")</f>
        <v/>
      </c>
      <c r="C26" s="31"/>
      <c r="D26" s="39"/>
    </row>
    <row r="27" spans="1:4" s="14" customFormat="1" ht="12.75" customHeight="1" x14ac:dyDescent="0.2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336.66666666666669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67.333333333333314</v>
      </c>
    </row>
    <row r="52" spans="1:4" x14ac:dyDescent="0.2">
      <c r="A52" s="65"/>
      <c r="C52" s="16" t="s">
        <v>82</v>
      </c>
      <c r="D52" s="15">
        <f>'tarif 2019'!I6</f>
        <v>404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131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2019'!E122&gt;0,'tarif 2019'!C122,""),"")</f>
        <v>Banquette(s) (mètre linéaire)</v>
      </c>
      <c r="B20" s="42">
        <f>IF(Ressources!D23=TRUE,IF('tarif 2019'!B122&gt;0,'tarif 2019'!B122,""),"")</f>
        <v>10</v>
      </c>
      <c r="C20" s="31"/>
      <c r="D20" s="39"/>
    </row>
    <row r="21" spans="1:4" s="14" customFormat="1" ht="12.75" customHeight="1" x14ac:dyDescent="0.2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348.33333333333337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69.666666666666629</v>
      </c>
    </row>
    <row r="52" spans="1:4" x14ac:dyDescent="0.2">
      <c r="A52" s="65"/>
      <c r="C52" s="16" t="s">
        <v>82</v>
      </c>
      <c r="D52" s="15">
        <f>'tarif 2019'!I7</f>
        <v>418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114</v>
      </c>
      <c r="D4" s="21">
        <f ca="1">TODAY()</f>
        <v>43724</v>
      </c>
    </row>
    <row r="5" spans="1:4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148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176</v>
      </c>
      <c r="C9" s="367"/>
      <c r="D9" s="367"/>
    </row>
    <row r="10" spans="1:4" x14ac:dyDescent="0.2">
      <c r="B10" s="2" t="s">
        <v>113</v>
      </c>
      <c r="C10" s="366" t="str">
        <f>'tarif 2019'!G5</f>
        <v>loploo</v>
      </c>
      <c r="D10" s="366"/>
    </row>
    <row r="11" spans="1:4" x14ac:dyDescent="0.2">
      <c r="B11" s="2" t="s">
        <v>112</v>
      </c>
      <c r="C11" s="366" t="str">
        <f>'tarif 2019'!G7</f>
        <v>17 resdence cirée</v>
      </c>
      <c r="D11" s="366"/>
    </row>
    <row r="12" spans="1:4" x14ac:dyDescent="0.2">
      <c r="B12" s="113" t="s">
        <v>115</v>
      </c>
      <c r="C12" s="366">
        <f>'tarif 2019'!G9</f>
        <v>72100</v>
      </c>
      <c r="D12" s="366"/>
    </row>
    <row r="13" spans="1:4" x14ac:dyDescent="0.2">
      <c r="B13" s="25" t="s">
        <v>116</v>
      </c>
      <c r="C13" s="366" t="str">
        <f>'tarif 2019'!G10</f>
        <v>Le mée sur seine</v>
      </c>
      <c r="D13" s="366"/>
    </row>
    <row r="14" spans="1:4" x14ac:dyDescent="0.2">
      <c r="B14" s="2" t="s">
        <v>111</v>
      </c>
      <c r="C14" s="366">
        <f>'tarif 2019'!G11</f>
        <v>632569854</v>
      </c>
      <c r="D14" s="366"/>
    </row>
    <row r="15" spans="1:4" x14ac:dyDescent="0.2">
      <c r="B15" s="26" t="s">
        <v>117</v>
      </c>
      <c r="C15" s="366">
        <f>'tarif 2019'!G12</f>
        <v>0</v>
      </c>
      <c r="D15" s="366"/>
    </row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97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2019'!E144&gt;0,'tarif 2019'!C144,""),"")</f>
        <v>Banquette(s) (mètre linéaire)</v>
      </c>
      <c r="B20" s="42">
        <f>IF(Ressources!D23=TRUE,IF('tarif 2019'!B144&gt;0,'tarif 2019'!B144,""),"")</f>
        <v>10</v>
      </c>
      <c r="C20" s="31"/>
      <c r="D20" s="39"/>
    </row>
    <row r="21" spans="1:4" s="14" customFormat="1" ht="12.75" customHeight="1" x14ac:dyDescent="0.2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25">
      <c r="A29" s="41" t="s">
        <v>85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98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49" t="s">
        <v>160</v>
      </c>
      <c r="D50" s="347">
        <f>D52/1.2</f>
        <v>335.83333333333337</v>
      </c>
    </row>
    <row r="51" spans="1:4" s="14" customFormat="1" ht="12.75" customHeight="1" x14ac:dyDescent="0.2">
      <c r="A51" s="30"/>
      <c r="B51" s="38"/>
      <c r="C51" s="349" t="s">
        <v>159</v>
      </c>
      <c r="D51" s="348">
        <f>D52-D50</f>
        <v>67.166666666666629</v>
      </c>
    </row>
    <row r="52" spans="1:4" x14ac:dyDescent="0.2">
      <c r="A52" s="65"/>
      <c r="C52" s="16" t="s">
        <v>82</v>
      </c>
      <c r="D52" s="15">
        <f>'tarif 2019'!I8</f>
        <v>403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ht="42.75" x14ac:dyDescent="0.8">
      <c r="A1" s="23"/>
      <c r="B1" s="23"/>
      <c r="C1" s="2"/>
      <c r="D1" s="24" t="str">
        <f>VLOOKUP('tarif 2019'!I22,Ressources!G3:H5,2,0)</f>
        <v>Bon livraison</v>
      </c>
    </row>
    <row r="2" spans="1:4" x14ac:dyDescent="0.2">
      <c r="A2" s="22"/>
      <c r="B2" s="22"/>
      <c r="C2" s="2"/>
      <c r="D2" s="2"/>
    </row>
    <row r="3" spans="1:4" x14ac:dyDescent="0.2">
      <c r="A3" s="2"/>
      <c r="B3" s="2"/>
      <c r="C3" s="2"/>
      <c r="D3" s="2"/>
    </row>
    <row r="4" spans="1:4" x14ac:dyDescent="0.2">
      <c r="A4" s="2"/>
      <c r="B4" s="2"/>
      <c r="C4" s="20" t="s">
        <v>114</v>
      </c>
      <c r="D4" s="21">
        <f ca="1">TODAY()</f>
        <v>43724</v>
      </c>
    </row>
    <row r="5" spans="1:4" x14ac:dyDescent="0.2">
      <c r="A5" s="2"/>
      <c r="B5" s="2"/>
      <c r="C5" s="20" t="s">
        <v>150</v>
      </c>
      <c r="D5" s="112" t="str">
        <f>'tarif 2019'!G13</f>
        <v>30_5</v>
      </c>
    </row>
    <row r="6" spans="1:4" ht="25.5" customHeight="1" x14ac:dyDescent="0.2">
      <c r="A6" s="25"/>
      <c r="B6" s="19"/>
      <c r="C6" s="294" t="s">
        <v>162</v>
      </c>
      <c r="D6" s="317" t="s">
        <v>137</v>
      </c>
    </row>
    <row r="7" spans="1:4" x14ac:dyDescent="0.2">
      <c r="A7" s="25"/>
      <c r="B7" s="2"/>
      <c r="C7" s="2"/>
      <c r="D7" s="2"/>
    </row>
    <row r="8" spans="1:4" x14ac:dyDescent="0.2">
      <c r="A8" s="27"/>
      <c r="B8" s="2"/>
      <c r="C8" s="2"/>
      <c r="D8" s="2"/>
    </row>
    <row r="9" spans="1:4" x14ac:dyDescent="0.2">
      <c r="A9" s="2"/>
      <c r="B9" s="18" t="s">
        <v>176</v>
      </c>
      <c r="C9" s="367"/>
      <c r="D9" s="367"/>
    </row>
    <row r="10" spans="1:4" x14ac:dyDescent="0.2">
      <c r="A10" s="2"/>
      <c r="B10" s="2" t="s">
        <v>113</v>
      </c>
      <c r="C10" s="366" t="str">
        <f>'tarif 2019'!G5</f>
        <v>loploo</v>
      </c>
      <c r="D10" s="366"/>
    </row>
    <row r="11" spans="1:4" x14ac:dyDescent="0.2">
      <c r="A11" s="2"/>
      <c r="B11" s="2" t="s">
        <v>112</v>
      </c>
      <c r="C11" s="366" t="str">
        <f>'tarif 2019'!G7</f>
        <v>17 resdence cirée</v>
      </c>
      <c r="D11" s="366"/>
    </row>
    <row r="12" spans="1:4" x14ac:dyDescent="0.2">
      <c r="A12" s="2"/>
      <c r="B12" s="113" t="s">
        <v>115</v>
      </c>
      <c r="C12" s="366">
        <f>'tarif 2019'!G9</f>
        <v>72100</v>
      </c>
      <c r="D12" s="366"/>
    </row>
    <row r="13" spans="1:4" x14ac:dyDescent="0.2">
      <c r="A13" s="2"/>
      <c r="B13" s="25" t="s">
        <v>116</v>
      </c>
      <c r="C13" s="366" t="str">
        <f>'tarif 2019'!G10</f>
        <v>Le mée sur seine</v>
      </c>
      <c r="D13" s="366"/>
    </row>
    <row r="14" spans="1:4" x14ac:dyDescent="0.2">
      <c r="A14" s="2"/>
      <c r="B14" s="2" t="s">
        <v>111</v>
      </c>
      <c r="C14" s="366">
        <f>'tarif 2019'!G11</f>
        <v>632569854</v>
      </c>
      <c r="D14" s="366"/>
    </row>
    <row r="15" spans="1:4" x14ac:dyDescent="0.2">
      <c r="A15" s="2"/>
      <c r="B15" s="26" t="s">
        <v>117</v>
      </c>
      <c r="C15" s="366">
        <f>'tarif 2019'!G12</f>
        <v>0</v>
      </c>
      <c r="D15" s="366"/>
    </row>
    <row r="16" spans="1:4" x14ac:dyDescent="0.2">
      <c r="A16" s="2"/>
      <c r="B16" s="2"/>
      <c r="C16" s="2"/>
      <c r="D16" s="2"/>
    </row>
    <row r="17" spans="1:4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ht="4.5" customHeight="1" x14ac:dyDescent="0.2">
      <c r="A18" s="81"/>
      <c r="B18" s="43"/>
      <c r="C18" s="44"/>
      <c r="D18" s="45"/>
    </row>
    <row r="19" spans="1:4" ht="12.75" customHeight="1" x14ac:dyDescent="0.25">
      <c r="A19" s="82" t="s">
        <v>97</v>
      </c>
      <c r="B19" s="30"/>
      <c r="C19" s="31"/>
      <c r="D19" s="46"/>
    </row>
    <row r="20" spans="1:4" x14ac:dyDescent="0.2">
      <c r="A20" s="83" t="str">
        <f>IF(Ressources!D23=TRUE,IF('tarif 2019'!E166&gt;0,'tarif 2019'!C166,""),"")</f>
        <v>Banquette(s) (mètre linéaire)</v>
      </c>
      <c r="B20" s="42">
        <f>IF(Ressources!D23=TRUE,IF('tarif 2019'!B166&gt;0,'tarif 2019'!B166,""),"")</f>
        <v>10</v>
      </c>
      <c r="C20" s="31"/>
      <c r="D20" s="39"/>
    </row>
    <row r="21" spans="1:4" x14ac:dyDescent="0.2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">
      <c r="A26" s="83" t="str">
        <f>IF('tarif 2019'!E172&gt;0,'tarif 2019'!C172,"")</f>
        <v/>
      </c>
      <c r="B26" s="42" t="str">
        <f>IF('tarif 2019'!B172&gt;0,'tarif 2019'!B172,"")</f>
        <v/>
      </c>
      <c r="C26" s="31"/>
      <c r="D26" s="39"/>
    </row>
    <row r="27" spans="1:4" x14ac:dyDescent="0.2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">
      <c r="A28" s="83"/>
      <c r="B28" s="38"/>
      <c r="C28" s="31"/>
      <c r="D28" s="39"/>
    </row>
    <row r="29" spans="1:4" ht="15.75" x14ac:dyDescent="0.25">
      <c r="A29" s="82" t="s">
        <v>85</v>
      </c>
      <c r="B29" s="38"/>
      <c r="C29" s="31"/>
      <c r="D29" s="39"/>
    </row>
    <row r="30" spans="1:4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">
      <c r="A41" s="83"/>
      <c r="B41" s="42"/>
      <c r="C41" s="31"/>
      <c r="D41" s="39"/>
    </row>
    <row r="42" spans="1:4" ht="15.75" x14ac:dyDescent="0.25">
      <c r="A42" s="82" t="s">
        <v>98</v>
      </c>
      <c r="B42" s="42"/>
      <c r="C42" s="31"/>
      <c r="D42" s="39"/>
    </row>
    <row r="43" spans="1:4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">
      <c r="A48" s="83"/>
      <c r="B48" s="42"/>
      <c r="C48" s="31"/>
      <c r="D48" s="39"/>
    </row>
    <row r="49" spans="1:4" x14ac:dyDescent="0.2">
      <c r="A49" s="83"/>
      <c r="B49" s="42"/>
      <c r="C49" s="31"/>
      <c r="D49" s="39"/>
    </row>
    <row r="50" spans="1:4" x14ac:dyDescent="0.2">
      <c r="A50" s="83"/>
      <c r="B50" s="42"/>
      <c r="C50" s="349" t="s">
        <v>160</v>
      </c>
      <c r="D50" s="347">
        <f>D52/1.2</f>
        <v>350</v>
      </c>
    </row>
    <row r="51" spans="1:4" x14ac:dyDescent="0.2">
      <c r="A51" s="83"/>
      <c r="B51" s="38"/>
      <c r="C51" s="349" t="s">
        <v>159</v>
      </c>
      <c r="D51" s="348">
        <f>D52-D50</f>
        <v>70</v>
      </c>
    </row>
    <row r="52" spans="1:4" x14ac:dyDescent="0.2">
      <c r="A52" s="72"/>
      <c r="B52" s="2"/>
      <c r="C52" s="16" t="s">
        <v>82</v>
      </c>
      <c r="D52" s="15">
        <f>'tarif 2019'!I9</f>
        <v>420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138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2019'!E188&gt;0,'tarif 2019'!C188,""),"")</f>
        <v>Banquette(s) (mètre linéaire)</v>
      </c>
      <c r="B20" s="42">
        <f>IF(Ressources!D23=TRUE,IF('tarif 2019'!B188&gt;0,'tarif 2019'!B188,""),"")</f>
        <v>10</v>
      </c>
      <c r="C20" s="31"/>
      <c r="D20" s="39"/>
    </row>
    <row r="21" spans="1:4" s="2" customFormat="1" x14ac:dyDescent="0.2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">
      <c r="A28" s="83" t="str">
        <f>IF('tarif 2019'!E196&gt;0,'tarif 2019'!C196,"")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2019'!I10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139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>Banquette(s) (mètre linéaire)</v>
      </c>
      <c r="B20" s="42">
        <f>IF(Ressources!D23=TRUE,IF('tarif 2019'!B210&gt;0,'tarif 2019'!B210,""),"")</f>
        <v>10</v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2019'!I11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140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>Banquette(s) (mètre linéaire)</v>
      </c>
      <c r="B20" s="42">
        <f>IF(Ressources!D23=TRUE,IF('tarif 2019'!B210&gt;0,'tarif 2019'!B210,""),"")</f>
        <v>10</v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2019'!I11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141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2019'!E232&gt;0,'tarif 2019'!C232,""),"")</f>
        <v>Banquette(s) (mètre linéaire)</v>
      </c>
      <c r="B20" s="42">
        <f>IF(Ressources!D23=TRUE,IF('tarif 2019'!B232&gt;0,'tarif 2019'!B232,""),"")</f>
        <v>10</v>
      </c>
      <c r="C20" s="31"/>
      <c r="D20" s="39"/>
    </row>
    <row r="21" spans="1:4" s="2" customFormat="1" x14ac:dyDescent="0.2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">
      <c r="A28" s="83" t="str">
        <f>IF('tarif 2019'!E240&gt;0,'tarif 2019'!C240,"")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x14ac:dyDescent="0.2">
      <c r="A52" s="72"/>
      <c r="B52" s="2"/>
      <c r="C52" s="16" t="s">
        <v>82</v>
      </c>
      <c r="D52" s="350">
        <f>'tarif 2019'!I12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2" customFormat="1" ht="25.5" customHeight="1" x14ac:dyDescent="0.2">
      <c r="A6" s="25"/>
      <c r="B6" s="19"/>
      <c r="C6" s="294" t="s">
        <v>162</v>
      </c>
      <c r="D6" s="317" t="s">
        <v>142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2" customFormat="1" ht="19.5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97</v>
      </c>
      <c r="B19" s="30"/>
      <c r="C19" s="31"/>
      <c r="D19" s="46"/>
    </row>
    <row r="20" spans="1:4" s="2" customFormat="1" x14ac:dyDescent="0.2">
      <c r="A20" s="83" t="str">
        <f>IF(Ressources!D23=TRUE,IF('tarif 2019'!E254&gt;0,'tarif 2019'!C254,""),"")</f>
        <v>Banquette(s) (mètre linéaire)</v>
      </c>
      <c r="B20" s="42">
        <f>IF(Ressources!D23=TRUE,IF('tarif 2019'!B254&gt;0,'tarif 2019'!B254,""),"")</f>
        <v>10</v>
      </c>
      <c r="C20" s="31"/>
      <c r="D20" s="39"/>
    </row>
    <row r="21" spans="1:4" s="2" customFormat="1" x14ac:dyDescent="0.2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">
      <c r="A28" s="83" t="str">
        <f>IF('tarif 2019'!E262&gt;0,'tarif 2019'!C262,"")</f>
        <v/>
      </c>
      <c r="B28" s="38"/>
      <c r="C28" s="31"/>
      <c r="D28" s="39"/>
    </row>
    <row r="29" spans="1:4" s="2" customFormat="1" ht="15.75" x14ac:dyDescent="0.25">
      <c r="A29" s="82" t="s">
        <v>85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10</v>
      </c>
      <c r="C30" s="31"/>
      <c r="D30" s="39"/>
    </row>
    <row r="31" spans="1:4" s="2" customFormat="1" x14ac:dyDescent="0.2">
      <c r="A31" s="83" t="str">
        <f>IF('tarif 2019'!$E$17&gt;0,'tarif 2019'!$C$17,"")</f>
        <v/>
      </c>
      <c r="B31" s="42" t="str">
        <f>IF('tarif 2019'!$B$17&gt;0,'tarif 2019'!$B$17,"")</f>
        <v/>
      </c>
      <c r="C31" s="31"/>
      <c r="D31" s="39"/>
    </row>
    <row r="32" spans="1:4" s="2" customFormat="1" x14ac:dyDescent="0.2">
      <c r="A32" s="83" t="str">
        <f>IF('tarif 2019'!$E$19&gt;0,'tarif 2019'!$C$19,"")</f>
        <v/>
      </c>
      <c r="B32" s="42" t="str">
        <f>IF('tarif 2019'!$B$17&gt;0,'tarif 2019'!$B$17,"")</f>
        <v/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10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16.666666666666668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16.666666666666668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98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49" t="s">
        <v>160</v>
      </c>
      <c r="D50" s="347">
        <f>D52/1.2</f>
        <v>348.33333333333337</v>
      </c>
    </row>
    <row r="51" spans="1:4" s="2" customFormat="1" x14ac:dyDescent="0.2">
      <c r="A51" s="83"/>
      <c r="B51" s="38"/>
      <c r="C51" s="349" t="s">
        <v>159</v>
      </c>
      <c r="D51" s="348">
        <f>D52-D50</f>
        <v>69.666666666666629</v>
      </c>
    </row>
    <row r="52" spans="1:4" s="2" customFormat="1" x14ac:dyDescent="0.2">
      <c r="A52" s="72"/>
      <c r="C52" s="16" t="s">
        <v>82</v>
      </c>
      <c r="D52" s="15">
        <f>'tarif 2019'!I13</f>
        <v>418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8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114</v>
      </c>
      <c r="D4" s="21">
        <f ca="1">TODAY()</f>
        <v>43724</v>
      </c>
    </row>
    <row r="5" spans="1:4" s="2" customFormat="1" x14ac:dyDescent="0.2">
      <c r="C5" s="20" t="s">
        <v>150</v>
      </c>
      <c r="D5" s="112" t="str">
        <f>'tarif 2019'!G13</f>
        <v>30_5</v>
      </c>
    </row>
    <row r="6" spans="1:4" s="19" customFormat="1" ht="25.5" customHeight="1" x14ac:dyDescent="0.2">
      <c r="A6" s="25"/>
      <c r="C6" s="294" t="s">
        <v>162</v>
      </c>
      <c r="D6" s="317" t="s">
        <v>143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176</v>
      </c>
      <c r="C9" s="367"/>
      <c r="D9" s="367"/>
    </row>
    <row r="10" spans="1:4" s="2" customFormat="1" x14ac:dyDescent="0.2">
      <c r="B10" s="2" t="s">
        <v>113</v>
      </c>
      <c r="C10" s="366" t="str">
        <f>'tarif 2019'!G5</f>
        <v>loploo</v>
      </c>
      <c r="D10" s="366"/>
    </row>
    <row r="11" spans="1:4" s="2" customFormat="1" x14ac:dyDescent="0.2">
      <c r="B11" s="2" t="s">
        <v>112</v>
      </c>
      <c r="C11" s="366" t="str">
        <f>'tarif 2019'!G7</f>
        <v>17 resdence cirée</v>
      </c>
      <c r="D11" s="366"/>
    </row>
    <row r="12" spans="1:4" s="2" customFormat="1" x14ac:dyDescent="0.2">
      <c r="B12" s="113" t="s">
        <v>115</v>
      </c>
      <c r="C12" s="366">
        <f>'tarif 2019'!G9</f>
        <v>72100</v>
      </c>
      <c r="D12" s="366"/>
    </row>
    <row r="13" spans="1:4" s="2" customFormat="1" x14ac:dyDescent="0.2">
      <c r="B13" s="25" t="s">
        <v>116</v>
      </c>
      <c r="C13" s="366" t="str">
        <f>'tarif 2019'!G10</f>
        <v>Le mée sur seine</v>
      </c>
      <c r="D13" s="366"/>
    </row>
    <row r="14" spans="1:4" s="2" customFormat="1" x14ac:dyDescent="0.2">
      <c r="B14" s="2" t="s">
        <v>111</v>
      </c>
      <c r="C14" s="366">
        <f>'tarif 2019'!G11</f>
        <v>632569854</v>
      </c>
      <c r="D14" s="366"/>
    </row>
    <row r="15" spans="1:4" s="2" customFormat="1" x14ac:dyDescent="0.2">
      <c r="B15" s="26" t="s">
        <v>117</v>
      </c>
      <c r="C15" s="366">
        <f>'tarif 2019'!G12</f>
        <v>0</v>
      </c>
      <c r="D15" s="366"/>
    </row>
    <row r="16" spans="1:4" s="2" customFormat="1" x14ac:dyDescent="0.2"/>
    <row r="17" spans="1:4" s="14" customFormat="1" ht="20.100000000000001" customHeight="1" x14ac:dyDescent="0.2">
      <c r="A17" s="64" t="s">
        <v>118</v>
      </c>
      <c r="B17" s="37" t="s">
        <v>119</v>
      </c>
      <c r="C17" s="40"/>
      <c r="D17" s="17" t="s">
        <v>120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97</v>
      </c>
      <c r="B19" s="30"/>
      <c r="C19" s="31"/>
      <c r="D19" s="46"/>
    </row>
    <row r="20" spans="1:4" s="14" customFormat="1" ht="12.75" customHeight="1" x14ac:dyDescent="0.2">
      <c r="A20" s="83" t="str">
        <f>IF(Ressources!D23=FALSE,1,"")</f>
        <v/>
      </c>
      <c r="B20" s="83" t="str">
        <f>IF(Ressources!D23=FALSE,1,"")</f>
        <v/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/>
      </c>
      <c r="B23" s="83" t="str">
        <f>IF(Ressources!D26=TRUE,1,"")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/>
      </c>
      <c r="B26" s="83" t="str">
        <f>IF(Ressources!D29=TRUE,1,"")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85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318">
        <f>IF('tarif 2019'!$B$15&gt;0,'tarif 2019'!$B$15,"")</f>
        <v>10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/>
      </c>
      <c r="B31" s="318" t="str">
        <f>IF('tarif 2019'!$B$17&gt;0,'tarif 2019'!$B$17,"")</f>
        <v/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/>
      </c>
      <c r="B32" s="318" t="str">
        <f>IF('tarif 2019'!$B$17&gt;0,'tarif 2019'!$B$17,"")</f>
        <v/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318">
        <f>IF('tarif 2019'!$B$21&gt;0,'tarif 2019'!$B$21,"")</f>
        <v>10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318">
        <f>IF('tarif 2019'!$B$23&gt;0,'tarif 2019'!$B$23,"")</f>
        <v>16.666666666666668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318">
        <f>IF('tarif 2019'!$B$24&gt;0,'tarif 2019'!$B$24,"")</f>
        <v>16.666666666666668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318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318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318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318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318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98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49" t="s">
        <v>160</v>
      </c>
      <c r="D50" s="347">
        <f>D52/1.2</f>
        <v>142.5</v>
      </c>
    </row>
    <row r="51" spans="1:4" s="14" customFormat="1" ht="12.75" customHeight="1" x14ac:dyDescent="0.2">
      <c r="A51" s="83"/>
      <c r="B51" s="38"/>
      <c r="C51" s="349" t="s">
        <v>159</v>
      </c>
      <c r="D51" s="348">
        <f>D52-D50</f>
        <v>28.5</v>
      </c>
    </row>
    <row r="52" spans="1:4" s="2" customFormat="1" x14ac:dyDescent="0.2">
      <c r="A52" s="72"/>
      <c r="C52" s="16" t="s">
        <v>82</v>
      </c>
      <c r="D52" s="15">
        <f>'tarif 2019'!E33</f>
        <v>171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S119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85"/>
      <c r="B1" s="285"/>
      <c r="C1" s="286"/>
      <c r="D1" s="287" t="s">
        <v>156</v>
      </c>
    </row>
    <row r="2" spans="1:19" x14ac:dyDescent="0.2">
      <c r="A2" s="288"/>
      <c r="B2" s="288"/>
      <c r="C2" s="286"/>
      <c r="D2" s="286"/>
    </row>
    <row r="3" spans="1:19" x14ac:dyDescent="0.2">
      <c r="A3" s="286"/>
      <c r="B3" s="286"/>
      <c r="C3" s="286"/>
      <c r="D3" s="286"/>
    </row>
    <row r="4" spans="1:19" x14ac:dyDescent="0.2">
      <c r="A4" s="286"/>
      <c r="B4" s="286"/>
      <c r="C4" s="289" t="s">
        <v>114</v>
      </c>
      <c r="D4" s="290">
        <v>43722</v>
      </c>
    </row>
    <row r="5" spans="1:19" x14ac:dyDescent="0.2">
      <c r="A5" s="286"/>
      <c r="B5" s="286"/>
      <c r="C5" s="289" t="s">
        <v>150</v>
      </c>
      <c r="D5" s="291" t="s">
        <v>151</v>
      </c>
    </row>
    <row r="6" spans="1:19" s="19" customFormat="1" ht="25.5" customHeight="1" x14ac:dyDescent="0.2">
      <c r="A6" s="292"/>
      <c r="B6" s="293"/>
      <c r="C6" s="294" t="s">
        <v>162</v>
      </c>
      <c r="D6" s="317" t="s">
        <v>152</v>
      </c>
      <c r="G6" s="315"/>
    </row>
    <row r="7" spans="1:19" x14ac:dyDescent="0.2">
      <c r="A7" s="292"/>
      <c r="B7" s="286"/>
      <c r="C7" s="286"/>
      <c r="D7" s="286"/>
      <c r="G7" s="315"/>
      <c r="S7" s="2">
        <v>2</v>
      </c>
    </row>
    <row r="8" spans="1:19" x14ac:dyDescent="0.2">
      <c r="A8" s="295"/>
      <c r="B8" s="286"/>
      <c r="C8" s="286"/>
      <c r="D8" s="286"/>
      <c r="G8" s="315"/>
    </row>
    <row r="9" spans="1:19" x14ac:dyDescent="0.2">
      <c r="A9" s="286"/>
      <c r="B9" s="18" t="s">
        <v>176</v>
      </c>
      <c r="C9" s="369"/>
      <c r="D9" s="369"/>
      <c r="G9" s="315"/>
    </row>
    <row r="10" spans="1:19" x14ac:dyDescent="0.2">
      <c r="A10" s="286"/>
      <c r="B10" s="286" t="s">
        <v>113</v>
      </c>
      <c r="C10" s="368" t="s">
        <v>153</v>
      </c>
      <c r="D10" s="368"/>
      <c r="G10" s="315"/>
    </row>
    <row r="11" spans="1:19" x14ac:dyDescent="0.2">
      <c r="A11" s="286"/>
      <c r="B11" s="286" t="s">
        <v>112</v>
      </c>
      <c r="C11" s="368" t="s">
        <v>132</v>
      </c>
      <c r="D11" s="368"/>
      <c r="G11" s="315"/>
    </row>
    <row r="12" spans="1:19" x14ac:dyDescent="0.2">
      <c r="A12" s="286"/>
      <c r="B12" s="297" t="s">
        <v>115</v>
      </c>
      <c r="C12" s="368">
        <v>72100</v>
      </c>
      <c r="D12" s="368"/>
      <c r="G12" s="315"/>
    </row>
    <row r="13" spans="1:19" x14ac:dyDescent="0.2">
      <c r="A13" s="286"/>
      <c r="B13" s="292" t="s">
        <v>116</v>
      </c>
      <c r="C13" s="368" t="s">
        <v>133</v>
      </c>
      <c r="D13" s="368"/>
      <c r="G13" s="315"/>
    </row>
    <row r="14" spans="1:19" x14ac:dyDescent="0.2">
      <c r="A14" s="286"/>
      <c r="B14" s="286" t="s">
        <v>111</v>
      </c>
      <c r="C14" s="368">
        <v>632569854</v>
      </c>
      <c r="D14" s="368"/>
    </row>
    <row r="15" spans="1:19" x14ac:dyDescent="0.2">
      <c r="A15" s="286"/>
      <c r="B15" s="298" t="s">
        <v>117</v>
      </c>
      <c r="C15" s="368">
        <v>0</v>
      </c>
      <c r="D15" s="368"/>
    </row>
    <row r="16" spans="1:19" x14ac:dyDescent="0.2">
      <c r="A16" s="286"/>
      <c r="B16" s="286"/>
      <c r="C16" s="286"/>
      <c r="D16" s="286"/>
    </row>
    <row r="17" spans="1:6" s="14" customFormat="1" ht="20.100000000000001" customHeight="1" x14ac:dyDescent="0.2">
      <c r="A17" s="299" t="s">
        <v>118</v>
      </c>
      <c r="B17" s="300" t="s">
        <v>119</v>
      </c>
      <c r="C17" s="301"/>
      <c r="D17" s="302" t="s">
        <v>120</v>
      </c>
      <c r="F17" s="284"/>
    </row>
    <row r="18" spans="1:6" s="14" customFormat="1" ht="4.5" customHeight="1" x14ac:dyDescent="0.2">
      <c r="A18" s="303"/>
      <c r="B18" s="304"/>
      <c r="C18" s="305"/>
      <c r="D18" s="306"/>
      <c r="F18" s="2"/>
    </row>
    <row r="19" spans="1:6" s="14" customFormat="1" ht="12.75" customHeight="1" x14ac:dyDescent="0.25">
      <c r="A19" s="82" t="s">
        <v>97</v>
      </c>
      <c r="B19" s="307"/>
      <c r="C19" s="308"/>
      <c r="D19" s="309"/>
      <c r="F19" s="2"/>
    </row>
    <row r="20" spans="1:6" s="14" customFormat="1" ht="12.75" customHeight="1" x14ac:dyDescent="0.2">
      <c r="A20" s="310" t="str">
        <f ca="1">INDIRECT('tarif 2019'!$H$22)</f>
        <v>Banquette(s) (mètre linéaire)</v>
      </c>
      <c r="B20" s="314">
        <f ca="1">INDIRECT('tarif 2019'!$H$22)</f>
        <v>10</v>
      </c>
      <c r="C20" s="308"/>
      <c r="D20" s="312"/>
    </row>
    <row r="21" spans="1:6" s="14" customFormat="1" ht="12.75" customHeight="1" x14ac:dyDescent="0.2">
      <c r="A21" s="310" t="str">
        <f ca="1">INDIRECT('tarif 2019'!$H$22)</f>
        <v>2 eme couleurs banquettes</v>
      </c>
      <c r="B21" s="314">
        <f ca="1">INDIRECT('tarif 2019'!$H$22)</f>
        <v>1</v>
      </c>
      <c r="C21" s="308"/>
      <c r="D21" s="312"/>
      <c r="F21" s="316"/>
    </row>
    <row r="22" spans="1:6" s="14" customFormat="1" ht="12.75" customHeight="1" x14ac:dyDescent="0.2">
      <c r="A22" s="310" t="str">
        <f ca="1">INDIRECT('tarif 2019'!$H$22)</f>
        <v>Accoudoir(s)</v>
      </c>
      <c r="B22" s="314">
        <f ca="1">INDIRECT('tarif 2019'!$H$22)</f>
        <v>1</v>
      </c>
      <c r="C22" s="308"/>
      <c r="D22" s="312"/>
    </row>
    <row r="23" spans="1:6" s="14" customFormat="1" ht="12.75" customHeight="1" x14ac:dyDescent="0.2">
      <c r="A23" s="310" t="str">
        <f ca="1">INDIRECT('tarif 2019'!$H$22)</f>
        <v/>
      </c>
      <c r="B23" s="314" t="str">
        <f ca="1">INDIRECT('tarif 2019'!$H$22)</f>
        <v/>
      </c>
      <c r="C23" s="308"/>
      <c r="D23" s="312"/>
    </row>
    <row r="24" spans="1:6" s="14" customFormat="1" ht="12.75" customHeight="1" x14ac:dyDescent="0.2">
      <c r="A24" s="310" t="str">
        <f ca="1">INDIRECT('tarif 2019'!$H$22)</f>
        <v/>
      </c>
      <c r="B24" s="314" t="str">
        <f ca="1">INDIRECT('tarif 2019'!$H$22)</f>
        <v/>
      </c>
      <c r="C24" s="308"/>
      <c r="D24" s="312"/>
    </row>
    <row r="25" spans="1:6" s="14" customFormat="1" ht="12.75" customHeight="1" x14ac:dyDescent="0.2">
      <c r="A25" s="310" t="str">
        <f ca="1">INDIRECT('tarif 2019'!$H$22)</f>
        <v/>
      </c>
      <c r="B25" s="314" t="str">
        <f ca="1">INDIRECT('tarif 2019'!$H$22)</f>
        <v/>
      </c>
      <c r="C25" s="308"/>
      <c r="D25" s="312"/>
    </row>
    <row r="26" spans="1:6" s="14" customFormat="1" ht="12.75" customHeight="1" x14ac:dyDescent="0.2">
      <c r="A26" s="310" t="str">
        <f ca="1">INDIRECT('tarif 2019'!$H$22)</f>
        <v/>
      </c>
      <c r="B26" s="314" t="str">
        <f ca="1">INDIRECT('tarif 2019'!$H$22)</f>
        <v/>
      </c>
      <c r="C26" s="308"/>
      <c r="D26" s="312"/>
    </row>
    <row r="27" spans="1:6" s="14" customFormat="1" ht="12.75" customHeight="1" x14ac:dyDescent="0.2">
      <c r="A27" s="310" t="str">
        <f ca="1">INDIRECT('tarif 2019'!$H$22)</f>
        <v>Coffre(s) Géant</v>
      </c>
      <c r="B27" s="314">
        <f ca="1">INDIRECT('tarif 2019'!$H$22)</f>
        <v>1</v>
      </c>
      <c r="C27" s="308"/>
      <c r="D27" s="312"/>
    </row>
    <row r="28" spans="1:6" s="14" customFormat="1" ht="12.75" customHeight="1" x14ac:dyDescent="0.2">
      <c r="A28" s="310"/>
      <c r="B28" s="314"/>
      <c r="C28" s="308"/>
      <c r="D28" s="312"/>
    </row>
    <row r="29" spans="1:6" s="14" customFormat="1" ht="12.75" customHeight="1" x14ac:dyDescent="0.25">
      <c r="A29" s="82" t="s">
        <v>85</v>
      </c>
      <c r="B29" s="314"/>
      <c r="C29" s="308"/>
      <c r="D29" s="312"/>
    </row>
    <row r="30" spans="1:6" s="14" customFormat="1" ht="12.75" customHeight="1" x14ac:dyDescent="0.2">
      <c r="A30" s="310" t="str">
        <f ca="1">INDIRECT('tarif 2019'!$H$22)</f>
        <v xml:space="preserve">Mousse(s) polyuréthane(s) 34Kg (200x70x30 cm ou mousse 25 arrondi)15/20 ANS NON GARANTIE     </v>
      </c>
      <c r="B30" s="314">
        <f ca="1">INDIRECT('tarif 2019'!$H$22)</f>
        <v>10</v>
      </c>
      <c r="C30" s="308"/>
      <c r="D30" s="312"/>
    </row>
    <row r="31" spans="1:6" s="14" customFormat="1" ht="12.75" customHeight="1" x14ac:dyDescent="0.2">
      <c r="A31" s="310" t="str">
        <f ca="1">INDIRECT('tarif 2019'!$H$22)</f>
        <v/>
      </c>
      <c r="B31" s="314" t="str">
        <f ca="1">INDIRECT('tarif 2019'!$H$22)</f>
        <v/>
      </c>
      <c r="C31" s="308"/>
      <c r="D31" s="312"/>
    </row>
    <row r="32" spans="1:6" s="14" customFormat="1" ht="12.75" customHeight="1" x14ac:dyDescent="0.2">
      <c r="A32" s="310" t="str">
        <f ca="1">INDIRECT('tarif 2019'!$H$22)</f>
        <v/>
      </c>
      <c r="B32" s="314" t="str">
        <f ca="1">INDIRECT('tarif 2019'!$H$22)</f>
        <v/>
      </c>
      <c r="C32" s="308"/>
      <c r="D32" s="312"/>
    </row>
    <row r="33" spans="1:4" s="14" customFormat="1" ht="12.75" customHeight="1" x14ac:dyDescent="0.2">
      <c r="A33" s="310" t="str">
        <f ca="1">INDIRECT('tarif 2019'!$H$22)</f>
        <v>couvert(s)  DIA SX 77</v>
      </c>
      <c r="B33" s="314">
        <f ca="1">INDIRECT('tarif 2019'!$H$22)</f>
        <v>10</v>
      </c>
      <c r="C33" s="308"/>
      <c r="D33" s="312"/>
    </row>
    <row r="34" spans="1:4" s="14" customFormat="1" ht="12.75" customHeight="1" x14ac:dyDescent="0.2">
      <c r="A34" s="310" t="str">
        <f ca="1">INDIRECT('tarif 2019'!$H$22)</f>
        <v>Coussin(s)  DIA SX 77 (Largeur 60cm)</v>
      </c>
      <c r="B34" s="314">
        <f ca="1">INDIRECT('tarif 2019'!$H$22)</f>
        <v>16.666666666666668</v>
      </c>
      <c r="C34" s="308"/>
      <c r="D34" s="312"/>
    </row>
    <row r="35" spans="1:4" s="14" customFormat="1" ht="12.75" customHeight="1" x14ac:dyDescent="0.2">
      <c r="A35" s="310" t="str">
        <f ca="1">INDIRECT('tarif 2019'!$H$22)</f>
        <v>remplissage</v>
      </c>
      <c r="B35" s="314">
        <f ca="1">INDIRECT('tarif 2019'!$H$22)</f>
        <v>16.666666666666668</v>
      </c>
      <c r="C35" s="308"/>
      <c r="D35" s="312"/>
    </row>
    <row r="36" spans="1:4" s="14" customFormat="1" ht="12.75" customHeight="1" x14ac:dyDescent="0.2">
      <c r="A36" s="310" t="str">
        <f ca="1">INDIRECT('tarif 2019'!$H$22)</f>
        <v/>
      </c>
      <c r="B36" s="314" t="str">
        <f ca="1">INDIRECT('tarif 2019'!$H$22)</f>
        <v/>
      </c>
      <c r="C36" s="308"/>
      <c r="D36" s="312"/>
    </row>
    <row r="37" spans="1:4" s="14" customFormat="1" ht="12.75" customHeight="1" x14ac:dyDescent="0.2">
      <c r="A37" s="310" t="str">
        <f ca="1">INDIRECT('tarif 2019'!$H$22)</f>
        <v/>
      </c>
      <c r="B37" s="314" t="str">
        <f ca="1">INDIRECT('tarif 2019'!$H$22)</f>
        <v/>
      </c>
      <c r="C37" s="308"/>
      <c r="D37" s="312"/>
    </row>
    <row r="38" spans="1:4" s="14" customFormat="1" ht="12.75" customHeight="1" x14ac:dyDescent="0.2">
      <c r="A38" s="310" t="str">
        <f ca="1">INDIRECT('tarif 2019'!$H$22)</f>
        <v/>
      </c>
      <c r="B38" s="314" t="str">
        <f ca="1">INDIRECT('tarif 2019'!$H$22)</f>
        <v/>
      </c>
      <c r="C38" s="308"/>
      <c r="D38" s="312"/>
    </row>
    <row r="39" spans="1:4" s="14" customFormat="1" ht="12.75" customHeight="1" x14ac:dyDescent="0.2">
      <c r="A39" s="310" t="str">
        <f ca="1">INDIRECT('tarif 2019'!$H$22)</f>
        <v/>
      </c>
      <c r="B39" s="314" t="str">
        <f ca="1">INDIRECT('tarif 2019'!$H$22)</f>
        <v/>
      </c>
      <c r="C39" s="308"/>
      <c r="D39" s="312"/>
    </row>
    <row r="40" spans="1:4" s="14" customFormat="1" ht="12.75" customHeight="1" x14ac:dyDescent="0.2">
      <c r="A40" s="310" t="str">
        <f ca="1">INDIRECT('tarif 2019'!$H$22)</f>
        <v>Petit(s) Coussin(s) Rond Double Couleur</v>
      </c>
      <c r="B40" s="314">
        <f ca="1">INDIRECT('tarif 2019'!$H$22)</f>
        <v>1</v>
      </c>
      <c r="C40" s="308"/>
      <c r="D40" s="312"/>
    </row>
    <row r="41" spans="1:4" s="14" customFormat="1" ht="12.75" customHeight="1" x14ac:dyDescent="0.2">
      <c r="A41" s="310"/>
      <c r="B41" s="314"/>
      <c r="C41" s="308"/>
      <c r="D41" s="312"/>
    </row>
    <row r="42" spans="1:4" s="14" customFormat="1" ht="12.75" customHeight="1" x14ac:dyDescent="0.25">
      <c r="A42" s="82" t="s">
        <v>98</v>
      </c>
      <c r="B42" s="314"/>
      <c r="C42" s="308"/>
      <c r="D42" s="312"/>
    </row>
    <row r="43" spans="1:4" s="14" customFormat="1" ht="12.75" customHeight="1" x14ac:dyDescent="0.2">
      <c r="A43" s="310" t="str">
        <f ca="1">INDIRECT('tarif 2019'!$H$22)</f>
        <v>Table MDF oct ou rond</v>
      </c>
      <c r="B43" s="314">
        <f ca="1">INDIRECT('tarif 2019'!$H$22)</f>
        <v>1</v>
      </c>
      <c r="C43" s="308"/>
      <c r="D43" s="312"/>
    </row>
    <row r="44" spans="1:4" s="14" customFormat="1" ht="12.75" customHeight="1" x14ac:dyDescent="0.2">
      <c r="A44" s="310" t="str">
        <f ca="1">INDIRECT('tarif 2019'!$H$22)</f>
        <v/>
      </c>
      <c r="B44" s="314" t="str">
        <f ca="1">INDIRECT('tarif 2019'!$H$22)</f>
        <v/>
      </c>
      <c r="C44" s="308"/>
      <c r="D44" s="312"/>
    </row>
    <row r="45" spans="1:4" s="14" customFormat="1" ht="12.75" customHeight="1" x14ac:dyDescent="0.2">
      <c r="A45" s="310" t="str">
        <f ca="1">INDIRECT('tarif 2019'!$H$22)</f>
        <v/>
      </c>
      <c r="B45" s="314" t="str">
        <f ca="1">INDIRECT('tarif 2019'!$H$22)</f>
        <v/>
      </c>
      <c r="C45" s="308"/>
      <c r="D45" s="312"/>
    </row>
    <row r="46" spans="1:4" s="14" customFormat="1" ht="12.75" customHeight="1" x14ac:dyDescent="0.2">
      <c r="A46" s="310" t="str">
        <f ca="1">INDIRECT('tarif 2019'!$H$22)</f>
        <v/>
      </c>
      <c r="B46" s="314" t="str">
        <f ca="1">INDIRECT('tarif 2019'!$H$22)</f>
        <v/>
      </c>
      <c r="C46" s="308"/>
      <c r="D46" s="312"/>
    </row>
    <row r="47" spans="1:4" s="14" customFormat="1" ht="12.75" customHeight="1" x14ac:dyDescent="0.2">
      <c r="A47" s="310" t="str">
        <f ca="1">INDIRECT('tarif 2019'!$H$22)</f>
        <v>CASCAD</v>
      </c>
      <c r="B47" s="314">
        <f ca="1">INDIRECT('tarif 2019'!$H$22)</f>
        <v>1</v>
      </c>
      <c r="C47" s="308"/>
      <c r="D47" s="312"/>
    </row>
    <row r="48" spans="1:4" s="14" customFormat="1" ht="12.75" customHeight="1" x14ac:dyDescent="0.2">
      <c r="A48" s="310"/>
      <c r="B48" s="314"/>
      <c r="C48" s="308"/>
      <c r="D48" s="312"/>
    </row>
    <row r="49" spans="1:4" s="14" customFormat="1" ht="12.75" customHeight="1" x14ac:dyDescent="0.2">
      <c r="A49" s="310"/>
      <c r="B49" s="314"/>
      <c r="C49" s="308"/>
      <c r="D49" s="312"/>
    </row>
    <row r="50" spans="1:4" s="14" customFormat="1" ht="12.75" customHeight="1" x14ac:dyDescent="0.2">
      <c r="A50" s="319" t="s">
        <v>161</v>
      </c>
      <c r="B50" s="314"/>
      <c r="C50" s="346" t="s">
        <v>160</v>
      </c>
      <c r="D50" s="347">
        <f ca="1">D52/1.2</f>
        <v>337.5</v>
      </c>
    </row>
    <row r="51" spans="1:4" s="14" customFormat="1" ht="12.75" customHeight="1" x14ac:dyDescent="0.2">
      <c r="A51" s="319" t="s">
        <v>154</v>
      </c>
      <c r="B51" s="314"/>
      <c r="C51" s="346" t="s">
        <v>159</v>
      </c>
      <c r="D51" s="348">
        <f ca="1">D52-D50</f>
        <v>67.5</v>
      </c>
    </row>
    <row r="52" spans="1:4" x14ac:dyDescent="0.2">
      <c r="A52" s="310"/>
      <c r="B52" s="286"/>
      <c r="C52" s="16" t="s">
        <v>158</v>
      </c>
      <c r="D52" s="15">
        <f ca="1">INDIRECT('tarif 2019'!$H$22)</f>
        <v>405</v>
      </c>
    </row>
    <row r="53" spans="1:4" x14ac:dyDescent="0.2">
      <c r="A53" s="310"/>
      <c r="C53" s="16"/>
      <c r="D53" s="63"/>
    </row>
    <row r="54" spans="1:4" x14ac:dyDescent="0.2">
      <c r="A54" s="310"/>
      <c r="C54" s="16"/>
      <c r="D54" s="63"/>
    </row>
    <row r="55" spans="1:4" x14ac:dyDescent="0.2">
      <c r="A55" s="310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nregistrre">
                <anchor moveWithCells="1">
                  <from>
                    <xdr:col>0</xdr:col>
                    <xdr:colOff>2266950</xdr:colOff>
                    <xdr:row>0</xdr:row>
                    <xdr:rowOff>133350</xdr:rowOff>
                  </from>
                  <to>
                    <xdr:col>0</xdr:col>
                    <xdr:colOff>2781300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19"/>
  <sheetViews>
    <sheetView showGridLines="0" tabSelected="1" zoomScale="130" zoomScaleNormal="130" workbookViewId="0">
      <selection activeCell="E4" sqref="E4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85"/>
      <c r="B1" s="285"/>
      <c r="C1" s="286"/>
      <c r="D1" s="287" t="str">
        <f>VLOOKUP('tarif 2019'!I22,Ressources!G3:H5,2,0)</f>
        <v>Bon livraison</v>
      </c>
    </row>
    <row r="2" spans="1:19" x14ac:dyDescent="0.2">
      <c r="A2" s="288"/>
      <c r="B2" s="288"/>
      <c r="C2" s="286"/>
      <c r="D2" s="286"/>
    </row>
    <row r="3" spans="1:19" x14ac:dyDescent="0.2">
      <c r="A3" s="286"/>
      <c r="B3" s="286"/>
      <c r="C3" s="286"/>
      <c r="D3" s="286"/>
    </row>
    <row r="4" spans="1:19" x14ac:dyDescent="0.2">
      <c r="A4" s="286"/>
      <c r="B4" s="286"/>
      <c r="C4" s="289" t="s">
        <v>114</v>
      </c>
      <c r="D4" s="290">
        <f ca="1">TODAY()</f>
        <v>43724</v>
      </c>
    </row>
    <row r="5" spans="1:19" x14ac:dyDescent="0.2">
      <c r="A5" s="286"/>
      <c r="B5" s="286"/>
      <c r="C5" s="289" t="s">
        <v>150</v>
      </c>
      <c r="D5" s="291" t="str">
        <f>'tarif 2019'!G13</f>
        <v>30_5</v>
      </c>
    </row>
    <row r="6" spans="1:19" s="19" customFormat="1" ht="25.5" customHeight="1" x14ac:dyDescent="0.2">
      <c r="A6" s="292"/>
      <c r="B6" s="293"/>
      <c r="C6" s="294" t="s">
        <v>162</v>
      </c>
      <c r="D6" s="317" t="str">
        <f>'tarif 2019'!H22</f>
        <v>taroudant</v>
      </c>
      <c r="G6" s="315"/>
    </row>
    <row r="7" spans="1:19" x14ac:dyDescent="0.2">
      <c r="A7" s="292"/>
      <c r="B7" s="286"/>
      <c r="C7" s="286"/>
      <c r="D7" s="286"/>
      <c r="G7" s="315"/>
      <c r="S7" s="2">
        <v>2</v>
      </c>
    </row>
    <row r="8" spans="1:19" x14ac:dyDescent="0.2">
      <c r="A8" s="295"/>
      <c r="B8" s="286"/>
      <c r="C8" s="286"/>
      <c r="D8" s="286"/>
      <c r="G8" s="315"/>
    </row>
    <row r="9" spans="1:19" x14ac:dyDescent="0.2">
      <c r="A9" s="286"/>
      <c r="B9" s="296" t="s">
        <v>165</v>
      </c>
      <c r="C9" s="369"/>
      <c r="D9" s="369"/>
      <c r="G9" s="315"/>
    </row>
    <row r="10" spans="1:19" x14ac:dyDescent="0.2">
      <c r="A10" s="286"/>
      <c r="B10" s="286" t="s">
        <v>113</v>
      </c>
      <c r="C10" s="368" t="str">
        <f>'tarif 2019'!G5</f>
        <v>loploo</v>
      </c>
      <c r="D10" s="368"/>
      <c r="G10" s="315"/>
    </row>
    <row r="11" spans="1:19" x14ac:dyDescent="0.2">
      <c r="A11" s="286"/>
      <c r="B11" s="286" t="s">
        <v>112</v>
      </c>
      <c r="C11" s="368" t="str">
        <f>'tarif 2019'!G7</f>
        <v>17 resdence cirée</v>
      </c>
      <c r="D11" s="368"/>
      <c r="G11" s="315"/>
    </row>
    <row r="12" spans="1:19" x14ac:dyDescent="0.2">
      <c r="A12" s="286"/>
      <c r="B12" s="297" t="s">
        <v>115</v>
      </c>
      <c r="C12" s="368">
        <f>'tarif 2019'!G9</f>
        <v>72100</v>
      </c>
      <c r="D12" s="368"/>
      <c r="G12" s="315"/>
    </row>
    <row r="13" spans="1:19" x14ac:dyDescent="0.2">
      <c r="A13" s="286"/>
      <c r="B13" s="292" t="s">
        <v>116</v>
      </c>
      <c r="C13" s="368" t="str">
        <f>'tarif 2019'!G10</f>
        <v>Le mée sur seine</v>
      </c>
      <c r="D13" s="368"/>
      <c r="G13" s="315"/>
    </row>
    <row r="14" spans="1:19" x14ac:dyDescent="0.2">
      <c r="A14" s="286"/>
      <c r="B14" s="286" t="s">
        <v>111</v>
      </c>
      <c r="C14" s="368">
        <f>'tarif 2019'!G11</f>
        <v>632569854</v>
      </c>
      <c r="D14" s="368"/>
    </row>
    <row r="15" spans="1:19" x14ac:dyDescent="0.2">
      <c r="A15" s="286"/>
      <c r="B15" s="298" t="s">
        <v>117</v>
      </c>
      <c r="C15" s="368">
        <f>'tarif 2019'!G12</f>
        <v>0</v>
      </c>
      <c r="D15" s="368"/>
    </row>
    <row r="16" spans="1:19" x14ac:dyDescent="0.2">
      <c r="A16" s="286"/>
      <c r="B16" s="286"/>
      <c r="C16" s="286"/>
      <c r="D16" s="286"/>
    </row>
    <row r="17" spans="1:6" s="14" customFormat="1" ht="20.100000000000001" customHeight="1" x14ac:dyDescent="0.2">
      <c r="A17" s="299" t="s">
        <v>118</v>
      </c>
      <c r="B17" s="300" t="s">
        <v>119</v>
      </c>
      <c r="C17" s="301"/>
      <c r="D17" s="302" t="s">
        <v>120</v>
      </c>
      <c r="F17" s="345"/>
    </row>
    <row r="18" spans="1:6" s="14" customFormat="1" ht="4.5" customHeight="1" x14ac:dyDescent="0.2">
      <c r="A18" s="303"/>
      <c r="B18" s="304"/>
      <c r="C18" s="305"/>
      <c r="D18" s="306"/>
      <c r="F18" s="2"/>
    </row>
    <row r="19" spans="1:6" s="14" customFormat="1" ht="12.75" customHeight="1" x14ac:dyDescent="0.25">
      <c r="A19" s="82" t="s">
        <v>97</v>
      </c>
      <c r="B19" s="307"/>
      <c r="C19" s="308"/>
      <c r="D19" s="309"/>
      <c r="F19" s="2"/>
    </row>
    <row r="20" spans="1:6" s="14" customFormat="1" ht="12.75" customHeight="1" x14ac:dyDescent="0.2">
      <c r="A20" s="310" t="str">
        <f ca="1">INDIRECT('tarif 2019'!$H$22)</f>
        <v>Banquette(s) (mètre linéaire)</v>
      </c>
      <c r="B20" s="314">
        <f ca="1">INDIRECT('tarif 2019'!$H$22)</f>
        <v>10</v>
      </c>
      <c r="C20" s="308"/>
      <c r="D20" s="312"/>
    </row>
    <row r="21" spans="1:6" s="14" customFormat="1" ht="12.75" customHeight="1" x14ac:dyDescent="0.2">
      <c r="A21" s="310" t="str">
        <f ca="1">INDIRECT('tarif 2019'!$H$22)</f>
        <v>2 eme couleurs banquettes</v>
      </c>
      <c r="B21" s="314">
        <f ca="1">INDIRECT('tarif 2019'!$H$22)</f>
        <v>1</v>
      </c>
      <c r="C21" s="308"/>
      <c r="D21" s="312"/>
      <c r="F21" s="316"/>
    </row>
    <row r="22" spans="1:6" s="14" customFormat="1" ht="12.75" customHeight="1" x14ac:dyDescent="0.2">
      <c r="A22" s="310" t="str">
        <f ca="1">INDIRECT('tarif 2019'!$H$22)</f>
        <v>Accoudoir(s)</v>
      </c>
      <c r="B22" s="314">
        <f ca="1">INDIRECT('tarif 2019'!$H$22)</f>
        <v>1</v>
      </c>
      <c r="C22" s="308"/>
      <c r="D22" s="312"/>
    </row>
    <row r="23" spans="1:6" s="14" customFormat="1" ht="12.75" customHeight="1" x14ac:dyDescent="0.2">
      <c r="A23" s="310" t="str">
        <f ca="1">INDIRECT('tarif 2019'!$H$22)</f>
        <v/>
      </c>
      <c r="B23" s="314" t="str">
        <f ca="1">INDIRECT('tarif 2019'!$H$22)</f>
        <v/>
      </c>
      <c r="C23" s="308"/>
      <c r="D23" s="312"/>
    </row>
    <row r="24" spans="1:6" s="14" customFormat="1" ht="12.75" customHeight="1" x14ac:dyDescent="0.2">
      <c r="A24" s="310" t="str">
        <f ca="1">INDIRECT('tarif 2019'!$H$22)</f>
        <v/>
      </c>
      <c r="B24" s="314" t="str">
        <f ca="1">INDIRECT('tarif 2019'!$H$22)</f>
        <v/>
      </c>
      <c r="C24" s="308"/>
      <c r="D24" s="312"/>
    </row>
    <row r="25" spans="1:6" s="14" customFormat="1" ht="12.75" customHeight="1" x14ac:dyDescent="0.2">
      <c r="A25" s="310" t="str">
        <f ca="1">INDIRECT('tarif 2019'!$H$22)</f>
        <v/>
      </c>
      <c r="B25" s="314" t="str">
        <f ca="1">INDIRECT('tarif 2019'!$H$22)</f>
        <v/>
      </c>
      <c r="C25" s="308"/>
      <c r="D25" s="312"/>
    </row>
    <row r="26" spans="1:6" s="14" customFormat="1" ht="12.75" customHeight="1" x14ac:dyDescent="0.2">
      <c r="A26" s="310" t="str">
        <f ca="1">INDIRECT('tarif 2019'!$H$22)</f>
        <v/>
      </c>
      <c r="B26" s="314" t="str">
        <f ca="1">INDIRECT('tarif 2019'!$H$22)</f>
        <v/>
      </c>
      <c r="C26" s="308"/>
      <c r="D26" s="312"/>
    </row>
    <row r="27" spans="1:6" s="14" customFormat="1" ht="12.75" customHeight="1" x14ac:dyDescent="0.2">
      <c r="A27" s="310" t="str">
        <f ca="1">INDIRECT('tarif 2019'!$H$22)</f>
        <v>Coffre(s) Géant</v>
      </c>
      <c r="B27" s="314">
        <f ca="1">INDIRECT('tarif 2019'!$H$22)</f>
        <v>1</v>
      </c>
      <c r="C27" s="308"/>
      <c r="D27" s="312"/>
    </row>
    <row r="28" spans="1:6" s="14" customFormat="1" ht="12.75" customHeight="1" x14ac:dyDescent="0.2">
      <c r="A28" s="310"/>
      <c r="B28" s="313"/>
      <c r="C28" s="308"/>
      <c r="D28" s="312"/>
    </row>
    <row r="29" spans="1:6" s="14" customFormat="1" ht="12.75" customHeight="1" x14ac:dyDescent="0.25">
      <c r="A29" s="82" t="s">
        <v>85</v>
      </c>
      <c r="B29" s="313"/>
      <c r="C29" s="308"/>
      <c r="D29" s="312"/>
    </row>
    <row r="30" spans="1:6" s="14" customFormat="1" ht="12.75" customHeight="1" x14ac:dyDescent="0.2">
      <c r="A30" s="310" t="str">
        <f ca="1">INDIRECT('tarif 2019'!$H$22)</f>
        <v xml:space="preserve">Mousse(s) polyuréthane(s) 34Kg (200x70x30 cm ou mousse 25 arrondi)15/20 ANS NON GARANTIE     </v>
      </c>
      <c r="B30" s="314">
        <f ca="1">INDIRECT('tarif 2019'!$H$22)</f>
        <v>10</v>
      </c>
      <c r="C30" s="308"/>
      <c r="D30" s="312"/>
    </row>
    <row r="31" spans="1:6" s="14" customFormat="1" ht="12.75" customHeight="1" x14ac:dyDescent="0.2">
      <c r="A31" s="310" t="str">
        <f ca="1">INDIRECT('tarif 2019'!$H$22)</f>
        <v/>
      </c>
      <c r="B31" s="314" t="str">
        <f ca="1">INDIRECT('tarif 2019'!$H$22)</f>
        <v/>
      </c>
      <c r="C31" s="308"/>
      <c r="D31" s="312"/>
    </row>
    <row r="32" spans="1:6" s="14" customFormat="1" ht="12.75" customHeight="1" x14ac:dyDescent="0.2">
      <c r="A32" s="310" t="str">
        <f ca="1">INDIRECT('tarif 2019'!$H$22)</f>
        <v/>
      </c>
      <c r="B32" s="314" t="str">
        <f ca="1">INDIRECT('tarif 2019'!$H$22)</f>
        <v/>
      </c>
      <c r="C32" s="308"/>
      <c r="D32" s="312"/>
    </row>
    <row r="33" spans="1:4" s="14" customFormat="1" ht="12.75" customHeight="1" x14ac:dyDescent="0.2">
      <c r="A33" s="310" t="str">
        <f ca="1">INDIRECT('tarif 2019'!$H$22)</f>
        <v>couvert(s)  DIA SX 77</v>
      </c>
      <c r="B33" s="314">
        <f ca="1">INDIRECT('tarif 2019'!$H$22)</f>
        <v>10</v>
      </c>
      <c r="C33" s="308"/>
      <c r="D33" s="312"/>
    </row>
    <row r="34" spans="1:4" s="14" customFormat="1" ht="12.75" customHeight="1" x14ac:dyDescent="0.2">
      <c r="A34" s="310" t="str">
        <f ca="1">INDIRECT('tarif 2019'!$H$22)</f>
        <v>Coussin(s)  DIA SX 77 (Largeur 60cm)</v>
      </c>
      <c r="B34" s="314">
        <f ca="1">INDIRECT('tarif 2019'!$H$22)</f>
        <v>16.666666666666668</v>
      </c>
      <c r="C34" s="308"/>
      <c r="D34" s="312"/>
    </row>
    <row r="35" spans="1:4" s="14" customFormat="1" ht="12.75" customHeight="1" x14ac:dyDescent="0.2">
      <c r="A35" s="310" t="str">
        <f ca="1">INDIRECT('tarif 2019'!$H$22)</f>
        <v>remplissage</v>
      </c>
      <c r="B35" s="314">
        <f ca="1">INDIRECT('tarif 2019'!$H$22)</f>
        <v>16.666666666666668</v>
      </c>
      <c r="C35" s="308"/>
      <c r="D35" s="312"/>
    </row>
    <row r="36" spans="1:4" s="14" customFormat="1" ht="12.75" customHeight="1" x14ac:dyDescent="0.2">
      <c r="A36" s="310" t="str">
        <f ca="1">INDIRECT('tarif 2019'!$H$22)</f>
        <v/>
      </c>
      <c r="B36" s="314" t="str">
        <f ca="1">INDIRECT('tarif 2019'!$H$22)</f>
        <v/>
      </c>
      <c r="C36" s="308"/>
      <c r="D36" s="312"/>
    </row>
    <row r="37" spans="1:4" s="14" customFormat="1" ht="12.75" customHeight="1" x14ac:dyDescent="0.2">
      <c r="A37" s="310" t="str">
        <f ca="1">INDIRECT('tarif 2019'!$H$22)</f>
        <v/>
      </c>
      <c r="B37" s="314" t="str">
        <f ca="1">INDIRECT('tarif 2019'!$H$22)</f>
        <v/>
      </c>
      <c r="C37" s="308"/>
      <c r="D37" s="312"/>
    </row>
    <row r="38" spans="1:4" s="14" customFormat="1" ht="12.75" customHeight="1" x14ac:dyDescent="0.2">
      <c r="A38" s="310" t="str">
        <f ca="1">INDIRECT('tarif 2019'!$H$22)</f>
        <v/>
      </c>
      <c r="B38" s="314" t="str">
        <f ca="1">INDIRECT('tarif 2019'!$H$22)</f>
        <v/>
      </c>
      <c r="C38" s="308"/>
      <c r="D38" s="312"/>
    </row>
    <row r="39" spans="1:4" s="14" customFormat="1" ht="12.75" customHeight="1" x14ac:dyDescent="0.2">
      <c r="A39" s="310" t="str">
        <f ca="1">INDIRECT('tarif 2019'!$H$22)</f>
        <v/>
      </c>
      <c r="B39" s="314" t="str">
        <f ca="1">INDIRECT('tarif 2019'!$H$22)</f>
        <v/>
      </c>
      <c r="C39" s="308"/>
      <c r="D39" s="312"/>
    </row>
    <row r="40" spans="1:4" s="14" customFormat="1" ht="12.75" customHeight="1" x14ac:dyDescent="0.2">
      <c r="A40" s="310" t="str">
        <f ca="1">INDIRECT('tarif 2019'!$H$22)</f>
        <v>Petit(s) Coussin(s) Rond Double Couleur</v>
      </c>
      <c r="B40" s="314">
        <f ca="1">INDIRECT('tarif 2019'!$H$22)</f>
        <v>1</v>
      </c>
      <c r="C40" s="308"/>
      <c r="D40" s="312"/>
    </row>
    <row r="41" spans="1:4" s="14" customFormat="1" ht="12.75" customHeight="1" x14ac:dyDescent="0.2">
      <c r="A41" s="310"/>
      <c r="B41" s="314"/>
      <c r="C41" s="308"/>
      <c r="D41" s="312"/>
    </row>
    <row r="42" spans="1:4" s="14" customFormat="1" ht="12.75" customHeight="1" x14ac:dyDescent="0.25">
      <c r="A42" s="82" t="s">
        <v>98</v>
      </c>
      <c r="B42" s="311"/>
      <c r="C42" s="308"/>
      <c r="D42" s="312"/>
    </row>
    <row r="43" spans="1:4" s="14" customFormat="1" ht="12.75" customHeight="1" x14ac:dyDescent="0.2">
      <c r="A43" s="310" t="str">
        <f ca="1">INDIRECT('tarif 2019'!$H$22)</f>
        <v>Table MDF oct ou rond</v>
      </c>
      <c r="B43" s="314">
        <f ca="1">INDIRECT('tarif 2019'!$H$22)</f>
        <v>1</v>
      </c>
      <c r="C43" s="308"/>
      <c r="D43" s="312"/>
    </row>
    <row r="44" spans="1:4" s="14" customFormat="1" ht="12.75" customHeight="1" x14ac:dyDescent="0.2">
      <c r="A44" s="310" t="str">
        <f ca="1">INDIRECT('tarif 2019'!$H$22)</f>
        <v/>
      </c>
      <c r="B44" s="314" t="str">
        <f ca="1">INDIRECT('tarif 2019'!$H$22)</f>
        <v/>
      </c>
      <c r="C44" s="308"/>
      <c r="D44" s="312"/>
    </row>
    <row r="45" spans="1:4" s="14" customFormat="1" ht="12.75" customHeight="1" x14ac:dyDescent="0.2">
      <c r="A45" s="310" t="str">
        <f ca="1">INDIRECT('tarif 2019'!$H$22)</f>
        <v/>
      </c>
      <c r="B45" s="314" t="str">
        <f ca="1">INDIRECT('tarif 2019'!$H$22)</f>
        <v/>
      </c>
      <c r="C45" s="308"/>
      <c r="D45" s="312"/>
    </row>
    <row r="46" spans="1:4" s="14" customFormat="1" ht="12.75" customHeight="1" x14ac:dyDescent="0.2">
      <c r="A46" s="310" t="str">
        <f ca="1">INDIRECT('tarif 2019'!$H$22)</f>
        <v/>
      </c>
      <c r="B46" s="314" t="str">
        <f ca="1">INDIRECT('tarif 2019'!$H$22)</f>
        <v/>
      </c>
      <c r="C46" s="308"/>
      <c r="D46" s="312"/>
    </row>
    <row r="47" spans="1:4" s="14" customFormat="1" ht="12.75" customHeight="1" x14ac:dyDescent="0.2">
      <c r="A47" s="310" t="str">
        <f ca="1">INDIRECT('tarif 2019'!$H$22)</f>
        <v>CASCAD</v>
      </c>
      <c r="B47" s="314">
        <f ca="1">INDIRECT('tarif 2019'!$H$22)</f>
        <v>1</v>
      </c>
      <c r="C47" s="308"/>
      <c r="D47" s="312"/>
    </row>
    <row r="48" spans="1:4" s="14" customFormat="1" ht="12.75" customHeight="1" x14ac:dyDescent="0.2">
      <c r="A48" s="310"/>
      <c r="B48" s="314"/>
      <c r="C48" s="308"/>
      <c r="D48" s="312"/>
    </row>
    <row r="49" spans="1:4" s="14" customFormat="1" ht="12.75" customHeight="1" x14ac:dyDescent="0.2">
      <c r="A49" s="310"/>
      <c r="B49" s="314"/>
      <c r="C49" s="308"/>
      <c r="D49" s="312"/>
    </row>
    <row r="50" spans="1:4" s="14" customFormat="1" ht="12.75" customHeight="1" x14ac:dyDescent="0.2">
      <c r="A50" s="357" t="s">
        <v>174</v>
      </c>
      <c r="B50" s="314"/>
      <c r="C50" s="349" t="s">
        <v>160</v>
      </c>
      <c r="D50" s="347">
        <f ca="1">D52/1.2</f>
        <v>337.5</v>
      </c>
    </row>
    <row r="51" spans="1:4" s="14" customFormat="1" ht="12.75" customHeight="1" x14ac:dyDescent="0.2">
      <c r="A51" s="353" t="str">
        <f>CONCATENATE('tarif 2019'!F16,"                                        ",'tarif 2019'!G16,"€")</f>
        <v>Sofinco =                                        0€</v>
      </c>
      <c r="B51" s="314"/>
      <c r="C51" s="349" t="s">
        <v>159</v>
      </c>
      <c r="D51" s="348">
        <f ca="1">D52-D50</f>
        <v>67.5</v>
      </c>
    </row>
    <row r="52" spans="1:4" x14ac:dyDescent="0.2">
      <c r="A52" s="352" t="s">
        <v>173</v>
      </c>
      <c r="B52" s="286"/>
      <c r="C52" s="16" t="s">
        <v>158</v>
      </c>
      <c r="D52" s="15">
        <f ca="1">INDIRECT('tarif 2019'!$H$22)</f>
        <v>405</v>
      </c>
    </row>
    <row r="53" spans="1:4" x14ac:dyDescent="0.2">
      <c r="A53" s="352" t="str">
        <f>CONCATENATE('tarif 2019'!F18,"                                  ",'tarif 2019'!G17,"€")</f>
        <v>12564654m=                                  €</v>
      </c>
      <c r="C53" s="16"/>
      <c r="D53" s="63"/>
    </row>
    <row r="54" spans="1:4" x14ac:dyDescent="0.2">
      <c r="A54" s="352" t="str">
        <f>CONCATENATE('tarif 2019'!F19,"                                         ",'tarif 2019'!G19,"€")</f>
        <v>21545k=                                         0€</v>
      </c>
      <c r="C54" s="16"/>
      <c r="D54" s="63"/>
    </row>
    <row r="55" spans="1:4" x14ac:dyDescent="0.2">
      <c r="A55" s="352" t="str">
        <f>CONCATENATE('tarif 2019'!F20,"                                      ",'tarif 2019'!G20,"€")</f>
        <v>1654654l=                                      0€</v>
      </c>
      <c r="C55" s="16"/>
      <c r="D55" s="63"/>
    </row>
    <row r="56" spans="1:4" x14ac:dyDescent="0.2">
      <c r="A56" s="352" t="str">
        <f>CONCATENATE('tarif 2019'!F21,"                                        ",'tarif 2019'!G21,"€")</f>
        <v>3216563l                                        0€</v>
      </c>
      <c r="C56" s="16"/>
      <c r="D56" s="63"/>
    </row>
    <row r="57" spans="1:4" x14ac:dyDescent="0.2">
      <c r="A57" s="352" t="str">
        <f>CONCATENATE('tarif 2019'!F22,"                                       ",'tarif 2019'!G22,"€")</f>
        <v>1236584p                                       0€</v>
      </c>
      <c r="B57" s="22"/>
    </row>
    <row r="58" spans="1:4" x14ac:dyDescent="0.2">
      <c r="A58" s="352" t="str">
        <f>CONCATENATE('tarif 2019'!F23,'tarif 2019'!G23)</f>
        <v/>
      </c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dataConsolidate/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0866141732283472" right="0.70866141732283472" top="0.35433070866141736" bottom="0.74803149606299213" header="0.31496062992125984" footer="0.31496062992125984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Bouton1_Cliquer">
                <anchor moveWithCells="1">
                  <from>
                    <xdr:col>0</xdr:col>
                    <xdr:colOff>800100</xdr:colOff>
                    <xdr:row>0</xdr:row>
                    <xdr:rowOff>276225</xdr:rowOff>
                  </from>
                  <to>
                    <xdr:col>0</xdr:col>
                    <xdr:colOff>1314450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23</vt:i4>
      </vt:variant>
    </vt:vector>
  </HeadingPairs>
  <TitlesOfParts>
    <vt:vector size="40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Facture_comptable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Utilisateur</cp:lastModifiedBy>
  <cp:lastPrinted>2019-09-14T06:31:49Z</cp:lastPrinted>
  <dcterms:created xsi:type="dcterms:W3CDTF">2014-08-30T04:07:30Z</dcterms:created>
  <dcterms:modified xsi:type="dcterms:W3CDTF">2019-09-16T15:19:43Z</dcterms:modified>
</cp:coreProperties>
</file>