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B:\Desktop\"/>
    </mc:Choice>
  </mc:AlternateContent>
  <xr:revisionPtr revIDLastSave="0" documentId="13_ncr:1_{6F20E1F9-5FC9-49DD-B656-6F1D450BCD80}" xr6:coauthVersionLast="47" xr6:coauthVersionMax="47" xr10:uidLastSave="{00000000-0000-0000-0000-000000000000}"/>
  <workbookProtection workbookAlgorithmName="SHA-512" workbookHashValue="tBxBR7Ai1e5WPIpyi9INKvi1hXBOwKnzxugymYj/Iu0T5RDArWyP8QTNhk30Y4ukF6FJYi3zx3HqHCy2/bPExA==" workbookSaltValue="5UngeHzxGTztnbf5m+rEeQ==" workbookSpinCount="100000" lockStructure="1"/>
  <bookViews>
    <workbookView xWindow="-120" yWindow="-120" windowWidth="29040" windowHeight="15720" xr2:uid="{00000000-000D-0000-FFFF-FFFF00000000}"/>
  </bookViews>
  <sheets>
    <sheet name="base de donnée" sheetId="2" r:id="rId1"/>
    <sheet name="fiche production" sheetId="1" r:id="rId2"/>
    <sheet name="fiche palette" sheetId="3" r:id="rId3"/>
    <sheet name="Trame" sheetId="4" state="hidden" r:id="rId4"/>
  </sheets>
  <functionGroups builtInGroupCount="19"/>
  <definedNames>
    <definedName name="_xlnm._FilterDatabase" localSheetId="1" hidden="1">'fiche production'!$T$10:$T$11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1" l="1"/>
  <c r="C14" i="1"/>
  <c r="N5" i="1" l="1"/>
  <c r="U9" i="1"/>
  <c r="C30" i="1" l="1"/>
  <c r="O30" i="1" s="1"/>
  <c r="B30" i="1"/>
  <c r="N30" i="1" s="1"/>
  <c r="A30" i="1"/>
  <c r="M30" i="1" s="1"/>
  <c r="C26" i="1"/>
  <c r="O26" i="1" s="1"/>
  <c r="B26" i="1"/>
  <c r="N26" i="1" s="1"/>
  <c r="C22" i="1"/>
  <c r="O22" i="1" s="1"/>
  <c r="A26" i="1"/>
  <c r="M26" i="1" s="1"/>
  <c r="A22" i="1"/>
  <c r="M22" i="1" s="1"/>
  <c r="B22" i="1"/>
  <c r="N22" i="1" s="1"/>
  <c r="A18" i="1"/>
  <c r="M18" i="1" s="1"/>
  <c r="C18" i="1"/>
  <c r="O18" i="1" s="1"/>
  <c r="B18" i="1"/>
  <c r="N18" i="1" s="1"/>
  <c r="O14" i="1"/>
  <c r="N14" i="1"/>
  <c r="A14" i="1"/>
  <c r="M14" i="1" s="1"/>
  <c r="D26" i="1" l="1"/>
  <c r="E26" i="1" s="1"/>
  <c r="G26" i="1" s="1"/>
  <c r="D14" i="1"/>
  <c r="E14" i="1" s="1"/>
  <c r="G14" i="1" s="1"/>
  <c r="D22" i="1"/>
  <c r="D18" i="1"/>
  <c r="N9" i="1"/>
  <c r="O9" i="1"/>
  <c r="P9" i="1"/>
  <c r="Q9" i="1"/>
  <c r="R9" i="1"/>
  <c r="S9" i="1"/>
  <c r="T9" i="1"/>
  <c r="M9" i="1"/>
  <c r="A10" i="1"/>
  <c r="M10" i="1" s="1"/>
  <c r="G6" i="1"/>
  <c r="S6" i="1" s="1"/>
  <c r="F6" i="1"/>
  <c r="R6" i="1" s="1"/>
  <c r="E6" i="1"/>
  <c r="Q6" i="1" s="1"/>
  <c r="D6" i="1"/>
  <c r="P6" i="1" s="1"/>
  <c r="C6" i="1"/>
  <c r="O6" i="1" s="1"/>
  <c r="B6" i="1"/>
  <c r="N6" i="1" s="1"/>
  <c r="A6" i="1"/>
  <c r="M6" i="1" s="1"/>
  <c r="C10" i="1"/>
  <c r="O10" i="1" s="1"/>
  <c r="B10" i="1"/>
  <c r="N10" i="1" s="1"/>
  <c r="E18" i="1" l="1"/>
  <c r="E22" i="1"/>
  <c r="G22" i="1" s="1"/>
  <c r="U22" i="1" s="1"/>
  <c r="P14" i="1"/>
  <c r="U14" i="1"/>
  <c r="P26" i="1"/>
  <c r="P22" i="1"/>
  <c r="P18" i="1"/>
  <c r="D10" i="1"/>
  <c r="E10" i="1" s="1"/>
  <c r="G10" i="1" s="1"/>
  <c r="G18" i="1" l="1"/>
  <c r="U18" i="1" s="1"/>
  <c r="Q18" i="1"/>
  <c r="F18" i="1"/>
  <c r="R18" i="1" s="1"/>
  <c r="F22" i="1"/>
  <c r="R22" i="1" s="1"/>
  <c r="D30" i="1"/>
  <c r="E30" i="1" s="1"/>
  <c r="G30" i="1" s="1"/>
  <c r="F26" i="1"/>
  <c r="Q26" i="1"/>
  <c r="S14" i="1"/>
  <c r="H14" i="1"/>
  <c r="F14" i="1"/>
  <c r="P10" i="1"/>
  <c r="Q14" i="1"/>
  <c r="Q22" i="1"/>
  <c r="H18" i="1" l="1"/>
  <c r="T18" i="1" s="1"/>
  <c r="H26" i="1"/>
  <c r="U26" i="1"/>
  <c r="S10" i="1"/>
  <c r="U10" i="1"/>
  <c r="F30" i="1"/>
  <c r="P30" i="1"/>
  <c r="S26" i="1"/>
  <c r="R26" i="1"/>
  <c r="R14" i="1"/>
  <c r="S22" i="1"/>
  <c r="H22" i="1"/>
  <c r="F10" i="1"/>
  <c r="B15" i="1"/>
  <c r="C15" i="1"/>
  <c r="T14" i="1"/>
  <c r="C19" i="1"/>
  <c r="B19" i="1"/>
  <c r="S18" i="1"/>
  <c r="Q10" i="1"/>
  <c r="V17" i="1" l="1"/>
  <c r="V13" i="1"/>
  <c r="R10" i="1"/>
  <c r="B27" i="1"/>
  <c r="N27" i="1" s="1"/>
  <c r="C27" i="1"/>
  <c r="T26" i="1"/>
  <c r="Q30" i="1"/>
  <c r="D19" i="1"/>
  <c r="E19" i="1" s="1"/>
  <c r="H10" i="1"/>
  <c r="D15" i="1"/>
  <c r="E15" i="1" s="1"/>
  <c r="N15" i="1"/>
  <c r="N19" i="1"/>
  <c r="T22" i="1"/>
  <c r="C23" i="1"/>
  <c r="B23" i="1"/>
  <c r="V25" i="1" l="1"/>
  <c r="V21" i="1"/>
  <c r="D27" i="1"/>
  <c r="E27" i="1" s="1"/>
  <c r="F27" i="1" s="1"/>
  <c r="H30" i="1"/>
  <c r="U30" i="1"/>
  <c r="F19" i="1"/>
  <c r="I19" i="1" s="1"/>
  <c r="K19" i="1" s="1"/>
  <c r="R30" i="1"/>
  <c r="S30" i="1"/>
  <c r="Q19" i="1"/>
  <c r="F15" i="1"/>
  <c r="C11" i="1"/>
  <c r="B11" i="1"/>
  <c r="N11" i="1" s="1"/>
  <c r="D23" i="1"/>
  <c r="E23" i="1" s="1"/>
  <c r="N23" i="1"/>
  <c r="T10" i="1"/>
  <c r="C31" i="1" l="1"/>
  <c r="Q27" i="1"/>
  <c r="B31" i="1"/>
  <c r="N31" i="1" s="1"/>
  <c r="T30" i="1"/>
  <c r="I15" i="1"/>
  <c r="I27" i="1"/>
  <c r="J27" i="1" s="1"/>
  <c r="Q15" i="1"/>
  <c r="D11" i="1"/>
  <c r="E11" i="1" s="1"/>
  <c r="H27" i="1"/>
  <c r="G27" i="1"/>
  <c r="S27" i="1" s="1"/>
  <c r="V29" i="1" l="1"/>
  <c r="D31" i="1"/>
  <c r="G15" i="1"/>
  <c r="S15" i="1" s="1"/>
  <c r="H15" i="1"/>
  <c r="J15" i="1"/>
  <c r="K15" i="1"/>
  <c r="K27" i="1"/>
  <c r="O27" i="1" s="1"/>
  <c r="H19" i="1"/>
  <c r="G19" i="1"/>
  <c r="S19" i="1" s="1"/>
  <c r="F23" i="1"/>
  <c r="F11" i="1"/>
  <c r="Q23" i="1"/>
  <c r="C28" i="1"/>
  <c r="B28" i="1"/>
  <c r="N28" i="1" s="1"/>
  <c r="I11" i="1" l="1"/>
  <c r="K11" i="1" s="1"/>
  <c r="C16" i="1"/>
  <c r="E31" i="1"/>
  <c r="Q31" i="1" s="1"/>
  <c r="O15" i="1"/>
  <c r="R15" i="1" s="1"/>
  <c r="T15" i="1" s="1"/>
  <c r="B16" i="1"/>
  <c r="R27" i="1"/>
  <c r="O19" i="1"/>
  <c r="J19" i="1"/>
  <c r="I23" i="1"/>
  <c r="C20" i="1"/>
  <c r="B20" i="1"/>
  <c r="N20" i="1" s="1"/>
  <c r="Q11" i="1"/>
  <c r="D28" i="1"/>
  <c r="E28" i="1" s="1"/>
  <c r="G23" i="1"/>
  <c r="S23" i="1" s="1"/>
  <c r="H23" i="1"/>
  <c r="V14" i="1" l="1"/>
  <c r="F31" i="1"/>
  <c r="I31" i="1" s="1"/>
  <c r="K31" i="1" s="1"/>
  <c r="O31" i="1" s="1"/>
  <c r="F28" i="1"/>
  <c r="I28" i="1" s="1"/>
  <c r="P27" i="1"/>
  <c r="T27" i="1"/>
  <c r="V26" i="1" s="1"/>
  <c r="N16" i="1"/>
  <c r="D16" i="1"/>
  <c r="E16" i="1" s="1"/>
  <c r="R19" i="1"/>
  <c r="K23" i="1"/>
  <c r="O23" i="1" s="1"/>
  <c r="O11" i="1"/>
  <c r="R11" i="1" s="1"/>
  <c r="J23" i="1"/>
  <c r="D20" i="1"/>
  <c r="J11" i="1"/>
  <c r="G11" i="1"/>
  <c r="S11" i="1" s="1"/>
  <c r="H11" i="1"/>
  <c r="C24" i="1"/>
  <c r="B24" i="1"/>
  <c r="E20" i="1" l="1"/>
  <c r="F20" i="1" s="1"/>
  <c r="R31" i="1"/>
  <c r="T31" i="1" s="1"/>
  <c r="C12" i="1"/>
  <c r="T11" i="1"/>
  <c r="Q28" i="1"/>
  <c r="P19" i="1"/>
  <c r="T19" i="1"/>
  <c r="F16" i="1"/>
  <c r="Q16" i="1"/>
  <c r="R23" i="1"/>
  <c r="G28" i="1"/>
  <c r="B12" i="1"/>
  <c r="N24" i="1"/>
  <c r="D24" i="1"/>
  <c r="E24" i="1" s="1"/>
  <c r="H28" i="1"/>
  <c r="V30" i="1" l="1"/>
  <c r="V18" i="1"/>
  <c r="V10" i="1"/>
  <c r="Q20" i="1"/>
  <c r="P31" i="1"/>
  <c r="I20" i="1"/>
  <c r="J20" i="1" s="1"/>
  <c r="O20" i="1" s="1"/>
  <c r="P20" i="1" s="1"/>
  <c r="R20" i="1" s="1"/>
  <c r="T20" i="1" s="1"/>
  <c r="V20" i="1" s="1"/>
  <c r="G20" i="1"/>
  <c r="S20" i="1" s="1"/>
  <c r="U19" i="1" s="1"/>
  <c r="H20" i="1"/>
  <c r="S28" i="1"/>
  <c r="U27" i="1" s="1"/>
  <c r="U28" i="1"/>
  <c r="P23" i="1"/>
  <c r="T23" i="1"/>
  <c r="I16" i="1"/>
  <c r="J16" i="1" s="1"/>
  <c r="O16" i="1" s="1"/>
  <c r="P16" i="1" s="1"/>
  <c r="R16" i="1" s="1"/>
  <c r="T16" i="1" s="1"/>
  <c r="H16" i="1"/>
  <c r="G16" i="1"/>
  <c r="D12" i="1"/>
  <c r="E12" i="1" s="1"/>
  <c r="N12" i="1"/>
  <c r="F24" i="1"/>
  <c r="I24" i="1" s="1"/>
  <c r="J28" i="1" s="1"/>
  <c r="O28" i="1" s="1"/>
  <c r="P28" i="1" s="1"/>
  <c r="R28" i="1" s="1"/>
  <c r="T28" i="1" s="1"/>
  <c r="Q24" i="1"/>
  <c r="V28" i="1" l="1"/>
  <c r="V27" i="1"/>
  <c r="V22" i="1"/>
  <c r="U20" i="1"/>
  <c r="V16" i="1"/>
  <c r="V15" i="1"/>
  <c r="V19" i="1"/>
  <c r="S16" i="1"/>
  <c r="U15" i="1" s="1"/>
  <c r="U16" i="1"/>
  <c r="H24" i="1"/>
  <c r="J24" i="1"/>
  <c r="O24" i="1" s="1"/>
  <c r="P24" i="1" s="1"/>
  <c r="R24" i="1" s="1"/>
  <c r="T24" i="1" s="1"/>
  <c r="V24" i="1" s="1"/>
  <c r="F12" i="1"/>
  <c r="Q12" i="1"/>
  <c r="G24" i="1"/>
  <c r="V23" i="1" l="1"/>
  <c r="I12" i="1"/>
  <c r="J12" i="1" s="1"/>
  <c r="O12" i="1" s="1"/>
  <c r="P12" i="1" s="1"/>
  <c r="S24" i="1"/>
  <c r="U23" i="1" s="1"/>
  <c r="U24" i="1"/>
  <c r="H12" i="1"/>
  <c r="G12" i="1"/>
  <c r="G31" i="1"/>
  <c r="S31" i="1" s="1"/>
  <c r="H31" i="1"/>
  <c r="J31" i="1"/>
  <c r="C32" i="1" l="1"/>
  <c r="S12" i="1"/>
  <c r="U12" i="1"/>
  <c r="R12" i="1"/>
  <c r="B32" i="1"/>
  <c r="T12" i="1" l="1"/>
  <c r="D32" i="1"/>
  <c r="E32" i="1" s="1"/>
  <c r="N32" i="1"/>
  <c r="V12" i="1" l="1"/>
  <c r="V11" i="1"/>
  <c r="F32" i="1"/>
  <c r="Q32" i="1"/>
  <c r="H32" i="1" l="1"/>
  <c r="I32" i="1"/>
  <c r="G32" i="1"/>
  <c r="P15" i="1"/>
  <c r="P11" i="1"/>
  <c r="S32" i="1" l="1"/>
  <c r="U31" i="1" s="1"/>
  <c r="U32" i="1"/>
  <c r="J32" i="1"/>
  <c r="O32" i="1" s="1"/>
  <c r="P32" i="1" s="1"/>
  <c r="R32" i="1" s="1"/>
  <c r="T32" i="1" s="1"/>
  <c r="U11" i="1"/>
  <c r="H6" i="1"/>
  <c r="T6" i="1" s="1"/>
  <c r="S35" i="1" l="1"/>
  <c r="V32" i="1"/>
  <c r="V31" i="1"/>
  <c r="T35" i="1" l="1"/>
</calcChain>
</file>

<file path=xl/sharedStrings.xml><?xml version="1.0" encoding="utf-8"?>
<sst xmlns="http://schemas.openxmlformats.org/spreadsheetml/2006/main" count="40" uniqueCount="34">
  <si>
    <t xml:space="preserve">CLIENT : </t>
  </si>
  <si>
    <t>DATE DE DEPART :</t>
  </si>
  <si>
    <t>REF DE LA SERIE</t>
  </si>
  <si>
    <t>NOMBRE DE PALETTE</t>
  </si>
  <si>
    <t>QUANTITE TOTAL</t>
  </si>
  <si>
    <t>Quantité par paquet</t>
  </si>
  <si>
    <t>Quantité commandée</t>
  </si>
  <si>
    <t>Palette N°</t>
  </si>
  <si>
    <t>DESCRIPTIF</t>
  </si>
  <si>
    <t>Quantité total</t>
  </si>
  <si>
    <t xml:space="preserve">REFERENCE DE LA SERIE : </t>
  </si>
  <si>
    <t>EX</t>
  </si>
  <si>
    <t/>
  </si>
  <si>
    <t>Série 1</t>
  </si>
  <si>
    <t>Série 2</t>
  </si>
  <si>
    <t>Série 3</t>
  </si>
  <si>
    <t>Série 4</t>
  </si>
  <si>
    <t>Série 5</t>
  </si>
  <si>
    <t>Série 6</t>
  </si>
  <si>
    <t xml:space="preserve">DOSSIER FAB : </t>
  </si>
  <si>
    <t xml:space="preserve">DOSSIER CLIENT :  </t>
  </si>
  <si>
    <t>Quantité palette</t>
  </si>
  <si>
    <t>Quantité Total</t>
  </si>
  <si>
    <t>CONTROLE</t>
  </si>
  <si>
    <t xml:space="preserve">Date et Heure d'envoi : </t>
  </si>
  <si>
    <t>Nombre rang / palette</t>
  </si>
  <si>
    <t xml:space="preserve">NOMBRE DE PAQUETS AU RANG </t>
  </si>
  <si>
    <t>QUANTITE PAR RANG</t>
  </si>
  <si>
    <t>NOMBRE DE RANG</t>
  </si>
  <si>
    <t>QUANTITE PAR PALETTE</t>
  </si>
  <si>
    <t>rangées de</t>
  </si>
  <si>
    <t>QUANTITE PAR PAQUET</t>
  </si>
  <si>
    <t>Nombre paquet / rang</t>
  </si>
  <si>
    <t xml:space="preserve">paquet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</si>
</sst>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\-0;;@"/>
    <numFmt numFmtId="165" formatCode="General&quot; ex&quot;"/>
    <numFmt numFmtId="166" formatCode="[$-40C]d\ mmmm\ yyyy;@"/>
    <numFmt numFmtId="167" formatCode="0000\ 00\ 0000"/>
  </numFmts>
  <fonts count="2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141414"/>
      <name val="Segoe UI"/>
      <family val="2"/>
    </font>
    <font>
      <sz val="8"/>
      <name val="Calibri"/>
      <family val="2"/>
      <scheme val="minor"/>
    </font>
    <font>
      <sz val="20"/>
      <color rgb="FF000000"/>
      <name val="Calibri"/>
      <family val="2"/>
    </font>
    <font>
      <b/>
      <sz val="22"/>
      <color theme="1"/>
      <name val="Calibri"/>
      <family val="2"/>
      <scheme val="minor"/>
    </font>
    <font>
      <sz val="12"/>
      <color rgb="FF1E1E1E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30"/>
      <color theme="1"/>
      <name val="Calibri"/>
      <family val="2"/>
      <scheme val="minor"/>
    </font>
    <font>
      <sz val="40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CFAFE7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0" fontId="3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6" borderId="0" applyNumberFormat="0" applyBorder="0" applyAlignment="0" applyProtection="0"/>
    <xf numFmtId="0" fontId="6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7" fillId="10" borderId="3" applyNumberFormat="0" applyAlignment="0" applyProtection="0"/>
    <xf numFmtId="0" fontId="2" fillId="11" borderId="0" applyNumberFormat="0" applyBorder="0" applyAlignment="0" applyProtection="0"/>
    <xf numFmtId="167" fontId="2" fillId="12" borderId="1" applyBorder="0">
      <alignment horizontal="center" vertical="center"/>
    </xf>
  </cellStyleXfs>
  <cellXfs count="1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0" fillId="0" borderId="1" xfId="0" applyBorder="1"/>
    <xf numFmtId="14" fontId="1" fillId="0" borderId="1" xfId="0" applyNumberFormat="1" applyFont="1" applyBorder="1" applyAlignment="1">
      <alignment horizontal="right" vertical="center"/>
    </xf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2" fillId="11" borderId="2" xfId="10" applyBorder="1"/>
    <xf numFmtId="0" fontId="2" fillId="3" borderId="13" xfId="2" applyBorder="1" applyAlignment="1">
      <alignment horizontal="right" vertical="center"/>
    </xf>
    <xf numFmtId="0" fontId="2" fillId="3" borderId="14" xfId="2" applyBorder="1" applyAlignment="1">
      <alignment horizontal="left" vertical="center"/>
    </xf>
    <xf numFmtId="0" fontId="2" fillId="3" borderId="14" xfId="2" applyBorder="1" applyAlignment="1">
      <alignment horizontal="right" vertical="center"/>
    </xf>
    <xf numFmtId="0" fontId="2" fillId="3" borderId="14" xfId="2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16" xfId="0" applyBorder="1"/>
    <xf numFmtId="0" fontId="0" fillId="0" borderId="18" xfId="0" applyBorder="1"/>
    <xf numFmtId="0" fontId="0" fillId="0" borderId="20" xfId="0" applyBorder="1"/>
    <xf numFmtId="0" fontId="0" fillId="0" borderId="0" xfId="0" applyBorder="1"/>
    <xf numFmtId="0" fontId="0" fillId="0" borderId="17" xfId="0" applyBorder="1" applyAlignment="1">
      <alignment vertical="center"/>
    </xf>
    <xf numFmtId="0" fontId="13" fillId="0" borderId="0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0" xfId="0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14" fontId="9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14" fontId="9" fillId="0" borderId="0" xfId="0" applyNumberFormat="1" applyFont="1" applyBorder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4" fillId="0" borderId="25" xfId="0" applyFon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164" fontId="2" fillId="4" borderId="12" xfId="3" applyNumberFormat="1" applyBorder="1" applyAlignment="1">
      <alignment horizontal="center" vertical="center"/>
    </xf>
    <xf numFmtId="0" fontId="13" fillId="0" borderId="24" xfId="0" applyFont="1" applyBorder="1" applyAlignment="1">
      <alignment horizontal="centerContinuous" vertical="center"/>
    </xf>
    <xf numFmtId="0" fontId="13" fillId="0" borderId="26" xfId="0" applyFont="1" applyBorder="1" applyAlignment="1">
      <alignment horizontal="centerContinuous" vertical="center"/>
    </xf>
    <xf numFmtId="0" fontId="16" fillId="0" borderId="25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7" fillId="0" borderId="0" xfId="0" applyFont="1"/>
    <xf numFmtId="0" fontId="0" fillId="0" borderId="0" xfId="0" applyAlignment="1">
      <alignment horizontal="center"/>
    </xf>
    <xf numFmtId="0" fontId="2" fillId="11" borderId="28" xfId="10" applyBorder="1"/>
    <xf numFmtId="1" fontId="2" fillId="3" borderId="14" xfId="2" applyNumberFormat="1" applyBorder="1" applyAlignment="1">
      <alignment horizontal="left" vertical="center"/>
    </xf>
    <xf numFmtId="164" fontId="2" fillId="4" borderId="11" xfId="3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6" fontId="2" fillId="3" borderId="15" xfId="2" applyNumberForma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31" xfId="1" applyBorder="1" applyAlignment="1">
      <alignment horizontal="center" vertical="center"/>
    </xf>
    <xf numFmtId="0" fontId="3" fillId="2" borderId="32" xfId="1" applyBorder="1" applyAlignment="1">
      <alignment horizontal="center" vertical="center" wrapText="1"/>
    </xf>
    <xf numFmtId="0" fontId="3" fillId="2" borderId="33" xfId="1" applyBorder="1" applyAlignment="1">
      <alignment horizontal="center" vertical="center" wrapText="1"/>
    </xf>
    <xf numFmtId="164" fontId="15" fillId="4" borderId="1" xfId="3" applyNumberFormat="1" applyFont="1" applyBorder="1" applyAlignment="1">
      <alignment horizontal="center" vertical="center"/>
    </xf>
    <xf numFmtId="0" fontId="0" fillId="0" borderId="5" xfId="0" applyBorder="1"/>
    <xf numFmtId="164" fontId="15" fillId="4" borderId="5" xfId="3" applyNumberFormat="1" applyFont="1" applyBorder="1" applyAlignment="1">
      <alignment horizontal="center" vertical="center"/>
    </xf>
    <xf numFmtId="0" fontId="0" fillId="0" borderId="9" xfId="0" applyBorder="1"/>
    <xf numFmtId="164" fontId="15" fillId="4" borderId="9" xfId="3" applyNumberFormat="1" applyFont="1" applyBorder="1" applyAlignment="1">
      <alignment horizontal="center" vertical="center"/>
    </xf>
    <xf numFmtId="164" fontId="2" fillId="4" borderId="34" xfId="3" applyNumberFormat="1" applyBorder="1" applyAlignment="1">
      <alignment horizontal="center" vertical="center"/>
    </xf>
    <xf numFmtId="164" fontId="2" fillId="4" borderId="35" xfId="3" applyNumberFormat="1" applyBorder="1" applyAlignment="1">
      <alignment horizontal="center" vertical="center"/>
    </xf>
    <xf numFmtId="0" fontId="3" fillId="2" borderId="36" xfId="1" applyBorder="1" applyAlignment="1">
      <alignment horizontal="center" vertical="center" wrapText="1"/>
    </xf>
    <xf numFmtId="164" fontId="15" fillId="4" borderId="37" xfId="3" applyNumberFormat="1" applyFont="1" applyBorder="1" applyAlignment="1">
      <alignment horizontal="center" vertical="center"/>
    </xf>
    <xf numFmtId="164" fontId="15" fillId="4" borderId="24" xfId="3" applyNumberFormat="1" applyFont="1" applyBorder="1" applyAlignment="1">
      <alignment horizontal="center" vertical="center"/>
    </xf>
    <xf numFmtId="164" fontId="15" fillId="4" borderId="38" xfId="3" applyNumberFormat="1" applyFont="1" applyBorder="1" applyAlignment="1">
      <alignment horizontal="center" vertical="center"/>
    </xf>
    <xf numFmtId="0" fontId="0" fillId="0" borderId="37" xfId="0" applyBorder="1"/>
    <xf numFmtId="0" fontId="0" fillId="0" borderId="24" xfId="0" applyBorder="1"/>
    <xf numFmtId="0" fontId="0" fillId="0" borderId="38" xfId="0" applyBorder="1"/>
    <xf numFmtId="164" fontId="0" fillId="0" borderId="39" xfId="0" applyNumberFormat="1" applyBorder="1"/>
    <xf numFmtId="0" fontId="0" fillId="0" borderId="40" xfId="0" applyBorder="1"/>
    <xf numFmtId="0" fontId="0" fillId="0" borderId="41" xfId="0" applyBorder="1"/>
    <xf numFmtId="0" fontId="2" fillId="4" borderId="30" xfId="3" applyBorder="1"/>
    <xf numFmtId="0" fontId="0" fillId="0" borderId="39" xfId="0" applyBorder="1"/>
    <xf numFmtId="0" fontId="2" fillId="4" borderId="31" xfId="3" applyBorder="1"/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11" borderId="28" xfId="10" applyBorder="1" applyAlignment="1">
      <alignment horizontal="center" vertical="center"/>
    </xf>
    <xf numFmtId="0" fontId="0" fillId="11" borderId="28" xfId="10" applyFont="1" applyBorder="1" applyAlignment="1">
      <alignment horizontal="center" vertical="center"/>
    </xf>
    <xf numFmtId="167" fontId="2" fillId="12" borderId="1" xfId="11" applyBorder="1" applyProtection="1">
      <alignment horizontal="center" vertical="center"/>
      <protection locked="0"/>
    </xf>
    <xf numFmtId="166" fontId="2" fillId="12" borderId="27" xfId="11" applyNumberFormat="1" applyBorder="1" applyProtection="1">
      <alignment horizontal="center" vertical="center"/>
      <protection locked="0"/>
    </xf>
    <xf numFmtId="14" fontId="21" fillId="0" borderId="0" xfId="0" applyNumberFormat="1" applyFont="1" applyAlignment="1" applyProtection="1">
      <alignment horizontal="center" vertical="center"/>
      <protection locked="0"/>
    </xf>
    <xf numFmtId="0" fontId="15" fillId="0" borderId="4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164" fontId="15" fillId="0" borderId="8" xfId="0" applyNumberFormat="1" applyFont="1" applyBorder="1" applyAlignment="1">
      <alignment horizontal="center" vertical="center"/>
    </xf>
    <xf numFmtId="14" fontId="22" fillId="0" borderId="0" xfId="0" applyNumberFormat="1" applyFont="1" applyAlignment="1" applyProtection="1">
      <alignment horizontal="center" vertical="center"/>
      <protection locked="0"/>
    </xf>
    <xf numFmtId="3" fontId="23" fillId="6" borderId="1" xfId="5" applyNumberFormat="1" applyFont="1" applyBorder="1" applyAlignment="1" applyProtection="1">
      <alignment horizontal="center" vertical="center"/>
      <protection locked="0"/>
    </xf>
    <xf numFmtId="3" fontId="23" fillId="7" borderId="1" xfId="6" applyNumberFormat="1" applyFont="1" applyBorder="1" applyAlignment="1" applyProtection="1">
      <alignment horizontal="center" vertical="center"/>
      <protection locked="0"/>
    </xf>
    <xf numFmtId="3" fontId="23" fillId="5" borderId="1" xfId="4" applyNumberFormat="1" applyFont="1" applyBorder="1" applyAlignment="1" applyProtection="1">
      <alignment horizontal="center" vertical="center"/>
      <protection locked="0"/>
    </xf>
    <xf numFmtId="3" fontId="23" fillId="8" borderId="1" xfId="7" applyNumberFormat="1" applyFont="1" applyBorder="1" applyAlignment="1" applyProtection="1">
      <alignment horizontal="center" vertical="center"/>
      <protection locked="0"/>
    </xf>
    <xf numFmtId="3" fontId="23" fillId="9" borderId="1" xfId="8" applyNumberFormat="1" applyFont="1" applyBorder="1" applyAlignment="1" applyProtection="1">
      <alignment horizontal="center" vertical="center"/>
      <protection locked="0"/>
    </xf>
    <xf numFmtId="3" fontId="23" fillId="10" borderId="3" xfId="9" applyNumberFormat="1" applyFont="1" applyAlignment="1" applyProtection="1">
      <alignment horizontal="center" vertical="center"/>
      <protection locked="0"/>
    </xf>
    <xf numFmtId="0" fontId="23" fillId="7" borderId="0" xfId="6" applyFont="1" applyAlignment="1" applyProtection="1">
      <alignment horizontal="center" vertical="center"/>
      <protection locked="0"/>
    </xf>
    <xf numFmtId="3" fontId="23" fillId="6" borderId="27" xfId="5" applyNumberFormat="1" applyFont="1" applyBorder="1" applyAlignment="1" applyProtection="1">
      <alignment horizontal="center" vertical="center"/>
      <protection locked="0"/>
    </xf>
    <xf numFmtId="3" fontId="23" fillId="5" borderId="27" xfId="4" applyNumberFormat="1" applyFont="1" applyBorder="1" applyAlignment="1" applyProtection="1">
      <alignment horizontal="center" vertical="center"/>
      <protection locked="0"/>
    </xf>
    <xf numFmtId="3" fontId="23" fillId="8" borderId="27" xfId="7" applyNumberFormat="1" applyFont="1" applyBorder="1" applyAlignment="1" applyProtection="1">
      <alignment horizontal="center" vertical="center"/>
      <protection locked="0"/>
    </xf>
    <xf numFmtId="3" fontId="23" fillId="9" borderId="27" xfId="8" applyNumberFormat="1" applyFont="1" applyBorder="1" applyAlignment="1" applyProtection="1">
      <alignment horizontal="center" vertical="center"/>
      <protection locked="0"/>
    </xf>
    <xf numFmtId="3" fontId="23" fillId="10" borderId="29" xfId="9" applyNumberFormat="1" applyFont="1" applyBorder="1" applyAlignment="1" applyProtection="1">
      <alignment horizontal="center" vertical="center"/>
      <protection locked="0"/>
    </xf>
    <xf numFmtId="3" fontId="23" fillId="10" borderId="1" xfId="9" applyNumberFormat="1" applyFont="1" applyBorder="1" applyAlignment="1" applyProtection="1">
      <alignment horizontal="center" vertical="center"/>
      <protection locked="0"/>
    </xf>
    <xf numFmtId="3" fontId="15" fillId="0" borderId="5" xfId="0" applyNumberFormat="1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/>
    </xf>
    <xf numFmtId="3" fontId="15" fillId="0" borderId="9" xfId="0" applyNumberFormat="1" applyFont="1" applyBorder="1" applyAlignment="1">
      <alignment horizontal="center" vertical="center"/>
    </xf>
    <xf numFmtId="3" fontId="2" fillId="4" borderId="35" xfId="3" applyNumberFormat="1" applyBorder="1" applyAlignment="1">
      <alignment horizontal="center" vertical="center"/>
    </xf>
    <xf numFmtId="3" fontId="2" fillId="4" borderId="12" xfId="3" applyNumberFormat="1" applyBorder="1" applyAlignment="1">
      <alignment horizontal="center" vertical="center"/>
    </xf>
    <xf numFmtId="3" fontId="15" fillId="0" borderId="10" xfId="0" applyNumberFormat="1" applyFont="1" applyBorder="1" applyAlignment="1">
      <alignment horizontal="center" vertical="center"/>
    </xf>
    <xf numFmtId="167" fontId="10" fillId="0" borderId="16" xfId="0" applyNumberFormat="1" applyFont="1" applyBorder="1" applyAlignment="1">
      <alignment horizontal="center" vertical="center"/>
    </xf>
    <xf numFmtId="167" fontId="24" fillId="0" borderId="0" xfId="0" applyNumberFormat="1" applyFont="1" applyBorder="1" applyAlignment="1">
      <alignment horizontal="center" vertical="center"/>
    </xf>
    <xf numFmtId="49" fontId="24" fillId="0" borderId="26" xfId="0" applyNumberFormat="1" applyFont="1" applyBorder="1" applyAlignment="1">
      <alignment horizontal="left" vertical="center"/>
    </xf>
    <xf numFmtId="0" fontId="25" fillId="0" borderId="0" xfId="0" applyFont="1" applyBorder="1" applyAlignment="1">
      <alignment horizontal="right" vertical="center"/>
    </xf>
    <xf numFmtId="0" fontId="25" fillId="0" borderId="0" xfId="0" applyFont="1" applyBorder="1" applyAlignment="1">
      <alignment horizontal="center" vertical="center"/>
    </xf>
    <xf numFmtId="165" fontId="25" fillId="0" borderId="20" xfId="0" applyNumberFormat="1" applyFont="1" applyBorder="1" applyAlignment="1">
      <alignment horizontal="left" vertical="center"/>
    </xf>
    <xf numFmtId="0" fontId="25" fillId="0" borderId="22" xfId="0" applyFont="1" applyBorder="1" applyAlignment="1">
      <alignment vertical="center"/>
    </xf>
    <xf numFmtId="0" fontId="25" fillId="0" borderId="22" xfId="0" applyFont="1" applyBorder="1" applyAlignment="1">
      <alignment horizontal="center" vertical="center"/>
    </xf>
    <xf numFmtId="3" fontId="26" fillId="0" borderId="25" xfId="0" applyNumberFormat="1" applyFont="1" applyBorder="1" applyAlignment="1">
      <alignment horizontal="center" vertical="center"/>
    </xf>
    <xf numFmtId="0" fontId="26" fillId="0" borderId="26" xfId="0" applyFont="1" applyBorder="1" applyAlignment="1">
      <alignment vertical="center"/>
    </xf>
    <xf numFmtId="19" fontId="24" fillId="0" borderId="23" xfId="0" applyNumberFormat="1" applyFont="1" applyBorder="1" applyAlignment="1">
      <alignment horizontal="left" vertical="center"/>
    </xf>
    <xf numFmtId="0" fontId="27" fillId="0" borderId="19" xfId="0" applyFont="1" applyBorder="1" applyAlignment="1">
      <alignment horizontal="right" vertical="center"/>
    </xf>
    <xf numFmtId="165" fontId="27" fillId="0" borderId="0" xfId="0" applyNumberFormat="1" applyFont="1" applyBorder="1" applyAlignment="1">
      <alignment horizontal="left" vertical="center"/>
    </xf>
    <xf numFmtId="49" fontId="2" fillId="6" borderId="1" xfId="5" applyNumberFormat="1" applyFont="1" applyBorder="1" applyAlignment="1" applyProtection="1">
      <alignment horizontal="center" vertical="center"/>
      <protection locked="0"/>
    </xf>
    <xf numFmtId="49" fontId="2" fillId="7" borderId="1" xfId="6" applyNumberFormat="1" applyFont="1" applyBorder="1" applyAlignment="1" applyProtection="1">
      <alignment horizontal="center" vertical="center"/>
      <protection locked="0"/>
    </xf>
    <xf numFmtId="49" fontId="2" fillId="5" borderId="1" xfId="4" applyNumberFormat="1" applyFont="1" applyBorder="1" applyAlignment="1" applyProtection="1">
      <alignment horizontal="center" vertical="center"/>
      <protection locked="0"/>
    </xf>
    <xf numFmtId="49" fontId="2" fillId="8" borderId="1" xfId="7" applyNumberFormat="1" applyBorder="1" applyAlignment="1" applyProtection="1">
      <alignment horizontal="center" vertical="center"/>
      <protection locked="0"/>
    </xf>
    <xf numFmtId="49" fontId="2" fillId="9" borderId="1" xfId="8" applyNumberFormat="1" applyBorder="1" applyAlignment="1" applyProtection="1">
      <alignment horizontal="center" vertical="center"/>
      <protection locked="0"/>
    </xf>
    <xf numFmtId="49" fontId="2" fillId="3" borderId="1" xfId="2" applyNumberFormat="1" applyBorder="1" applyAlignment="1" applyProtection="1">
      <alignment horizontal="center" vertical="center"/>
      <protection locked="0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0" fillId="0" borderId="25" xfId="0" applyFont="1" applyBorder="1" applyAlignment="1">
      <alignment horizontal="left" vertical="center"/>
    </xf>
    <xf numFmtId="0" fontId="20" fillId="0" borderId="26" xfId="0" applyFont="1" applyBorder="1" applyAlignment="1">
      <alignment horizontal="left" vertical="center"/>
    </xf>
    <xf numFmtId="0" fontId="12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</cellXfs>
  <cellStyles count="12">
    <cellStyle name="20 % - Accent1" xfId="7" builtinId="30"/>
    <cellStyle name="20 % - Accent2" xfId="8" builtinId="34"/>
    <cellStyle name="20 % - Accent3" xfId="2" builtinId="38"/>
    <cellStyle name="40 % - Accent1" xfId="10" builtinId="31"/>
    <cellStyle name="60 % - Accent3" xfId="3" builtinId="40"/>
    <cellStyle name="Accent3" xfId="1" builtinId="37"/>
    <cellStyle name="Insatisfaisant" xfId="5" builtinId="27"/>
    <cellStyle name="Neutre" xfId="6" builtinId="28"/>
    <cellStyle name="Normal" xfId="0" builtinId="0"/>
    <cellStyle name="Satisfaisant" xfId="4" builtinId="26"/>
    <cellStyle name="Sortie" xfId="9" builtinId="21"/>
    <cellStyle name="Style 1" xfId="11" xr:uid="{D9AFF954-CDD0-42C3-A53B-03426EB9CA61}"/>
  </cellStyles>
  <dxfs count="50">
    <dxf>
      <border>
        <top/>
        <vertical/>
        <horizontal/>
      </border>
    </dxf>
    <dxf>
      <border>
        <top/>
        <vertical/>
        <horizontal/>
      </border>
    </dxf>
    <dxf>
      <border>
        <top/>
        <vertical/>
        <horizontal/>
      </border>
    </dxf>
    <dxf>
      <border>
        <top/>
        <vertical/>
        <horizontal/>
      </border>
    </dxf>
    <dxf>
      <border>
        <top/>
        <vertical/>
        <horizontal/>
      </border>
    </dxf>
    <dxf>
      <border>
        <top/>
        <vertical/>
        <horizontal/>
      </border>
    </dxf>
    <dxf>
      <border>
        <top/>
        <vertical/>
        <horizontal/>
      </border>
    </dxf>
    <dxf>
      <border>
        <top/>
        <vertical/>
        <horizontal/>
      </border>
    </dxf>
    <dxf>
      <border>
        <top/>
        <vertical/>
        <horizontal/>
      </border>
    </dxf>
    <dxf>
      <border>
        <top/>
        <vertical/>
        <horizontal/>
      </border>
    </dxf>
    <dxf>
      <border>
        <top/>
        <vertical/>
        <horizontal/>
      </border>
    </dxf>
    <dxf>
      <border>
        <top/>
        <vertical/>
        <horizontal/>
      </border>
    </dxf>
    <dxf>
      <font>
        <b/>
        <i val="0"/>
        <color theme="2" tint="-9.9948118533890809E-2"/>
      </font>
    </dxf>
    <dxf>
      <font>
        <b/>
        <i val="0"/>
        <color theme="2" tint="-9.9948118533890809E-2"/>
      </font>
    </dxf>
    <dxf>
      <font>
        <color theme="0"/>
      </font>
      <border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top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top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top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top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top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top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</dxf>
    <dxf>
      <font>
        <b/>
        <i val="0"/>
        <color theme="0"/>
      </font>
    </dxf>
    <dxf>
      <font>
        <b/>
        <i val="0"/>
        <color theme="0"/>
      </font>
    </dxf>
    <dxf>
      <font>
        <b/>
        <i val="0"/>
        <color theme="0"/>
      </font>
    </dxf>
    <dxf>
      <font>
        <b/>
        <i val="0"/>
        <color theme="0"/>
      </font>
    </dxf>
    <dxf>
      <font>
        <b/>
        <i val="0"/>
        <color theme="0"/>
      </font>
    </dxf>
    <dxf>
      <font>
        <b/>
        <i val="0"/>
        <color theme="0"/>
      </font>
    </dxf>
    <dxf>
      <font>
        <b/>
        <i val="0"/>
        <color theme="0"/>
      </font>
    </dxf>
    <dxf>
      <font>
        <b/>
        <i val="0"/>
        <color theme="0"/>
      </font>
    </dxf>
    <dxf>
      <font>
        <b/>
        <i val="0"/>
        <color theme="0"/>
      </font>
    </dxf>
    <dxf>
      <font>
        <b/>
        <i val="0"/>
        <color theme="0"/>
      </font>
    </dxf>
    <dxf>
      <font>
        <b/>
        <i val="0"/>
        <color theme="0"/>
      </font>
    </dxf>
  </dxfs>
  <tableStyles count="0" defaultTableStyle="TableStyleMedium2" defaultPivotStyle="PivotStyleLight16"/>
  <colors>
    <mruColors>
      <color rgb="FFCFA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9525</xdr:rowOff>
        </xdr:from>
        <xdr:to>
          <xdr:col>2</xdr:col>
          <xdr:colOff>9525</xdr:colOff>
          <xdr:row>16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1304925</xdr:colOff>
          <xdr:row>14</xdr:row>
          <xdr:rowOff>0</xdr:rowOff>
        </xdr:from>
        <xdr:to>
          <xdr:col>4</xdr:col>
          <xdr:colOff>0</xdr:colOff>
          <xdr:row>16</xdr:row>
          <xdr:rowOff>9525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0E298-78A8-4A84-A25F-1CD87B19F10A}">
  <sheetPr codeName="Feuil2"/>
  <dimension ref="A1:G35"/>
  <sheetViews>
    <sheetView showGridLines="0" tabSelected="1" zoomScale="180" zoomScaleNormal="180" workbookViewId="0">
      <selection activeCell="B1" sqref="B1"/>
    </sheetView>
  </sheetViews>
  <sheetFormatPr baseColWidth="10" defaultRowHeight="15" x14ac:dyDescent="0.25"/>
  <cols>
    <col min="1" max="1" width="27.42578125" bestFit="1" customWidth="1"/>
    <col min="2" max="7" width="19.7109375" customWidth="1"/>
  </cols>
  <sheetData>
    <row r="1" spans="1:7" s="6" customFormat="1" ht="20.100000000000001" customHeight="1" thickTop="1" thickBot="1" x14ac:dyDescent="0.3">
      <c r="A1" s="84" t="s">
        <v>19</v>
      </c>
      <c r="B1" s="86"/>
    </row>
    <row r="2" spans="1:7" s="6" customFormat="1" ht="20.100000000000001" customHeight="1" thickTop="1" thickBot="1" x14ac:dyDescent="0.3">
      <c r="A2" s="84" t="s">
        <v>0</v>
      </c>
      <c r="B2" s="86"/>
    </row>
    <row r="3" spans="1:7" s="6" customFormat="1" ht="20.100000000000001" customHeight="1" thickTop="1" thickBot="1" x14ac:dyDescent="0.3">
      <c r="A3" s="84" t="s">
        <v>20</v>
      </c>
      <c r="B3" s="86"/>
    </row>
    <row r="4" spans="1:7" s="6" customFormat="1" ht="20.100000000000001" customHeight="1" thickTop="1" thickBot="1" x14ac:dyDescent="0.35">
      <c r="A4" s="84" t="s">
        <v>1</v>
      </c>
      <c r="B4" s="87"/>
      <c r="C4" s="48"/>
    </row>
    <row r="5" spans="1:7" s="6" customFormat="1" ht="20.100000000000001" customHeight="1" thickTop="1" thickBot="1" x14ac:dyDescent="0.3">
      <c r="A5" s="85" t="s">
        <v>10</v>
      </c>
      <c r="B5" s="125"/>
      <c r="C5" s="126"/>
      <c r="D5" s="127"/>
      <c r="E5" s="128"/>
      <c r="F5" s="129"/>
      <c r="G5" s="130"/>
    </row>
    <row r="6" spans="1:7" s="6" customFormat="1" ht="20.100000000000001" customHeight="1" thickTop="1" x14ac:dyDescent="0.25">
      <c r="B6" s="49" t="s">
        <v>13</v>
      </c>
      <c r="C6" s="49" t="s">
        <v>14</v>
      </c>
      <c r="D6" s="49" t="s">
        <v>15</v>
      </c>
      <c r="E6" s="49" t="s">
        <v>16</v>
      </c>
      <c r="F6" s="49" t="s">
        <v>17</v>
      </c>
      <c r="G6" s="49" t="s">
        <v>18</v>
      </c>
    </row>
    <row r="7" spans="1:7" s="6" customFormat="1" ht="20.100000000000001" customHeight="1" x14ac:dyDescent="0.25">
      <c r="C7" s="8"/>
    </row>
    <row r="8" spans="1:7" s="6" customFormat="1" ht="20.100000000000001" customHeight="1" thickBot="1" x14ac:dyDescent="0.3">
      <c r="C8" s="8"/>
    </row>
    <row r="9" spans="1:7" ht="20.100000000000001" customHeight="1" thickTop="1" thickBot="1" x14ac:dyDescent="0.3">
      <c r="A9" s="12" t="s">
        <v>6</v>
      </c>
      <c r="B9" s="93"/>
      <c r="C9" s="94"/>
      <c r="D9" s="95"/>
      <c r="E9" s="96"/>
      <c r="F9" s="97"/>
      <c r="G9" s="98"/>
    </row>
    <row r="10" spans="1:7" ht="20.100000000000001" customHeight="1" thickTop="1" thickBot="1" x14ac:dyDescent="0.3">
      <c r="A10" s="50" t="s">
        <v>5</v>
      </c>
      <c r="B10" s="93"/>
      <c r="C10" s="99"/>
      <c r="D10" s="95"/>
      <c r="E10" s="96"/>
      <c r="F10" s="97"/>
      <c r="G10" s="98"/>
    </row>
    <row r="11" spans="1:7" ht="20.100000000000001" customHeight="1" thickTop="1" thickBot="1" x14ac:dyDescent="0.3">
      <c r="A11" s="12" t="s">
        <v>32</v>
      </c>
      <c r="B11" s="100"/>
      <c r="C11" s="94"/>
      <c r="D11" s="101"/>
      <c r="E11" s="102"/>
      <c r="F11" s="103"/>
      <c r="G11" s="104"/>
    </row>
    <row r="12" spans="1:7" ht="20.100000000000001" customHeight="1" thickTop="1" thickBot="1" x14ac:dyDescent="0.3">
      <c r="A12" s="50" t="s">
        <v>25</v>
      </c>
      <c r="B12" s="93"/>
      <c r="C12" s="94"/>
      <c r="D12" s="95"/>
      <c r="E12" s="96"/>
      <c r="F12" s="97"/>
      <c r="G12" s="105"/>
    </row>
    <row r="13" spans="1:7" ht="20.100000000000001" customHeight="1" thickTop="1" x14ac:dyDescent="0.25"/>
    <row r="14" spans="1:7" ht="20.100000000000001" customHeight="1" x14ac:dyDescent="0.25"/>
    <row r="15" spans="1:7" ht="20.100000000000001" customHeight="1" x14ac:dyDescent="0.25"/>
    <row r="16" spans="1:7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</sheetData>
  <sheetProtection sheet="1" objects="1" scenarios="1" selectLockedCells="1"/>
  <phoneticPr fontId="18" type="noConversion"/>
  <pageMargins left="0.7" right="0.7" top="0.75" bottom="0.75" header="0.3" footer="0.3"/>
  <pageSetup paperSize="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1</xdr:col>
                    <xdr:colOff>0</xdr:colOff>
                    <xdr:row>14</xdr:row>
                    <xdr:rowOff>9525</xdr:rowOff>
                  </from>
                  <to>
                    <xdr:col>2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Enregistrer">
                <anchor moveWithCells="1" sizeWithCells="1">
                  <from>
                    <xdr:col>2</xdr:col>
                    <xdr:colOff>1304925</xdr:colOff>
                    <xdr:row>14</xdr:row>
                    <xdr:rowOff>0</xdr:rowOff>
                  </from>
                  <to>
                    <xdr:col>4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D42"/>
  <sheetViews>
    <sheetView showGridLines="0" showRowColHeaders="0" showZeros="0" topLeftCell="L5" zoomScale="110" zoomScaleNormal="110" workbookViewId="0">
      <selection activeCell="M5" sqref="M5"/>
    </sheetView>
  </sheetViews>
  <sheetFormatPr baseColWidth="10" defaultColWidth="10.7109375" defaultRowHeight="15" x14ac:dyDescent="0.25"/>
  <cols>
    <col min="1" max="1" width="28.28515625" hidden="1" customWidth="1"/>
    <col min="2" max="2" width="20.28515625" hidden="1" customWidth="1"/>
    <col min="3" max="3" width="18.5703125" hidden="1" customWidth="1"/>
    <col min="4" max="4" width="24.42578125" hidden="1" customWidth="1"/>
    <col min="5" max="5" width="19.42578125" hidden="1" customWidth="1"/>
    <col min="6" max="6" width="10.7109375" hidden="1" customWidth="1"/>
    <col min="7" max="7" width="17.5703125" hidden="1" customWidth="1"/>
    <col min="8" max="8" width="11.5703125" hidden="1" customWidth="1"/>
    <col min="9" max="11" width="11.5703125" style="6" hidden="1" customWidth="1"/>
    <col min="12" max="12" width="2.7109375" style="6" customWidth="1"/>
    <col min="13" max="13" width="22.28515625" customWidth="1"/>
    <col min="14" max="14" width="13.85546875" customWidth="1"/>
    <col min="15" max="15" width="12.42578125" customWidth="1"/>
    <col min="16" max="16" width="19" customWidth="1"/>
    <col min="17" max="17" width="17.28515625" customWidth="1"/>
    <col min="18" max="18" width="12.5703125" customWidth="1"/>
    <col min="19" max="19" width="16.42578125" customWidth="1"/>
    <col min="20" max="20" width="17.7109375" customWidth="1"/>
    <col min="21" max="21" width="20.7109375" hidden="1" customWidth="1"/>
    <col min="22" max="22" width="23.42578125" hidden="1" customWidth="1"/>
    <col min="23" max="23" width="14.7109375" customWidth="1"/>
  </cols>
  <sheetData>
    <row r="1" spans="1:30" hidden="1" x14ac:dyDescent="0.25">
      <c r="A1" s="6"/>
      <c r="B1" s="6"/>
      <c r="C1" s="6"/>
      <c r="D1" s="6"/>
      <c r="E1" s="6"/>
      <c r="F1" s="7"/>
      <c r="G1" s="7"/>
    </row>
    <row r="2" spans="1:30" hidden="1" x14ac:dyDescent="0.25">
      <c r="A2" s="6"/>
      <c r="B2" s="6"/>
      <c r="C2" s="6"/>
      <c r="D2" s="6"/>
      <c r="E2" s="6"/>
      <c r="F2" s="7"/>
      <c r="G2" s="7"/>
    </row>
    <row r="3" spans="1:30" hidden="1" x14ac:dyDescent="0.25">
      <c r="A3" s="6"/>
      <c r="B3" s="6"/>
      <c r="C3" s="6"/>
      <c r="D3" s="7"/>
      <c r="E3" s="7"/>
      <c r="F3" s="7"/>
      <c r="G3" s="7"/>
    </row>
    <row r="4" spans="1:30" hidden="1" x14ac:dyDescent="0.25"/>
    <row r="5" spans="1:30" ht="28.5" customHeight="1" thickBot="1" x14ac:dyDescent="0.3">
      <c r="M5" s="88"/>
      <c r="N5" s="92">
        <f ca="1">TODAY()</f>
        <v>44885</v>
      </c>
    </row>
    <row r="6" spans="1:30" ht="15.75" thickBot="1" x14ac:dyDescent="0.3">
      <c r="A6" s="1" t="str">
        <f>'base de donnée'!A1</f>
        <v xml:space="preserve">DOSSIER FAB : </v>
      </c>
      <c r="B6" s="1">
        <f>'base de donnée'!B1</f>
        <v>0</v>
      </c>
      <c r="C6" s="2" t="str">
        <f>'base de donnée'!A2</f>
        <v xml:space="preserve">CLIENT : </v>
      </c>
      <c r="D6" s="3">
        <f>'base de donnée'!B2</f>
        <v>0</v>
      </c>
      <c r="E6" s="3" t="str">
        <f>'base de donnée'!A3</f>
        <v xml:space="preserve">DOSSIER CLIENT :  </v>
      </c>
      <c r="F6" s="4">
        <f>'base de donnée'!B3</f>
        <v>0</v>
      </c>
      <c r="G6" s="3" t="str">
        <f>'base de donnée'!A4</f>
        <v>DATE DE DEPART :</v>
      </c>
      <c r="H6" s="5">
        <f>'base de donnée'!B4</f>
        <v>0</v>
      </c>
      <c r="M6" s="13" t="str">
        <f t="shared" ref="M6:T6" si="0">A6</f>
        <v xml:space="preserve">DOSSIER FAB : </v>
      </c>
      <c r="N6" s="51">
        <f t="shared" si="0"/>
        <v>0</v>
      </c>
      <c r="O6" s="15" t="str">
        <f t="shared" si="0"/>
        <v xml:space="preserve">CLIENT : </v>
      </c>
      <c r="P6" s="14">
        <f t="shared" si="0"/>
        <v>0</v>
      </c>
      <c r="Q6" s="16" t="str">
        <f t="shared" si="0"/>
        <v xml:space="preserve">DOSSIER CLIENT :  </v>
      </c>
      <c r="R6" s="14">
        <f t="shared" si="0"/>
        <v>0</v>
      </c>
      <c r="S6" s="16" t="str">
        <f t="shared" si="0"/>
        <v>DATE DE DEPART :</v>
      </c>
      <c r="T6" s="54">
        <f t="shared" si="0"/>
        <v>0</v>
      </c>
    </row>
    <row r="7" spans="1:30" x14ac:dyDescent="0.25">
      <c r="P7" s="9"/>
    </row>
    <row r="8" spans="1:30" ht="15.75" thickBot="1" x14ac:dyDescent="0.3"/>
    <row r="9" spans="1:30" ht="45.75" thickBot="1" x14ac:dyDescent="0.3">
      <c r="A9" s="10" t="s">
        <v>2</v>
      </c>
      <c r="B9" s="10" t="s">
        <v>31</v>
      </c>
      <c r="C9" s="10" t="s">
        <v>26</v>
      </c>
      <c r="D9" s="10" t="s">
        <v>27</v>
      </c>
      <c r="E9" s="10" t="s">
        <v>28</v>
      </c>
      <c r="F9" s="10" t="s">
        <v>29</v>
      </c>
      <c r="G9" s="10" t="s">
        <v>3</v>
      </c>
      <c r="H9" s="10" t="s">
        <v>4</v>
      </c>
      <c r="M9" s="58" t="str">
        <f t="shared" ref="M9:T10" si="1">A9</f>
        <v>REF DE LA SERIE</v>
      </c>
      <c r="N9" s="59" t="str">
        <f t="shared" si="1"/>
        <v>QUANTITE PAR PAQUET</v>
      </c>
      <c r="O9" s="59" t="str">
        <f t="shared" si="1"/>
        <v xml:space="preserve">NOMBRE DE PAQUETS AU RANG </v>
      </c>
      <c r="P9" s="59" t="str">
        <f t="shared" si="1"/>
        <v>QUANTITE PAR RANG</v>
      </c>
      <c r="Q9" s="59" t="str">
        <f t="shared" si="1"/>
        <v>NOMBRE DE RANG</v>
      </c>
      <c r="R9" s="59" t="str">
        <f t="shared" si="1"/>
        <v>QUANTITE PAR PALETTE</v>
      </c>
      <c r="S9" s="59" t="str">
        <f t="shared" si="1"/>
        <v>NOMBRE DE PALETTE</v>
      </c>
      <c r="T9" s="59" t="str">
        <f t="shared" si="1"/>
        <v>QUANTITE TOTAL</v>
      </c>
      <c r="U9" s="59" t="str">
        <f>G9</f>
        <v>NOMBRE DE PALETTE</v>
      </c>
      <c r="V9" s="67" t="s">
        <v>4</v>
      </c>
      <c r="W9" s="57" t="s">
        <v>23</v>
      </c>
    </row>
    <row r="10" spans="1:30" x14ac:dyDescent="0.25">
      <c r="A10" s="8">
        <f>'base de donnée'!B5</f>
        <v>0</v>
      </c>
      <c r="B10" s="11">
        <f>'base de donnée'!B10</f>
        <v>0</v>
      </c>
      <c r="C10" s="11">
        <f>'base de donnée'!B11</f>
        <v>0</v>
      </c>
      <c r="D10" s="11">
        <f>IFERROR(B10*C10,"")</f>
        <v>0</v>
      </c>
      <c r="E10" s="8" t="str">
        <f>IFERROR(IF('base de donnée'!B9&gt;'base de donnée'!B12*D10,'base de donnée'!B12,ROUNDDOWN('base de donnée'!B9/D10,0)),"")</f>
        <v/>
      </c>
      <c r="F10" s="8" t="str">
        <f>IFERROR(E10*D10,"")</f>
        <v/>
      </c>
      <c r="G10" s="8" t="str">
        <f>IF(E10&lt;&gt;"",IF(E10&lt;'base de donnée'!B12,INT(1),INT('base de donnée'!$B$9/D10/'base de donnée'!B12)),"")</f>
        <v/>
      </c>
      <c r="H10" s="8" t="str">
        <f>IFERROR(E10*D10*G10,"")</f>
        <v/>
      </c>
      <c r="I10" s="8"/>
      <c r="J10" s="17"/>
      <c r="L10" s="8"/>
      <c r="M10" s="55">
        <f t="shared" si="1"/>
        <v>0</v>
      </c>
      <c r="N10" s="80">
        <f t="shared" si="1"/>
        <v>0</v>
      </c>
      <c r="O10" s="80">
        <f t="shared" si="1"/>
        <v>0</v>
      </c>
      <c r="P10" s="80">
        <f t="shared" si="1"/>
        <v>0</v>
      </c>
      <c r="Q10" s="80" t="str">
        <f t="shared" si="1"/>
        <v/>
      </c>
      <c r="R10" s="80" t="str">
        <f t="shared" si="1"/>
        <v/>
      </c>
      <c r="S10" s="80" t="str">
        <f>IFERROR(G10,"")</f>
        <v/>
      </c>
      <c r="T10" s="106" t="str">
        <f t="shared" si="1"/>
        <v/>
      </c>
      <c r="U10" s="62" t="str">
        <f>IFERROR(G10,"")</f>
        <v/>
      </c>
      <c r="V10" s="68" t="str">
        <f>IF(T10&gt;T11,T10,0)</f>
        <v/>
      </c>
      <c r="W10" s="74"/>
    </row>
    <row r="11" spans="1:30" x14ac:dyDescent="0.25">
      <c r="A11" s="8"/>
      <c r="B11" s="8" t="str">
        <f>IF(MAX(H9:H10)&gt;='base de donnée'!$B$9,"",B10)</f>
        <v/>
      </c>
      <c r="C11" s="8" t="str">
        <f>IF(MAX(H10:H10)&gt;='base de donnée'!$B$9,"",C10)</f>
        <v/>
      </c>
      <c r="D11" s="8" t="str">
        <f t="shared" ref="D11:D12" si="2">IFERROR(B11*C11,"")</f>
        <v/>
      </c>
      <c r="E11" s="8" t="str">
        <f>IFERROR(IF(('base de donnée'!$B$9-H10)&gt;'base de donnée'!B12*D11,'base de donnée'!B12,MAX(INT(('base de donnée'!$B$9-H10)/D11),1)),"")</f>
        <v/>
      </c>
      <c r="F11" s="8" t="str">
        <f>IFERROR(IF('base de donnée'!B9-'fiche production'!H10&gt;'fiche production'!D11*'fiche production'!E11,'fiche production'!D11*'fiche production'!E11,'base de donnée'!B9-'fiche production'!H10),"")</f>
        <v/>
      </c>
      <c r="G11" s="8" t="str">
        <f>IF($F11="","",1)</f>
        <v/>
      </c>
      <c r="H11" s="8" t="str">
        <f>IF(MAX($H$9:H10)&gt;='base de donnée'!$B$9,"",H10+F11)</f>
        <v/>
      </c>
      <c r="I11" s="8" t="str">
        <f>IFERROR(ROUNDUP(F11/E11,-2),"")</f>
        <v/>
      </c>
      <c r="J11" s="17" t="str">
        <f>IFERROR(I11/N11,"")</f>
        <v/>
      </c>
      <c r="K11" s="18" t="str">
        <f>IF(I11&lt;D11,IFERROR(ROUNDUP(F11/E11,-2),""),F11)</f>
        <v/>
      </c>
      <c r="L11" s="8"/>
      <c r="M11" s="81"/>
      <c r="N11" s="82" t="str">
        <f>B11</f>
        <v/>
      </c>
      <c r="O11" s="82" t="str">
        <f>IFERROR(ROUNDUP(K11/Q11/N11,-0.5), "")</f>
        <v/>
      </c>
      <c r="P11" s="82" t="str">
        <f>IFERROR(R11/Q11,"")</f>
        <v/>
      </c>
      <c r="Q11" s="82" t="str">
        <f>E11</f>
        <v/>
      </c>
      <c r="R11" s="82" t="str">
        <f>IFERROR(IF(IF(I11&lt;D11,IFERROR(ROUNDUP(F11/E11,-2),""),F11)&gt;N11*O11,IF(I11&lt;D11,IFERROR(ROUNDUP(F11/E11,-2),""),F11),N11*O11),"")</f>
        <v/>
      </c>
      <c r="S11" s="82" t="str">
        <f>IFERROR(G11,"")</f>
        <v/>
      </c>
      <c r="T11" s="107">
        <f>IFERROR(T10+R11,0)</f>
        <v>0</v>
      </c>
      <c r="U11" s="60" t="str">
        <f>IFERROR(IF(AND(S11&lt;&gt;Q11,S11&lt;&gt;S12),G11,""),"")</f>
        <v/>
      </c>
      <c r="V11" s="69">
        <f t="shared" ref="V11:V32" si="3">IF(T11&gt;T12,T11,0)</f>
        <v>0</v>
      </c>
      <c r="W11" s="75"/>
      <c r="Y11" s="7"/>
      <c r="Z11" s="7"/>
      <c r="AA11" s="7"/>
      <c r="AB11" s="7"/>
      <c r="AC11" s="7"/>
      <c r="AD11" s="7"/>
    </row>
    <row r="12" spans="1:30" ht="15.75" thickBot="1" x14ac:dyDescent="0.3">
      <c r="A12" s="8"/>
      <c r="B12" s="8" t="str">
        <f>IF(MAX(H10:H11)&gt;='base de donnée'!$B$9,"",B11)</f>
        <v/>
      </c>
      <c r="C12" s="8" t="str">
        <f>IF(MAX(H10:H11)&gt;='base de donnée'!$B$9,"",C11)</f>
        <v/>
      </c>
      <c r="D12" s="8" t="str">
        <f t="shared" si="2"/>
        <v/>
      </c>
      <c r="E12" s="8" t="str">
        <f>IFERROR(IF(('base de donnée'!$B$9-H11)&gt;'base de donnée'!B12*D12,'base de donnée'!B12,MAX(INT(('base de donnée'!$B$9-H11)/D12),1)),"")</f>
        <v/>
      </c>
      <c r="F12" s="53" t="str">
        <f>IFERROR(IF(E12*D12&gt;D12,E12*D12,MAX('base de donnée'!$B$9-H11,100)),"")</f>
        <v/>
      </c>
      <c r="G12" s="8" t="str">
        <f t="shared" ref="G12:G16" si="4">IF($F12="","",1)</f>
        <v/>
      </c>
      <c r="H12" s="8" t="str">
        <f>IF(MAX($H$9:H11)&gt;='base de donnée'!$B$9,"",H11+F12)</f>
        <v/>
      </c>
      <c r="I12" s="8" t="str">
        <f>IFERROR(ROUNDUP(F12/E12,-2),"")</f>
        <v/>
      </c>
      <c r="J12" s="17" t="str">
        <f>IFERROR(I12/N12,"")</f>
        <v/>
      </c>
      <c r="K12" s="18"/>
      <c r="L12" s="8"/>
      <c r="M12" s="56"/>
      <c r="N12" s="83" t="str">
        <f>B12</f>
        <v/>
      </c>
      <c r="O12" s="83" t="str">
        <f>IFERROR(ROUNDUP(J12,-0.5), "")</f>
        <v/>
      </c>
      <c r="P12" s="83" t="str">
        <f>IF(ISERROR(O12*N12),"", O12*N12)</f>
        <v/>
      </c>
      <c r="Q12" s="83" t="str">
        <f>E12</f>
        <v/>
      </c>
      <c r="R12" s="83" t="str">
        <f>IFERROR(Q12*P12,"")</f>
        <v/>
      </c>
      <c r="S12" s="83" t="str">
        <f>G12</f>
        <v/>
      </c>
      <c r="T12" s="108">
        <f>IFERROR(T11+R12,0)</f>
        <v>0</v>
      </c>
      <c r="U12" s="64" t="str">
        <f>G12</f>
        <v/>
      </c>
      <c r="V12" s="70">
        <f t="shared" si="3"/>
        <v>0</v>
      </c>
      <c r="W12" s="76"/>
      <c r="Y12" s="7"/>
      <c r="Z12" s="7"/>
      <c r="AA12" s="7"/>
      <c r="AB12" s="7"/>
      <c r="AC12" s="7"/>
      <c r="AD12" s="7"/>
    </row>
    <row r="13" spans="1:30" ht="15.75" thickBot="1" x14ac:dyDescent="0.3">
      <c r="A13" s="8"/>
      <c r="B13" s="8"/>
      <c r="C13" s="8"/>
      <c r="D13" s="8"/>
      <c r="E13" s="8"/>
      <c r="F13" s="8"/>
      <c r="G13" s="8"/>
      <c r="H13" s="8"/>
      <c r="I13" s="8"/>
      <c r="J13" s="17"/>
      <c r="K13" s="18"/>
      <c r="L13" s="8"/>
      <c r="M13" s="65"/>
      <c r="N13" s="66"/>
      <c r="O13" s="66"/>
      <c r="P13" s="66"/>
      <c r="Q13" s="66"/>
      <c r="R13" s="66"/>
      <c r="S13" s="66"/>
      <c r="T13" s="109"/>
      <c r="U13" s="66"/>
      <c r="V13" s="66">
        <f t="shared" si="3"/>
        <v>0</v>
      </c>
      <c r="W13" s="77"/>
      <c r="Y13" s="7"/>
      <c r="Z13" s="7"/>
      <c r="AA13" s="7"/>
      <c r="AB13" s="7"/>
      <c r="AC13" s="7"/>
      <c r="AD13" s="7"/>
    </row>
    <row r="14" spans="1:30" x14ac:dyDescent="0.25">
      <c r="A14" s="8">
        <f>'base de donnée'!C5</f>
        <v>0</v>
      </c>
      <c r="B14" s="11">
        <f>'base de donnée'!C10</f>
        <v>0</v>
      </c>
      <c r="C14" s="11">
        <f>'base de donnée'!C11</f>
        <v>0</v>
      </c>
      <c r="D14" s="11">
        <f>IFERROR(B14*C14,"")</f>
        <v>0</v>
      </c>
      <c r="E14" s="8" t="str">
        <f>IFERROR(IF('base de donnée'!C9&gt;'base de donnée'!C12*D14,'base de donnée'!C12,ROUNDDOWN('base de donnée'!C9/D14,0)),"")</f>
        <v/>
      </c>
      <c r="F14" s="8" t="str">
        <f>IFERROR(E14*D14,"")</f>
        <v/>
      </c>
      <c r="G14" s="8" t="str">
        <f>IF(E14&lt;&gt;"",IF(E14&lt;'base de donnée'!C12,INT(1),INT('base de donnée'!$C$9/D14/'base de donnée'!C12)),"")</f>
        <v/>
      </c>
      <c r="H14" s="8" t="str">
        <f>IFERROR(E14*D14*G14,"")</f>
        <v/>
      </c>
      <c r="I14" s="8"/>
      <c r="J14" s="17"/>
      <c r="K14" s="18"/>
      <c r="L14" s="8"/>
      <c r="M14" s="55">
        <f t="shared" ref="M14:T14" si="5">A14</f>
        <v>0</v>
      </c>
      <c r="N14" s="80">
        <f t="shared" si="5"/>
        <v>0</v>
      </c>
      <c r="O14" s="80">
        <f t="shared" si="5"/>
        <v>0</v>
      </c>
      <c r="P14" s="80">
        <f t="shared" si="5"/>
        <v>0</v>
      </c>
      <c r="Q14" s="80" t="str">
        <f t="shared" si="5"/>
        <v/>
      </c>
      <c r="R14" s="80" t="str">
        <f t="shared" si="5"/>
        <v/>
      </c>
      <c r="S14" s="80" t="str">
        <f t="shared" si="5"/>
        <v/>
      </c>
      <c r="T14" s="106" t="str">
        <f t="shared" si="5"/>
        <v/>
      </c>
      <c r="U14" s="62" t="str">
        <f>IFERROR(G14,"")</f>
        <v/>
      </c>
      <c r="V14" s="68" t="str">
        <f t="shared" si="3"/>
        <v/>
      </c>
      <c r="W14" s="78"/>
      <c r="Y14" s="7"/>
      <c r="Z14" s="7"/>
      <c r="AA14" s="7"/>
      <c r="AB14" s="7"/>
      <c r="AC14" s="7"/>
      <c r="AD14" s="7"/>
    </row>
    <row r="15" spans="1:30" x14ac:dyDescent="0.25">
      <c r="A15" s="8"/>
      <c r="B15" s="8" t="str">
        <f>IF(MAX(H14:H14)&gt;='base de donnée'!$C$9,"",B14)</f>
        <v/>
      </c>
      <c r="C15" s="8" t="str">
        <f>IF(MAX(H14:H14)&gt;='base de donnée'!$C$9,"",C14)</f>
        <v/>
      </c>
      <c r="D15" s="8" t="str">
        <f>IFERROR(B15*C15,"")</f>
        <v/>
      </c>
      <c r="E15" s="8" t="str">
        <f>IFERROR(IF(('base de donnée'!$C$9-H14)&gt;'base de donnée'!C12*D15,'base de donnée'!C12,MAX(INT(('base de donnée'!$C$9-H14)/D15),1)),"")</f>
        <v/>
      </c>
      <c r="F15" s="8" t="str">
        <f>IFERROR(IF('base de donnée'!C9-'fiche production'!H14&gt;'fiche production'!D15*'fiche production'!E15,'fiche production'!D15*'fiche production'!E15,'base de donnée'!C9-'fiche production'!H14),"")</f>
        <v/>
      </c>
      <c r="G15" s="8" t="str">
        <f>IF($F15="","",1)</f>
        <v/>
      </c>
      <c r="H15" s="8" t="str">
        <f>IF(MAX($H$14:H14)&gt;='base de donnée'!$C$9,"",H14+F15)</f>
        <v/>
      </c>
      <c r="I15" s="8" t="str">
        <f>IFERROR(ROUNDUP(F15/E15,-2),"")</f>
        <v/>
      </c>
      <c r="J15" s="17" t="str">
        <f>IFERROR(I15/N15,"")</f>
        <v/>
      </c>
      <c r="K15" s="18" t="str">
        <f t="shared" ref="K15:K31" si="6">IF(I15&lt;D15,IFERROR(ROUNDUP(F15/E15,-2),""),F15)</f>
        <v/>
      </c>
      <c r="L15" s="8"/>
      <c r="M15" s="81"/>
      <c r="N15" s="82" t="str">
        <f t="shared" ref="N15:N16" si="7">B15</f>
        <v/>
      </c>
      <c r="O15" s="82" t="str">
        <f>IFERROR(ROUNDUP(K15/Q15/N15,-0.5), "")</f>
        <v/>
      </c>
      <c r="P15" s="82" t="str">
        <f>IFERROR(R15/Q15,"")</f>
        <v/>
      </c>
      <c r="Q15" s="82" t="str">
        <f t="shared" ref="Q15:Q16" si="8">E15</f>
        <v/>
      </c>
      <c r="R15" s="82" t="str">
        <f>IFERROR(IF(IF(I15&lt;D15,IFERROR(ROUNDUP(F15/E15,-2),""),F15)&gt;N15*O15,IF(I15&lt;D15,IFERROR(ROUNDUP(F15/E15,-2),""),F15),N15*O15),"")</f>
        <v/>
      </c>
      <c r="S15" s="82" t="str">
        <f>IFERROR(G15,"")</f>
        <v/>
      </c>
      <c r="T15" s="107">
        <f>IFERROR(T14+R15,0)</f>
        <v>0</v>
      </c>
      <c r="U15" s="60" t="str">
        <f>IFERROR(IF(AND(S15&lt;&gt;Q15,S15&lt;&gt;S16),G15,""),"")</f>
        <v/>
      </c>
      <c r="V15" s="69">
        <f t="shared" si="3"/>
        <v>0</v>
      </c>
      <c r="W15" s="75"/>
      <c r="Y15" s="7"/>
      <c r="Z15" s="7"/>
      <c r="AA15" s="7"/>
      <c r="AB15" s="7"/>
      <c r="AC15" s="7"/>
      <c r="AD15" s="7"/>
    </row>
    <row r="16" spans="1:30" ht="15.75" thickBot="1" x14ac:dyDescent="0.3">
      <c r="A16" s="8"/>
      <c r="B16" s="8" t="str">
        <f>IF(MAX(H14:H15)&gt;='base de donnée'!$C$9,"",B15)</f>
        <v/>
      </c>
      <c r="C16" s="8" t="str">
        <f>IF(MAX(H14:H15)&gt;='base de donnée'!$C$9,"",C15)</f>
        <v/>
      </c>
      <c r="D16" s="8" t="str">
        <f t="shared" ref="D16" si="9">IFERROR(B16*C16,"")</f>
        <v/>
      </c>
      <c r="E16" s="8" t="str">
        <f>IFERROR(IF(('base de donnée'!$C$9-H15)&gt;'base de donnée'!C12*D16,'base de donnée'!C12,MAX(INT(('base de donnée'!$C$9-H15)/D16),1)),"")</f>
        <v/>
      </c>
      <c r="F16" s="8" t="str">
        <f>IFERROR(IF(E16*D16&gt;D16,E16*D16,MAX('base de donnée'!$C$9-H15,100)),"")</f>
        <v/>
      </c>
      <c r="G16" s="8" t="str">
        <f t="shared" si="4"/>
        <v/>
      </c>
      <c r="H16" s="8" t="str">
        <f>IF(MAX($H$14:H15)&gt;='base de donnée'!$C$9,"",H15+F16)</f>
        <v/>
      </c>
      <c r="I16" s="8" t="str">
        <f>IFERROR(ROUNDUP(F16/E16,-2),"")</f>
        <v/>
      </c>
      <c r="J16" s="17" t="str">
        <f>IFERROR(I16/N16,"")</f>
        <v/>
      </c>
      <c r="K16" s="18"/>
      <c r="L16" s="8"/>
      <c r="M16" s="56"/>
      <c r="N16" s="83" t="str">
        <f t="shared" si="7"/>
        <v/>
      </c>
      <c r="O16" s="83" t="str">
        <f>IFERROR(ROUNDUP(J16,-0.5), "")</f>
        <v/>
      </c>
      <c r="P16" s="83" t="str">
        <f>IF(ISERROR(O16*N16),"", O16*N16)</f>
        <v/>
      </c>
      <c r="Q16" s="83" t="str">
        <f t="shared" si="8"/>
        <v/>
      </c>
      <c r="R16" s="83" t="str">
        <f>IFERROR(Q16*P16,"")</f>
        <v/>
      </c>
      <c r="S16" s="83" t="str">
        <f t="shared" ref="S16" si="10">G16</f>
        <v/>
      </c>
      <c r="T16" s="108">
        <f>IFERROR(T15+R16,0)</f>
        <v>0</v>
      </c>
      <c r="U16" s="64" t="str">
        <f>G16</f>
        <v/>
      </c>
      <c r="V16" s="70">
        <f t="shared" si="3"/>
        <v>0</v>
      </c>
      <c r="W16" s="76"/>
      <c r="Y16" s="7"/>
      <c r="Z16" s="7"/>
      <c r="AA16" s="7"/>
      <c r="AB16" s="7"/>
      <c r="AC16" s="7"/>
      <c r="AD16" s="7"/>
    </row>
    <row r="17" spans="1:30" ht="15.75" thickBot="1" x14ac:dyDescent="0.3">
      <c r="A17" s="8"/>
      <c r="B17" s="8"/>
      <c r="C17" s="8"/>
      <c r="D17" s="8"/>
      <c r="E17" s="8"/>
      <c r="F17" s="8"/>
      <c r="G17" s="8"/>
      <c r="H17" s="8"/>
      <c r="I17" s="8"/>
      <c r="J17" s="17"/>
      <c r="K17" s="18"/>
      <c r="L17" s="8"/>
      <c r="M17" s="65"/>
      <c r="N17" s="66"/>
      <c r="O17" s="66"/>
      <c r="P17" s="66"/>
      <c r="Q17" s="66"/>
      <c r="R17" s="66"/>
      <c r="S17" s="66"/>
      <c r="T17" s="109"/>
      <c r="U17" s="66"/>
      <c r="V17" s="66">
        <f t="shared" si="3"/>
        <v>0</v>
      </c>
      <c r="W17" s="77"/>
      <c r="Y17" s="7"/>
      <c r="Z17" s="7"/>
      <c r="AA17" s="7"/>
      <c r="AB17" s="7"/>
      <c r="AC17" s="7"/>
      <c r="AD17" s="7"/>
    </row>
    <row r="18" spans="1:30" x14ac:dyDescent="0.25">
      <c r="A18" s="8">
        <f>'base de donnée'!D5</f>
        <v>0</v>
      </c>
      <c r="B18" s="11">
        <f>'base de donnée'!D10</f>
        <v>0</v>
      </c>
      <c r="C18" s="11">
        <f>'base de donnée'!D11</f>
        <v>0</v>
      </c>
      <c r="D18" s="11">
        <f>IFERROR(B18*C18,"")</f>
        <v>0</v>
      </c>
      <c r="E18" s="8" t="str">
        <f>IFERROR(IF('base de donnée'!D9&gt;'base de donnée'!D12*D18,'base de donnée'!D12,ROUNDDOWN('base de donnée'!D9/D18,0)),"")</f>
        <v/>
      </c>
      <c r="F18" s="8" t="str">
        <f>IFERROR(E18*D18,"")</f>
        <v/>
      </c>
      <c r="G18" s="8" t="str">
        <f>IF(E18&lt;&gt;"",IF(E18&lt;'base de donnée'!D12,INT(1),INT('base de donnée'!$D$9/D18/'base de donnée'!D12)),"")</f>
        <v/>
      </c>
      <c r="H18" s="8" t="str">
        <f>IFERROR(E18*D18*G18,"")</f>
        <v/>
      </c>
      <c r="I18" s="8"/>
      <c r="J18" s="17"/>
      <c r="K18" s="18"/>
      <c r="L18" s="8"/>
      <c r="M18" s="55">
        <f t="shared" ref="M18:T18" si="11">A18</f>
        <v>0</v>
      </c>
      <c r="N18" s="80">
        <f t="shared" si="11"/>
        <v>0</v>
      </c>
      <c r="O18" s="80">
        <f t="shared" si="11"/>
        <v>0</v>
      </c>
      <c r="P18" s="80">
        <f t="shared" si="11"/>
        <v>0</v>
      </c>
      <c r="Q18" s="80" t="str">
        <f t="shared" si="11"/>
        <v/>
      </c>
      <c r="R18" s="80" t="str">
        <f t="shared" si="11"/>
        <v/>
      </c>
      <c r="S18" s="80" t="str">
        <f t="shared" si="11"/>
        <v/>
      </c>
      <c r="T18" s="106" t="str">
        <f t="shared" si="11"/>
        <v/>
      </c>
      <c r="U18" s="62" t="str">
        <f>IFERROR(G18,"")</f>
        <v/>
      </c>
      <c r="V18" s="68" t="str">
        <f t="shared" si="3"/>
        <v/>
      </c>
      <c r="W18" s="78"/>
      <c r="Y18" s="7"/>
      <c r="Z18" s="7"/>
      <c r="AA18" s="7"/>
      <c r="AB18" s="7"/>
      <c r="AC18" s="7"/>
      <c r="AD18" s="7"/>
    </row>
    <row r="19" spans="1:30" x14ac:dyDescent="0.25">
      <c r="A19" s="8"/>
      <c r="B19" s="8" t="str">
        <f>IF(MAX(H18:H18)&gt;='base de donnée'!$D$9,"",B18)</f>
        <v/>
      </c>
      <c r="C19" s="8" t="str">
        <f>IF(MAX(H18:H18)&gt;='base de donnée'!$D$9,"",C18)</f>
        <v/>
      </c>
      <c r="D19" s="8" t="str">
        <f>IFERROR(B19*C19,"")</f>
        <v/>
      </c>
      <c r="E19" s="8" t="str">
        <f>IFERROR(IF(('base de donnée'!$D$9-H18)&gt;'base de donnée'!D12*D19,'base de donnée'!D12,MAX(INT(('base de donnée'!$D$9-H18)/D19),1)),"")</f>
        <v/>
      </c>
      <c r="F19" s="8" t="str">
        <f>IFERROR(IF('base de donnée'!D9-'fiche production'!H18&gt;'fiche production'!D19*'fiche production'!E19,'fiche production'!D19*'fiche production'!E19,'base de donnée'!D9-'fiche production'!H18),"")</f>
        <v/>
      </c>
      <c r="G19" s="8" t="str">
        <f>IF($F19="","",1)</f>
        <v/>
      </c>
      <c r="H19" s="8" t="str">
        <f>IF(MAX($H$18:H18)&gt;='base de donnée'!$D$9,"",H18+F19)</f>
        <v/>
      </c>
      <c r="I19" s="8" t="str">
        <f>IFERROR(ROUNDUP(F19/E19,-2),"")</f>
        <v/>
      </c>
      <c r="J19" s="17" t="str">
        <f>IFERROR(I19/N19,"")</f>
        <v/>
      </c>
      <c r="K19" s="18" t="str">
        <f>IF(I19&lt;D19,IFERROR(ROUNDUP(F19/E19,-2),""),F19)</f>
        <v/>
      </c>
      <c r="L19" s="8"/>
      <c r="M19" s="81"/>
      <c r="N19" s="82" t="str">
        <f t="shared" ref="N19:N20" si="12">B19</f>
        <v/>
      </c>
      <c r="O19" s="82" t="str">
        <f>IFERROR(ROUNDUP(K19/Q19/N19,-0.5), "")</f>
        <v/>
      </c>
      <c r="P19" s="82" t="str">
        <f>IFERROR(R19/Q19,"")</f>
        <v/>
      </c>
      <c r="Q19" s="82" t="str">
        <f t="shared" ref="Q19:Q20" si="13">E19</f>
        <v/>
      </c>
      <c r="R19" s="82" t="str">
        <f>IFERROR(IF(IF(I19&lt;D19,IFERROR(ROUNDUP(F19/E19,-2),""),F19)&gt;N19*O19,IF(I19&lt;D19,IFERROR(ROUNDUP(F19/E19,-2),""),F19),N19*O19),"")</f>
        <v/>
      </c>
      <c r="S19" s="82" t="str">
        <f>IFERROR(G19,"")</f>
        <v/>
      </c>
      <c r="T19" s="107">
        <f>IFERROR(T18+R19,0)</f>
        <v>0</v>
      </c>
      <c r="U19" s="60" t="str">
        <f>IFERROR(IF(AND(S19&lt;&gt;Q19,S19&lt;&gt;S20),G19,""),"")</f>
        <v/>
      </c>
      <c r="V19" s="69">
        <f t="shared" si="3"/>
        <v>0</v>
      </c>
      <c r="W19" s="75"/>
      <c r="Y19" s="7"/>
      <c r="Z19" s="7"/>
      <c r="AA19" s="7"/>
      <c r="AB19" s="7"/>
      <c r="AC19" s="7"/>
      <c r="AD19" s="7"/>
    </row>
    <row r="20" spans="1:30" ht="15.75" thickBot="1" x14ac:dyDescent="0.3">
      <c r="A20" s="8"/>
      <c r="B20" s="8" t="str">
        <f>IF(MAX(H18:H19)&gt;='base de donnée'!$D$9,"",B19)</f>
        <v/>
      </c>
      <c r="C20" s="8" t="str">
        <f>IF(MAX(H18:H19)&gt;='base de donnée'!$D$9,"",C19)</f>
        <v/>
      </c>
      <c r="D20" s="8" t="str">
        <f t="shared" ref="D20" si="14">IFERROR(B20*C20,"")</f>
        <v/>
      </c>
      <c r="E20" s="8" t="str">
        <f>IFERROR(IF(('base de donnée'!$D$9-H19)&gt;'base de donnée'!D12*D20,'base de donnée'!D12,MAX(INT(('base de donnée'!$D$9-H19)/D20),1)),"")</f>
        <v/>
      </c>
      <c r="F20" s="8" t="str">
        <f>IFERROR(IF(E20*D20&gt;D20,E20*D20,MAX('base de donnée'!$D$9-H19,100)),"")</f>
        <v/>
      </c>
      <c r="G20" s="8" t="str">
        <f t="shared" ref="G20" si="15">IF($F20="","",1)</f>
        <v/>
      </c>
      <c r="H20" s="8" t="str">
        <f>IF(MAX($H$18:H19)&gt;='base de donnée'!$D$9,"",H19+F20)</f>
        <v/>
      </c>
      <c r="I20" s="8" t="str">
        <f>IFERROR(ROUNDUP(F20/E20,-2),"")</f>
        <v/>
      </c>
      <c r="J20" s="17" t="str">
        <f>IFERROR(I20/N20,"")</f>
        <v/>
      </c>
      <c r="K20" s="18"/>
      <c r="L20" s="8"/>
      <c r="M20" s="56"/>
      <c r="N20" s="83" t="str">
        <f t="shared" si="12"/>
        <v/>
      </c>
      <c r="O20" s="83" t="str">
        <f>IFERROR(ROUNDUP(J20,-0.5), "")</f>
        <v/>
      </c>
      <c r="P20" s="83" t="str">
        <f>IF(ISERROR(O20*N20),"", O20*N20)</f>
        <v/>
      </c>
      <c r="Q20" s="83" t="str">
        <f t="shared" si="13"/>
        <v/>
      </c>
      <c r="R20" s="83" t="str">
        <f>IFERROR(Q20*P20,"")</f>
        <v/>
      </c>
      <c r="S20" s="83" t="str">
        <f t="shared" ref="S20" si="16">G20</f>
        <v/>
      </c>
      <c r="T20" s="108">
        <f>IFERROR(T19+R20,0)</f>
        <v>0</v>
      </c>
      <c r="U20" s="64" t="str">
        <f>G20</f>
        <v/>
      </c>
      <c r="V20" s="70">
        <f t="shared" si="3"/>
        <v>0</v>
      </c>
      <c r="W20" s="76"/>
    </row>
    <row r="21" spans="1:30" ht="15.75" thickBot="1" x14ac:dyDescent="0.3">
      <c r="A21" s="8"/>
      <c r="B21" s="8"/>
      <c r="C21" s="8"/>
      <c r="D21" s="8"/>
      <c r="E21" s="8"/>
      <c r="F21" s="8"/>
      <c r="G21" s="8"/>
      <c r="H21" s="8"/>
      <c r="I21" s="8"/>
      <c r="J21" s="17"/>
      <c r="K21" s="18"/>
      <c r="L21" s="8"/>
      <c r="M21" s="52"/>
      <c r="N21" s="43"/>
      <c r="O21" s="43"/>
      <c r="P21" s="43"/>
      <c r="Q21" s="43"/>
      <c r="R21" s="43"/>
      <c r="S21" s="43"/>
      <c r="T21" s="110"/>
      <c r="U21" s="43"/>
      <c r="V21" s="43">
        <f t="shared" si="3"/>
        <v>0</v>
      </c>
      <c r="W21" s="79"/>
    </row>
    <row r="22" spans="1:30" x14ac:dyDescent="0.25">
      <c r="A22" s="8">
        <f>'base de donnée'!E5</f>
        <v>0</v>
      </c>
      <c r="B22" s="11">
        <f>'base de donnée'!E10</f>
        <v>0</v>
      </c>
      <c r="C22" s="11">
        <f>'base de donnée'!E11</f>
        <v>0</v>
      </c>
      <c r="D22" s="11">
        <f>IFERROR(B22*C22,"")</f>
        <v>0</v>
      </c>
      <c r="E22" s="8" t="str">
        <f>IFERROR(IF('base de donnée'!E9&gt;'base de donnée'!E12*D22,'base de donnée'!E12,ROUNDDOWN('base de donnée'!E9/D22,0)),"")</f>
        <v/>
      </c>
      <c r="F22" s="8" t="str">
        <f>IFERROR(E22*D22,"")</f>
        <v/>
      </c>
      <c r="G22" s="8" t="str">
        <f>IF(E22&lt;&gt;"",IF(E22&lt;'base de donnée'!E12,INT(1),INT('base de donnée'!$E$9/D22/'base de donnée'!E12)),"")</f>
        <v/>
      </c>
      <c r="H22" s="8" t="str">
        <f>IFERROR(E22*D22*G22,"")</f>
        <v/>
      </c>
      <c r="I22" s="8"/>
      <c r="J22" s="17"/>
      <c r="K22" s="18"/>
      <c r="L22" s="8"/>
      <c r="M22" s="55">
        <f t="shared" ref="M22:T22" si="17">A22</f>
        <v>0</v>
      </c>
      <c r="N22" s="80">
        <f t="shared" si="17"/>
        <v>0</v>
      </c>
      <c r="O22" s="80">
        <f t="shared" si="17"/>
        <v>0</v>
      </c>
      <c r="P22" s="80">
        <f t="shared" si="17"/>
        <v>0</v>
      </c>
      <c r="Q22" s="80" t="str">
        <f t="shared" si="17"/>
        <v/>
      </c>
      <c r="R22" s="80" t="str">
        <f t="shared" si="17"/>
        <v/>
      </c>
      <c r="S22" s="80" t="str">
        <f t="shared" si="17"/>
        <v/>
      </c>
      <c r="T22" s="106" t="str">
        <f t="shared" si="17"/>
        <v/>
      </c>
      <c r="U22" s="61" t="str">
        <f>IFERROR(G22,"")</f>
        <v/>
      </c>
      <c r="V22" s="71" t="str">
        <f t="shared" si="3"/>
        <v/>
      </c>
      <c r="W22" s="78"/>
    </row>
    <row r="23" spans="1:30" x14ac:dyDescent="0.25">
      <c r="A23" s="8"/>
      <c r="B23" s="8" t="str">
        <f>IF(MAX(H21:H22)&gt;='base de donnée'!$E$9,"",B22)</f>
        <v/>
      </c>
      <c r="C23" s="8" t="str">
        <f>IF(MAX(H21:H22)&gt;='base de donnée'!$E$9,"",C22)</f>
        <v/>
      </c>
      <c r="D23" s="8" t="str">
        <f t="shared" ref="D23:D24" si="18">IFERROR(B23*C23,"")</f>
        <v/>
      </c>
      <c r="E23" s="8" t="str">
        <f>IFERROR(IF(('base de donnée'!$E$9-H22)&gt;'base de donnée'!E12*D23,'base de donnée'!E12,MAX(INT(('base de donnée'!$E$9-H22)/D23),1)),"")</f>
        <v/>
      </c>
      <c r="F23" s="8" t="str">
        <f>IFERROR(IF('base de donnée'!E9-'fiche production'!H22&gt;'fiche production'!D23*'fiche production'!E23,'fiche production'!D23*'fiche production'!E23,'base de donnée'!E9-'fiche production'!H22),"")</f>
        <v/>
      </c>
      <c r="G23" s="8" t="str">
        <f>IF($F23="","",1)</f>
        <v/>
      </c>
      <c r="H23" s="8" t="str">
        <f>IF(MAX($H$22:H22)&gt;='base de donnée'!$E$9,"",H22+F23)</f>
        <v/>
      </c>
      <c r="I23" s="8" t="str">
        <f>IFERROR(ROUNDUP(F23/E23,-2),"")</f>
        <v/>
      </c>
      <c r="J23" s="17" t="str">
        <f>IFERROR(I23/N23,"")</f>
        <v/>
      </c>
      <c r="K23" s="18" t="str">
        <f t="shared" si="6"/>
        <v/>
      </c>
      <c r="L23" s="8"/>
      <c r="M23" s="81"/>
      <c r="N23" s="82" t="str">
        <f t="shared" ref="N23:N28" si="19">B23</f>
        <v/>
      </c>
      <c r="O23" s="82" t="str">
        <f>IFERROR(ROUNDUP(K23/Q23/N23,-0.5), "")</f>
        <v/>
      </c>
      <c r="P23" s="82" t="str">
        <f>IFERROR(R23/Q23,"")</f>
        <v/>
      </c>
      <c r="Q23" s="82" t="str">
        <f t="shared" ref="Q23:Q28" si="20">E23</f>
        <v/>
      </c>
      <c r="R23" s="82" t="str">
        <f>IFERROR(IF(IF(I23&lt;D23,IFERROR(ROUNDUP(F23/E23,-2),""),F23)&gt;N23*O23,IF(I23&lt;D23,IFERROR(ROUNDUP(F23/E23,-2),""),F23),N23*O23),"")</f>
        <v/>
      </c>
      <c r="S23" s="82" t="str">
        <f>IFERROR(G23,"")</f>
        <v/>
      </c>
      <c r="T23" s="107">
        <f>IFERROR(T22+R23,0)</f>
        <v>0</v>
      </c>
      <c r="U23" s="4" t="str">
        <f>IFERROR(IF(AND(S23&lt;&gt;Q23,S23&lt;&gt;S24),G23,""),"")</f>
        <v/>
      </c>
      <c r="V23" s="72">
        <f t="shared" si="3"/>
        <v>0</v>
      </c>
      <c r="W23" s="75"/>
    </row>
    <row r="24" spans="1:30" ht="15.75" thickBot="1" x14ac:dyDescent="0.3">
      <c r="A24" s="8"/>
      <c r="B24" s="8" t="str">
        <f>IF(MAX(H22:H23)&gt;='base de donnée'!$E$9,"",B23)</f>
        <v/>
      </c>
      <c r="C24" s="8" t="str">
        <f>IF(MAX(H22:H23)&gt;='base de donnée'!$E$9,"",C23)</f>
        <v/>
      </c>
      <c r="D24" s="8" t="str">
        <f t="shared" si="18"/>
        <v/>
      </c>
      <c r="E24" s="8" t="str">
        <f>IFERROR(IF(('base de donnée'!$E$9-H23)&gt;'base de donnée'!E12*D24,'base de donnée'!E12,MAX(INT(('base de donnée'!$E$9-H23)/D24),1)),"")</f>
        <v/>
      </c>
      <c r="F24" s="8" t="str">
        <f>IFERROR(IF(E24*D24&gt;D24,E24*D24,MAX('base de donnée'!$E$9-H23,100)),"")</f>
        <v/>
      </c>
      <c r="G24" s="8" t="str">
        <f t="shared" ref="G24" si="21">IF($F24="","",1)</f>
        <v/>
      </c>
      <c r="H24" s="8" t="str">
        <f>IF(MAX($H$22:H23)&gt;='base de donnée'!$E$9,"",H23+F24)</f>
        <v/>
      </c>
      <c r="I24" s="8" t="str">
        <f>IFERROR(ROUNDUP(F24/E24,-2),"")</f>
        <v/>
      </c>
      <c r="J24" s="17" t="str">
        <f>IFERROR(I24/N24,"")</f>
        <v/>
      </c>
      <c r="K24" s="18"/>
      <c r="L24" s="8"/>
      <c r="M24" s="56"/>
      <c r="N24" s="83" t="str">
        <f t="shared" si="19"/>
        <v/>
      </c>
      <c r="O24" s="83" t="str">
        <f>IFERROR(ROUNDUP(J24,-0.5), "")</f>
        <v/>
      </c>
      <c r="P24" s="83" t="str">
        <f>IF(ISERROR(O24*N24),"", O24*N24)</f>
        <v/>
      </c>
      <c r="Q24" s="83" t="str">
        <f t="shared" si="20"/>
        <v/>
      </c>
      <c r="R24" s="83" t="str">
        <f>IFERROR(Q24*P24,"")</f>
        <v/>
      </c>
      <c r="S24" s="83" t="str">
        <f t="shared" ref="S24:S28" si="22">G24</f>
        <v/>
      </c>
      <c r="T24" s="108">
        <f>IFERROR(T23+R24,0)</f>
        <v>0</v>
      </c>
      <c r="U24" s="63" t="str">
        <f>G24</f>
        <v/>
      </c>
      <c r="V24" s="73">
        <f t="shared" si="3"/>
        <v>0</v>
      </c>
      <c r="W24" s="76"/>
    </row>
    <row r="25" spans="1:30" ht="15.75" thickBot="1" x14ac:dyDescent="0.3">
      <c r="A25" s="8"/>
      <c r="B25" s="8"/>
      <c r="C25" s="8"/>
      <c r="D25" s="8"/>
      <c r="E25" s="8"/>
      <c r="F25" s="8"/>
      <c r="G25" s="8"/>
      <c r="H25" s="8"/>
      <c r="I25" s="8"/>
      <c r="J25" s="17"/>
      <c r="K25" s="18"/>
      <c r="L25" s="8"/>
      <c r="M25" s="65"/>
      <c r="N25" s="66"/>
      <c r="O25" s="66"/>
      <c r="P25" s="66"/>
      <c r="Q25" s="66"/>
      <c r="R25" s="66"/>
      <c r="S25" s="66"/>
      <c r="T25" s="109"/>
      <c r="U25" s="66"/>
      <c r="V25" s="66">
        <f t="shared" si="3"/>
        <v>0</v>
      </c>
      <c r="W25" s="77"/>
    </row>
    <row r="26" spans="1:30" x14ac:dyDescent="0.25">
      <c r="A26" s="8">
        <f>'base de donnée'!F5</f>
        <v>0</v>
      </c>
      <c r="B26" s="11">
        <f>'base de donnée'!F10</f>
        <v>0</v>
      </c>
      <c r="C26" s="11">
        <f>'base de donnée'!F11</f>
        <v>0</v>
      </c>
      <c r="D26" s="11">
        <f>IFERROR(B26*C26,"")</f>
        <v>0</v>
      </c>
      <c r="E26" s="8" t="str">
        <f>IFERROR(IF('base de donnée'!F9&gt;'base de donnée'!F12*D26,'base de donnée'!F12,ROUNDDOWN('base de donnée'!F9/D26,0)),"")</f>
        <v/>
      </c>
      <c r="F26" s="8" t="str">
        <f>IFERROR(E26*D26,"")</f>
        <v/>
      </c>
      <c r="G26" s="8" t="str">
        <f>IF(E26&lt;&gt;"",IF(E26&lt;'base de donnée'!F12,INT(1),INT('base de donnée'!$F$9/D26/'base de donnée'!F12)),"")</f>
        <v/>
      </c>
      <c r="H26" s="8" t="str">
        <f>IFERROR(E26*D26*G26,"")</f>
        <v/>
      </c>
      <c r="I26" s="8"/>
      <c r="J26" s="17"/>
      <c r="K26" s="18"/>
      <c r="L26" s="8"/>
      <c r="M26" s="55">
        <f t="shared" ref="M26" si="23">A26</f>
        <v>0</v>
      </c>
      <c r="N26" s="80">
        <f t="shared" si="19"/>
        <v>0</v>
      </c>
      <c r="O26" s="80">
        <f t="shared" ref="O26" si="24">C26</f>
        <v>0</v>
      </c>
      <c r="P26" s="80">
        <f t="shared" ref="P26" si="25">D26</f>
        <v>0</v>
      </c>
      <c r="Q26" s="80" t="str">
        <f t="shared" si="20"/>
        <v/>
      </c>
      <c r="R26" s="80" t="str">
        <f>F26</f>
        <v/>
      </c>
      <c r="S26" s="80" t="str">
        <f t="shared" si="22"/>
        <v/>
      </c>
      <c r="T26" s="106" t="str">
        <f t="shared" ref="T26" si="26">H26</f>
        <v/>
      </c>
      <c r="U26" s="62" t="str">
        <f>IFERROR(G26,"")</f>
        <v/>
      </c>
      <c r="V26" s="68" t="str">
        <f t="shared" si="3"/>
        <v/>
      </c>
      <c r="W26" s="78"/>
    </row>
    <row r="27" spans="1:30" x14ac:dyDescent="0.25">
      <c r="A27" s="8"/>
      <c r="B27" s="8" t="str">
        <f>IF(MAX(H25:H26)&gt;='base de donnée'!$F$9,"",B26)</f>
        <v/>
      </c>
      <c r="C27" s="8" t="str">
        <f>IF(MAX(H25:H26)&gt;='base de donnée'!$F$9,"",C26)</f>
        <v/>
      </c>
      <c r="D27" s="8" t="str">
        <f t="shared" ref="D27:D28" si="27">IFERROR(B27*C27,"")</f>
        <v/>
      </c>
      <c r="E27" s="8" t="str">
        <f>IFERROR(IF(('base de donnée'!$F$9-H26)&gt;'base de donnée'!F12*D27,'base de donnée'!F12,MAX(INT(('base de donnée'!$F$9-H26)/D27),1)),"")</f>
        <v/>
      </c>
      <c r="F27" s="8" t="str">
        <f>IFERROR(IF('base de donnée'!F9-'fiche production'!H26&gt;'fiche production'!D27*'fiche production'!E27,'fiche production'!D27*'fiche production'!E27,'base de donnée'!F9-'fiche production'!H26),"")</f>
        <v/>
      </c>
      <c r="G27" s="8" t="str">
        <f>IF($F27="","",1)</f>
        <v/>
      </c>
      <c r="H27" s="8" t="str">
        <f>IF(MAX($H$26:H26)&gt;='base de donnée'!$F$9,"",H26+F27)</f>
        <v/>
      </c>
      <c r="I27" s="8" t="str">
        <f>IFERROR(ROUNDUP(F27/E27,-2),"")</f>
        <v/>
      </c>
      <c r="J27" s="17" t="str">
        <f>IFERROR(I27/N27,"")</f>
        <v/>
      </c>
      <c r="K27" s="18" t="str">
        <f t="shared" si="6"/>
        <v/>
      </c>
      <c r="L27" s="8"/>
      <c r="M27" s="81"/>
      <c r="N27" s="82" t="str">
        <f t="shared" si="19"/>
        <v/>
      </c>
      <c r="O27" s="82" t="str">
        <f>IFERROR(ROUNDUP(K27/Q27/N27,-0.5), "")</f>
        <v/>
      </c>
      <c r="P27" s="82" t="str">
        <f>IFERROR(R27/Q27,"")</f>
        <v/>
      </c>
      <c r="Q27" s="82" t="str">
        <f t="shared" si="20"/>
        <v/>
      </c>
      <c r="R27" s="82" t="str">
        <f>IFERROR(IF(IF(I27&lt;D27,IFERROR(ROUNDUP(F27/E27,-2),""),F27)&gt;N27*O27,IF(I27&lt;D27,IFERROR(ROUNDUP(F27/E27,-2),""),F27),N27*O27),"")</f>
        <v/>
      </c>
      <c r="S27" s="82" t="str">
        <f>IFERROR(G27,"")</f>
        <v/>
      </c>
      <c r="T27" s="107">
        <f>IFERROR(T26+R27,0)</f>
        <v>0</v>
      </c>
      <c r="U27" s="60" t="str">
        <f>IFERROR(IF(AND(S27&lt;&gt;Q27,S27&lt;&gt;S28),G27,""),"")</f>
        <v/>
      </c>
      <c r="V27" s="69">
        <f t="shared" si="3"/>
        <v>0</v>
      </c>
      <c r="W27" s="75"/>
    </row>
    <row r="28" spans="1:30" ht="15.75" thickBot="1" x14ac:dyDescent="0.3">
      <c r="A28" s="8"/>
      <c r="B28" s="8" t="str">
        <f>IF(MAX(H26:H27)&gt;='base de donnée'!$F$9,"",B27)</f>
        <v/>
      </c>
      <c r="C28" s="8" t="str">
        <f>IF(MAX(H26:H27)&gt;='base de donnée'!$F$9,"",C27)</f>
        <v/>
      </c>
      <c r="D28" s="8" t="str">
        <f t="shared" si="27"/>
        <v/>
      </c>
      <c r="E28" s="8" t="str">
        <f>IFERROR(IF(('base de donnée'!$F$9-H27)&gt;'base de donnée'!F12*D28,'base de donnée'!F12,MAX(INT(('base de donnée'!$F$9-H27)/D28),1)),"")</f>
        <v/>
      </c>
      <c r="F28" s="8" t="str">
        <f>IFERROR(IF(E28*D28&gt;D28,E28*D28,MAX('base de donnée'!$F$9-H27,100)),"")</f>
        <v/>
      </c>
      <c r="G28" s="8" t="str">
        <f t="shared" ref="G28" si="28">IF($F28="","",1)</f>
        <v/>
      </c>
      <c r="H28" s="8" t="str">
        <f>IF(MAX($H$26:H27)&gt;='base de donnée'!$F$9,"",H27+F28)</f>
        <v/>
      </c>
      <c r="I28" s="8" t="str">
        <f>IFERROR(ROUNDUP(F28/E28,-2),"")</f>
        <v/>
      </c>
      <c r="J28" s="17" t="str">
        <f>IFERROR(I24/N24,"")</f>
        <v/>
      </c>
      <c r="K28" s="18"/>
      <c r="L28" s="8"/>
      <c r="M28" s="56"/>
      <c r="N28" s="83" t="str">
        <f t="shared" si="19"/>
        <v/>
      </c>
      <c r="O28" s="83" t="str">
        <f>IFERROR(ROUNDUP(J28,-0.5), "")</f>
        <v/>
      </c>
      <c r="P28" s="83" t="str">
        <f>IF(ISERROR(O28*N28),"", O28*N28)</f>
        <v/>
      </c>
      <c r="Q28" s="83" t="str">
        <f t="shared" si="20"/>
        <v/>
      </c>
      <c r="R28" s="83" t="str">
        <f>IFERROR(Q28*P28,"")</f>
        <v/>
      </c>
      <c r="S28" s="83" t="str">
        <f t="shared" si="22"/>
        <v/>
      </c>
      <c r="T28" s="108">
        <f>IFERROR(T27+R28,0)</f>
        <v>0</v>
      </c>
      <c r="U28" s="64" t="str">
        <f>G28</f>
        <v/>
      </c>
      <c r="V28" s="70">
        <f t="shared" si="3"/>
        <v>0</v>
      </c>
      <c r="W28" s="76"/>
    </row>
    <row r="29" spans="1:30" ht="15.75" thickBot="1" x14ac:dyDescent="0.3">
      <c r="A29" s="8"/>
      <c r="B29" s="11"/>
      <c r="C29" s="11"/>
      <c r="D29" s="11"/>
      <c r="E29" s="8"/>
      <c r="F29" s="8"/>
      <c r="G29" s="8"/>
      <c r="H29" s="8"/>
      <c r="I29" s="8"/>
      <c r="J29" s="17"/>
      <c r="K29" s="18"/>
      <c r="M29" s="65"/>
      <c r="N29" s="66"/>
      <c r="O29" s="66"/>
      <c r="P29" s="66"/>
      <c r="Q29" s="66"/>
      <c r="R29" s="66"/>
      <c r="S29" s="66"/>
      <c r="T29" s="109"/>
      <c r="U29" s="66"/>
      <c r="V29" s="66">
        <f t="shared" si="3"/>
        <v>0</v>
      </c>
      <c r="W29" s="77"/>
    </row>
    <row r="30" spans="1:30" x14ac:dyDescent="0.25">
      <c r="A30" s="8">
        <f>'base de donnée'!G5</f>
        <v>0</v>
      </c>
      <c r="B30" s="11">
        <f>'base de donnée'!G10</f>
        <v>0</v>
      </c>
      <c r="C30" s="11">
        <f>'base de donnée'!G11</f>
        <v>0</v>
      </c>
      <c r="D30" s="11">
        <f t="shared" ref="D30:D32" si="29">IFERROR(B30*C30,"")</f>
        <v>0</v>
      </c>
      <c r="E30" s="8" t="str">
        <f>IFERROR(IF('base de donnée'!G9&gt;'base de donnée'!G12*D30,'base de donnée'!G12,ROUNDDOWN('base de donnée'!G9/D30,0)),"")</f>
        <v/>
      </c>
      <c r="F30" s="8" t="str">
        <f>IFERROR(E30*D30,"")</f>
        <v/>
      </c>
      <c r="G30" s="8" t="str">
        <f>IF(E30&lt;&gt;"",IF(E30&lt;'base de donnée'!G12,INT(1),INT('base de donnée'!$G$9/D30/'base de donnée'!G12)),"")</f>
        <v/>
      </c>
      <c r="H30" s="8" t="str">
        <f>IFERROR(E30*D30*G30,"")</f>
        <v/>
      </c>
      <c r="I30" s="8"/>
      <c r="J30" s="17"/>
      <c r="K30" s="18"/>
      <c r="M30" s="55">
        <f>A30</f>
        <v>0</v>
      </c>
      <c r="N30" s="80">
        <f t="shared" ref="N30:N32" si="30">B30</f>
        <v>0</v>
      </c>
      <c r="O30" s="80">
        <f>C30</f>
        <v>0</v>
      </c>
      <c r="P30" s="80">
        <f>D30</f>
        <v>0</v>
      </c>
      <c r="Q30" s="80" t="str">
        <f t="shared" ref="Q30:Q32" si="31">E30</f>
        <v/>
      </c>
      <c r="R30" s="80" t="str">
        <f t="shared" ref="R30" si="32">IFERROR(ROUNDUP(F30,-2),"")</f>
        <v/>
      </c>
      <c r="S30" s="80" t="str">
        <f t="shared" ref="S30" si="33">IFERROR(G30,"")</f>
        <v/>
      </c>
      <c r="T30" s="106" t="str">
        <f t="shared" ref="T30" si="34">H30</f>
        <v/>
      </c>
      <c r="U30" s="62" t="str">
        <f>IFERROR(G30,"")</f>
        <v/>
      </c>
      <c r="V30" s="68" t="str">
        <f t="shared" si="3"/>
        <v/>
      </c>
      <c r="W30" s="78"/>
    </row>
    <row r="31" spans="1:30" x14ac:dyDescent="0.25">
      <c r="A31" s="8"/>
      <c r="B31" s="8" t="str">
        <f>IF(MAX(H29:H30)&gt;='base de donnée'!$G$9,"",B30)</f>
        <v/>
      </c>
      <c r="C31" s="8" t="str">
        <f>IF(MAX(H29:H30)&gt;='base de donnée'!$G$9,"",C30)</f>
        <v/>
      </c>
      <c r="D31" s="8" t="str">
        <f t="shared" si="29"/>
        <v/>
      </c>
      <c r="E31" s="8" t="str">
        <f>IFERROR(IF(('base de donnée'!$G$9-H30)&gt;'base de donnée'!G12*D31,'base de donnée'!G12,MAX(INT(('base de donnée'!$G$9-H30)/D31),1)),"")</f>
        <v/>
      </c>
      <c r="F31" s="8" t="str">
        <f>IFERROR(IF('base de donnée'!G9-'fiche production'!H30&gt;'fiche production'!D31*'fiche production'!E31,'fiche production'!D31*'fiche production'!E31,'base de donnée'!G9-'fiche production'!H30),"")</f>
        <v/>
      </c>
      <c r="G31" s="8" t="str">
        <f t="shared" ref="G31" si="35">IF($F31="","",1)</f>
        <v/>
      </c>
      <c r="H31" s="8" t="str">
        <f>IF(MAX($H$30:H30)&gt;='base de donnée'!$G$9,"",H30+F31)</f>
        <v/>
      </c>
      <c r="I31" s="8" t="str">
        <f>IFERROR(ROUNDUP(F31/E31,-2),"")</f>
        <v/>
      </c>
      <c r="J31" s="17" t="str">
        <f t="shared" ref="J31:J32" si="36">IFERROR(I31/N31,"")</f>
        <v/>
      </c>
      <c r="K31" s="18" t="str">
        <f t="shared" si="6"/>
        <v/>
      </c>
      <c r="M31" s="81"/>
      <c r="N31" s="82" t="str">
        <f t="shared" si="30"/>
        <v/>
      </c>
      <c r="O31" s="82" t="str">
        <f>IFERROR(ROUNDUP(K31/Q31/N31,-0.5), "")</f>
        <v/>
      </c>
      <c r="P31" s="82" t="str">
        <f>IFERROR(R31/Q31,"")</f>
        <v/>
      </c>
      <c r="Q31" s="82" t="str">
        <f t="shared" si="31"/>
        <v/>
      </c>
      <c r="R31" s="82" t="str">
        <f>IFERROR(IF(IF(I31&lt;D31,IFERROR(ROUNDUP(F31/E31,-2),""),F31)&gt;N31*O31,IF(I31&lt;D31,IFERROR(ROUNDUP(F31/E31,-2),""),F31),N31*O31),"")</f>
        <v/>
      </c>
      <c r="S31" s="82" t="str">
        <f t="shared" ref="S31:S32" si="37">G31</f>
        <v/>
      </c>
      <c r="T31" s="107">
        <f>IFERROR(T30+R31,0)</f>
        <v>0</v>
      </c>
      <c r="U31" s="60" t="str">
        <f>IFERROR(IF(AND(S31&lt;&gt;Q31,S31&lt;&gt;S32),G31,""),"")</f>
        <v/>
      </c>
      <c r="V31" s="69">
        <f t="shared" si="3"/>
        <v>0</v>
      </c>
      <c r="W31" s="75"/>
    </row>
    <row r="32" spans="1:30" ht="15.75" thickBot="1" x14ac:dyDescent="0.3">
      <c r="A32" s="8"/>
      <c r="B32" s="8" t="str">
        <f>IF(MAX(H30:H31)&gt;='base de donnée'!$G$9,"",B31)</f>
        <v/>
      </c>
      <c r="C32" s="8" t="str">
        <f>IF(MAX(H30:H31)&gt;='base de donnée'!$G$9,"",C31)</f>
        <v/>
      </c>
      <c r="D32" s="11" t="str">
        <f t="shared" si="29"/>
        <v/>
      </c>
      <c r="E32" s="8" t="str">
        <f>IFERROR(IF(('base de donnée'!$G$9-H31)&gt;'base de donnée'!G12*D32,'base de donnée'!G12,MAX(INT(('base de donnée'!$G$9-H31)/D32),1)),"")</f>
        <v/>
      </c>
      <c r="F32" s="8" t="str">
        <f>IFERROR(IF(E32*D32&gt;D32,E32*D32,MAX('base de donnée'!$G$9-H31,100)),"")</f>
        <v/>
      </c>
      <c r="G32" s="8" t="str">
        <f>IF($F32="","",1)</f>
        <v/>
      </c>
      <c r="H32" s="8" t="str">
        <f>IF(MAX($H$30:H31)&gt;='base de donnée'!$G$9,"",H31+F32)</f>
        <v/>
      </c>
      <c r="I32" s="8" t="str">
        <f>IFERROR(ROUNDUP(F32/E32,-2),"")</f>
        <v/>
      </c>
      <c r="J32" s="17" t="str">
        <f t="shared" si="36"/>
        <v/>
      </c>
      <c r="K32" s="18"/>
      <c r="M32" s="56"/>
      <c r="N32" s="83" t="str">
        <f t="shared" si="30"/>
        <v/>
      </c>
      <c r="O32" s="83" t="str">
        <f>IFERROR(ROUNDUP(J32,-0.5), "")</f>
        <v/>
      </c>
      <c r="P32" s="83" t="str">
        <f>IF(ISERROR(O32*N32),"", O32*N32)</f>
        <v/>
      </c>
      <c r="Q32" s="83" t="str">
        <f t="shared" si="31"/>
        <v/>
      </c>
      <c r="R32" s="83" t="str">
        <f>IFERROR(Q32*P32,"")</f>
        <v/>
      </c>
      <c r="S32" s="83" t="str">
        <f t="shared" si="37"/>
        <v/>
      </c>
      <c r="T32" s="108">
        <f>IFERROR(T31+R32,0)</f>
        <v>0</v>
      </c>
      <c r="U32" s="64" t="str">
        <f>G32</f>
        <v/>
      </c>
      <c r="V32" s="70">
        <f t="shared" si="3"/>
        <v>0</v>
      </c>
      <c r="W32" s="76"/>
    </row>
    <row r="33" spans="1:20" ht="15.75" thickBot="1" x14ac:dyDescent="0.3">
      <c r="A33" s="6"/>
      <c r="B33" s="6"/>
      <c r="C33" s="6"/>
      <c r="D33" s="6"/>
      <c r="E33" s="6"/>
      <c r="F33" s="6"/>
      <c r="G33" s="6"/>
      <c r="H33" s="6"/>
      <c r="M33" s="6"/>
      <c r="N33" s="6"/>
      <c r="O33" s="6"/>
      <c r="P33" s="6"/>
      <c r="Q33" s="6"/>
      <c r="R33" s="6"/>
      <c r="S33" s="6"/>
      <c r="T33" s="6"/>
    </row>
    <row r="34" spans="1:20" x14ac:dyDescent="0.25">
      <c r="A34" s="6"/>
      <c r="B34" s="6"/>
      <c r="C34" s="6"/>
      <c r="D34" s="6"/>
      <c r="E34" s="6"/>
      <c r="F34" s="6"/>
      <c r="G34" s="6"/>
      <c r="H34" s="6"/>
      <c r="M34" s="131" t="s">
        <v>24</v>
      </c>
      <c r="N34" s="133"/>
      <c r="O34" s="134"/>
      <c r="P34" s="6"/>
      <c r="Q34" s="6"/>
      <c r="R34" s="6"/>
      <c r="S34" s="89" t="s">
        <v>21</v>
      </c>
      <c r="T34" s="90" t="s">
        <v>22</v>
      </c>
    </row>
    <row r="35" spans="1:20" ht="15.75" thickBot="1" x14ac:dyDescent="0.3">
      <c r="A35" s="6"/>
      <c r="B35" s="6"/>
      <c r="C35" s="6"/>
      <c r="D35" s="6"/>
      <c r="E35" s="6"/>
      <c r="F35" s="6"/>
      <c r="G35" s="6"/>
      <c r="H35" s="6"/>
      <c r="M35" s="132"/>
      <c r="N35" s="135"/>
      <c r="O35" s="136"/>
      <c r="P35" s="6"/>
      <c r="Q35" s="6"/>
      <c r="R35" s="6"/>
      <c r="S35" s="91">
        <f>SUM(U10:U32)</f>
        <v>0</v>
      </c>
      <c r="T35" s="111">
        <f>SUM(V10:V32)</f>
        <v>0</v>
      </c>
    </row>
    <row r="36" spans="1:20" x14ac:dyDescent="0.25">
      <c r="A36" s="6"/>
      <c r="B36" s="6"/>
      <c r="C36" s="6"/>
      <c r="D36" s="6"/>
      <c r="E36" s="6"/>
      <c r="F36" s="6"/>
      <c r="G36" s="6"/>
      <c r="H36" s="6"/>
      <c r="M36" s="6"/>
      <c r="N36" s="6"/>
      <c r="O36" s="6"/>
      <c r="P36" s="6"/>
      <c r="Q36" s="6"/>
      <c r="R36" s="6"/>
      <c r="S36" s="6"/>
      <c r="T36" s="6"/>
    </row>
    <row r="37" spans="1:20" x14ac:dyDescent="0.25">
      <c r="A37" s="6"/>
      <c r="B37" s="6"/>
      <c r="C37" s="6"/>
      <c r="D37" s="6"/>
      <c r="E37" s="6"/>
      <c r="F37" s="6"/>
      <c r="G37" s="6"/>
      <c r="H37" s="6"/>
      <c r="M37" s="6"/>
      <c r="N37" s="6"/>
      <c r="O37" s="6"/>
      <c r="P37" s="6"/>
      <c r="Q37" s="6"/>
      <c r="R37" s="6"/>
      <c r="S37" s="6"/>
      <c r="T37" s="6"/>
    </row>
    <row r="38" spans="1:20" x14ac:dyDescent="0.25">
      <c r="A38" s="6"/>
      <c r="B38" s="6"/>
      <c r="C38" s="6"/>
      <c r="D38" s="6"/>
      <c r="E38" s="6"/>
      <c r="F38" s="6"/>
      <c r="G38" s="6"/>
      <c r="H38" s="6"/>
    </row>
    <row r="39" spans="1:20" x14ac:dyDescent="0.25">
      <c r="A39" s="6"/>
      <c r="B39" s="6"/>
      <c r="C39" s="6"/>
      <c r="D39" s="6"/>
      <c r="E39" s="6"/>
      <c r="F39" s="6"/>
      <c r="G39" s="6"/>
      <c r="H39" s="6"/>
    </row>
    <row r="40" spans="1:20" x14ac:dyDescent="0.25">
      <c r="A40" s="6"/>
      <c r="B40" s="6"/>
      <c r="C40" s="6"/>
      <c r="D40" s="6"/>
      <c r="E40" s="6"/>
      <c r="F40" s="6"/>
      <c r="G40" s="6"/>
      <c r="H40" s="6"/>
    </row>
    <row r="41" spans="1:20" x14ac:dyDescent="0.25">
      <c r="A41" s="6"/>
      <c r="B41" s="6"/>
      <c r="C41" s="6"/>
      <c r="D41" s="6"/>
      <c r="E41" s="6"/>
      <c r="F41" s="6"/>
      <c r="G41" s="6"/>
      <c r="H41" s="6"/>
    </row>
    <row r="42" spans="1:20" x14ac:dyDescent="0.25">
      <c r="A42" s="6"/>
      <c r="B42" s="6"/>
      <c r="C42" s="6"/>
      <c r="D42" s="6"/>
      <c r="E42" s="6"/>
      <c r="F42" s="6"/>
      <c r="G42" s="6"/>
      <c r="H42" s="6"/>
    </row>
  </sheetData>
  <sheetProtection algorithmName="SHA-512" hashValue="vQr075/vRG1LUPSY6OUJTEpnOocw5ALloPeYMkda7NJR9d+Ae4GOHZnLNGtKps68B9Fza4e55gq8LM81mLC5Hg==" saltValue="rxq8LkFwNGYmgWOmYiAQJg==" spinCount="100000" sheet="1" selectLockedCells="1"/>
  <mergeCells count="2">
    <mergeCell ref="M34:M35"/>
    <mergeCell ref="N34:O35"/>
  </mergeCells>
  <conditionalFormatting sqref="T10">
    <cfRule type="cellIs" dxfId="49" priority="70" operator="lessThan">
      <formula>$T$11</formula>
    </cfRule>
  </conditionalFormatting>
  <conditionalFormatting sqref="T11">
    <cfRule type="cellIs" dxfId="48" priority="68" operator="lessThan">
      <formula>$T$12</formula>
    </cfRule>
  </conditionalFormatting>
  <conditionalFormatting sqref="T14">
    <cfRule type="cellIs" dxfId="47" priority="66" operator="lessThan">
      <formula>$T$15</formula>
    </cfRule>
  </conditionalFormatting>
  <conditionalFormatting sqref="T15">
    <cfRule type="cellIs" dxfId="46" priority="65" operator="lessThan">
      <formula>$T$16</formula>
    </cfRule>
  </conditionalFormatting>
  <conditionalFormatting sqref="T19">
    <cfRule type="cellIs" dxfId="45" priority="64" operator="lessThan">
      <formula>$T$20</formula>
    </cfRule>
  </conditionalFormatting>
  <conditionalFormatting sqref="T23">
    <cfRule type="cellIs" dxfId="44" priority="63" operator="lessThan">
      <formula>$T$24</formula>
    </cfRule>
  </conditionalFormatting>
  <conditionalFormatting sqref="T27">
    <cfRule type="cellIs" dxfId="43" priority="62" operator="lessThan">
      <formula>$T$28</formula>
    </cfRule>
  </conditionalFormatting>
  <conditionalFormatting sqref="T18">
    <cfRule type="cellIs" dxfId="42" priority="60" operator="lessThan">
      <formula>$T$19</formula>
    </cfRule>
  </conditionalFormatting>
  <conditionalFormatting sqref="T22">
    <cfRule type="cellIs" dxfId="41" priority="59" operator="lessThan">
      <formula>$T$23</formula>
    </cfRule>
  </conditionalFormatting>
  <conditionalFormatting sqref="T26">
    <cfRule type="cellIs" dxfId="40" priority="58" operator="lessThan">
      <formula>$T$27</formula>
    </cfRule>
  </conditionalFormatting>
  <conditionalFormatting sqref="T30">
    <cfRule type="cellIs" dxfId="39" priority="57" operator="lessThan">
      <formula>$T$31</formula>
    </cfRule>
  </conditionalFormatting>
  <conditionalFormatting sqref="T31">
    <cfRule type="cellIs" dxfId="38" priority="56" operator="lessThan">
      <formula>$T$32</formula>
    </cfRule>
  </conditionalFormatting>
  <conditionalFormatting sqref="S11">
    <cfRule type="containsBlanks" dxfId="37" priority="31">
      <formula>LEN(TRIM(S11))=0</formula>
    </cfRule>
    <cfRule type="cellIs" dxfId="36" priority="36" operator="equal">
      <formula>$Q$11</formula>
    </cfRule>
    <cfRule type="containsBlanks" dxfId="35" priority="43">
      <formula>LEN(TRIM(S11))=0</formula>
    </cfRule>
    <cfRule type="cellIs" dxfId="34" priority="55" operator="equal">
      <formula>$S$12</formula>
    </cfRule>
  </conditionalFormatting>
  <conditionalFormatting sqref="S15">
    <cfRule type="containsBlanks" dxfId="33" priority="30">
      <formula>LEN(TRIM(S15))=0</formula>
    </cfRule>
    <cfRule type="cellIs" dxfId="32" priority="35" operator="equal">
      <formula>$Q$15</formula>
    </cfRule>
    <cfRule type="containsBlanks" dxfId="31" priority="52">
      <formula>LEN(TRIM(S15))=0</formula>
    </cfRule>
    <cfRule type="cellIs" dxfId="30" priority="53" operator="equal">
      <formula>$S$16</formula>
    </cfRule>
  </conditionalFormatting>
  <conditionalFormatting sqref="S19">
    <cfRule type="containsBlanks" dxfId="29" priority="29">
      <formula>LEN(TRIM(S19))=0</formula>
    </cfRule>
    <cfRule type="cellIs" dxfId="28" priority="37" operator="equal">
      <formula>$Q$19</formula>
    </cfRule>
    <cfRule type="containsBlanks" dxfId="27" priority="50">
      <formula>LEN(TRIM(S19))=0</formula>
    </cfRule>
    <cfRule type="cellIs" dxfId="26" priority="51" operator="equal">
      <formula>$S$20</formula>
    </cfRule>
  </conditionalFormatting>
  <conditionalFormatting sqref="S27">
    <cfRule type="containsBlanks" dxfId="25" priority="27">
      <formula>LEN(TRIM(S27))=0</formula>
    </cfRule>
    <cfRule type="cellIs" dxfId="24" priority="33" operator="equal">
      <formula>$Q$27</formula>
    </cfRule>
    <cfRule type="containsBlanks" dxfId="23" priority="48">
      <formula>LEN(TRIM(S27))=0</formula>
    </cfRule>
    <cfRule type="cellIs" dxfId="22" priority="49" operator="equal">
      <formula>$S$28</formula>
    </cfRule>
  </conditionalFormatting>
  <conditionalFormatting sqref="S31">
    <cfRule type="containsBlanks" dxfId="21" priority="26">
      <formula>LEN(TRIM(S31))=0</formula>
    </cfRule>
    <cfRule type="cellIs" dxfId="20" priority="32" operator="equal">
      <formula>$Q$31</formula>
    </cfRule>
    <cfRule type="containsBlanks" dxfId="19" priority="46">
      <formula>LEN(TRIM(S31))=0</formula>
    </cfRule>
    <cfRule type="cellIs" dxfId="18" priority="47" operator="equal">
      <formula>$S$32</formula>
    </cfRule>
  </conditionalFormatting>
  <conditionalFormatting sqref="S23">
    <cfRule type="containsBlanks" dxfId="17" priority="28">
      <formula>LEN(TRIM(S23))=0</formula>
    </cfRule>
    <cfRule type="cellIs" dxfId="16" priority="34" operator="equal">
      <formula>$Q$23</formula>
    </cfRule>
    <cfRule type="containsBlanks" dxfId="15" priority="44">
      <formula>LEN(TRIM(S23))=0</formula>
    </cfRule>
    <cfRule type="cellIs" dxfId="14" priority="45" operator="equal">
      <formula>$S$24</formula>
    </cfRule>
  </conditionalFormatting>
  <conditionalFormatting sqref="U11">
    <cfRule type="cellIs" dxfId="13" priority="24" operator="lessThan">
      <formula>$T$12</formula>
    </cfRule>
  </conditionalFormatting>
  <conditionalFormatting sqref="V11">
    <cfRule type="cellIs" dxfId="12" priority="13" operator="lessThan">
      <formula>$T$12</formula>
    </cfRule>
  </conditionalFormatting>
  <conditionalFormatting sqref="R12">
    <cfRule type="cellIs" dxfId="11" priority="12" operator="lessThan">
      <formula>$R$11</formula>
    </cfRule>
  </conditionalFormatting>
  <conditionalFormatting sqref="Q12">
    <cfRule type="cellIs" dxfId="10" priority="11" operator="lessThan">
      <formula>$Q$10</formula>
    </cfRule>
  </conditionalFormatting>
  <conditionalFormatting sqref="R16">
    <cfRule type="cellIs" dxfId="9" priority="10" operator="lessThan">
      <formula>$R$15</formula>
    </cfRule>
  </conditionalFormatting>
  <conditionalFormatting sqref="Q16">
    <cfRule type="cellIs" dxfId="8" priority="9" operator="lessThan">
      <formula>$Q$15</formula>
    </cfRule>
  </conditionalFormatting>
  <conditionalFormatting sqref="Q20">
    <cfRule type="cellIs" dxfId="7" priority="8" operator="lessThan">
      <formula>$Q$19</formula>
    </cfRule>
  </conditionalFormatting>
  <conditionalFormatting sqref="R20">
    <cfRule type="cellIs" dxfId="6" priority="7" operator="lessThan">
      <formula>$R$19</formula>
    </cfRule>
  </conditionalFormatting>
  <conditionalFormatting sqref="Q24">
    <cfRule type="cellIs" dxfId="5" priority="6" operator="lessThan">
      <formula>$Q$23</formula>
    </cfRule>
  </conditionalFormatting>
  <conditionalFormatting sqref="R24">
    <cfRule type="cellIs" dxfId="4" priority="5" operator="lessThan">
      <formula>$R$11+$R$23</formula>
    </cfRule>
  </conditionalFormatting>
  <conditionalFormatting sqref="Q28">
    <cfRule type="cellIs" dxfId="3" priority="4" operator="lessThan">
      <formula>$Q$27</formula>
    </cfRule>
  </conditionalFormatting>
  <conditionalFormatting sqref="R28">
    <cfRule type="cellIs" dxfId="2" priority="3" operator="lessThan">
      <formula>$R$27</formula>
    </cfRule>
  </conditionalFormatting>
  <conditionalFormatting sqref="Q32">
    <cfRule type="cellIs" dxfId="1" priority="2" operator="lessThan">
      <formula>$Q$31</formula>
    </cfRule>
  </conditionalFormatting>
  <conditionalFormatting sqref="R32">
    <cfRule type="cellIs" dxfId="0" priority="1" operator="lessThan">
      <formula>$R$31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6" orientation="landscape" horizontalDpi="4294967293" verticalDpi="300" r:id="rId1"/>
  <ignoredErrors>
    <ignoredError sqref="R12 R16:S16 S20 S24 S28 S15 S10 S19 S23 S27 R17:R18 R32:S32 R20:R22 R24:R26 R28 R31:S31" formula="1"/>
    <ignoredError sqref="E13:G13 F10 E17:G17 F14 E21:G21 F18 E25:G25 F22 F26 G11 G15 G19 G23 G27 F16:G16 G20 F12:G12 F24:G24" evalError="1"/>
    <ignoredError sqref="N5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8570C-A94B-49EC-93FF-2E51320CD176}">
  <sheetPr codeName="Feuil3"/>
  <dimension ref="A1:A3"/>
  <sheetViews>
    <sheetView showGridLines="0" showRowColHeaders="0" topLeftCell="A2" zoomScale="70" zoomScaleNormal="70" workbookViewId="0">
      <selection activeCell="B3" sqref="B3"/>
    </sheetView>
  </sheetViews>
  <sheetFormatPr baseColWidth="10" defaultRowHeight="51" customHeight="1" x14ac:dyDescent="0.25"/>
  <cols>
    <col min="1" max="1" width="1.7109375" customWidth="1"/>
    <col min="2" max="2" width="31.42578125" customWidth="1"/>
    <col min="3" max="3" width="30.7109375" customWidth="1"/>
    <col min="4" max="4" width="4.7109375" customWidth="1"/>
    <col min="5" max="5" width="12.7109375" customWidth="1"/>
    <col min="6" max="6" width="28.85546875" customWidth="1"/>
    <col min="7" max="7" width="29" customWidth="1"/>
    <col min="8" max="8" width="19.140625" customWidth="1"/>
    <col min="9" max="9" width="23.28515625" customWidth="1"/>
    <col min="10" max="10" width="26.42578125" customWidth="1"/>
    <col min="11" max="11" width="13.42578125" customWidth="1"/>
    <col min="12" max="12" width="2.7109375" customWidth="1"/>
  </cols>
  <sheetData>
    <row r="1" ht="51" hidden="1" customHeight="1" x14ac:dyDescent="0.25"/>
    <row r="2" ht="24.95" customHeight="1" x14ac:dyDescent="0.25"/>
    <row r="3" ht="24.95" customHeight="1" x14ac:dyDescent="0.25"/>
  </sheetData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8B0C5-A1B3-4ECE-8D2D-FAA18886FE41}">
  <sheetPr codeName="Feuil4"/>
  <dimension ref="A1:K9"/>
  <sheetViews>
    <sheetView showGridLines="0" showRowColHeaders="0" workbookViewId="0">
      <selection activeCell="B7" sqref="B7"/>
    </sheetView>
  </sheetViews>
  <sheetFormatPr baseColWidth="10" defaultRowHeight="15" x14ac:dyDescent="0.25"/>
  <cols>
    <col min="1" max="1" width="3.7109375" style="6" customWidth="1"/>
    <col min="2" max="2" width="31.42578125" style="6" customWidth="1"/>
    <col min="3" max="3" width="30.7109375" style="6" customWidth="1"/>
    <col min="4" max="5" width="8.7109375" style="6" customWidth="1"/>
    <col min="6" max="6" width="28.85546875" style="6" customWidth="1"/>
    <col min="7" max="7" width="29" style="6" customWidth="1"/>
  </cols>
  <sheetData>
    <row r="1" spans="2:11" ht="50.1" customHeight="1" x14ac:dyDescent="0.25"/>
    <row r="2" spans="2:11" s="6" customFormat="1" ht="51" customHeight="1" x14ac:dyDescent="0.25">
      <c r="B2" s="40" t="s">
        <v>19</v>
      </c>
      <c r="C2" s="112">
        <v>0</v>
      </c>
      <c r="D2" s="25"/>
      <c r="E2" s="25"/>
      <c r="F2" s="19"/>
      <c r="G2" s="20"/>
      <c r="H2" s="22"/>
      <c r="I2" s="22"/>
      <c r="J2" s="22"/>
      <c r="K2" s="22"/>
    </row>
    <row r="3" spans="2:11" s="6" customFormat="1" ht="51" customHeight="1" x14ac:dyDescent="0.25">
      <c r="B3" s="41" t="s">
        <v>0</v>
      </c>
      <c r="C3" s="143">
        <v>0</v>
      </c>
      <c r="D3" s="143"/>
      <c r="E3" s="143"/>
      <c r="F3" s="22"/>
      <c r="G3" s="21"/>
      <c r="H3" s="22"/>
      <c r="I3" s="22"/>
      <c r="J3" s="22"/>
      <c r="K3" s="22"/>
    </row>
    <row r="4" spans="2:11" s="6" customFormat="1" ht="51" customHeight="1" x14ac:dyDescent="0.25">
      <c r="B4" s="42" t="s">
        <v>20</v>
      </c>
      <c r="C4" s="113">
        <v>0</v>
      </c>
      <c r="D4" s="26"/>
      <c r="E4" s="26"/>
      <c r="F4" s="47" t="s">
        <v>1</v>
      </c>
      <c r="G4" s="122"/>
      <c r="H4" s="35"/>
      <c r="I4" s="31"/>
      <c r="J4" s="31"/>
      <c r="K4" s="30"/>
    </row>
    <row r="5" spans="2:11" s="6" customFormat="1" ht="51" customHeight="1" x14ac:dyDescent="0.25">
      <c r="B5" s="29" t="s">
        <v>10</v>
      </c>
      <c r="C5" s="137"/>
      <c r="D5" s="137"/>
      <c r="E5" s="138"/>
      <c r="F5" s="46" t="s">
        <v>7</v>
      </c>
      <c r="G5" s="114" t="s">
        <v>12</v>
      </c>
      <c r="H5" s="34"/>
      <c r="I5" s="34"/>
      <c r="J5" s="32"/>
      <c r="K5" s="32"/>
    </row>
    <row r="6" spans="2:11" s="6" customFormat="1" ht="51" customHeight="1" x14ac:dyDescent="0.25">
      <c r="B6" s="23"/>
      <c r="C6" s="28"/>
      <c r="D6" s="139" t="s">
        <v>8</v>
      </c>
      <c r="E6" s="140"/>
      <c r="F6" s="141"/>
      <c r="G6" s="142"/>
      <c r="H6" s="33"/>
      <c r="I6" s="33"/>
      <c r="J6" s="33"/>
      <c r="K6" s="33"/>
    </row>
    <row r="7" spans="2:11" s="6" customFormat="1" ht="51" customHeight="1" x14ac:dyDescent="0.25">
      <c r="B7" s="123" t="s">
        <v>33</v>
      </c>
      <c r="C7" s="124">
        <v>125</v>
      </c>
      <c r="D7" s="27"/>
      <c r="E7" s="115"/>
      <c r="F7" s="116" t="s">
        <v>30</v>
      </c>
      <c r="G7" s="117"/>
      <c r="H7" s="24"/>
      <c r="I7" s="24"/>
      <c r="J7" s="24"/>
      <c r="K7" s="28"/>
    </row>
    <row r="8" spans="2:11" s="6" customFormat="1" ht="51" customHeight="1" x14ac:dyDescent="0.25">
      <c r="B8" s="27"/>
      <c r="C8" s="28"/>
      <c r="D8" s="39"/>
      <c r="E8" s="118"/>
      <c r="F8" s="119"/>
      <c r="G8" s="117"/>
      <c r="H8" s="24"/>
      <c r="I8" s="24"/>
      <c r="J8" s="24"/>
      <c r="K8" s="28"/>
    </row>
    <row r="9" spans="2:11" s="6" customFormat="1" ht="51" customHeight="1" x14ac:dyDescent="0.25">
      <c r="B9" s="44" t="s">
        <v>9</v>
      </c>
      <c r="C9" s="45"/>
      <c r="D9" s="37"/>
      <c r="E9" s="38"/>
      <c r="F9" s="120"/>
      <c r="G9" s="121" t="s">
        <v>11</v>
      </c>
      <c r="H9" s="36"/>
      <c r="I9" s="36"/>
      <c r="J9" s="36"/>
      <c r="K9" s="36"/>
    </row>
  </sheetData>
  <mergeCells count="3">
    <mergeCell ref="C5:E5"/>
    <mergeCell ref="D6:G6"/>
    <mergeCell ref="C3:E3"/>
  </mergeCells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</vt:lpstr>
      <vt:lpstr>fiche production</vt:lpstr>
      <vt:lpstr>fiche palette</vt:lpstr>
      <vt:lpstr>Trame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toff</dc:creator>
  <cp:lastModifiedBy>toff</cp:lastModifiedBy>
  <cp:lastPrinted>2022-02-04T09:23:51Z</cp:lastPrinted>
  <dcterms:created xsi:type="dcterms:W3CDTF">2021-12-20T10:15:39Z</dcterms:created>
  <dcterms:modified xsi:type="dcterms:W3CDTF">2022-11-20T12:43:19Z</dcterms:modified>
</cp:coreProperties>
</file>