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 codeName="{2109D909-C6D8-E34B-4C66-09127ED2DC46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H:\Projet 2020\"/>
    </mc:Choice>
  </mc:AlternateContent>
  <xr:revisionPtr revIDLastSave="0" documentId="13_ncr:1_{D6826383-23E0-4E64-8EC1-9582C81B8A04}" xr6:coauthVersionLast="45" xr6:coauthVersionMax="45" xr10:uidLastSave="{00000000-0000-0000-0000-000000000000}"/>
  <bookViews>
    <workbookView xWindow="-120" yWindow="-120" windowWidth="29040" windowHeight="15840" activeTab="5" xr2:uid="{2BF1A346-22A1-4E48-AAEC-4EB3C1C3A874}"/>
  </bookViews>
  <sheets>
    <sheet name="TableauBord" sheetId="11" r:id="rId1"/>
    <sheet name="Transactions" sheetId="7" r:id="rId2"/>
    <sheet name="A" sheetId="2" r:id="rId3"/>
    <sheet name="Grand journal" sheetId="6" state="hidden" r:id="rId4"/>
    <sheet name="BV" sheetId="1" r:id="rId5"/>
    <sheet name="DB" sheetId="12" r:id="rId6"/>
  </sheets>
  <definedNames>
    <definedName name="Checker">Tableau7[Check]</definedName>
    <definedName name="Controle">Tableau7[[ ]]</definedName>
    <definedName name="Test">Tableau1[['#]:[Descriptions]]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1" i="2" l="1"/>
  <c r="X5" i="12"/>
  <c r="X6" i="12" s="1"/>
  <c r="X7" i="12" s="1"/>
  <c r="X8" i="12" s="1"/>
  <c r="X9" i="12" s="1"/>
  <c r="X10" i="12" s="1"/>
  <c r="X11" i="12" s="1"/>
  <c r="X12" i="12" s="1"/>
  <c r="X13" i="12" s="1"/>
  <c r="X14" i="12" s="1"/>
  <c r="X15" i="12" s="1"/>
  <c r="X16" i="12" s="1"/>
  <c r="X17" i="12" s="1"/>
  <c r="X18" i="12" s="1"/>
  <c r="X19" i="12" s="1"/>
  <c r="X20" i="12" s="1"/>
  <c r="X21" i="12" s="1"/>
  <c r="X22" i="12" s="1"/>
  <c r="X23" i="12" s="1"/>
  <c r="X24" i="12" s="1"/>
  <c r="X25" i="12" s="1"/>
  <c r="X26" i="12" s="1"/>
  <c r="X27" i="12" s="1"/>
  <c r="X28" i="12" s="1"/>
  <c r="X29" i="12" s="1"/>
  <c r="X30" i="12" s="1"/>
  <c r="U5" i="12"/>
  <c r="U6" i="12" s="1"/>
  <c r="U7" i="12" s="1"/>
  <c r="U8" i="12" s="1"/>
  <c r="U9" i="12" s="1"/>
  <c r="U10" i="12" s="1"/>
  <c r="U11" i="12" s="1"/>
  <c r="U12" i="12" s="1"/>
  <c r="U13" i="12" s="1"/>
  <c r="U14" i="12" s="1"/>
  <c r="U15" i="12" s="1"/>
  <c r="U16" i="12" s="1"/>
  <c r="U17" i="12" s="1"/>
  <c r="U18" i="12" s="1"/>
  <c r="U19" i="12" s="1"/>
  <c r="U20" i="12" s="1"/>
  <c r="U21" i="12" s="1"/>
  <c r="U22" i="12" s="1"/>
  <c r="U23" i="12" s="1"/>
  <c r="U24" i="12" s="1"/>
  <c r="U25" i="12" s="1"/>
  <c r="U26" i="12" s="1"/>
  <c r="U27" i="12" s="1"/>
  <c r="U28" i="12" s="1"/>
  <c r="U29" i="12" s="1"/>
  <c r="U30" i="12" s="1"/>
  <c r="R5" i="12"/>
  <c r="R6" i="12" s="1"/>
  <c r="R7" i="12" s="1"/>
  <c r="R8" i="12" s="1"/>
  <c r="R9" i="12" s="1"/>
  <c r="R10" i="12" s="1"/>
  <c r="R11" i="12" s="1"/>
  <c r="R12" i="12" s="1"/>
  <c r="R13" i="12" s="1"/>
  <c r="R14" i="12" s="1"/>
  <c r="R15" i="12" s="1"/>
  <c r="R16" i="12" s="1"/>
  <c r="R17" i="12" s="1"/>
  <c r="R18" i="12" s="1"/>
  <c r="R19" i="12" s="1"/>
  <c r="R20" i="12" s="1"/>
  <c r="R21" i="12" s="1"/>
  <c r="R22" i="12" s="1"/>
  <c r="R23" i="12" s="1"/>
  <c r="R24" i="12" s="1"/>
  <c r="R25" i="12" s="1"/>
  <c r="R26" i="12" s="1"/>
  <c r="R27" i="12" s="1"/>
  <c r="R28" i="12" s="1"/>
  <c r="R29" i="12" s="1"/>
  <c r="R30" i="12" s="1"/>
  <c r="O5" i="12"/>
  <c r="O6" i="12" s="1"/>
  <c r="O7" i="12" s="1"/>
  <c r="O8" i="12" s="1"/>
  <c r="O9" i="12" s="1"/>
  <c r="O10" i="12" s="1"/>
  <c r="O11" i="12" s="1"/>
  <c r="O12" i="12" s="1"/>
  <c r="O13" i="12" s="1"/>
  <c r="O14" i="12" s="1"/>
  <c r="O15" i="12" s="1"/>
  <c r="O16" i="12" s="1"/>
  <c r="O17" i="12" s="1"/>
  <c r="O18" i="12" s="1"/>
  <c r="O19" i="12" s="1"/>
  <c r="O20" i="12" s="1"/>
  <c r="O21" i="12" s="1"/>
  <c r="O22" i="12" s="1"/>
  <c r="O23" i="12" s="1"/>
  <c r="O24" i="12" s="1"/>
  <c r="O25" i="12" s="1"/>
  <c r="O26" i="12" s="1"/>
  <c r="O27" i="12" s="1"/>
  <c r="O28" i="12" s="1"/>
  <c r="O29" i="12" s="1"/>
  <c r="O30" i="12" s="1"/>
  <c r="L5" i="12"/>
  <c r="L6" i="12" s="1"/>
  <c r="L7" i="12" s="1"/>
  <c r="L8" i="12" s="1"/>
  <c r="L9" i="12" s="1"/>
  <c r="L10" i="12" s="1"/>
  <c r="L11" i="12" s="1"/>
  <c r="L12" i="12" s="1"/>
  <c r="L13" i="12" s="1"/>
  <c r="L14" i="12" s="1"/>
  <c r="L15" i="12" s="1"/>
  <c r="L16" i="12" s="1"/>
  <c r="L17" i="12" s="1"/>
  <c r="L18" i="12" s="1"/>
  <c r="L19" i="12" s="1"/>
  <c r="L20" i="12" s="1"/>
  <c r="L21" i="12" s="1"/>
  <c r="L22" i="12" s="1"/>
  <c r="L23" i="12" s="1"/>
  <c r="L24" i="12" s="1"/>
  <c r="L25" i="12" s="1"/>
  <c r="L26" i="12" s="1"/>
  <c r="L27" i="12" s="1"/>
  <c r="L28" i="12" s="1"/>
  <c r="L29" i="12" s="1"/>
  <c r="L30" i="12" s="1"/>
  <c r="I4" i="12" l="1"/>
  <c r="I5" i="12" s="1"/>
  <c r="I6" i="12" s="1"/>
  <c r="I7" i="12" s="1"/>
  <c r="I8" i="12" s="1"/>
  <c r="I9" i="12" s="1"/>
  <c r="I10" i="12" s="1"/>
  <c r="I11" i="12" s="1"/>
  <c r="I12" i="12" s="1"/>
  <c r="I13" i="12" s="1"/>
  <c r="I14" i="12" s="1"/>
  <c r="I15" i="12" s="1"/>
  <c r="I16" i="12" s="1"/>
  <c r="I17" i="12" s="1"/>
  <c r="I18" i="12" s="1"/>
  <c r="I19" i="12" s="1"/>
  <c r="I20" i="12" s="1"/>
  <c r="I21" i="12" s="1"/>
  <c r="I22" i="12" s="1"/>
  <c r="I23" i="12" s="1"/>
  <c r="I24" i="12" s="1"/>
  <c r="I25" i="12" s="1"/>
  <c r="I26" i="12" s="1"/>
  <c r="I27" i="12" s="1"/>
  <c r="I28" i="12" s="1"/>
  <c r="I29" i="12" s="1"/>
  <c r="I30" i="12" s="1"/>
  <c r="F4" i="12"/>
  <c r="F5" i="12" s="1"/>
  <c r="F6" i="12" s="1"/>
  <c r="F7" i="12" s="1"/>
  <c r="F8" i="12" s="1"/>
  <c r="F9" i="12" s="1"/>
  <c r="F10" i="12" s="1"/>
  <c r="F11" i="12" s="1"/>
  <c r="F12" i="12" s="1"/>
  <c r="F13" i="12" s="1"/>
  <c r="F14" i="12" s="1"/>
  <c r="F15" i="12" s="1"/>
  <c r="F16" i="12" s="1"/>
  <c r="F17" i="12" s="1"/>
  <c r="F18" i="12" s="1"/>
  <c r="F19" i="12" s="1"/>
  <c r="F20" i="12" s="1"/>
  <c r="F21" i="12" s="1"/>
  <c r="F22" i="12" s="1"/>
  <c r="F23" i="12" s="1"/>
  <c r="F24" i="12" s="1"/>
  <c r="F25" i="12" s="1"/>
  <c r="F26" i="12" s="1"/>
  <c r="F27" i="12" s="1"/>
  <c r="F28" i="12" s="1"/>
  <c r="F29" i="12" s="1"/>
  <c r="F30" i="12" s="1"/>
  <c r="D6" i="1" l="1" a="1"/>
  <c r="D6" i="1" s="1"/>
  <c r="D5" i="1" a="1"/>
  <c r="D5" i="1" s="1"/>
  <c r="G11" i="2" l="1"/>
  <c r="F11" i="2"/>
  <c r="D7" i="1" l="1" a="1"/>
  <c r="D7" i="1" s="1"/>
  <c r="D8" i="1" a="1"/>
  <c r="D8" i="1" s="1"/>
  <c r="D9" i="1" a="1"/>
  <c r="D9" i="1" s="1"/>
  <c r="D10" i="1" a="1"/>
  <c r="D10" i="1" s="1"/>
  <c r="D11" i="1" a="1"/>
  <c r="D11" i="1" s="1"/>
  <c r="D12" i="1" a="1"/>
  <c r="D12" i="1" s="1"/>
  <c r="D13" i="1" a="1"/>
  <c r="D13" i="1" s="1"/>
  <c r="D14" i="1" a="1"/>
  <c r="D14" i="1" s="1"/>
  <c r="D15" i="1" a="1"/>
  <c r="D15" i="1" s="1"/>
  <c r="D16" i="1" a="1"/>
  <c r="D16" i="1" s="1"/>
  <c r="D17" i="1" a="1"/>
  <c r="D17" i="1" s="1"/>
  <c r="D18" i="1" a="1"/>
  <c r="D18" i="1" s="1"/>
  <c r="D19" i="1" a="1"/>
  <c r="D19" i="1" s="1"/>
  <c r="D20" i="1" a="1"/>
  <c r="D20" i="1" s="1"/>
  <c r="D21" i="1" a="1"/>
  <c r="D21" i="1" s="1"/>
  <c r="D22" i="1" a="1"/>
  <c r="D22" i="1" s="1"/>
  <c r="D23" i="1" a="1"/>
  <c r="D23" i="1" s="1"/>
  <c r="D24" i="1" a="1"/>
  <c r="D24" i="1" s="1"/>
  <c r="D25" i="1" a="1"/>
  <c r="D25" i="1" s="1"/>
  <c r="D26" i="1" a="1"/>
  <c r="D26" i="1" s="1"/>
  <c r="D10" i="7"/>
  <c r="D11" i="7"/>
  <c r="B11" i="7" l="1"/>
  <c r="H11" i="7"/>
  <c r="C3" i="7"/>
  <c r="B10" i="7" l="1"/>
  <c r="H10" i="7"/>
  <c r="E8" i="7" l="1"/>
  <c r="F8" i="7"/>
  <c r="G8" i="7" l="1"/>
  <c r="D7" i="7"/>
  <c r="G1" i="7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<sst xmlns="http://schemas.openxmlformats.org/spreadsheetml/2006/main" count="114" uniqueCount="50">
  <si>
    <t>Compte</t>
  </si>
  <si>
    <t>Solde</t>
  </si>
  <si>
    <t>Nr</t>
  </si>
  <si>
    <t>Date</t>
  </si>
  <si>
    <t>Commentaire</t>
  </si>
  <si>
    <t>Débit</t>
  </si>
  <si>
    <t>Crédit</t>
  </si>
  <si>
    <t>Journal général</t>
  </si>
  <si>
    <t>Journal Achat</t>
  </si>
  <si>
    <t>Ref</t>
  </si>
  <si>
    <t>#</t>
  </si>
  <si>
    <t>Journal</t>
  </si>
  <si>
    <t>Montant</t>
  </si>
  <si>
    <t>No Document</t>
  </si>
  <si>
    <t>Description</t>
  </si>
  <si>
    <t>Check</t>
  </si>
  <si>
    <t>Erreur</t>
  </si>
  <si>
    <t>No</t>
  </si>
  <si>
    <t xml:space="preserve"> </t>
  </si>
  <si>
    <t>Descriptions</t>
  </si>
  <si>
    <t>Carte de crédit - MasterCard</t>
  </si>
  <si>
    <t>Prêt étudiant</t>
  </si>
  <si>
    <t>Emprunt automobile</t>
  </si>
  <si>
    <t>Revenu d'emploi net</t>
  </si>
  <si>
    <t>Autres revenus</t>
  </si>
  <si>
    <t>Loyer</t>
  </si>
  <si>
    <t>Électricité</t>
  </si>
  <si>
    <t>Télécommunication</t>
  </si>
  <si>
    <t>Épicerie</t>
  </si>
  <si>
    <t>Restaurant</t>
  </si>
  <si>
    <t>Logiciel / Jeux</t>
  </si>
  <si>
    <t>Abonnement</t>
  </si>
  <si>
    <t>Entretiens et réparations</t>
  </si>
  <si>
    <t>Loisirs</t>
  </si>
  <si>
    <t>Intérêts et frais bancaire</t>
  </si>
  <si>
    <t>Intérêts sur emprunt</t>
  </si>
  <si>
    <t>Catégorie</t>
  </si>
  <si>
    <t>Actif</t>
  </si>
  <si>
    <t>Passif</t>
  </si>
  <si>
    <t>Revenu</t>
  </si>
  <si>
    <t>Dépense</t>
  </si>
  <si>
    <t>Total</t>
  </si>
  <si>
    <t>Banque - 1</t>
  </si>
  <si>
    <t>Banque - 2</t>
  </si>
  <si>
    <t>Banque - 3</t>
  </si>
  <si>
    <t>Banque - 4</t>
  </si>
  <si>
    <t>Placement - 1</t>
  </si>
  <si>
    <t>Placement - 2</t>
  </si>
  <si>
    <t>Loisir</t>
  </si>
  <si>
    <t>Ce qui devrait etre réalisé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</si>
</sst>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 * #,##0.00_)\ &quot;$&quot;_ ;_ * \(#,##0.00\)\ &quot;$&quot;_ ;_ * &quot;-&quot;??_)\ &quot;$&quot;_ ;_ @_ "/>
    <numFmt numFmtId="43" formatCode="_ * #,##0.00_)_ ;_ * \(#,##0.00\)_ ;_ * &quot;-&quot;??_)_ ;_ @_ "/>
    <numFmt numFmtId="164" formatCode="[$-C0C]d\ mmm\ yyyy;@"/>
    <numFmt numFmtId="165" formatCode="_ * #,##0.00_)\ _$_ ;_ * \(#,##0.00\)\ _$_ ;_ * &quot;-&quot;??_)\ _$_ ;_ @_ "/>
  </numFmts>
  <fonts count="10" x14ac:knownFonts="1">
    <font>
      <sz val="12"/>
      <color theme="1"/>
      <name val="Arial"/>
      <family val="2"/>
    </font>
    <font>
      <b/>
      <sz val="12"/>
      <color theme="0"/>
      <name val="Arial"/>
      <family val="2"/>
    </font>
    <font>
      <sz val="14"/>
      <color theme="1"/>
      <name val="Arial"/>
      <family val="2"/>
    </font>
    <font>
      <sz val="12"/>
      <color theme="1"/>
      <name val="Arial"/>
      <family val="2"/>
    </font>
    <font>
      <sz val="72"/>
      <color theme="1"/>
      <name val="Arial"/>
      <family val="2"/>
    </font>
    <font>
      <b/>
      <sz val="14"/>
      <color theme="1"/>
      <name val="Arial"/>
      <family val="2"/>
    </font>
    <font>
      <b/>
      <sz val="14"/>
      <color theme="0"/>
      <name val="Arial"/>
      <family val="2"/>
    </font>
    <font>
      <sz val="14"/>
      <color theme="0"/>
      <name val="Arial"/>
      <family val="2"/>
    </font>
    <font>
      <sz val="8"/>
      <name val="Arial"/>
      <family val="2"/>
    </font>
    <font>
      <sz val="14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42">
    <xf numFmtId="0" fontId="0" fillId="0" borderId="0" xfId="0"/>
    <xf numFmtId="0" fontId="2" fillId="0" borderId="0" xfId="0" applyFont="1" applyFill="1" applyAlignment="1">
      <alignment horizontal="center"/>
    </xf>
    <xf numFmtId="0" fontId="0" fillId="0" borderId="0" xfId="0" applyFill="1"/>
    <xf numFmtId="0" fontId="0" fillId="2" borderId="0" xfId="0" applyFill="1"/>
    <xf numFmtId="0" fontId="1" fillId="3" borderId="0" xfId="0" applyFont="1" applyFill="1" applyAlignment="1">
      <alignment horizontal="center"/>
    </xf>
    <xf numFmtId="16" fontId="0" fillId="0" borderId="0" xfId="0" applyNumberFormat="1" applyFill="1"/>
    <xf numFmtId="43" fontId="0" fillId="0" borderId="0" xfId="1" applyFont="1" applyFill="1"/>
    <xf numFmtId="0" fontId="4" fillId="2" borderId="0" xfId="0" applyFont="1" applyFill="1" applyAlignment="1">
      <alignment horizontal="centerContinuous"/>
    </xf>
    <xf numFmtId="0" fontId="0" fillId="2" borderId="0" xfId="0" applyFill="1" applyAlignment="1">
      <alignment horizontal="center"/>
    </xf>
    <xf numFmtId="0" fontId="2" fillId="4" borderId="0" xfId="0" applyFont="1" applyFill="1"/>
    <xf numFmtId="0" fontId="5" fillId="5" borderId="1" xfId="0" applyFont="1" applyFill="1" applyBorder="1"/>
    <xf numFmtId="0" fontId="6" fillId="3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44" fontId="2" fillId="2" borderId="1" xfId="2" applyFont="1" applyFill="1" applyBorder="1"/>
    <xf numFmtId="164" fontId="2" fillId="2" borderId="1" xfId="0" applyNumberFormat="1" applyFont="1" applyFill="1" applyBorder="1" applyAlignment="1">
      <alignment horizontal="right"/>
    </xf>
    <xf numFmtId="0" fontId="0" fillId="0" borderId="0" xfId="0" applyFill="1" applyAlignment="1">
      <alignment horizontal="center"/>
    </xf>
    <xf numFmtId="0" fontId="2" fillId="0" borderId="0" xfId="0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43" fontId="2" fillId="0" borderId="0" xfId="1" applyFont="1" applyFill="1" applyBorder="1" applyAlignment="1">
      <alignment horizontal="center"/>
    </xf>
    <xf numFmtId="0" fontId="2" fillId="0" borderId="0" xfId="0" applyFont="1" applyFill="1" applyAlignment="1">
      <alignment horizontal="left"/>
    </xf>
    <xf numFmtId="0" fontId="2" fillId="0" borderId="0" xfId="0" applyNumberFormat="1" applyFont="1" applyFill="1" applyBorder="1" applyAlignment="1">
      <alignment horizontal="left"/>
    </xf>
    <xf numFmtId="0" fontId="2" fillId="0" borderId="0" xfId="0" applyNumberFormat="1" applyFont="1" applyFill="1" applyAlignment="1">
      <alignment horizontal="center"/>
    </xf>
    <xf numFmtId="0" fontId="2" fillId="0" borderId="0" xfId="0" applyNumberFormat="1" applyFont="1" applyFill="1" applyAlignment="1">
      <alignment horizontal="left"/>
    </xf>
    <xf numFmtId="43" fontId="2" fillId="0" borderId="0" xfId="1" applyFont="1" applyFill="1"/>
    <xf numFmtId="0" fontId="2" fillId="0" borderId="0" xfId="0" applyFont="1" applyFill="1"/>
    <xf numFmtId="16" fontId="0" fillId="0" borderId="0" xfId="0" applyNumberFormat="1" applyFill="1" applyAlignment="1">
      <alignment horizontal="center"/>
    </xf>
    <xf numFmtId="0" fontId="7" fillId="4" borderId="0" xfId="0" applyFont="1" applyFill="1"/>
    <xf numFmtId="43" fontId="2" fillId="4" borderId="0" xfId="0" applyNumberFormat="1" applyFont="1" applyFill="1"/>
    <xf numFmtId="165" fontId="2" fillId="0" borderId="0" xfId="0" applyNumberFormat="1" applyFont="1" applyFill="1" applyAlignment="1">
      <alignment horizontal="center"/>
    </xf>
    <xf numFmtId="0" fontId="2" fillId="0" borderId="1" xfId="0" applyFont="1" applyFill="1" applyBorder="1" applyAlignment="1">
      <alignment horizontal="center"/>
    </xf>
    <xf numFmtId="43" fontId="0" fillId="2" borderId="0" xfId="0" applyNumberFormat="1" applyFill="1"/>
    <xf numFmtId="0" fontId="0" fillId="0" borderId="0" xfId="0" applyAlignment="1">
      <alignment horizontal="center"/>
    </xf>
    <xf numFmtId="43" fontId="7" fillId="4" borderId="0" xfId="1" applyFont="1" applyFill="1"/>
    <xf numFmtId="0" fontId="7" fillId="4" borderId="0" xfId="0" applyFont="1" applyFill="1" applyAlignment="1">
      <alignment horizontal="center"/>
    </xf>
    <xf numFmtId="0" fontId="0" fillId="0" borderId="2" xfId="0" applyBorder="1" applyAlignment="1">
      <alignment horizontal="centerContinuous"/>
    </xf>
    <xf numFmtId="0" fontId="0" fillId="0" borderId="3" xfId="0" applyBorder="1" applyAlignment="1">
      <alignment horizontal="centerContinuous"/>
    </xf>
    <xf numFmtId="0" fontId="0" fillId="0" borderId="4" xfId="0" applyBorder="1" applyAlignment="1">
      <alignment horizontal="centerContinuous"/>
    </xf>
    <xf numFmtId="0" fontId="0" fillId="0" borderId="5" xfId="0" applyFill="1" applyBorder="1" applyAlignment="1">
      <alignment horizontal="center"/>
    </xf>
    <xf numFmtId="0" fontId="0" fillId="0" borderId="5" xfId="0" applyFill="1" applyBorder="1"/>
    <xf numFmtId="44" fontId="0" fillId="0" borderId="5" xfId="0" applyNumberFormat="1" applyFont="1" applyFill="1" applyBorder="1"/>
    <xf numFmtId="0" fontId="9" fillId="4" borderId="0" xfId="0" applyFont="1" applyFill="1"/>
    <xf numFmtId="15" fontId="0" fillId="0" borderId="0" xfId="0" applyNumberFormat="1"/>
  </cellXfs>
  <cellStyles count="3">
    <cellStyle name="Milliers" xfId="1" builtinId="3"/>
    <cellStyle name="Monétaire" xfId="2" builtinId="4"/>
    <cellStyle name="Normal" xfId="0" builtinId="0"/>
  </cellStyles>
  <dxfs count="56">
    <dxf>
      <font>
        <color theme="0"/>
      </font>
    </dxf>
    <dxf>
      <font>
        <color theme="0"/>
      </font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font>
        <color theme="0"/>
      </font>
    </dxf>
    <dxf>
      <font>
        <color theme="0"/>
      </font>
    </dxf>
    <dxf>
      <fill>
        <patternFill>
          <bgColor rgb="FFFFC000"/>
        </patternFill>
      </fill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double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34" formatCode="_ * #,##0.00_)\ &quot;$&quot;_ ;_ * \(#,##0.00\)\ &quot;$&quot;_ ;_ * &quot;-&quot;??_)\ &quot;$&quot;_ ;_ @_ "/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double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34" formatCode="_ * #,##0.00_)\ &quot;$&quot;_ ;_ * \(#,##0.00\)\ &quot;$&quot;_ ;_ * &quot;-&quot;??_)\ &quot;$&quot;_ ;_ @_ "/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double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double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double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double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double">
          <color indexed="64"/>
        </bottom>
      </border>
    </dxf>
    <dxf>
      <border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165" formatCode="_ * #,##0.00_)\ _$_ ;_ * \(#,##0.00\)\ _$_ ;_ * &quot;-&quot;??_)\ _$_ ;_ @_ 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165" formatCode="_ * #,##0.00_)\ _$_ ;_ * \(#,##0.00\)\ _$_ ;_ * &quot;-&quot;??_)\ _$_ ;_ @_ 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rgb="FF000000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rgb="FF000000"/>
          <bgColor auto="1"/>
        </patternFill>
      </fill>
    </dxf>
    <dxf>
      <font>
        <b/>
        <strike val="0"/>
        <outline val="0"/>
        <shadow val="0"/>
        <u val="none"/>
        <vertAlign val="baseline"/>
        <sz val="12"/>
        <color theme="0"/>
        <name val="Arial"/>
        <family val="2"/>
        <scheme val="none"/>
      </font>
      <fill>
        <patternFill patternType="solid">
          <fgColor indexed="64"/>
          <bgColor theme="4" tint="-0.249977111117893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/>
        <strike val="0"/>
        <outline val="0"/>
        <shadow val="0"/>
        <u val="none"/>
        <vertAlign val="baseline"/>
        <sz val="12"/>
        <color theme="0"/>
        <name val="Arial"/>
        <family val="2"/>
        <scheme val="none"/>
      </font>
      <fill>
        <patternFill patternType="solid">
          <fgColor indexed="64"/>
          <bgColor theme="4" tint="-0.249977111117893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family val="2"/>
        <scheme val="none"/>
      </font>
      <fill>
        <patternFill patternType="solid">
          <fgColor indexed="64"/>
          <bgColor theme="4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4</xdr:row>
          <xdr:rowOff>95250</xdr:rowOff>
        </xdr:from>
        <xdr:to>
          <xdr:col>6</xdr:col>
          <xdr:colOff>9525</xdr:colOff>
          <xdr:row>6</xdr:row>
          <xdr:rowOff>180975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D4F6374-B391-4580-9B54-6962F9D57369}" name="Tableau7" displayName="Tableau7" ref="B9:I11" totalsRowShown="0" headerRowDxfId="55" dataDxfId="53" headerRowBorderDxfId="54">
  <tableColumns count="8">
    <tableColumn id="1" xr3:uid="{E3B41DDE-9E00-49A8-BE93-A8C3FD27CCD0}" name=" " dataDxfId="52">
      <calculatedColumnFormula>1</calculatedColumnFormula>
    </tableColumn>
    <tableColumn id="2" xr3:uid="{76563319-156D-47CD-97D5-67D8A21C99D3}" name="No" dataDxfId="51"/>
    <tableColumn id="3" xr3:uid="{69EBB7F2-7ECE-4901-8967-BAF19A113710}" name="Description" dataDxfId="50">
      <calculatedColumnFormula>IFERROR(VLOOKUP(Tableau7[[#This Row],[No]],Tableau1[],3,FALSE),"")</calculatedColumnFormula>
    </tableColumn>
    <tableColumn id="4" xr3:uid="{6E6149BA-4AC9-43E1-AE49-7640D581BEF2}" name="Débit" dataDxfId="49" dataCellStyle="Milliers"/>
    <tableColumn id="5" xr3:uid="{9394AFEA-D23A-402D-BC14-42ABE013255F}" name="Crédit" dataDxfId="48" dataCellStyle="Milliers"/>
    <tableColumn id="6" xr3:uid="{803987DA-A4C1-4642-A8E7-831BB9797D28}" name="Commentaire" dataDxfId="47"/>
    <tableColumn id="7" xr3:uid="{40BCBF38-3E0C-487E-80C6-AD3D3377F7DC}" name="Check" dataDxfId="46">
      <calculatedColumnFormula>IF(AND(Tableau7[[#This Row],[No]]="",Tableau7[[#This Row],[Débit]]="",Tableau7[[#This Row],[Crédit]]=""),TRUE,IF(AND(Tableau7[[#This Row],[No]]&lt;&gt;"",OR(AND(Tableau7[[#This Row],[Crédit]]&lt;&gt;"",Tableau7[[#This Row],[Débit]]=""),AND(Tableau7[[#This Row],[Débit]]&lt;&gt;"",Tableau7[[#This Row],[Crédit]]=""))),TRUE,FALSE))</calculatedColumnFormula>
    </tableColumn>
    <tableColumn id="8" xr3:uid="{77C60838-7BEA-41DB-BD09-241FCD6EC5A9}" name="Erreur" dataDxfId="4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0C03DC1-1180-4BD5-B0D8-1933ED0AAB0B}" name="Tableau2" displayName="Tableau2" ref="B4:H11" totalsRowCount="1" headerRowDxfId="44" dataDxfId="43" totalsRowBorderDxfId="14">
  <autoFilter ref="B4:H10" xr:uid="{723C0175-B9B8-4225-B675-B246C4A3B3A6}"/>
  <tableColumns count="7">
    <tableColumn id="1" xr3:uid="{F4180C90-1239-4D54-8872-CFCBE5D357FD}" name="Nr" totalsRowLabel="Total" dataDxfId="42" totalsRowDxfId="13"/>
    <tableColumn id="2" xr3:uid="{D6817AC0-EA6E-4CFE-A010-6AE1368403E5}" name="Date" dataDxfId="41" totalsRowDxfId="12"/>
    <tableColumn id="3" xr3:uid="{139935C4-405E-47A6-B285-41A76232D697}" name="No" dataDxfId="40" totalsRowDxfId="11"/>
    <tableColumn id="4" xr3:uid="{E4DC3E3E-01AE-4849-AEBE-7D50A6542674}" name="Compte" dataDxfId="39" totalsRowDxfId="10"/>
    <tableColumn id="6" xr3:uid="{BE49C7F1-3639-4979-BCB4-6EF1F9943C40}" name="Débit" totalsRowFunction="sum" dataDxfId="38" totalsRowDxfId="9" dataCellStyle="Milliers"/>
    <tableColumn id="7" xr3:uid="{595D6DD1-04A8-4BCB-B115-237159AB927A}" name="Crédit" totalsRowFunction="sum" dataDxfId="37" totalsRowDxfId="8" dataCellStyle="Milliers"/>
    <tableColumn id="5" xr3:uid="{F2EA8F4D-CE3A-4276-8802-11D222A066A0}" name="Commentaire" dataDxfId="36" totalsRowDxfId="7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C472DCDF-E6C6-4CD0-A0B6-F351C04655B5}" name="Tableau24567" displayName="Tableau24567" ref="B4:I5" insertRow="1" totalsRowShown="0" headerRowDxfId="35" dataDxfId="34">
  <autoFilter ref="B4:I5" xr:uid="{723C0175-B9B8-4225-B675-B246C4A3B3A6}"/>
  <tableColumns count="8">
    <tableColumn id="1" xr3:uid="{4E7E19A7-3EDC-45BF-83A6-CB249968C8ED}" name="Nr" dataDxfId="33"/>
    <tableColumn id="2" xr3:uid="{8B54E59E-1121-45EE-81E5-D30D4B3A66C4}" name="Date" dataDxfId="32"/>
    <tableColumn id="3" xr3:uid="{46B57CBE-DF69-4925-9233-4C636FD6C772}" name="#" dataDxfId="31"/>
    <tableColumn id="4" xr3:uid="{4C729128-6B93-4708-9E8D-3592FC21C07B}" name="Compte" dataDxfId="30"/>
    <tableColumn id="5" xr3:uid="{C07BCE63-DA86-4807-A5C5-04ACF151F54C}" name="Commentaire" dataDxfId="29"/>
    <tableColumn id="6" xr3:uid="{76CBDBA2-3AE4-45CD-BE5A-F86D0700CF9C}" name="Débit" dataDxfId="28" dataCellStyle="Milliers"/>
    <tableColumn id="7" xr3:uid="{95ED3B4D-6947-4B95-A733-1F67BDE8079D}" name="Crédit" dataDxfId="27" dataCellStyle="Milliers"/>
    <tableColumn id="8" xr3:uid="{C43F6BA4-675B-4D3A-A81E-2814E1A533DA}" name="Ref" dataDxfId="26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20ED83C-9D6B-4F9F-80E5-F490096A41BA}" name="Tableau1" displayName="Tableau1" ref="A4:D26" headerRowDxfId="25" dataDxfId="23" headerRowBorderDxfId="24">
  <autoFilter ref="A4:D26" xr:uid="{FC967B8D-6DD8-48AC-B644-98AD93F8779F}">
    <filterColumn colId="0" hiddenButton="1"/>
    <filterColumn colId="1" hiddenButton="1"/>
    <filterColumn colId="2" hiddenButton="1"/>
    <filterColumn colId="3" hiddenButton="1"/>
  </autoFilter>
  <sortState xmlns:xlrd2="http://schemas.microsoft.com/office/spreadsheetml/2017/richdata2" ref="A5:D26">
    <sortCondition ref="B5:B26" customList="Actif,Passif,Revenu,Dépense"/>
    <sortCondition ref="A5:A26"/>
  </sortState>
  <tableColumns count="4">
    <tableColumn id="1" xr3:uid="{AB19A8EA-D410-48DD-A9A6-685E163C89E2}" name="#" totalsRowLabel="Total" dataDxfId="22" totalsRowDxfId="21"/>
    <tableColumn id="4" xr3:uid="{FBEDC628-A176-41F4-936D-84C1DA119B53}" name="Catégorie" dataDxfId="20" totalsRowDxfId="19"/>
    <tableColumn id="3" xr3:uid="{32078DE9-E6B6-454B-B905-B7B3D2CA6D40}" name="Descriptions" dataDxfId="18" totalsRowDxfId="17"/>
    <tableColumn id="2" xr3:uid="{C067CECF-12F5-409F-86D3-27AD763B1683}" name="Solde" totalsRowFunction="sum" dataDxfId="16" totalsRowDxfId="15">
      <calculatedColumnFormula array="1">SUMPRODUCT((Tableau2[Compte]=Tableau1[[#This Row],[Descriptions]])*Tableau2[Débit])-SUMPRODUCT((Tableau2[Compte]=Tableau1[[#This Row],[Descriptions]])*Tableau2[Crédit])*IF(AND(Tableau1[[#This Row],['#]]&gt;2999,Tableau1[[#This Row],['#]]&lt;4999),-1,1)</calculatedColumnFormula>
    </tableColumn>
  </tableColumns>
  <tableStyleInfo name="TableStyleMedium2" showFirstColumn="1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B153A2-AE7B-4C07-8643-DC9E104C4BD0}">
  <sheetPr codeName="Feuil3"/>
  <dimension ref="A1"/>
  <sheetViews>
    <sheetView workbookViewId="0">
      <selection activeCell="C39" sqref="C39"/>
    </sheetView>
  </sheetViews>
  <sheetFormatPr baseColWidth="10" defaultRowHeight="15" x14ac:dyDescent="0.2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3D8691-33E6-425B-81DA-22FFE01482B7}">
  <sheetPr codeName="Feuil1"/>
  <dimension ref="B1:I11"/>
  <sheetViews>
    <sheetView workbookViewId="0">
      <selection activeCell="E21" sqref="E21"/>
    </sheetView>
  </sheetViews>
  <sheetFormatPr baseColWidth="10" defaultRowHeight="18" x14ac:dyDescent="0.25"/>
  <cols>
    <col min="1" max="1" width="11.5546875" style="9"/>
    <col min="2" max="2" width="13.77734375" style="9" customWidth="1"/>
    <col min="3" max="3" width="16.5546875" style="9" customWidth="1"/>
    <col min="4" max="4" width="42.88671875" style="9" customWidth="1"/>
    <col min="5" max="6" width="20.77734375" style="9" customWidth="1"/>
    <col min="7" max="7" width="40.44140625" style="9" customWidth="1"/>
    <col min="8" max="9" width="15.77734375" style="9" hidden="1" customWidth="1"/>
    <col min="10" max="16384" width="11.5546875" style="9"/>
  </cols>
  <sheetData>
    <row r="1" spans="2:9" x14ac:dyDescent="0.25">
      <c r="G1" s="26" t="b">
        <f>IF(OR(C3="",C5="",F3=""),FALSE,TRUE)</f>
        <v>1</v>
      </c>
    </row>
    <row r="2" spans="2:9" x14ac:dyDescent="0.25">
      <c r="G2" s="40"/>
    </row>
    <row r="3" spans="2:9" x14ac:dyDescent="0.25">
      <c r="B3" s="10" t="s">
        <v>11</v>
      </c>
      <c r="C3" s="12" t="str">
        <f>"A"</f>
        <v>A</v>
      </c>
      <c r="E3" s="10" t="s">
        <v>13</v>
      </c>
      <c r="F3" s="12">
        <v>3</v>
      </c>
      <c r="G3" s="40"/>
    </row>
    <row r="4" spans="2:9" ht="6" customHeight="1" x14ac:dyDescent="0.25">
      <c r="G4" s="40"/>
    </row>
    <row r="5" spans="2:9" x14ac:dyDescent="0.25">
      <c r="B5" s="10" t="s">
        <v>3</v>
      </c>
      <c r="C5" s="14">
        <v>43864</v>
      </c>
      <c r="D5" s="40"/>
      <c r="E5" s="40"/>
      <c r="G5" s="40"/>
    </row>
    <row r="6" spans="2:9" ht="6" customHeight="1" x14ac:dyDescent="0.25">
      <c r="D6" s="40"/>
      <c r="E6" s="40"/>
      <c r="G6" s="40"/>
    </row>
    <row r="7" spans="2:9" x14ac:dyDescent="0.25">
      <c r="B7" s="10" t="s">
        <v>12</v>
      </c>
      <c r="C7" s="13">
        <v>500</v>
      </c>
      <c r="D7" s="33" t="b">
        <f>E8=C7</f>
        <v>1</v>
      </c>
      <c r="E7" s="40"/>
      <c r="G7" s="40"/>
    </row>
    <row r="8" spans="2:9" x14ac:dyDescent="0.25">
      <c r="D8" s="40"/>
      <c r="E8" s="32">
        <f>SUM(Tableau7[Débit])</f>
        <v>500</v>
      </c>
      <c r="F8" s="32">
        <f>SUM(Tableau7[Crédit])</f>
        <v>500</v>
      </c>
      <c r="G8" s="26" t="b">
        <f>E8=F8</f>
        <v>1</v>
      </c>
    </row>
    <row r="9" spans="2:9" x14ac:dyDescent="0.25">
      <c r="B9" s="11" t="s">
        <v>18</v>
      </c>
      <c r="C9" s="11" t="s">
        <v>17</v>
      </c>
      <c r="D9" s="11" t="s">
        <v>14</v>
      </c>
      <c r="E9" s="11" t="s">
        <v>5</v>
      </c>
      <c r="F9" s="11" t="s">
        <v>6</v>
      </c>
      <c r="G9" s="11" t="s">
        <v>4</v>
      </c>
      <c r="H9" s="11" t="s">
        <v>15</v>
      </c>
      <c r="I9" s="11" t="s">
        <v>16</v>
      </c>
    </row>
    <row r="10" spans="2:9" x14ac:dyDescent="0.25">
      <c r="B10" s="16">
        <f>1</f>
        <v>1</v>
      </c>
      <c r="C10" s="17">
        <v>1000</v>
      </c>
      <c r="D10" s="20" t="str">
        <f>IFERROR(VLOOKUP(Tableau7[[#This Row],[No]],Tableau1[],3,FALSE),"")</f>
        <v>Banque - 1</v>
      </c>
      <c r="E10" s="18"/>
      <c r="F10" s="18">
        <v>500</v>
      </c>
      <c r="G10" s="17"/>
      <c r="H10" s="17" t="b">
        <f>IF(AND(Tableau7[[#This Row],[No]]="",Tableau7[[#This Row],[Débit]]="",Tableau7[[#This Row],[Crédit]]=""),TRUE,IF(AND(Tableau7[[#This Row],[No]]&lt;&gt;"",OR(AND(Tableau7[[#This Row],[Crédit]]&lt;&gt;"",Tableau7[[#This Row],[Débit]]=""),AND(Tableau7[[#This Row],[Débit]]&lt;&gt;"",Tableau7[[#This Row],[Crédit]]=""))),TRUE,FALSE))</f>
        <v>1</v>
      </c>
      <c r="I10" s="17"/>
    </row>
    <row r="11" spans="2:9" x14ac:dyDescent="0.25">
      <c r="B11" s="21">
        <f>1</f>
        <v>1</v>
      </c>
      <c r="C11" s="1">
        <v>2000</v>
      </c>
      <c r="D11" s="22" t="str">
        <f>IFERROR(VLOOKUP(Tableau7[[#This Row],[No]],Tableau1[],3,FALSE),"")</f>
        <v>Placement - 1</v>
      </c>
      <c r="E11" s="23">
        <v>500</v>
      </c>
      <c r="F11" s="23"/>
      <c r="G11" s="24"/>
      <c r="H11" s="24" t="b">
        <f>IF(AND(Tableau7[[#This Row],[No]]="",Tableau7[[#This Row],[Débit]]="",Tableau7[[#This Row],[Crédit]]=""),TRUE,IF(AND(Tableau7[[#This Row],[No]]&lt;&gt;"",OR(AND(Tableau7[[#This Row],[Crédit]]&lt;&gt;"",Tableau7[[#This Row],[Débit]]=""),AND(Tableau7[[#This Row],[Débit]]&lt;&gt;"",Tableau7[[#This Row],[Crédit]]=""))),TRUE,FALSE))</f>
        <v>1</v>
      </c>
      <c r="I11" s="1"/>
    </row>
  </sheetData>
  <conditionalFormatting sqref="B10:I11">
    <cfRule type="expression" dxfId="6" priority="1">
      <formula>$I10=1</formula>
    </cfRule>
  </conditionalFormatting>
  <dataValidations count="1">
    <dataValidation type="list" allowBlank="1" sqref="C3" xr:uid="{16620F16-8F7F-49A2-ACB2-BB3161928745}">
      <formula1>"A,V,F,D"</formula1>
    </dataValidation>
  </dataValidations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5</xdr:col>
                <xdr:colOff>38100</xdr:colOff>
                <xdr:row>4</xdr:row>
                <xdr:rowOff>95250</xdr:rowOff>
              </from>
              <to>
                <xdr:col>6</xdr:col>
                <xdr:colOff>9525</xdr:colOff>
                <xdr:row>6</xdr:row>
                <xdr:rowOff>180975</xdr:rowOff>
              </to>
            </anchor>
          </controlPr>
        </control>
      </mc:Choice>
      <mc:Fallback>
        <control shapeId="1026" r:id="rId4" name="CommandButton1"/>
      </mc:Fallback>
    </mc:AlternateContent>
  </controls>
  <tableParts count="1">
    <tablePart r:id="rId6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76" id="{9A66E62D-8DD9-4D03-AE23-AA31A5547353}">
            <x14:iconSet iconSet="3Symbols2" showValue="0" custom="1">
              <x14:cfvo type="percent">
                <xm:f>0</xm:f>
              </x14:cfvo>
              <x14:cfvo type="percent">
                <xm:f>0</xm:f>
              </x14:cfvo>
              <x14:cfvo type="percent">
                <xm:f>1</xm:f>
              </x14:cfvo>
              <x14:cfIcon iconSet="NoIcons" iconId="0"/>
              <x14:cfIcon iconSet="NoIcons" iconId="0"/>
              <x14:cfIcon iconSet="3Symbols2" iconId="0"/>
            </x14:iconSet>
          </x14:cfRule>
          <xm:sqref>B10:B11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75047D-ED6A-4972-8EC3-D6FE57D7EBFF}">
  <sheetPr codeName="Feuil11"/>
  <dimension ref="A1:I23"/>
  <sheetViews>
    <sheetView workbookViewId="0">
      <selection activeCell="E20" sqref="E20"/>
    </sheetView>
  </sheetViews>
  <sheetFormatPr baseColWidth="10" defaultRowHeight="15" x14ac:dyDescent="0.2"/>
  <cols>
    <col min="1" max="1" width="11.5546875" style="3"/>
    <col min="2" max="2" width="7.6640625" style="3" customWidth="1"/>
    <col min="3" max="4" width="15" style="3" customWidth="1"/>
    <col min="5" max="5" width="33.6640625" style="3" customWidth="1"/>
    <col min="6" max="6" width="16.5546875" style="3" customWidth="1"/>
    <col min="7" max="7" width="15" style="3" customWidth="1"/>
    <col min="8" max="8" width="26.6640625" style="3" customWidth="1"/>
    <col min="9" max="16384" width="11.5546875" style="3"/>
  </cols>
  <sheetData>
    <row r="1" spans="1:9" x14ac:dyDescent="0.2">
      <c r="A1" s="8">
        <f>Transactions!F3</f>
        <v>3</v>
      </c>
    </row>
    <row r="2" spans="1:9" ht="90" x14ac:dyDescent="1.1499999999999999">
      <c r="B2" s="7" t="s">
        <v>8</v>
      </c>
      <c r="C2" s="7"/>
      <c r="D2" s="7"/>
      <c r="E2" s="7"/>
      <c r="F2" s="7"/>
      <c r="G2" s="7"/>
      <c r="H2" s="7"/>
    </row>
    <row r="4" spans="1:9" ht="15.75" x14ac:dyDescent="0.25">
      <c r="B4" s="4" t="s">
        <v>2</v>
      </c>
      <c r="C4" s="4" t="s">
        <v>3</v>
      </c>
      <c r="D4" s="4" t="s">
        <v>17</v>
      </c>
      <c r="E4" s="4" t="s">
        <v>0</v>
      </c>
      <c r="F4" s="4" t="s">
        <v>5</v>
      </c>
      <c r="G4" s="4" t="s">
        <v>6</v>
      </c>
      <c r="H4" s="4" t="s">
        <v>4</v>
      </c>
    </row>
    <row r="5" spans="1:9" x14ac:dyDescent="0.2">
      <c r="B5" s="15">
        <v>1</v>
      </c>
      <c r="C5" s="25">
        <v>43864</v>
      </c>
      <c r="D5" s="15">
        <v>1000</v>
      </c>
      <c r="E5" s="2" t="s">
        <v>42</v>
      </c>
      <c r="F5" s="6"/>
      <c r="G5" s="6">
        <v>1535</v>
      </c>
      <c r="H5" s="6"/>
      <c r="I5" s="30"/>
    </row>
    <row r="6" spans="1:9" x14ac:dyDescent="0.2">
      <c r="B6" s="15">
        <v>1</v>
      </c>
      <c r="C6" s="25">
        <v>43864</v>
      </c>
      <c r="D6" s="15">
        <v>5060</v>
      </c>
      <c r="E6" s="2" t="s">
        <v>33</v>
      </c>
      <c r="F6" s="6">
        <v>35</v>
      </c>
      <c r="G6" s="6"/>
      <c r="H6" s="6"/>
    </row>
    <row r="7" spans="1:9" x14ac:dyDescent="0.2">
      <c r="B7" s="15">
        <v>1</v>
      </c>
      <c r="C7" s="25">
        <v>43864</v>
      </c>
      <c r="D7" s="15">
        <v>5000</v>
      </c>
      <c r="E7" s="2" t="s">
        <v>25</v>
      </c>
      <c r="F7" s="6">
        <v>500</v>
      </c>
      <c r="G7" s="6"/>
      <c r="H7" s="6"/>
    </row>
    <row r="8" spans="1:9" x14ac:dyDescent="0.2">
      <c r="B8" s="15">
        <v>1</v>
      </c>
      <c r="C8" s="25">
        <v>43864</v>
      </c>
      <c r="D8" s="15">
        <v>2000</v>
      </c>
      <c r="E8" s="2" t="s">
        <v>46</v>
      </c>
      <c r="F8" s="6">
        <v>1000</v>
      </c>
      <c r="G8" s="6"/>
      <c r="H8" s="6"/>
      <c r="I8" s="30"/>
    </row>
    <row r="9" spans="1:9" x14ac:dyDescent="0.2">
      <c r="B9" s="15">
        <v>2</v>
      </c>
      <c r="C9" s="25">
        <v>43864</v>
      </c>
      <c r="D9" s="15">
        <v>1000</v>
      </c>
      <c r="E9" s="2" t="s">
        <v>42</v>
      </c>
      <c r="F9" s="6">
        <v>500</v>
      </c>
      <c r="G9" s="6"/>
      <c r="H9" s="6"/>
    </row>
    <row r="10" spans="1:9" x14ac:dyDescent="0.2">
      <c r="B10" s="15">
        <v>2</v>
      </c>
      <c r="C10" s="25">
        <v>43864</v>
      </c>
      <c r="D10" s="15">
        <v>2000</v>
      </c>
      <c r="E10" s="2" t="s">
        <v>46</v>
      </c>
      <c r="F10" s="6"/>
      <c r="G10" s="6">
        <v>500</v>
      </c>
      <c r="H10" s="6"/>
      <c r="I10" s="30"/>
    </row>
    <row r="11" spans="1:9" ht="15.75" thickBot="1" x14ac:dyDescent="0.25">
      <c r="B11" s="37" t="s">
        <v>41</v>
      </c>
      <c r="C11" s="37"/>
      <c r="D11" s="37"/>
      <c r="E11" s="38"/>
      <c r="F11" s="39">
        <f>SUBTOTAL(109,Tableau2[Débit])</f>
        <v>2035</v>
      </c>
      <c r="G11" s="39">
        <f>SUBTOTAL(109,Tableau2[Crédit])</f>
        <v>2035</v>
      </c>
      <c r="H11" s="38"/>
    </row>
    <row r="12" spans="1:9" ht="15.75" thickTop="1" x14ac:dyDescent="0.2">
      <c r="I12" s="30"/>
    </row>
    <row r="14" spans="1:9" x14ac:dyDescent="0.2">
      <c r="I14" s="30"/>
    </row>
    <row r="15" spans="1:9" x14ac:dyDescent="0.2">
      <c r="I15" s="30"/>
    </row>
    <row r="17" spans="9:9" x14ac:dyDescent="0.2">
      <c r="I17" s="30"/>
    </row>
    <row r="19" spans="9:9" x14ac:dyDescent="0.2">
      <c r="I19" s="30"/>
    </row>
    <row r="21" spans="9:9" x14ac:dyDescent="0.2">
      <c r="I21" s="30"/>
    </row>
    <row r="23" spans="9:9" x14ac:dyDescent="0.2">
      <c r="I23" s="30"/>
    </row>
  </sheetData>
  <dataConsolidate>
    <dataRefs count="1">
      <dataRef ref="F5:G24" sheet="A"/>
    </dataRefs>
  </dataConsolidate>
  <phoneticPr fontId="8" type="noConversion"/>
  <conditionalFormatting sqref="B5:B10">
    <cfRule type="expression" dxfId="5" priority="13">
      <formula>$B4=$B5</formula>
    </cfRule>
  </conditionalFormatting>
  <conditionalFormatting sqref="C5:C10">
    <cfRule type="expression" dxfId="4" priority="1">
      <formula>AND($B5=$B4,$C5=$C4)</formula>
    </cfRule>
  </conditionalFormatting>
  <conditionalFormatting sqref="B5:H10">
    <cfRule type="expression" dxfId="3" priority="78">
      <formula>$B5&lt;&gt;$B6</formula>
    </cfRule>
  </conditionalFormatting>
  <pageMargins left="0.7" right="0.7" top="0.75" bottom="0.75" header="0.3" footer="0.3"/>
  <pageSetup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24E57C-B397-4265-BBA1-5BD6DBEA12F0}">
  <sheetPr codeName="GJ"/>
  <dimension ref="A1:I5"/>
  <sheetViews>
    <sheetView workbookViewId="0">
      <selection activeCell="A2" sqref="A2"/>
    </sheetView>
  </sheetViews>
  <sheetFormatPr baseColWidth="10" defaultRowHeight="15" x14ac:dyDescent="0.2"/>
  <cols>
    <col min="1" max="1" width="11.5546875" style="3"/>
    <col min="2" max="4" width="15" style="3" customWidth="1"/>
    <col min="5" max="5" width="28.44140625" style="3" customWidth="1"/>
    <col min="6" max="6" width="16.5546875" style="3" customWidth="1"/>
    <col min="7" max="8" width="15" style="3" customWidth="1"/>
    <col min="9" max="16384" width="11.5546875" style="3"/>
  </cols>
  <sheetData>
    <row r="1" spans="1:9" x14ac:dyDescent="0.2">
      <c r="A1" s="8">
        <v>3</v>
      </c>
    </row>
    <row r="2" spans="1:9" ht="90" x14ac:dyDescent="1.1499999999999999">
      <c r="B2" s="7" t="s">
        <v>7</v>
      </c>
      <c r="C2" s="7"/>
      <c r="D2" s="7"/>
      <c r="E2" s="7"/>
      <c r="F2" s="7"/>
      <c r="G2" s="7"/>
      <c r="H2" s="7"/>
    </row>
    <row r="4" spans="1:9" ht="15.75" x14ac:dyDescent="0.25">
      <c r="B4" s="4" t="s">
        <v>2</v>
      </c>
      <c r="C4" s="4" t="s">
        <v>3</v>
      </c>
      <c r="D4" s="4" t="s">
        <v>10</v>
      </c>
      <c r="E4" s="4" t="s">
        <v>0</v>
      </c>
      <c r="F4" s="4" t="s">
        <v>4</v>
      </c>
      <c r="G4" s="4" t="s">
        <v>5</v>
      </c>
      <c r="H4" s="4" t="s">
        <v>6</v>
      </c>
      <c r="I4" s="4" t="s">
        <v>9</v>
      </c>
    </row>
    <row r="5" spans="1:9" x14ac:dyDescent="0.2">
      <c r="B5" s="2"/>
      <c r="C5" s="5"/>
      <c r="D5" s="2"/>
      <c r="E5" s="2"/>
      <c r="F5" s="2"/>
      <c r="G5" s="6"/>
      <c r="H5" s="6"/>
      <c r="I5" s="15"/>
    </row>
  </sheetData>
  <conditionalFormatting sqref="B5:H5">
    <cfRule type="expression" dxfId="2" priority="3">
      <formula>$B5=$B4</formula>
    </cfRule>
  </conditionalFormatting>
  <conditionalFormatting sqref="B5">
    <cfRule type="expression" dxfId="1" priority="2">
      <formula>$B4=$B5</formula>
    </cfRule>
  </conditionalFormatting>
  <conditionalFormatting sqref="C5 F5">
    <cfRule type="expression" dxfId="0" priority="1">
      <formula>AND($B5=$B4,$C5=$C4)</formula>
    </cfRule>
  </conditionalFormatting>
  <pageMargins left="0.7" right="0.7" top="0.75" bottom="0.75" header="0.3" footer="0.3"/>
  <pageSetup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0B8698-3569-4ADA-ADED-5CE8F96735CF}">
  <sheetPr codeName="Feuil2"/>
  <dimension ref="A4:H26"/>
  <sheetViews>
    <sheetView workbookViewId="0">
      <selection activeCell="D9" sqref="D9"/>
    </sheetView>
  </sheetViews>
  <sheetFormatPr baseColWidth="10" defaultRowHeight="18" x14ac:dyDescent="0.25"/>
  <cols>
    <col min="1" max="1" width="16.33203125" style="9" customWidth="1"/>
    <col min="2" max="2" width="14.5546875" style="9" bestFit="1" customWidth="1"/>
    <col min="3" max="3" width="32.109375" style="9" bestFit="1" customWidth="1"/>
    <col min="4" max="4" width="14.21875" style="9" bestFit="1" customWidth="1"/>
    <col min="5" max="5" width="11.5546875" style="9"/>
    <col min="6" max="6" width="11.88671875" style="9" bestFit="1" customWidth="1"/>
    <col min="7" max="16384" width="11.5546875" style="9"/>
  </cols>
  <sheetData>
    <row r="4" spans="1:8" x14ac:dyDescent="0.25">
      <c r="A4" s="29" t="s">
        <v>10</v>
      </c>
      <c r="B4" s="29" t="s">
        <v>36</v>
      </c>
      <c r="C4" s="29" t="s">
        <v>19</v>
      </c>
      <c r="D4" s="29" t="s">
        <v>1</v>
      </c>
    </row>
    <row r="5" spans="1:8" x14ac:dyDescent="0.25">
      <c r="A5" s="1">
        <v>1000</v>
      </c>
      <c r="B5" s="19" t="s">
        <v>37</v>
      </c>
      <c r="C5" s="19" t="s">
        <v>42</v>
      </c>
      <c r="D5" s="28" cm="1">
        <f t="array" ref="D5">SUMPRODUCT((Tableau2[Compte]=Tableau1[[#This Row],[Descriptions]])*Tableau2[Débit])-SUMPRODUCT((Tableau2[Compte]=Tableau1[[#This Row],[Descriptions]])*Tableau2[Crédit])*IF(AND(Tableau1[[#This Row],['#]]&gt;2999,Tableau1[[#This Row],['#]]&lt;4999),-1,1)</f>
        <v>-1035</v>
      </c>
      <c r="E5" s="27"/>
      <c r="F5" s="27"/>
      <c r="G5" s="27"/>
      <c r="H5" s="27"/>
    </row>
    <row r="6" spans="1:8" x14ac:dyDescent="0.25">
      <c r="A6" s="1">
        <v>1001</v>
      </c>
      <c r="B6" s="19" t="s">
        <v>37</v>
      </c>
      <c r="C6" s="19" t="s">
        <v>43</v>
      </c>
      <c r="D6" s="28" cm="1">
        <f t="array" ref="D6">SUMPRODUCT((Tableau2[Compte]=Tableau1[[#This Row],[Descriptions]])*Tableau2[Débit])-SUMPRODUCT((Tableau2[Compte]=Tableau1[[#This Row],[Descriptions]])*Tableau2[Crédit])*IF(AND(Tableau1[[#This Row],['#]]&gt;2999,Tableau1[[#This Row],['#]]&lt;4999),-1,1)</f>
        <v>0</v>
      </c>
      <c r="F6" s="27"/>
      <c r="G6" s="27"/>
      <c r="H6" s="27"/>
    </row>
    <row r="7" spans="1:8" x14ac:dyDescent="0.25">
      <c r="A7" s="1">
        <v>1005</v>
      </c>
      <c r="B7" s="19" t="s">
        <v>37</v>
      </c>
      <c r="C7" s="19" t="s">
        <v>44</v>
      </c>
      <c r="D7" s="28" cm="1">
        <f t="array" ref="D7">SUMPRODUCT((Tableau2[Compte]=Tableau1[[#This Row],[Descriptions]])*Tableau2[Débit])-SUMPRODUCT((Tableau2[Compte]=Tableau1[[#This Row],[Descriptions]])*Tableau2[Crédit])*IF(AND(Tableau1[[#This Row],['#]]&gt;2999,Tableau1[[#This Row],['#]]&lt;4999),-1,1)</f>
        <v>0</v>
      </c>
      <c r="F7" s="27"/>
      <c r="G7" s="27"/>
      <c r="H7" s="27"/>
    </row>
    <row r="8" spans="1:8" x14ac:dyDescent="0.25">
      <c r="A8" s="1">
        <v>1006</v>
      </c>
      <c r="B8" s="19" t="s">
        <v>37</v>
      </c>
      <c r="C8" s="19" t="s">
        <v>45</v>
      </c>
      <c r="D8" s="28" cm="1">
        <f t="array" ref="D8">SUMPRODUCT((Tableau2[Compte]=Tableau1[[#This Row],[Descriptions]])*Tableau2[Débit])-SUMPRODUCT((Tableau2[Compte]=Tableau1[[#This Row],[Descriptions]])*Tableau2[Crédit])*IF(AND(Tableau1[[#This Row],['#]]&gt;2999,Tableau1[[#This Row],['#]]&lt;4999),-1,1)</f>
        <v>0</v>
      </c>
      <c r="F8" s="27"/>
      <c r="G8" s="27"/>
      <c r="H8" s="27"/>
    </row>
    <row r="9" spans="1:8" x14ac:dyDescent="0.25">
      <c r="A9" s="1">
        <v>2000</v>
      </c>
      <c r="B9" s="19" t="s">
        <v>37</v>
      </c>
      <c r="C9" s="19" t="s">
        <v>46</v>
      </c>
      <c r="D9" s="28" cm="1">
        <f t="array" ref="D9">SUMPRODUCT((Tableau2[Compte]=Tableau1[[#This Row],[Descriptions]])*Tableau2[Débit])-SUMPRODUCT((Tableau2[Compte]=Tableau1[[#This Row],[Descriptions]])*Tableau2[Crédit])*IF(AND(Tableau1[[#This Row],['#]]&gt;2999,Tableau1[[#This Row],['#]]&lt;4999),-1,1)</f>
        <v>500</v>
      </c>
      <c r="F9" s="27"/>
      <c r="G9" s="27"/>
      <c r="H9" s="27"/>
    </row>
    <row r="10" spans="1:8" x14ac:dyDescent="0.25">
      <c r="A10" s="1">
        <v>2010</v>
      </c>
      <c r="B10" s="19" t="s">
        <v>37</v>
      </c>
      <c r="C10" s="19" t="s">
        <v>47</v>
      </c>
      <c r="D10" s="28" cm="1">
        <f t="array" ref="D10">SUMPRODUCT((Tableau2[Compte]=Tableau1[[#This Row],[Descriptions]])*Tableau2[Débit])-SUMPRODUCT((Tableau2[Compte]=Tableau1[[#This Row],[Descriptions]])*Tableau2[Crédit])*IF(AND(Tableau1[[#This Row],['#]]&gt;2999,Tableau1[[#This Row],['#]]&lt;4999),-1,1)</f>
        <v>0</v>
      </c>
      <c r="F10" s="27"/>
      <c r="G10" s="27"/>
      <c r="H10" s="27"/>
    </row>
    <row r="11" spans="1:8" x14ac:dyDescent="0.25">
      <c r="A11" s="1">
        <v>3000</v>
      </c>
      <c r="B11" s="19" t="s">
        <v>38</v>
      </c>
      <c r="C11" s="19" t="s">
        <v>20</v>
      </c>
      <c r="D11" s="28" cm="1">
        <f t="array" ref="D11">SUMPRODUCT((Tableau2[Compte]=Tableau1[[#This Row],[Descriptions]])*Tableau2[Débit])-SUMPRODUCT((Tableau2[Compte]=Tableau1[[#This Row],[Descriptions]])*Tableau2[Crédit])*IF(AND(Tableau1[[#This Row],['#]]&gt;2999,Tableau1[[#This Row],['#]]&lt;4999),-1,1)</f>
        <v>0</v>
      </c>
      <c r="F11" s="27"/>
      <c r="G11" s="27"/>
      <c r="H11" s="27"/>
    </row>
    <row r="12" spans="1:8" x14ac:dyDescent="0.25">
      <c r="A12" s="1">
        <v>3010</v>
      </c>
      <c r="B12" s="19" t="s">
        <v>38</v>
      </c>
      <c r="C12" s="19" t="s">
        <v>21</v>
      </c>
      <c r="D12" s="28" cm="1">
        <f t="array" ref="D12">SUMPRODUCT((Tableau2[Compte]=Tableau1[[#This Row],[Descriptions]])*Tableau2[Débit])-SUMPRODUCT((Tableau2[Compte]=Tableau1[[#This Row],[Descriptions]])*Tableau2[Crédit])*IF(AND(Tableau1[[#This Row],['#]]&gt;2999,Tableau1[[#This Row],['#]]&lt;4999),-1,1)</f>
        <v>0</v>
      </c>
      <c r="F12" s="27"/>
      <c r="G12" s="27"/>
      <c r="H12" s="27"/>
    </row>
    <row r="13" spans="1:8" x14ac:dyDescent="0.25">
      <c r="A13" s="1">
        <v>3015</v>
      </c>
      <c r="B13" s="19" t="s">
        <v>38</v>
      </c>
      <c r="C13" s="19" t="s">
        <v>22</v>
      </c>
      <c r="D13" s="28" cm="1">
        <f t="array" ref="D13">SUMPRODUCT((Tableau2[Compte]=Tableau1[[#This Row],[Descriptions]])*Tableau2[Débit])-SUMPRODUCT((Tableau2[Compte]=Tableau1[[#This Row],[Descriptions]])*Tableau2[Crédit])*IF(AND(Tableau1[[#This Row],['#]]&gt;2999,Tableau1[[#This Row],['#]]&lt;4999),-1,1)</f>
        <v>0</v>
      </c>
      <c r="F13" s="27"/>
      <c r="G13" s="27"/>
      <c r="H13" s="27"/>
    </row>
    <row r="14" spans="1:8" x14ac:dyDescent="0.25">
      <c r="A14" s="1">
        <v>4000</v>
      </c>
      <c r="B14" s="19" t="s">
        <v>39</v>
      </c>
      <c r="C14" s="19" t="s">
        <v>23</v>
      </c>
      <c r="D14" s="28" cm="1">
        <f t="array" ref="D14">SUMPRODUCT((Tableau2[Compte]=Tableau1[[#This Row],[Descriptions]])*Tableau2[Débit])-SUMPRODUCT((Tableau2[Compte]=Tableau1[[#This Row],[Descriptions]])*Tableau2[Crédit])*IF(AND(Tableau1[[#This Row],['#]]&gt;2999,Tableau1[[#This Row],['#]]&lt;4999),-1,1)</f>
        <v>0</v>
      </c>
      <c r="F14" s="27"/>
      <c r="G14" s="27"/>
      <c r="H14" s="27"/>
    </row>
    <row r="15" spans="1:8" x14ac:dyDescent="0.25">
      <c r="A15" s="1">
        <v>4010</v>
      </c>
      <c r="B15" s="19" t="s">
        <v>39</v>
      </c>
      <c r="C15" s="19" t="s">
        <v>24</v>
      </c>
      <c r="D15" s="28" cm="1">
        <f t="array" ref="D15">SUMPRODUCT((Tableau2[Compte]=Tableau1[[#This Row],[Descriptions]])*Tableau2[Débit])-SUMPRODUCT((Tableau2[Compte]=Tableau1[[#This Row],[Descriptions]])*Tableau2[Crédit])*IF(AND(Tableau1[[#This Row],['#]]&gt;2999,Tableau1[[#This Row],['#]]&lt;4999),-1,1)</f>
        <v>0</v>
      </c>
      <c r="F15" s="27"/>
      <c r="G15" s="27"/>
      <c r="H15" s="27"/>
    </row>
    <row r="16" spans="1:8" x14ac:dyDescent="0.25">
      <c r="A16" s="1">
        <v>5000</v>
      </c>
      <c r="B16" s="19" t="s">
        <v>40</v>
      </c>
      <c r="C16" s="19" t="s">
        <v>25</v>
      </c>
      <c r="D16" s="28" cm="1">
        <f t="array" ref="D16">SUMPRODUCT((Tableau2[Compte]=Tableau1[[#This Row],[Descriptions]])*Tableau2[Débit])-SUMPRODUCT((Tableau2[Compte]=Tableau1[[#This Row],[Descriptions]])*Tableau2[Crédit])*IF(AND(Tableau1[[#This Row],['#]]&gt;2999,Tableau1[[#This Row],['#]]&lt;4999),-1,1)</f>
        <v>500</v>
      </c>
      <c r="F16" s="27"/>
      <c r="G16" s="27"/>
      <c r="H16" s="27"/>
    </row>
    <row r="17" spans="1:8" x14ac:dyDescent="0.25">
      <c r="A17" s="1">
        <v>5010</v>
      </c>
      <c r="B17" s="19" t="s">
        <v>40</v>
      </c>
      <c r="C17" s="19" t="s">
        <v>26</v>
      </c>
      <c r="D17" s="28" cm="1">
        <f t="array" ref="D17">SUMPRODUCT((Tableau2[Compte]=Tableau1[[#This Row],[Descriptions]])*Tableau2[Débit])-SUMPRODUCT((Tableau2[Compte]=Tableau1[[#This Row],[Descriptions]])*Tableau2[Crédit])*IF(AND(Tableau1[[#This Row],['#]]&gt;2999,Tableau1[[#This Row],['#]]&lt;4999),-1,1)</f>
        <v>0</v>
      </c>
      <c r="F17" s="27"/>
      <c r="G17" s="27"/>
      <c r="H17" s="27"/>
    </row>
    <row r="18" spans="1:8" x14ac:dyDescent="0.25">
      <c r="A18" s="1">
        <v>5015</v>
      </c>
      <c r="B18" s="19" t="s">
        <v>40</v>
      </c>
      <c r="C18" s="19" t="s">
        <v>27</v>
      </c>
      <c r="D18" s="28" cm="1">
        <f t="array" ref="D18">SUMPRODUCT((Tableau2[Compte]=Tableau1[[#This Row],[Descriptions]])*Tableau2[Débit])-SUMPRODUCT((Tableau2[Compte]=Tableau1[[#This Row],[Descriptions]])*Tableau2[Crédit])*IF(AND(Tableau1[[#This Row],['#]]&gt;2999,Tableau1[[#This Row],['#]]&lt;4999),-1,1)</f>
        <v>0</v>
      </c>
      <c r="F18" s="27"/>
      <c r="G18" s="27"/>
      <c r="H18" s="27"/>
    </row>
    <row r="19" spans="1:8" x14ac:dyDescent="0.25">
      <c r="A19" s="1">
        <v>5020</v>
      </c>
      <c r="B19" s="19" t="s">
        <v>40</v>
      </c>
      <c r="C19" s="19" t="s">
        <v>28</v>
      </c>
      <c r="D19" s="28" cm="1">
        <f t="array" ref="D19">SUMPRODUCT((Tableau2[Compte]=Tableau1[[#This Row],[Descriptions]])*Tableau2[Débit])-SUMPRODUCT((Tableau2[Compte]=Tableau1[[#This Row],[Descriptions]])*Tableau2[Crédit])*IF(AND(Tableau1[[#This Row],['#]]&gt;2999,Tableau1[[#This Row],['#]]&lt;4999),-1,1)</f>
        <v>0</v>
      </c>
      <c r="F19" s="27"/>
      <c r="G19" s="27"/>
      <c r="H19" s="27"/>
    </row>
    <row r="20" spans="1:8" x14ac:dyDescent="0.25">
      <c r="A20" s="1">
        <v>5030</v>
      </c>
      <c r="B20" s="19" t="s">
        <v>40</v>
      </c>
      <c r="C20" s="19" t="s">
        <v>29</v>
      </c>
      <c r="D20" s="28" cm="1">
        <f t="array" ref="D20">SUMPRODUCT((Tableau2[Compte]=Tableau1[[#This Row],[Descriptions]])*Tableau2[Débit])-SUMPRODUCT((Tableau2[Compte]=Tableau1[[#This Row],[Descriptions]])*Tableau2[Crédit])*IF(AND(Tableau1[[#This Row],['#]]&gt;2999,Tableau1[[#This Row],['#]]&lt;4999),-1,1)</f>
        <v>0</v>
      </c>
      <c r="F20" s="27"/>
      <c r="G20" s="27"/>
      <c r="H20" s="27"/>
    </row>
    <row r="21" spans="1:8" x14ac:dyDescent="0.25">
      <c r="A21" s="1">
        <v>5040</v>
      </c>
      <c r="B21" s="19" t="s">
        <v>40</v>
      </c>
      <c r="C21" s="19" t="s">
        <v>30</v>
      </c>
      <c r="D21" s="28" cm="1">
        <f t="array" ref="D21">SUMPRODUCT((Tableau2[Compte]=Tableau1[[#This Row],[Descriptions]])*Tableau2[Débit])-SUMPRODUCT((Tableau2[Compte]=Tableau1[[#This Row],[Descriptions]])*Tableau2[Crédit])*IF(AND(Tableau1[[#This Row],['#]]&gt;2999,Tableau1[[#This Row],['#]]&lt;4999),-1,1)</f>
        <v>0</v>
      </c>
      <c r="F21" s="27"/>
      <c r="G21" s="27"/>
      <c r="H21" s="27"/>
    </row>
    <row r="22" spans="1:8" x14ac:dyDescent="0.25">
      <c r="A22" s="1">
        <v>5041</v>
      </c>
      <c r="B22" s="19" t="s">
        <v>40</v>
      </c>
      <c r="C22" s="19" t="s">
        <v>31</v>
      </c>
      <c r="D22" s="28" cm="1">
        <f t="array" ref="D22">SUMPRODUCT((Tableau2[Compte]=Tableau1[[#This Row],[Descriptions]])*Tableau2[Débit])-SUMPRODUCT((Tableau2[Compte]=Tableau1[[#This Row],[Descriptions]])*Tableau2[Crédit])*IF(AND(Tableau1[[#This Row],['#]]&gt;2999,Tableau1[[#This Row],['#]]&lt;4999),-1,1)</f>
        <v>0</v>
      </c>
      <c r="F22" s="27"/>
      <c r="G22" s="27"/>
      <c r="H22" s="27"/>
    </row>
    <row r="23" spans="1:8" x14ac:dyDescent="0.25">
      <c r="A23" s="1">
        <v>5050</v>
      </c>
      <c r="B23" s="19" t="s">
        <v>40</v>
      </c>
      <c r="C23" s="19" t="s">
        <v>32</v>
      </c>
      <c r="D23" s="28" cm="1">
        <f t="array" ref="D23">SUMPRODUCT((Tableau2[Compte]=Tableau1[[#This Row],[Descriptions]])*Tableau2[Débit])-SUMPRODUCT((Tableau2[Compte]=Tableau1[[#This Row],[Descriptions]])*Tableau2[Crédit])*IF(AND(Tableau1[[#This Row],['#]]&gt;2999,Tableau1[[#This Row],['#]]&lt;4999),-1,1)</f>
        <v>0</v>
      </c>
      <c r="F23" s="27"/>
      <c r="G23" s="27"/>
      <c r="H23" s="27"/>
    </row>
    <row r="24" spans="1:8" x14ac:dyDescent="0.25">
      <c r="A24" s="1">
        <v>5060</v>
      </c>
      <c r="B24" s="19" t="s">
        <v>40</v>
      </c>
      <c r="C24" s="19" t="s">
        <v>33</v>
      </c>
      <c r="D24" s="28" cm="1">
        <f t="array" ref="D24">SUMPRODUCT((Tableau2[Compte]=Tableau1[[#This Row],[Descriptions]])*Tableau2[Débit])-SUMPRODUCT((Tableau2[Compte]=Tableau1[[#This Row],[Descriptions]])*Tableau2[Crédit])*IF(AND(Tableau1[[#This Row],['#]]&gt;2999,Tableau1[[#This Row],['#]]&lt;4999),-1,1)</f>
        <v>35</v>
      </c>
      <c r="F24" s="27"/>
      <c r="G24" s="27"/>
      <c r="H24" s="27"/>
    </row>
    <row r="25" spans="1:8" x14ac:dyDescent="0.25">
      <c r="A25" s="1">
        <v>9000</v>
      </c>
      <c r="B25" s="19" t="s">
        <v>40</v>
      </c>
      <c r="C25" s="19" t="s">
        <v>34</v>
      </c>
      <c r="D25" s="28" cm="1">
        <f t="array" ref="D25">SUMPRODUCT((Tableau2[Compte]=Tableau1[[#This Row],[Descriptions]])*Tableau2[Débit])-SUMPRODUCT((Tableau2[Compte]=Tableau1[[#This Row],[Descriptions]])*Tableau2[Crédit])*IF(AND(Tableau1[[#This Row],['#]]&gt;2999,Tableau1[[#This Row],['#]]&lt;4999),-1,1)</f>
        <v>0</v>
      </c>
      <c r="F25" s="27"/>
      <c r="G25" s="27"/>
      <c r="H25" s="27"/>
    </row>
    <row r="26" spans="1:8" x14ac:dyDescent="0.25">
      <c r="A26" s="1">
        <v>9010</v>
      </c>
      <c r="B26" s="19" t="s">
        <v>40</v>
      </c>
      <c r="C26" s="19" t="s">
        <v>35</v>
      </c>
      <c r="D26" s="28" cm="1">
        <f t="array" ref="D26">SUMPRODUCT((Tableau2[Compte]=Tableau1[[#This Row],[Descriptions]])*Tableau2[Débit])-SUMPRODUCT((Tableau2[Compte]=Tableau1[[#This Row],[Descriptions]])*Tableau2[Crédit])*IF(AND(Tableau1[[#This Row],['#]]&gt;2999,Tableau1[[#This Row],['#]]&lt;4999),-1,1)</f>
        <v>0</v>
      </c>
      <c r="F26" s="27"/>
      <c r="G26" s="27"/>
      <c r="H26" s="27"/>
    </row>
  </sheetData>
  <phoneticPr fontId="8" type="noConversion"/>
  <pageMargins left="0.7" right="0.7" top="0.75" bottom="0.75" header="0.3" footer="0.3"/>
  <pageSetup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1A6208-9ADA-4F46-8FAA-CCB35139AD75}">
  <sheetPr codeName="Feuil4"/>
  <dimension ref="A1:X30"/>
  <sheetViews>
    <sheetView tabSelected="1" zoomScale="70" zoomScaleNormal="70" workbookViewId="0">
      <selection activeCell="C38" sqref="C38"/>
    </sheetView>
  </sheetViews>
  <sheetFormatPr baseColWidth="10" defaultRowHeight="15" x14ac:dyDescent="0.2"/>
  <cols>
    <col min="5" max="5" width="8.77734375" customWidth="1"/>
  </cols>
  <sheetData>
    <row r="1" spans="1:24" ht="15.75" thickBot="1" x14ac:dyDescent="0.25"/>
    <row r="2" spans="1:24" ht="15.75" thickBot="1" x14ac:dyDescent="0.25">
      <c r="D2" s="34" t="s">
        <v>42</v>
      </c>
      <c r="E2" s="35"/>
      <c r="F2" s="36"/>
      <c r="G2" s="34" t="s">
        <v>43</v>
      </c>
      <c r="H2" s="35"/>
      <c r="I2" s="36"/>
      <c r="J2" s="34" t="s">
        <v>44</v>
      </c>
      <c r="K2" s="35"/>
      <c r="L2" s="35"/>
      <c r="M2" s="34" t="s">
        <v>45</v>
      </c>
      <c r="N2" s="35"/>
      <c r="O2" s="36"/>
      <c r="P2" s="34" t="s">
        <v>46</v>
      </c>
      <c r="Q2" s="35"/>
      <c r="R2" s="36"/>
      <c r="S2" s="34" t="s">
        <v>25</v>
      </c>
      <c r="T2" s="35"/>
      <c r="U2" s="35"/>
      <c r="V2" s="34" t="s">
        <v>48</v>
      </c>
      <c r="W2" s="35"/>
      <c r="X2" s="36"/>
    </row>
    <row r="3" spans="1:24" s="31" customFormat="1" x14ac:dyDescent="0.2">
      <c r="C3" s="31" t="s">
        <v>3</v>
      </c>
      <c r="D3" s="31" t="s">
        <v>5</v>
      </c>
      <c r="E3" s="31" t="s">
        <v>6</v>
      </c>
      <c r="F3" s="31" t="s">
        <v>1</v>
      </c>
      <c r="G3" s="31" t="s">
        <v>5</v>
      </c>
      <c r="H3" s="31" t="s">
        <v>6</v>
      </c>
      <c r="I3" s="31" t="s">
        <v>1</v>
      </c>
      <c r="J3" s="31" t="s">
        <v>5</v>
      </c>
      <c r="K3" s="31" t="s">
        <v>6</v>
      </c>
      <c r="L3" s="31" t="s">
        <v>1</v>
      </c>
      <c r="M3" s="31" t="s">
        <v>5</v>
      </c>
      <c r="N3" s="31" t="s">
        <v>6</v>
      </c>
      <c r="O3" s="31" t="s">
        <v>1</v>
      </c>
      <c r="P3" s="31" t="s">
        <v>5</v>
      </c>
      <c r="Q3" s="31" t="s">
        <v>6</v>
      </c>
      <c r="R3" s="31" t="s">
        <v>1</v>
      </c>
      <c r="S3" s="31" t="s">
        <v>5</v>
      </c>
      <c r="T3" s="31" t="s">
        <v>6</v>
      </c>
      <c r="U3" s="31" t="s">
        <v>1</v>
      </c>
      <c r="V3" s="31" t="s">
        <v>5</v>
      </c>
      <c r="W3" s="31" t="s">
        <v>6</v>
      </c>
      <c r="X3" s="31" t="s">
        <v>1</v>
      </c>
    </row>
    <row r="4" spans="1:24" x14ac:dyDescent="0.2">
      <c r="F4">
        <f>D4-E4</f>
        <v>0</v>
      </c>
      <c r="I4">
        <f>G4-H4</f>
        <v>0</v>
      </c>
      <c r="L4">
        <v>0</v>
      </c>
      <c r="R4">
        <v>0</v>
      </c>
    </row>
    <row r="5" spans="1:24" x14ac:dyDescent="0.2">
      <c r="A5" t="s">
        <v>49</v>
      </c>
      <c r="C5" s="41">
        <v>43864</v>
      </c>
      <c r="E5">
        <v>1535</v>
      </c>
      <c r="F5">
        <f>F4+D5-E5</f>
        <v>-1535</v>
      </c>
      <c r="I5">
        <f>I4+G5-H5</f>
        <v>0</v>
      </c>
      <c r="L5">
        <f>L4+J5-K5</f>
        <v>0</v>
      </c>
      <c r="O5">
        <f>O4+M5-N5</f>
        <v>0</v>
      </c>
      <c r="P5">
        <v>1000</v>
      </c>
      <c r="R5">
        <f>R4+P5-Q5</f>
        <v>1000</v>
      </c>
      <c r="S5">
        <v>500</v>
      </c>
      <c r="U5">
        <f>U4+S5-T5</f>
        <v>500</v>
      </c>
      <c r="V5">
        <v>35</v>
      </c>
      <c r="X5">
        <f>X4+V5-W5</f>
        <v>35</v>
      </c>
    </row>
    <row r="6" spans="1:24" x14ac:dyDescent="0.2">
      <c r="C6" s="41">
        <v>43864</v>
      </c>
      <c r="D6">
        <v>500</v>
      </c>
      <c r="F6">
        <f t="shared" ref="F6:F30" si="0">F5+D6-E6</f>
        <v>-1035</v>
      </c>
      <c r="I6">
        <f t="shared" ref="I6:I30" si="1">I5+G6-H6</f>
        <v>0</v>
      </c>
      <c r="L6">
        <f t="shared" ref="L6:L30" si="2">L5+J6-K6</f>
        <v>0</v>
      </c>
      <c r="O6">
        <f t="shared" ref="O6:O30" si="3">O5+M6-N6</f>
        <v>0</v>
      </c>
      <c r="Q6">
        <v>500</v>
      </c>
      <c r="R6">
        <f t="shared" ref="R6:R30" si="4">R5+P6-Q6</f>
        <v>500</v>
      </c>
      <c r="U6">
        <f t="shared" ref="U6:U30" si="5">U5+S6-T6</f>
        <v>500</v>
      </c>
      <c r="X6">
        <f t="shared" ref="X6:X30" si="6">X5+V6-W6</f>
        <v>35</v>
      </c>
    </row>
    <row r="7" spans="1:24" x14ac:dyDescent="0.2">
      <c r="F7">
        <f t="shared" si="0"/>
        <v>-1035</v>
      </c>
      <c r="I7">
        <f t="shared" si="1"/>
        <v>0</v>
      </c>
      <c r="L7">
        <f t="shared" si="2"/>
        <v>0</v>
      </c>
      <c r="O7">
        <f t="shared" si="3"/>
        <v>0</v>
      </c>
      <c r="R7">
        <f t="shared" si="4"/>
        <v>500</v>
      </c>
      <c r="U7">
        <f t="shared" si="5"/>
        <v>500</v>
      </c>
      <c r="X7">
        <f t="shared" si="6"/>
        <v>35</v>
      </c>
    </row>
    <row r="8" spans="1:24" x14ac:dyDescent="0.2">
      <c r="F8">
        <f t="shared" si="0"/>
        <v>-1035</v>
      </c>
      <c r="I8">
        <f t="shared" si="1"/>
        <v>0</v>
      </c>
      <c r="L8">
        <f t="shared" si="2"/>
        <v>0</v>
      </c>
      <c r="O8">
        <f t="shared" si="3"/>
        <v>0</v>
      </c>
      <c r="R8">
        <f t="shared" si="4"/>
        <v>500</v>
      </c>
      <c r="U8">
        <f t="shared" si="5"/>
        <v>500</v>
      </c>
      <c r="X8">
        <f t="shared" si="6"/>
        <v>35</v>
      </c>
    </row>
    <row r="9" spans="1:24" x14ac:dyDescent="0.2">
      <c r="F9">
        <f t="shared" si="0"/>
        <v>-1035</v>
      </c>
      <c r="I9">
        <f t="shared" si="1"/>
        <v>0</v>
      </c>
      <c r="L9">
        <f t="shared" si="2"/>
        <v>0</v>
      </c>
      <c r="O9">
        <f t="shared" si="3"/>
        <v>0</v>
      </c>
      <c r="R9">
        <f t="shared" si="4"/>
        <v>500</v>
      </c>
      <c r="U9">
        <f t="shared" si="5"/>
        <v>500</v>
      </c>
      <c r="X9">
        <f t="shared" si="6"/>
        <v>35</v>
      </c>
    </row>
    <row r="10" spans="1:24" x14ac:dyDescent="0.2">
      <c r="F10">
        <f t="shared" si="0"/>
        <v>-1035</v>
      </c>
      <c r="I10">
        <f t="shared" si="1"/>
        <v>0</v>
      </c>
      <c r="L10">
        <f t="shared" si="2"/>
        <v>0</v>
      </c>
      <c r="O10">
        <f t="shared" si="3"/>
        <v>0</v>
      </c>
      <c r="R10">
        <f t="shared" si="4"/>
        <v>500</v>
      </c>
      <c r="U10">
        <f t="shared" si="5"/>
        <v>500</v>
      </c>
      <c r="X10">
        <f t="shared" si="6"/>
        <v>35</v>
      </c>
    </row>
    <row r="11" spans="1:24" x14ac:dyDescent="0.2">
      <c r="F11">
        <f t="shared" si="0"/>
        <v>-1035</v>
      </c>
      <c r="I11">
        <f t="shared" si="1"/>
        <v>0</v>
      </c>
      <c r="L11">
        <f t="shared" si="2"/>
        <v>0</v>
      </c>
      <c r="O11">
        <f t="shared" si="3"/>
        <v>0</v>
      </c>
      <c r="R11">
        <f t="shared" si="4"/>
        <v>500</v>
      </c>
      <c r="U11">
        <f t="shared" si="5"/>
        <v>500</v>
      </c>
      <c r="X11">
        <f t="shared" si="6"/>
        <v>35</v>
      </c>
    </row>
    <row r="12" spans="1:24" x14ac:dyDescent="0.2">
      <c r="F12">
        <f t="shared" si="0"/>
        <v>-1035</v>
      </c>
      <c r="I12">
        <f t="shared" si="1"/>
        <v>0</v>
      </c>
      <c r="L12">
        <f t="shared" si="2"/>
        <v>0</v>
      </c>
      <c r="O12">
        <f t="shared" si="3"/>
        <v>0</v>
      </c>
      <c r="R12">
        <f t="shared" si="4"/>
        <v>500</v>
      </c>
      <c r="U12">
        <f t="shared" si="5"/>
        <v>500</v>
      </c>
      <c r="X12">
        <f t="shared" si="6"/>
        <v>35</v>
      </c>
    </row>
    <row r="13" spans="1:24" x14ac:dyDescent="0.2">
      <c r="F13">
        <f t="shared" si="0"/>
        <v>-1035</v>
      </c>
      <c r="I13">
        <f t="shared" si="1"/>
        <v>0</v>
      </c>
      <c r="L13">
        <f t="shared" si="2"/>
        <v>0</v>
      </c>
      <c r="O13">
        <f t="shared" si="3"/>
        <v>0</v>
      </c>
      <c r="R13">
        <f t="shared" si="4"/>
        <v>500</v>
      </c>
      <c r="U13">
        <f t="shared" si="5"/>
        <v>500</v>
      </c>
      <c r="X13">
        <f t="shared" si="6"/>
        <v>35</v>
      </c>
    </row>
    <row r="14" spans="1:24" x14ac:dyDescent="0.2">
      <c r="F14">
        <f t="shared" si="0"/>
        <v>-1035</v>
      </c>
      <c r="I14">
        <f t="shared" si="1"/>
        <v>0</v>
      </c>
      <c r="L14">
        <f t="shared" si="2"/>
        <v>0</v>
      </c>
      <c r="O14">
        <f t="shared" si="3"/>
        <v>0</v>
      </c>
      <c r="R14">
        <f t="shared" si="4"/>
        <v>500</v>
      </c>
      <c r="U14">
        <f t="shared" si="5"/>
        <v>500</v>
      </c>
      <c r="X14">
        <f t="shared" si="6"/>
        <v>35</v>
      </c>
    </row>
    <row r="15" spans="1:24" x14ac:dyDescent="0.2">
      <c r="F15">
        <f t="shared" si="0"/>
        <v>-1035</v>
      </c>
      <c r="I15">
        <f t="shared" si="1"/>
        <v>0</v>
      </c>
      <c r="L15">
        <f t="shared" si="2"/>
        <v>0</v>
      </c>
      <c r="O15">
        <f t="shared" si="3"/>
        <v>0</v>
      </c>
      <c r="R15">
        <f t="shared" si="4"/>
        <v>500</v>
      </c>
      <c r="U15">
        <f t="shared" si="5"/>
        <v>500</v>
      </c>
      <c r="X15">
        <f t="shared" si="6"/>
        <v>35</v>
      </c>
    </row>
    <row r="16" spans="1:24" x14ac:dyDescent="0.2">
      <c r="F16">
        <f t="shared" si="0"/>
        <v>-1035</v>
      </c>
      <c r="I16">
        <f t="shared" si="1"/>
        <v>0</v>
      </c>
      <c r="L16">
        <f t="shared" si="2"/>
        <v>0</v>
      </c>
      <c r="O16">
        <f t="shared" si="3"/>
        <v>0</v>
      </c>
      <c r="R16">
        <f t="shared" si="4"/>
        <v>500</v>
      </c>
      <c r="U16">
        <f t="shared" si="5"/>
        <v>500</v>
      </c>
      <c r="X16">
        <f t="shared" si="6"/>
        <v>35</v>
      </c>
    </row>
    <row r="17" spans="6:24" x14ac:dyDescent="0.2">
      <c r="F17">
        <f t="shared" si="0"/>
        <v>-1035</v>
      </c>
      <c r="I17">
        <f t="shared" si="1"/>
        <v>0</v>
      </c>
      <c r="L17">
        <f t="shared" si="2"/>
        <v>0</v>
      </c>
      <c r="O17">
        <f t="shared" si="3"/>
        <v>0</v>
      </c>
      <c r="R17">
        <f t="shared" si="4"/>
        <v>500</v>
      </c>
      <c r="U17">
        <f t="shared" si="5"/>
        <v>500</v>
      </c>
      <c r="X17">
        <f t="shared" si="6"/>
        <v>35</v>
      </c>
    </row>
    <row r="18" spans="6:24" x14ac:dyDescent="0.2">
      <c r="F18">
        <f t="shared" si="0"/>
        <v>-1035</v>
      </c>
      <c r="I18">
        <f t="shared" si="1"/>
        <v>0</v>
      </c>
      <c r="L18">
        <f t="shared" si="2"/>
        <v>0</v>
      </c>
      <c r="O18">
        <f t="shared" si="3"/>
        <v>0</v>
      </c>
      <c r="R18">
        <f t="shared" si="4"/>
        <v>500</v>
      </c>
      <c r="U18">
        <f t="shared" si="5"/>
        <v>500</v>
      </c>
      <c r="X18">
        <f t="shared" si="6"/>
        <v>35</v>
      </c>
    </row>
    <row r="19" spans="6:24" x14ac:dyDescent="0.2">
      <c r="F19">
        <f t="shared" si="0"/>
        <v>-1035</v>
      </c>
      <c r="I19">
        <f t="shared" si="1"/>
        <v>0</v>
      </c>
      <c r="L19">
        <f t="shared" si="2"/>
        <v>0</v>
      </c>
      <c r="O19">
        <f t="shared" si="3"/>
        <v>0</v>
      </c>
      <c r="R19">
        <f t="shared" si="4"/>
        <v>500</v>
      </c>
      <c r="U19">
        <f t="shared" si="5"/>
        <v>500</v>
      </c>
      <c r="X19">
        <f t="shared" si="6"/>
        <v>35</v>
      </c>
    </row>
    <row r="20" spans="6:24" x14ac:dyDescent="0.2">
      <c r="F20">
        <f t="shared" si="0"/>
        <v>-1035</v>
      </c>
      <c r="I20">
        <f t="shared" si="1"/>
        <v>0</v>
      </c>
      <c r="L20">
        <f t="shared" si="2"/>
        <v>0</v>
      </c>
      <c r="O20">
        <f t="shared" si="3"/>
        <v>0</v>
      </c>
      <c r="R20">
        <f t="shared" si="4"/>
        <v>500</v>
      </c>
      <c r="U20">
        <f t="shared" si="5"/>
        <v>500</v>
      </c>
      <c r="X20">
        <f t="shared" si="6"/>
        <v>35</v>
      </c>
    </row>
    <row r="21" spans="6:24" x14ac:dyDescent="0.2">
      <c r="F21">
        <f t="shared" si="0"/>
        <v>-1035</v>
      </c>
      <c r="I21">
        <f t="shared" si="1"/>
        <v>0</v>
      </c>
      <c r="L21">
        <f t="shared" si="2"/>
        <v>0</v>
      </c>
      <c r="O21">
        <f t="shared" si="3"/>
        <v>0</v>
      </c>
      <c r="R21">
        <f t="shared" si="4"/>
        <v>500</v>
      </c>
      <c r="U21">
        <f t="shared" si="5"/>
        <v>500</v>
      </c>
      <c r="X21">
        <f t="shared" si="6"/>
        <v>35</v>
      </c>
    </row>
    <row r="22" spans="6:24" x14ac:dyDescent="0.2">
      <c r="F22">
        <f t="shared" si="0"/>
        <v>-1035</v>
      </c>
      <c r="I22">
        <f t="shared" si="1"/>
        <v>0</v>
      </c>
      <c r="L22">
        <f t="shared" si="2"/>
        <v>0</v>
      </c>
      <c r="O22">
        <f t="shared" si="3"/>
        <v>0</v>
      </c>
      <c r="R22">
        <f t="shared" si="4"/>
        <v>500</v>
      </c>
      <c r="U22">
        <f t="shared" si="5"/>
        <v>500</v>
      </c>
      <c r="X22">
        <f t="shared" si="6"/>
        <v>35</v>
      </c>
    </row>
    <row r="23" spans="6:24" x14ac:dyDescent="0.2">
      <c r="F23">
        <f t="shared" si="0"/>
        <v>-1035</v>
      </c>
      <c r="I23">
        <f t="shared" si="1"/>
        <v>0</v>
      </c>
      <c r="L23">
        <f t="shared" si="2"/>
        <v>0</v>
      </c>
      <c r="O23">
        <f t="shared" si="3"/>
        <v>0</v>
      </c>
      <c r="R23">
        <f t="shared" si="4"/>
        <v>500</v>
      </c>
      <c r="U23">
        <f t="shared" si="5"/>
        <v>500</v>
      </c>
      <c r="X23">
        <f t="shared" si="6"/>
        <v>35</v>
      </c>
    </row>
    <row r="24" spans="6:24" x14ac:dyDescent="0.2">
      <c r="F24">
        <f t="shared" si="0"/>
        <v>-1035</v>
      </c>
      <c r="I24">
        <f t="shared" si="1"/>
        <v>0</v>
      </c>
      <c r="L24">
        <f t="shared" si="2"/>
        <v>0</v>
      </c>
      <c r="O24">
        <f t="shared" si="3"/>
        <v>0</v>
      </c>
      <c r="R24">
        <f t="shared" si="4"/>
        <v>500</v>
      </c>
      <c r="U24">
        <f t="shared" si="5"/>
        <v>500</v>
      </c>
      <c r="X24">
        <f t="shared" si="6"/>
        <v>35</v>
      </c>
    </row>
    <row r="25" spans="6:24" x14ac:dyDescent="0.2">
      <c r="F25">
        <f t="shared" si="0"/>
        <v>-1035</v>
      </c>
      <c r="I25">
        <f t="shared" si="1"/>
        <v>0</v>
      </c>
      <c r="L25">
        <f t="shared" si="2"/>
        <v>0</v>
      </c>
      <c r="O25">
        <f t="shared" si="3"/>
        <v>0</v>
      </c>
      <c r="R25">
        <f t="shared" si="4"/>
        <v>500</v>
      </c>
      <c r="U25">
        <f t="shared" si="5"/>
        <v>500</v>
      </c>
      <c r="X25">
        <f t="shared" si="6"/>
        <v>35</v>
      </c>
    </row>
    <row r="26" spans="6:24" x14ac:dyDescent="0.2">
      <c r="F26">
        <f t="shared" si="0"/>
        <v>-1035</v>
      </c>
      <c r="I26">
        <f t="shared" si="1"/>
        <v>0</v>
      </c>
      <c r="L26">
        <f t="shared" si="2"/>
        <v>0</v>
      </c>
      <c r="O26">
        <f t="shared" si="3"/>
        <v>0</v>
      </c>
      <c r="R26">
        <f t="shared" si="4"/>
        <v>500</v>
      </c>
      <c r="U26">
        <f t="shared" si="5"/>
        <v>500</v>
      </c>
      <c r="X26">
        <f t="shared" si="6"/>
        <v>35</v>
      </c>
    </row>
    <row r="27" spans="6:24" x14ac:dyDescent="0.2">
      <c r="F27">
        <f t="shared" si="0"/>
        <v>-1035</v>
      </c>
      <c r="I27">
        <f t="shared" si="1"/>
        <v>0</v>
      </c>
      <c r="L27">
        <f t="shared" si="2"/>
        <v>0</v>
      </c>
      <c r="O27">
        <f t="shared" si="3"/>
        <v>0</v>
      </c>
      <c r="R27">
        <f t="shared" si="4"/>
        <v>500</v>
      </c>
      <c r="U27">
        <f t="shared" si="5"/>
        <v>500</v>
      </c>
      <c r="X27">
        <f t="shared" si="6"/>
        <v>35</v>
      </c>
    </row>
    <row r="28" spans="6:24" x14ac:dyDescent="0.2">
      <c r="F28">
        <f t="shared" si="0"/>
        <v>-1035</v>
      </c>
      <c r="I28">
        <f t="shared" si="1"/>
        <v>0</v>
      </c>
      <c r="L28">
        <f t="shared" si="2"/>
        <v>0</v>
      </c>
      <c r="O28">
        <f t="shared" si="3"/>
        <v>0</v>
      </c>
      <c r="R28">
        <f t="shared" si="4"/>
        <v>500</v>
      </c>
      <c r="U28">
        <f t="shared" si="5"/>
        <v>500</v>
      </c>
      <c r="X28">
        <f t="shared" si="6"/>
        <v>35</v>
      </c>
    </row>
    <row r="29" spans="6:24" x14ac:dyDescent="0.2">
      <c r="F29">
        <f t="shared" si="0"/>
        <v>-1035</v>
      </c>
      <c r="I29">
        <f t="shared" si="1"/>
        <v>0</v>
      </c>
      <c r="L29">
        <f t="shared" si="2"/>
        <v>0</v>
      </c>
      <c r="O29">
        <f t="shared" si="3"/>
        <v>0</v>
      </c>
      <c r="R29">
        <f t="shared" si="4"/>
        <v>500</v>
      </c>
      <c r="U29">
        <f t="shared" si="5"/>
        <v>500</v>
      </c>
      <c r="X29">
        <f t="shared" si="6"/>
        <v>35</v>
      </c>
    </row>
    <row r="30" spans="6:24" x14ac:dyDescent="0.2">
      <c r="F30">
        <f t="shared" si="0"/>
        <v>-1035</v>
      </c>
      <c r="I30">
        <f t="shared" si="1"/>
        <v>0</v>
      </c>
      <c r="L30">
        <f t="shared" si="2"/>
        <v>0</v>
      </c>
      <c r="O30">
        <f t="shared" si="3"/>
        <v>0</v>
      </c>
      <c r="R30">
        <f t="shared" si="4"/>
        <v>500</v>
      </c>
      <c r="U30">
        <f t="shared" si="5"/>
        <v>500</v>
      </c>
      <c r="X30">
        <f t="shared" si="6"/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TableauBord</vt:lpstr>
      <vt:lpstr>Transactions</vt:lpstr>
      <vt:lpstr>A</vt:lpstr>
      <vt:lpstr>Grand journal</vt:lpstr>
      <vt:lpstr>BV</vt:lpstr>
      <vt:lpstr>DB</vt:lpstr>
      <vt:lpstr>Checker</vt:lpstr>
      <vt:lpstr>Controle</vt:lpstr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Isaac</dc:creator>
  <cp:lastModifiedBy>Isaac</cp:lastModifiedBy>
  <dcterms:created xsi:type="dcterms:W3CDTF">2020-01-12T04:20:06Z</dcterms:created>
  <dcterms:modified xsi:type="dcterms:W3CDTF">2020-03-02T02:40:34Z</dcterms:modified>
</cp:coreProperties>
</file>