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omments2.xml" ContentType="application/vnd.openxmlformats-officedocument.spreadsheetml.comments+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01"/>
  <workbookPr codeName="ThisWorkbook" defaultThemeVersion="166925"/>
  <mc:AlternateContent xmlns:mc="http://schemas.openxmlformats.org/markup-compatibility/2006">
    <mc:Choice Requires="x15">
      <x15ac:absPath xmlns:x15ac="http://schemas.microsoft.com/office/spreadsheetml/2010/11/ac" url="C:\Users\Doudou\Desktop\"/>
    </mc:Choice>
  </mc:AlternateContent>
  <xr:revisionPtr revIDLastSave="0" documentId="8_{7CE504C2-C243-4F10-AE02-07CAD97FA7D6}" xr6:coauthVersionLast="43" xr6:coauthVersionMax="43" xr10:uidLastSave="{00000000-0000-0000-0000-000000000000}"/>
  <bookViews>
    <workbookView xWindow="-120" yWindow="-120" windowWidth="20730" windowHeight="11760" xr2:uid="{2C12081F-55C9-41E3-B335-FE3A75D5AEA7}"/>
  </bookViews>
  <sheets>
    <sheet name="Réservation" sheetId="2" r:id="rId1"/>
    <sheet name="Visuel Planning" sheetId="6" r:id="rId2"/>
    <sheet name="facturation" sheetId="1" r:id="rId3"/>
    <sheet name="Liste de contacts client" sheetId="4" r:id="rId4"/>
    <sheet name="Paramètres" sheetId="7" r:id="rId5"/>
  </sheets>
  <externalReferences>
    <externalReference r:id="rId6"/>
  </externalReferences>
  <definedNames>
    <definedName name="annéeencours">[1]données!$M$2</definedName>
    <definedName name="ColumnTitle1">CustomerList[[#Headers],[Réf client]]</definedName>
    <definedName name="_xlnm.Print_Titles" localSheetId="3">'Liste de contacts client'!$2:$2</definedName>
    <definedName name="L_Animal">CustomerList[Nom de l''animal]</definedName>
    <definedName name="L_AnimSupp">T_AnimSupp[Animaux suppl.]</definedName>
    <definedName name="L_Contact">CustomerList[Contact]</definedName>
    <definedName name="L_Nb_visite">T_Nb_visite[Nb de visite]</definedName>
    <definedName name="L_Prestation">T_Prestation[Prestation]</definedName>
    <definedName name="L_Prix">Paramètres!$B$2:$B$5</definedName>
    <definedName name="L_Reglement">T_Reglement[Règlement]</definedName>
    <definedName name="L_Remise">T_Remise[Remise]</definedName>
    <definedName name="L_Type">T_Type[Type]</definedName>
  </definedNames>
  <calcPr calcId="18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C6" i="2" l="1"/>
  <c r="F6" i="2"/>
  <c r="H6" i="2"/>
  <c r="N6" i="2"/>
  <c r="C8" i="2"/>
  <c r="O6" i="2" l="1"/>
  <c r="C5" i="6"/>
  <c r="C6" i="6"/>
  <c r="C7" i="6"/>
  <c r="C8" i="6"/>
  <c r="C9" i="6"/>
  <c r="C10" i="6"/>
  <c r="C11" i="6"/>
  <c r="C12" i="6"/>
  <c r="C13" i="6"/>
  <c r="C14" i="6"/>
  <c r="C15" i="6"/>
  <c r="C16" i="6"/>
  <c r="C17" i="6"/>
  <c r="C18" i="6"/>
  <c r="C19" i="6"/>
  <c r="C20" i="6"/>
  <c r="C21" i="6"/>
  <c r="C22" i="6"/>
  <c r="C23" i="6"/>
  <c r="C24" i="6"/>
  <c r="C25" i="6"/>
  <c r="C4" i="6"/>
  <c r="F5" i="2"/>
  <c r="F7" i="2"/>
  <c r="F8" i="2"/>
  <c r="G19" i="1"/>
  <c r="A19" i="1"/>
  <c r="F17" i="1"/>
  <c r="D17" i="1"/>
  <c r="F14" i="1"/>
  <c r="F13" i="1"/>
  <c r="F12" i="1"/>
  <c r="B5" i="6"/>
  <c r="B6" i="6"/>
  <c r="B7" i="6"/>
  <c r="B8" i="6"/>
  <c r="B9" i="6"/>
  <c r="B10" i="6"/>
  <c r="B11" i="6"/>
  <c r="B12" i="6"/>
  <c r="B13" i="6"/>
  <c r="B14" i="6"/>
  <c r="B15" i="6"/>
  <c r="B16" i="6"/>
  <c r="B17" i="6"/>
  <c r="B18" i="6"/>
  <c r="B19" i="6"/>
  <c r="B20" i="6"/>
  <c r="B21" i="6"/>
  <c r="B22" i="6"/>
  <c r="B23" i="6"/>
  <c r="B24" i="6"/>
  <c r="B25" i="6"/>
  <c r="B4" i="6"/>
  <c r="E2" i="6"/>
  <c r="E3" i="6"/>
  <c r="F3" i="6" s="1"/>
  <c r="G3" i="6" s="1"/>
  <c r="H3" i="6" s="1"/>
  <c r="I3" i="6" s="1"/>
  <c r="J3" i="6" s="1"/>
  <c r="K3" i="6" s="1"/>
  <c r="L3" i="6" s="1"/>
  <c r="M3" i="6" s="1"/>
  <c r="N3" i="6" s="1"/>
  <c r="O3" i="6" s="1"/>
  <c r="P3" i="6" s="1"/>
  <c r="Q3" i="6" s="1"/>
  <c r="R3" i="6" s="1"/>
  <c r="S3" i="6" s="1"/>
  <c r="T3" i="6" s="1"/>
  <c r="U3" i="6" s="1"/>
  <c r="V3" i="6" s="1"/>
  <c r="W3" i="6" s="1"/>
  <c r="X3" i="6" s="1"/>
  <c r="Y3" i="6" s="1"/>
  <c r="Z3" i="6" s="1"/>
  <c r="AA3" i="6" s="1"/>
  <c r="AB3" i="6" s="1"/>
  <c r="AC3" i="6" s="1"/>
  <c r="AD3" i="6" s="1"/>
  <c r="AE3" i="6" s="1"/>
  <c r="AF3" i="6" s="1"/>
  <c r="AG3" i="6" s="1"/>
  <c r="AH3" i="6" s="1"/>
  <c r="AI3" i="6" s="1"/>
  <c r="F9" i="2"/>
  <c r="F10" i="2"/>
  <c r="C7" i="2"/>
  <c r="C9" i="2"/>
  <c r="C10" i="2"/>
  <c r="C5" i="2"/>
  <c r="N7" i="2"/>
  <c r="N8" i="2"/>
  <c r="N9" i="2"/>
  <c r="N10" i="2"/>
  <c r="N5" i="2"/>
  <c r="H7" i="2"/>
  <c r="H8" i="2"/>
  <c r="H9" i="2"/>
  <c r="H10" i="2"/>
  <c r="H5" i="2"/>
  <c r="O10" i="2" l="1"/>
  <c r="O9" i="2"/>
  <c r="R24" i="6"/>
  <c r="P22" i="6"/>
  <c r="U20" i="6"/>
  <c r="AG18" i="6"/>
  <c r="AE16" i="6"/>
  <c r="O14" i="6"/>
  <c r="AH12" i="6"/>
  <c r="AA10" i="6"/>
  <c r="AG8" i="6"/>
  <c r="Y6" i="6"/>
  <c r="K8" i="6"/>
  <c r="AF8" i="6"/>
  <c r="AE6" i="6"/>
  <c r="I6" i="6"/>
  <c r="AD6" i="6"/>
  <c r="P8" i="6"/>
  <c r="G10" i="6"/>
  <c r="N6" i="6"/>
  <c r="AI6" i="6"/>
  <c r="U8" i="6"/>
  <c r="W10" i="6"/>
  <c r="T23" i="6"/>
  <c r="Z21" i="6"/>
  <c r="AB17" i="6"/>
  <c r="L15" i="6"/>
  <c r="AF11" i="6"/>
  <c r="Z9" i="6"/>
  <c r="AH7" i="6"/>
  <c r="S6" i="6"/>
  <c r="E8" i="6"/>
  <c r="AA8" i="6"/>
  <c r="AG25" i="6"/>
  <c r="AC25" i="6"/>
  <c r="Y25" i="6"/>
  <c r="U25" i="6"/>
  <c r="Q25" i="6"/>
  <c r="M25" i="6"/>
  <c r="I25" i="6"/>
  <c r="E25" i="6"/>
  <c r="AI25" i="6"/>
  <c r="AD25" i="6"/>
  <c r="X25" i="6"/>
  <c r="S25" i="6"/>
  <c r="N25" i="6"/>
  <c r="H25" i="6"/>
  <c r="AH25" i="6"/>
  <c r="AB25" i="6"/>
  <c r="W25" i="6"/>
  <c r="R25" i="6"/>
  <c r="L25" i="6"/>
  <c r="G25" i="6"/>
  <c r="Z25" i="6"/>
  <c r="O25" i="6"/>
  <c r="AF25" i="6"/>
  <c r="V25" i="6"/>
  <c r="K25" i="6"/>
  <c r="AE25" i="6"/>
  <c r="T25" i="6"/>
  <c r="J25" i="6"/>
  <c r="AI19" i="6"/>
  <c r="AE19" i="6"/>
  <c r="AA19" i="6"/>
  <c r="W19" i="6"/>
  <c r="S19" i="6"/>
  <c r="O19" i="6"/>
  <c r="K19" i="6"/>
  <c r="G19" i="6"/>
  <c r="AG19" i="6"/>
  <c r="AB19" i="6"/>
  <c r="V19" i="6"/>
  <c r="Q19" i="6"/>
  <c r="L19" i="6"/>
  <c r="F19" i="6"/>
  <c r="AC19" i="6"/>
  <c r="U19" i="6"/>
  <c r="N19" i="6"/>
  <c r="H19" i="6"/>
  <c r="AH19" i="6"/>
  <c r="Z19" i="6"/>
  <c r="T19" i="6"/>
  <c r="M19" i="6"/>
  <c r="E19" i="6"/>
  <c r="AF19" i="6"/>
  <c r="Y19" i="6"/>
  <c r="R19" i="6"/>
  <c r="J19" i="6"/>
  <c r="AG13" i="6"/>
  <c r="AC13" i="6"/>
  <c r="Y13" i="6"/>
  <c r="U13" i="6"/>
  <c r="Q13" i="6"/>
  <c r="M13" i="6"/>
  <c r="I13" i="6"/>
  <c r="E13" i="6"/>
  <c r="AH13" i="6"/>
  <c r="AB13" i="6"/>
  <c r="W13" i="6"/>
  <c r="R13" i="6"/>
  <c r="L13" i="6"/>
  <c r="G13" i="6"/>
  <c r="AF13" i="6"/>
  <c r="AA13" i="6"/>
  <c r="V13" i="6"/>
  <c r="P13" i="6"/>
  <c r="K13" i="6"/>
  <c r="F13" i="6"/>
  <c r="AE13" i="6"/>
  <c r="Z13" i="6"/>
  <c r="T13" i="6"/>
  <c r="O13" i="6"/>
  <c r="J13" i="6"/>
  <c r="AI5" i="6"/>
  <c r="AE5" i="6"/>
  <c r="AA5" i="6"/>
  <c r="W5" i="6"/>
  <c r="S5" i="6"/>
  <c r="J5" i="6"/>
  <c r="N5" i="6"/>
  <c r="R5" i="6"/>
  <c r="X5" i="6"/>
  <c r="AC5" i="6"/>
  <c r="AH5" i="6"/>
  <c r="J7" i="6"/>
  <c r="O7" i="6"/>
  <c r="T7" i="6"/>
  <c r="Z7" i="6"/>
  <c r="AE7" i="6"/>
  <c r="F9" i="6"/>
  <c r="L9" i="6"/>
  <c r="V9" i="6"/>
  <c r="H11" i="6"/>
  <c r="X11" i="6"/>
  <c r="I12" i="6"/>
  <c r="AC12" i="6"/>
  <c r="S13" i="6"/>
  <c r="I14" i="6"/>
  <c r="AE14" i="6"/>
  <c r="Z15" i="6"/>
  <c r="W16" i="6"/>
  <c r="V17" i="6"/>
  <c r="S18" i="6"/>
  <c r="P19" i="6"/>
  <c r="N20" i="6"/>
  <c r="K21" i="6"/>
  <c r="H22" i="6"/>
  <c r="F23" i="6"/>
  <c r="AH23" i="6"/>
  <c r="F25" i="6"/>
  <c r="G5" i="6"/>
  <c r="K5" i="6"/>
  <c r="O5" i="6"/>
  <c r="T5" i="6"/>
  <c r="Y5" i="6"/>
  <c r="AD5" i="6"/>
  <c r="E6" i="6"/>
  <c r="J6" i="6"/>
  <c r="O6" i="6"/>
  <c r="U6" i="6"/>
  <c r="Z6" i="6"/>
  <c r="F7" i="6"/>
  <c r="K7" i="6"/>
  <c r="P7" i="6"/>
  <c r="V7" i="6"/>
  <c r="AA7" i="6"/>
  <c r="AF7" i="6"/>
  <c r="G8" i="6"/>
  <c r="L8" i="6"/>
  <c r="Q8" i="6"/>
  <c r="W8" i="6"/>
  <c r="AB8" i="6"/>
  <c r="H9" i="6"/>
  <c r="M9" i="6"/>
  <c r="K10" i="6"/>
  <c r="L11" i="6"/>
  <c r="AB11" i="6"/>
  <c r="M12" i="6"/>
  <c r="X13" i="6"/>
  <c r="E15" i="6"/>
  <c r="AG15" i="6"/>
  <c r="Y18" i="6"/>
  <c r="X19" i="6"/>
  <c r="R21" i="6"/>
  <c r="M23" i="6"/>
  <c r="J24" i="6"/>
  <c r="P25" i="6"/>
  <c r="AG17" i="6"/>
  <c r="AC17" i="6"/>
  <c r="Y17" i="6"/>
  <c r="U17" i="6"/>
  <c r="Q17" i="6"/>
  <c r="M17" i="6"/>
  <c r="I17" i="6"/>
  <c r="E17" i="6"/>
  <c r="AE17" i="6"/>
  <c r="Z17" i="6"/>
  <c r="T17" i="6"/>
  <c r="O17" i="6"/>
  <c r="J17" i="6"/>
  <c r="AH17" i="6"/>
  <c r="AA17" i="6"/>
  <c r="S17" i="6"/>
  <c r="L17" i="6"/>
  <c r="F17" i="6"/>
  <c r="AF17" i="6"/>
  <c r="X17" i="6"/>
  <c r="R17" i="6"/>
  <c r="K17" i="6"/>
  <c r="AD17" i="6"/>
  <c r="W17" i="6"/>
  <c r="P17" i="6"/>
  <c r="H17" i="6"/>
  <c r="AG9" i="6"/>
  <c r="AC9" i="6"/>
  <c r="Y9" i="6"/>
  <c r="U9" i="6"/>
  <c r="Q9" i="6"/>
  <c r="AF9" i="6"/>
  <c r="AB9" i="6"/>
  <c r="X9" i="6"/>
  <c r="T9" i="6"/>
  <c r="P9" i="6"/>
  <c r="AI9" i="6"/>
  <c r="AE9" i="6"/>
  <c r="AA9" i="6"/>
  <c r="W9" i="6"/>
  <c r="S9" i="6"/>
  <c r="O9" i="6"/>
  <c r="K9" i="6"/>
  <c r="G9" i="6"/>
  <c r="AH22" i="6"/>
  <c r="AD22" i="6"/>
  <c r="Z22" i="6"/>
  <c r="V22" i="6"/>
  <c r="R22" i="6"/>
  <c r="N22" i="6"/>
  <c r="J22" i="6"/>
  <c r="F22" i="6"/>
  <c r="AE22" i="6"/>
  <c r="Y22" i="6"/>
  <c r="T22" i="6"/>
  <c r="O22" i="6"/>
  <c r="I22" i="6"/>
  <c r="AI22" i="6"/>
  <c r="AB22" i="6"/>
  <c r="U22" i="6"/>
  <c r="M22" i="6"/>
  <c r="G22" i="6"/>
  <c r="AG22" i="6"/>
  <c r="AA22" i="6"/>
  <c r="S22" i="6"/>
  <c r="L22" i="6"/>
  <c r="E22" i="6"/>
  <c r="AF22" i="6"/>
  <c r="X22" i="6"/>
  <c r="Q22" i="6"/>
  <c r="K22" i="6"/>
  <c r="AF20" i="6"/>
  <c r="AB20" i="6"/>
  <c r="X20" i="6"/>
  <c r="T20" i="6"/>
  <c r="P20" i="6"/>
  <c r="L20" i="6"/>
  <c r="H20" i="6"/>
  <c r="AH20" i="6"/>
  <c r="AC20" i="6"/>
  <c r="W20" i="6"/>
  <c r="R20" i="6"/>
  <c r="M20" i="6"/>
  <c r="G20" i="6"/>
  <c r="AG20" i="6"/>
  <c r="Z20" i="6"/>
  <c r="S20" i="6"/>
  <c r="K20" i="6"/>
  <c r="E20" i="6"/>
  <c r="AE20" i="6"/>
  <c r="Y20" i="6"/>
  <c r="Q20" i="6"/>
  <c r="J20" i="6"/>
  <c r="AD20" i="6"/>
  <c r="V20" i="6"/>
  <c r="O20" i="6"/>
  <c r="I20" i="6"/>
  <c r="AF16" i="6"/>
  <c r="AB16" i="6"/>
  <c r="X16" i="6"/>
  <c r="T16" i="6"/>
  <c r="P16" i="6"/>
  <c r="L16" i="6"/>
  <c r="H16" i="6"/>
  <c r="AI16" i="6"/>
  <c r="AD16" i="6"/>
  <c r="Y16" i="6"/>
  <c r="S16" i="6"/>
  <c r="N16" i="6"/>
  <c r="I16" i="6"/>
  <c r="AC16" i="6"/>
  <c r="V16" i="6"/>
  <c r="O16" i="6"/>
  <c r="G16" i="6"/>
  <c r="AH16" i="6"/>
  <c r="AA16" i="6"/>
  <c r="U16" i="6"/>
  <c r="M16" i="6"/>
  <c r="F16" i="6"/>
  <c r="AG16" i="6"/>
  <c r="Z16" i="6"/>
  <c r="R16" i="6"/>
  <c r="K16" i="6"/>
  <c r="E16" i="6"/>
  <c r="AH14" i="6"/>
  <c r="AD14" i="6"/>
  <c r="Z14" i="6"/>
  <c r="V14" i="6"/>
  <c r="R14" i="6"/>
  <c r="N14" i="6"/>
  <c r="J14" i="6"/>
  <c r="F14" i="6"/>
  <c r="AI14" i="6"/>
  <c r="AC14" i="6"/>
  <c r="X14" i="6"/>
  <c r="S14" i="6"/>
  <c r="M14" i="6"/>
  <c r="H14" i="6"/>
  <c r="AG14" i="6"/>
  <c r="AB14" i="6"/>
  <c r="W14" i="6"/>
  <c r="Q14" i="6"/>
  <c r="L14" i="6"/>
  <c r="G14" i="6"/>
  <c r="AF14" i="6"/>
  <c r="AA14" i="6"/>
  <c r="U14" i="6"/>
  <c r="P14" i="6"/>
  <c r="K14" i="6"/>
  <c r="E14" i="6"/>
  <c r="AF12" i="6"/>
  <c r="AB12" i="6"/>
  <c r="X12" i="6"/>
  <c r="T12" i="6"/>
  <c r="P12" i="6"/>
  <c r="AG12" i="6"/>
  <c r="AA12" i="6"/>
  <c r="V12" i="6"/>
  <c r="Q12" i="6"/>
  <c r="L12" i="6"/>
  <c r="H12" i="6"/>
  <c r="AE12" i="6"/>
  <c r="Z12" i="6"/>
  <c r="U12" i="6"/>
  <c r="O12" i="6"/>
  <c r="K12" i="6"/>
  <c r="G12" i="6"/>
  <c r="AI12" i="6"/>
  <c r="AD12" i="6"/>
  <c r="Y12" i="6"/>
  <c r="S12" i="6"/>
  <c r="N12" i="6"/>
  <c r="J12" i="6"/>
  <c r="F12" i="6"/>
  <c r="AH10" i="6"/>
  <c r="AD10" i="6"/>
  <c r="Z10" i="6"/>
  <c r="V10" i="6"/>
  <c r="R10" i="6"/>
  <c r="N10" i="6"/>
  <c r="J10" i="6"/>
  <c r="F10" i="6"/>
  <c r="AG10" i="6"/>
  <c r="AC10" i="6"/>
  <c r="Y10" i="6"/>
  <c r="U10" i="6"/>
  <c r="Q10" i="6"/>
  <c r="M10" i="6"/>
  <c r="I10" i="6"/>
  <c r="E10" i="6"/>
  <c r="AF10" i="6"/>
  <c r="AB10" i="6"/>
  <c r="X10" i="6"/>
  <c r="T10" i="6"/>
  <c r="P10" i="6"/>
  <c r="L10" i="6"/>
  <c r="H10" i="6"/>
  <c r="AH8" i="6"/>
  <c r="AD8" i="6"/>
  <c r="Z8" i="6"/>
  <c r="V8" i="6"/>
  <c r="R8" i="6"/>
  <c r="N8" i="6"/>
  <c r="J8" i="6"/>
  <c r="F8" i="6"/>
  <c r="AF6" i="6"/>
  <c r="AB6" i="6"/>
  <c r="X6" i="6"/>
  <c r="T6" i="6"/>
  <c r="P6" i="6"/>
  <c r="L6" i="6"/>
  <c r="H6" i="6"/>
  <c r="H5" i="6"/>
  <c r="L5" i="6"/>
  <c r="P5" i="6"/>
  <c r="U5" i="6"/>
  <c r="Z5" i="6"/>
  <c r="AF5" i="6"/>
  <c r="F6" i="6"/>
  <c r="K6" i="6"/>
  <c r="Q6" i="6"/>
  <c r="V6" i="6"/>
  <c r="AA6" i="6"/>
  <c r="AG6" i="6"/>
  <c r="G7" i="6"/>
  <c r="L7" i="6"/>
  <c r="R7" i="6"/>
  <c r="W7" i="6"/>
  <c r="AB7" i="6"/>
  <c r="H8" i="6"/>
  <c r="M8" i="6"/>
  <c r="S8" i="6"/>
  <c r="X8" i="6"/>
  <c r="AC8" i="6"/>
  <c r="AI8" i="6"/>
  <c r="I9" i="6"/>
  <c r="N9" i="6"/>
  <c r="AD9" i="6"/>
  <c r="O10" i="6"/>
  <c r="AE10" i="6"/>
  <c r="P11" i="6"/>
  <c r="R12" i="6"/>
  <c r="H13" i="6"/>
  <c r="AD13" i="6"/>
  <c r="T14" i="6"/>
  <c r="J16" i="6"/>
  <c r="G17" i="6"/>
  <c r="AI17" i="6"/>
  <c r="AD19" i="6"/>
  <c r="AA20" i="6"/>
  <c r="W22" i="6"/>
  <c r="AA25" i="6"/>
  <c r="AI23" i="6"/>
  <c r="AE23" i="6"/>
  <c r="AA23" i="6"/>
  <c r="W23" i="6"/>
  <c r="S23" i="6"/>
  <c r="O23" i="6"/>
  <c r="K23" i="6"/>
  <c r="G23" i="6"/>
  <c r="AF23" i="6"/>
  <c r="Z23" i="6"/>
  <c r="U23" i="6"/>
  <c r="P23" i="6"/>
  <c r="J23" i="6"/>
  <c r="E23" i="6"/>
  <c r="AG23" i="6"/>
  <c r="Y23" i="6"/>
  <c r="R23" i="6"/>
  <c r="L23" i="6"/>
  <c r="AD23" i="6"/>
  <c r="X23" i="6"/>
  <c r="Q23" i="6"/>
  <c r="I23" i="6"/>
  <c r="AC23" i="6"/>
  <c r="V23" i="6"/>
  <c r="N23" i="6"/>
  <c r="H23" i="6"/>
  <c r="AG21" i="6"/>
  <c r="AC21" i="6"/>
  <c r="Y21" i="6"/>
  <c r="U21" i="6"/>
  <c r="Q21" i="6"/>
  <c r="M21" i="6"/>
  <c r="I21" i="6"/>
  <c r="E21" i="6"/>
  <c r="AI21" i="6"/>
  <c r="AD21" i="6"/>
  <c r="X21" i="6"/>
  <c r="S21" i="6"/>
  <c r="N21" i="6"/>
  <c r="H21" i="6"/>
  <c r="AE21" i="6"/>
  <c r="W21" i="6"/>
  <c r="P21" i="6"/>
  <c r="J21" i="6"/>
  <c r="AB21" i="6"/>
  <c r="V21" i="6"/>
  <c r="O21" i="6"/>
  <c r="G21" i="6"/>
  <c r="AH21" i="6"/>
  <c r="AA21" i="6"/>
  <c r="T21" i="6"/>
  <c r="L21" i="6"/>
  <c r="F21" i="6"/>
  <c r="AI15" i="6"/>
  <c r="AE15" i="6"/>
  <c r="AA15" i="6"/>
  <c r="W15" i="6"/>
  <c r="S15" i="6"/>
  <c r="O15" i="6"/>
  <c r="K15" i="6"/>
  <c r="G15" i="6"/>
  <c r="AH15" i="6"/>
  <c r="AC15" i="6"/>
  <c r="X15" i="6"/>
  <c r="R15" i="6"/>
  <c r="M15" i="6"/>
  <c r="H15" i="6"/>
  <c r="AF15" i="6"/>
  <c r="Y15" i="6"/>
  <c r="Q15" i="6"/>
  <c r="J15" i="6"/>
  <c r="AD15" i="6"/>
  <c r="V15" i="6"/>
  <c r="P15" i="6"/>
  <c r="I15" i="6"/>
  <c r="AB15" i="6"/>
  <c r="U15" i="6"/>
  <c r="N15" i="6"/>
  <c r="F15" i="6"/>
  <c r="AI11" i="6"/>
  <c r="AE11" i="6"/>
  <c r="AA11" i="6"/>
  <c r="W11" i="6"/>
  <c r="S11" i="6"/>
  <c r="O11" i="6"/>
  <c r="K11" i="6"/>
  <c r="G11" i="6"/>
  <c r="AH11" i="6"/>
  <c r="AD11" i="6"/>
  <c r="Z11" i="6"/>
  <c r="V11" i="6"/>
  <c r="R11" i="6"/>
  <c r="N11" i="6"/>
  <c r="J11" i="6"/>
  <c r="F11" i="6"/>
  <c r="AG11" i="6"/>
  <c r="AC11" i="6"/>
  <c r="Y11" i="6"/>
  <c r="U11" i="6"/>
  <c r="Q11" i="6"/>
  <c r="M11" i="6"/>
  <c r="I11" i="6"/>
  <c r="E11" i="6"/>
  <c r="AG7" i="6"/>
  <c r="AC7" i="6"/>
  <c r="Y7" i="6"/>
  <c r="U7" i="6"/>
  <c r="Q7" i="6"/>
  <c r="M7" i="6"/>
  <c r="I7" i="6"/>
  <c r="E7" i="6"/>
  <c r="F5" i="6"/>
  <c r="AF24" i="6"/>
  <c r="AB24" i="6"/>
  <c r="X24" i="6"/>
  <c r="T24" i="6"/>
  <c r="P24" i="6"/>
  <c r="L24" i="6"/>
  <c r="H24" i="6"/>
  <c r="AH24" i="6"/>
  <c r="AC24" i="6"/>
  <c r="W24" i="6"/>
  <c r="AG24" i="6"/>
  <c r="AA24" i="6"/>
  <c r="V24" i="6"/>
  <c r="Q24" i="6"/>
  <c r="K24" i="6"/>
  <c r="F24" i="6"/>
  <c r="AI24" i="6"/>
  <c r="Y24" i="6"/>
  <c r="O24" i="6"/>
  <c r="I24" i="6"/>
  <c r="AE24" i="6"/>
  <c r="U24" i="6"/>
  <c r="N24" i="6"/>
  <c r="G24" i="6"/>
  <c r="AD24" i="6"/>
  <c r="S24" i="6"/>
  <c r="M24" i="6"/>
  <c r="E24" i="6"/>
  <c r="AH18" i="6"/>
  <c r="AD18" i="6"/>
  <c r="Z18" i="6"/>
  <c r="V18" i="6"/>
  <c r="R18" i="6"/>
  <c r="N18" i="6"/>
  <c r="J18" i="6"/>
  <c r="F18" i="6"/>
  <c r="AF18" i="6"/>
  <c r="AA18" i="6"/>
  <c r="U18" i="6"/>
  <c r="P18" i="6"/>
  <c r="K18" i="6"/>
  <c r="E18" i="6"/>
  <c r="AE18" i="6"/>
  <c r="X18" i="6"/>
  <c r="Q18" i="6"/>
  <c r="I18" i="6"/>
  <c r="AC18" i="6"/>
  <c r="W18" i="6"/>
  <c r="O18" i="6"/>
  <c r="H18" i="6"/>
  <c r="AI18" i="6"/>
  <c r="AB18" i="6"/>
  <c r="T18" i="6"/>
  <c r="M18" i="6"/>
  <c r="G18" i="6"/>
  <c r="H4" i="6"/>
  <c r="E5" i="6"/>
  <c r="I5" i="6"/>
  <c r="M5" i="6"/>
  <c r="Q5" i="6"/>
  <c r="V5" i="6"/>
  <c r="AB5" i="6"/>
  <c r="AG5" i="6"/>
  <c r="G6" i="6"/>
  <c r="M6" i="6"/>
  <c r="R6" i="6"/>
  <c r="W6" i="6"/>
  <c r="AC6" i="6"/>
  <c r="AH6" i="6"/>
  <c r="H7" i="6"/>
  <c r="N7" i="6"/>
  <c r="S7" i="6"/>
  <c r="X7" i="6"/>
  <c r="AD7" i="6"/>
  <c r="AI7" i="6"/>
  <c r="I8" i="6"/>
  <c r="O8" i="6"/>
  <c r="T8" i="6"/>
  <c r="Y8" i="6"/>
  <c r="AE8" i="6"/>
  <c r="E9" i="6"/>
  <c r="J9" i="6"/>
  <c r="R9" i="6"/>
  <c r="AH9" i="6"/>
  <c r="S10" i="6"/>
  <c r="AI10" i="6"/>
  <c r="T11" i="6"/>
  <c r="E12" i="6"/>
  <c r="W12" i="6"/>
  <c r="N13" i="6"/>
  <c r="AI13" i="6"/>
  <c r="Y14" i="6"/>
  <c r="T15" i="6"/>
  <c r="Q16" i="6"/>
  <c r="N17" i="6"/>
  <c r="L18" i="6"/>
  <c r="I19" i="6"/>
  <c r="F20" i="6"/>
  <c r="AI20" i="6"/>
  <c r="AF21" i="6"/>
  <c r="AC22" i="6"/>
  <c r="AB23" i="6"/>
  <c r="Z24" i="6"/>
  <c r="AI4" i="6"/>
  <c r="AE4" i="6"/>
  <c r="AA4" i="6"/>
  <c r="W4" i="6"/>
  <c r="S4" i="6"/>
  <c r="O4" i="6"/>
  <c r="K4" i="6"/>
  <c r="G4" i="6"/>
  <c r="AH4" i="6"/>
  <c r="AD4" i="6"/>
  <c r="Z4" i="6"/>
  <c r="V4" i="6"/>
  <c r="R4" i="6"/>
  <c r="N4" i="6"/>
  <c r="J4" i="6"/>
  <c r="F4" i="6"/>
  <c r="AG4" i="6"/>
  <c r="AC4" i="6"/>
  <c r="Y4" i="6"/>
  <c r="U4" i="6"/>
  <c r="Q4" i="6"/>
  <c r="M4" i="6"/>
  <c r="I4" i="6"/>
  <c r="E4" i="6"/>
  <c r="AF4" i="6"/>
  <c r="AB4" i="6"/>
  <c r="X4" i="6"/>
  <c r="T4" i="6"/>
  <c r="P4" i="6"/>
  <c r="L4" i="6"/>
  <c r="O5" i="2"/>
  <c r="O8" i="2"/>
  <c r="O7" i="2"/>
  <c r="AJ1" i="6"/>
  <c r="F2" i="6"/>
  <c r="G2" i="6" s="1"/>
  <c r="H2" i="6" s="1"/>
  <c r="I2" i="6" s="1"/>
  <c r="J2" i="6" s="1"/>
  <c r="K2" i="6" s="1"/>
  <c r="L2" i="6" s="1"/>
  <c r="M2" i="6" s="1"/>
  <c r="N2" i="6" s="1"/>
  <c r="O2" i="6" s="1"/>
  <c r="P2" i="6" s="1"/>
  <c r="Q2" i="6" s="1"/>
  <c r="R2" i="6" s="1"/>
  <c r="S2" i="6" s="1"/>
  <c r="T2" i="6" s="1"/>
  <c r="U2" i="6" s="1"/>
  <c r="V2" i="6" s="1"/>
  <c r="W2" i="6" s="1"/>
  <c r="X2" i="6" s="1"/>
  <c r="Y2" i="6" s="1"/>
  <c r="Z2" i="6" s="1"/>
  <c r="AA2" i="6" s="1"/>
  <c r="AB2" i="6" s="1"/>
  <c r="AC2" i="6" s="1"/>
  <c r="AD2" i="6" s="1"/>
  <c r="AE2" i="6" s="1"/>
  <c r="AF2" i="6" s="1"/>
  <c r="AG2" i="6" s="1"/>
  <c r="AH2" i="6" s="1"/>
  <c r="AI2" i="6" s="1"/>
  <c r="H19" i="1" l="1"/>
  <c r="AJ14" i="6"/>
  <c r="AK14" i="6" s="1"/>
  <c r="AJ9" i="6"/>
  <c r="AK9" i="6" s="1"/>
  <c r="AJ8" i="6"/>
  <c r="AK8" i="6" s="1"/>
  <c r="AJ13" i="6"/>
  <c r="AK13" i="6" s="1"/>
  <c r="AJ23" i="6"/>
  <c r="AK23" i="6" s="1"/>
  <c r="AJ10" i="6"/>
  <c r="AK10" i="6" s="1"/>
  <c r="AJ16" i="6"/>
  <c r="AK16" i="6" s="1"/>
  <c r="AJ6" i="6"/>
  <c r="AK6" i="6" s="1"/>
  <c r="AJ24" i="6"/>
  <c r="AK24" i="6" s="1"/>
  <c r="AJ20" i="6"/>
  <c r="AK20" i="6" s="1"/>
  <c r="AJ17" i="6"/>
  <c r="AK17" i="6" s="1"/>
  <c r="AJ19" i="6"/>
  <c r="AK19" i="6" s="1"/>
  <c r="AJ25" i="6"/>
  <c r="AK25" i="6" s="1"/>
  <c r="AJ18" i="6"/>
  <c r="AK18" i="6" s="1"/>
  <c r="AJ21" i="6"/>
  <c r="AK21" i="6" s="1"/>
  <c r="AJ5" i="6"/>
  <c r="AK5" i="6" s="1"/>
  <c r="AJ4" i="6"/>
  <c r="AK4" i="6" s="1"/>
  <c r="AJ11" i="6"/>
  <c r="AK11" i="6" s="1"/>
  <c r="AJ15" i="6"/>
  <c r="AK15" i="6" s="1"/>
  <c r="AJ12" i="6"/>
  <c r="AK12" i="6" s="1"/>
  <c r="AJ22" i="6"/>
  <c r="AK22" i="6" s="1"/>
  <c r="AJ7" i="6"/>
  <c r="AK7" i="6" s="1"/>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nikkox</author>
  </authors>
  <commentList>
    <comment ref="A1" authorId="0" shapeId="0" xr:uid="{589364EE-D016-4289-9EC8-A41CDFDF3D8D}">
      <text>
        <r>
          <rPr>
            <b/>
            <sz val="9"/>
            <color indexed="81"/>
            <rFont val="Tahoma"/>
            <family val="2"/>
          </rPr>
          <t>nikkox:</t>
        </r>
        <r>
          <rPr>
            <sz val="9"/>
            <color indexed="81"/>
            <rFont val="Tahoma"/>
            <family val="2"/>
          </rPr>
          <t xml:space="preserve">
Liste déroulante</t>
        </r>
      </text>
    </comment>
    <comment ref="B1" authorId="0" shapeId="0" xr:uid="{8D7754A8-B56A-4B7A-99D4-D1668535A16C}">
      <text>
        <r>
          <rPr>
            <b/>
            <sz val="9"/>
            <color indexed="81"/>
            <rFont val="Tahoma"/>
            <family val="2"/>
          </rPr>
          <t>nikkox:</t>
        </r>
        <r>
          <rPr>
            <sz val="9"/>
            <color indexed="81"/>
            <rFont val="Tahoma"/>
            <family val="2"/>
          </rPr>
          <t xml:space="preserve">
Liste déroulante avec ligne qui se met d'une couleur selon le type d'animale choisi</t>
        </r>
      </text>
    </comment>
    <comment ref="C1" authorId="0" shapeId="0" xr:uid="{877E8980-0A9C-4710-AE5C-0CC84A5ED815}">
      <text>
        <r>
          <rPr>
            <b/>
            <sz val="9"/>
            <color indexed="81"/>
            <rFont val="Tahoma"/>
            <family val="2"/>
          </rPr>
          <t>nikkox:</t>
        </r>
        <r>
          <rPr>
            <sz val="9"/>
            <color indexed="81"/>
            <rFont val="Tahoma"/>
            <family val="2"/>
          </rPr>
          <t xml:space="preserve">
si possible générer automatiquement et report sur facture
possible avec la date dans la référence?</t>
        </r>
      </text>
    </comment>
    <comment ref="F1" authorId="0" shapeId="0" xr:uid="{76DE6FEF-7C50-4EB5-B57A-6094D302CFFB}">
      <text>
        <r>
          <rPr>
            <b/>
            <sz val="9"/>
            <color indexed="81"/>
            <rFont val="Tahoma"/>
            <family val="2"/>
          </rPr>
          <t>nikkox:</t>
        </r>
        <r>
          <rPr>
            <sz val="9"/>
            <color indexed="81"/>
            <rFont val="Tahoma"/>
            <family val="2"/>
          </rPr>
          <t xml:space="preserve">
automatique en fonction des dates du séjour</t>
        </r>
      </text>
    </comment>
    <comment ref="G1" authorId="0" shapeId="0" xr:uid="{7DA56C9F-2FD4-4296-AEA6-67B6BA44C997}">
      <text>
        <r>
          <rPr>
            <b/>
            <sz val="9"/>
            <color indexed="81"/>
            <rFont val="Tahoma"/>
            <family val="2"/>
          </rPr>
          <t>nikkox:</t>
        </r>
        <r>
          <rPr>
            <sz val="9"/>
            <color indexed="81"/>
            <rFont val="Tahoma"/>
            <family val="2"/>
          </rPr>
          <t xml:space="preserve">
Liste déroulante
</t>
        </r>
      </text>
    </comment>
    <comment ref="H1" authorId="0" shapeId="0" xr:uid="{304345DE-EA8B-4586-9AF4-F696C0F9F66E}">
      <text>
        <r>
          <rPr>
            <b/>
            <sz val="9"/>
            <color indexed="81"/>
            <rFont val="Tahoma"/>
            <family val="2"/>
          </rPr>
          <t xml:space="preserve">nikkox:
</t>
        </r>
        <r>
          <rPr>
            <sz val="9"/>
            <color indexed="81"/>
            <rFont val="Tahoma"/>
            <family val="2"/>
          </rPr>
          <t xml:space="preserve">
chien = 5euros
chat   = 2euros
NAC   = 2euros
Oiseau = 2euros</t>
        </r>
      </text>
    </comment>
    <comment ref="I1" authorId="0" shapeId="0" xr:uid="{7C5AF421-12F3-4331-964F-5BD5630406FE}">
      <text>
        <r>
          <rPr>
            <b/>
            <sz val="9"/>
            <color indexed="81"/>
            <rFont val="Tahoma"/>
            <family val="2"/>
          </rPr>
          <t>nikkox:</t>
        </r>
        <r>
          <rPr>
            <sz val="9"/>
            <color indexed="81"/>
            <rFont val="Tahoma"/>
            <family val="2"/>
          </rPr>
          <t xml:space="preserve">
Liste déroulante</t>
        </r>
      </text>
    </comment>
    <comment ref="J1" authorId="0" shapeId="0" xr:uid="{E77F97B1-A1F5-4BD3-9A8C-B0DA1114E1B9}">
      <text>
        <r>
          <rPr>
            <b/>
            <sz val="9"/>
            <color indexed="81"/>
            <rFont val="Tahoma"/>
            <family val="2"/>
          </rPr>
          <t>nikkox:</t>
        </r>
        <r>
          <rPr>
            <sz val="9"/>
            <color indexed="81"/>
            <rFont val="Tahoma"/>
            <family val="2"/>
          </rPr>
          <t xml:space="preserve">
Liste déroulante 
1
2
3</t>
        </r>
      </text>
    </comment>
    <comment ref="K1" authorId="0" shapeId="0" xr:uid="{5E48FACB-F052-4923-AAD1-5C60D73625A8}">
      <text>
        <r>
          <rPr>
            <b/>
            <sz val="9"/>
            <color indexed="81"/>
            <rFont val="Tahoma"/>
            <family val="2"/>
          </rPr>
          <t>nikkox:</t>
        </r>
        <r>
          <rPr>
            <sz val="9"/>
            <color indexed="81"/>
            <rFont val="Tahoma"/>
            <family val="2"/>
          </rPr>
          <t xml:space="preserve">
Saisie manuelle juste pour info pour moi</t>
        </r>
      </text>
    </comment>
    <comment ref="N1" authorId="0" shapeId="0" xr:uid="{413E158B-5265-4784-83EF-1D7BD4C6A457}">
      <text>
        <r>
          <rPr>
            <b/>
            <sz val="9"/>
            <color indexed="81"/>
            <rFont val="Tahoma"/>
            <family val="2"/>
          </rPr>
          <t>nikkox:</t>
        </r>
        <r>
          <rPr>
            <sz val="9"/>
            <color indexed="81"/>
            <rFont val="Tahoma"/>
            <family val="2"/>
          </rPr>
          <t xml:space="preserve">
liste déroulante mais également possibilité de saisir tarif manuel??
Si chien en garde 15e
si chien en visite 10e
si chien en promenade 8e
si chat en garde 7e
si chat en visite 8e
si NAC en garde 5e
si NAC en visite 7e
si oiseau en garde 5e
si oiseau en visite 7e
autre avec saisie manuelle (si possible)</t>
        </r>
      </text>
    </comment>
    <comment ref="O1" authorId="0" shapeId="0" xr:uid="{88535F14-29F8-49A2-913D-CF0CFD341C67}">
      <text>
        <r>
          <rPr>
            <b/>
            <sz val="9"/>
            <color indexed="81"/>
            <rFont val="Tahoma"/>
            <family val="2"/>
          </rPr>
          <t>nikkox:</t>
        </r>
        <r>
          <rPr>
            <sz val="9"/>
            <color indexed="81"/>
            <rFont val="Tahoma"/>
            <family val="2"/>
          </rPr>
          <t xml:space="preserve">
voir exemple</t>
        </r>
      </text>
    </comment>
    <comment ref="P1" authorId="0" shapeId="0" xr:uid="{FCFAC08B-4CB0-44FB-963B-611832CE5528}">
      <text>
        <r>
          <rPr>
            <sz val="9"/>
            <color indexed="81"/>
            <rFont val="Tahoma"/>
            <family val="2"/>
          </rPr>
          <t xml:space="preserve">Bouton pour établir une facture a partir des informations ?
</t>
        </r>
      </text>
    </comment>
    <comment ref="H6" authorId="0" shapeId="0" xr:uid="{67E7DEFB-9C4B-4391-BD70-FDA700C0EF88}">
      <text>
        <r>
          <rPr>
            <sz val="9"/>
            <color indexed="81"/>
            <rFont val="Tahoma"/>
            <family val="2"/>
          </rPr>
          <t xml:space="preserve">lorsque je copie la ligne la formule pour TYPE ne suis pas ?? </t>
        </r>
      </text>
    </comment>
    <comment ref="I6" authorId="0" shapeId="0" xr:uid="{747DE24F-0946-4866-A412-AEF1D7DF2BA2}">
      <text>
        <r>
          <rPr>
            <sz val="9"/>
            <color indexed="81"/>
            <rFont val="Tahoma"/>
            <family val="2"/>
          </rPr>
          <t xml:space="preserve">ici pour la garde le forfait ne s'applique pas ?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nikkox</author>
  </authors>
  <commentList>
    <comment ref="A1" authorId="0" shapeId="0" xr:uid="{3C847A7A-302C-41A4-8524-F43FB6F80450}">
      <text>
        <r>
          <rPr>
            <b/>
            <sz val="9"/>
            <color indexed="81"/>
            <rFont val="Tahoma"/>
            <family val="2"/>
          </rPr>
          <t>nikkox:</t>
        </r>
        <r>
          <rPr>
            <sz val="9"/>
            <color indexed="81"/>
            <rFont val="Tahoma"/>
            <family val="2"/>
          </rPr>
          <t xml:space="preserve">
ici il y aura mon identité professionnelle </t>
        </r>
      </text>
    </comment>
    <comment ref="A11" authorId="0" shapeId="0" xr:uid="{BE1BC230-BC86-4559-B69B-B6AC3A0E4748}">
      <text>
        <r>
          <rPr>
            <b/>
            <sz val="9"/>
            <color indexed="81"/>
            <rFont val="Tahoma"/>
            <family val="2"/>
          </rPr>
          <t>nikkox:</t>
        </r>
        <r>
          <rPr>
            <sz val="9"/>
            <color indexed="81"/>
            <rFont val="Tahoma"/>
            <family val="2"/>
          </rPr>
          <t xml:space="preserve">
Remplissage automatique des informations du client en cliquant sur le contact sur la feuille planning du mois en cours</t>
        </r>
      </text>
    </comment>
    <comment ref="A17" authorId="0" shapeId="0" xr:uid="{DBB8F3A4-B102-48F9-83A0-11A544BAEC11}">
      <text>
        <r>
          <rPr>
            <b/>
            <sz val="9"/>
            <color indexed="81"/>
            <rFont val="Tahoma"/>
            <family val="2"/>
          </rPr>
          <t>nikkox:</t>
        </r>
        <r>
          <rPr>
            <sz val="9"/>
            <color indexed="81"/>
            <rFont val="Tahoma"/>
            <family val="2"/>
          </rPr>
          <t xml:space="preserve">
Date automatique en fonction des informations du planning</t>
        </r>
      </text>
    </comment>
    <comment ref="A18" authorId="0" shapeId="0" xr:uid="{18444805-14EB-4363-BCE6-7A92CFA8E887}">
      <text>
        <r>
          <rPr>
            <b/>
            <sz val="9"/>
            <color indexed="81"/>
            <rFont val="Tahoma"/>
            <family val="2"/>
          </rPr>
          <t>nikkox:</t>
        </r>
        <r>
          <rPr>
            <sz val="9"/>
            <color indexed="81"/>
            <rFont val="Tahoma"/>
            <family val="2"/>
          </rPr>
          <t xml:space="preserve">
Date automatique en fonction du jour ou la facture est générée</t>
        </r>
      </text>
    </comment>
    <comment ref="B18" authorId="0" shapeId="0" xr:uid="{1F340B04-B61C-4724-8051-524A8D46D53C}">
      <text>
        <r>
          <rPr>
            <b/>
            <sz val="9"/>
            <color indexed="81"/>
            <rFont val="Tahoma"/>
            <family val="2"/>
          </rPr>
          <t>nikkox:</t>
        </r>
        <r>
          <rPr>
            <sz val="9"/>
            <color indexed="81"/>
            <rFont val="Tahoma"/>
            <family val="2"/>
          </rPr>
          <t xml:space="preserve">
Générer un numéro facture automatique ?? </t>
        </r>
      </text>
    </comment>
    <comment ref="C18" authorId="0" shapeId="0" xr:uid="{B4C0D292-80B9-4668-9D64-B87C77B6EF02}">
      <text>
        <r>
          <rPr>
            <b/>
            <sz val="9"/>
            <color indexed="81"/>
            <rFont val="Tahoma"/>
            <family val="2"/>
          </rPr>
          <t>nikkox:</t>
        </r>
        <r>
          <rPr>
            <sz val="9"/>
            <color indexed="81"/>
            <rFont val="Tahoma"/>
            <family val="2"/>
          </rPr>
          <t xml:space="preserve">
cellule en saisie manuelle</t>
        </r>
      </text>
    </comment>
    <comment ref="E18" authorId="0" shapeId="0" xr:uid="{8DC57044-687E-4179-87D6-408F1762E1DE}">
      <text>
        <r>
          <rPr>
            <b/>
            <sz val="9"/>
            <color indexed="81"/>
            <rFont val="Tahoma"/>
            <family val="2"/>
          </rPr>
          <t>nikkox:</t>
        </r>
        <r>
          <rPr>
            <sz val="9"/>
            <color indexed="81"/>
            <rFont val="Tahoma"/>
            <family val="2"/>
          </rPr>
          <t xml:space="preserve">
liste déroulante de -5 à -100% par tranche de 5%</t>
        </r>
      </text>
    </comment>
    <comment ref="G18" authorId="0" shapeId="0" xr:uid="{A398D061-CF46-4F7C-A2D1-57717ACA95CD}">
      <text>
        <r>
          <rPr>
            <b/>
            <sz val="9"/>
            <color indexed="81"/>
            <rFont val="Tahoma"/>
            <family val="2"/>
          </rPr>
          <t xml:space="preserve">nikkox:
</t>
        </r>
        <r>
          <rPr>
            <sz val="9"/>
            <color indexed="81"/>
            <rFont val="Tahoma"/>
            <family val="2"/>
          </rPr>
          <t>liste déroulante</t>
        </r>
      </text>
    </comment>
    <comment ref="H18" authorId="0" shapeId="0" xr:uid="{3E3834CB-4EC5-46D7-B292-15E5718509FE}">
      <text>
        <r>
          <rPr>
            <b/>
            <sz val="9"/>
            <color indexed="81"/>
            <rFont val="Tahoma"/>
            <family val="2"/>
          </rPr>
          <t>nikkox:</t>
        </r>
        <r>
          <rPr>
            <sz val="9"/>
            <color indexed="81"/>
            <rFont val="Tahoma"/>
            <family val="2"/>
          </rPr>
          <t xml:space="preserve">
case automatique 
en fontion du montant sur le tableau planning</t>
        </r>
      </text>
    </comment>
    <comment ref="I18" authorId="0" shapeId="0" xr:uid="{CC146DE9-9A74-416F-B30C-22B5A57DDCE4}">
      <text>
        <r>
          <rPr>
            <b/>
            <sz val="9"/>
            <color indexed="81"/>
            <rFont val="Tahoma"/>
            <family val="2"/>
          </rPr>
          <t>nikkox:</t>
        </r>
        <r>
          <rPr>
            <sz val="9"/>
            <color indexed="81"/>
            <rFont val="Tahoma"/>
            <family val="2"/>
          </rPr>
          <t xml:space="preserve">
Liste déroulante</t>
        </r>
      </text>
    </comment>
  </commentList>
</comments>
</file>

<file path=xl/sharedStrings.xml><?xml version="1.0" encoding="utf-8"?>
<sst xmlns="http://schemas.openxmlformats.org/spreadsheetml/2006/main" count="166" uniqueCount="122">
  <si>
    <t>société</t>
  </si>
  <si>
    <t>Facture</t>
  </si>
  <si>
    <t>N° Facture :</t>
  </si>
  <si>
    <r>
      <rPr>
        <b/>
        <sz val="10"/>
        <color rgb="FF969696"/>
        <rFont val="Gill Sans MT"/>
        <family val="2"/>
      </rPr>
      <t>Facturer à :</t>
    </r>
  </si>
  <si>
    <r>
      <rPr>
        <b/>
        <sz val="10"/>
        <color rgb="FF969696"/>
        <rFont val="Gill Sans MT"/>
        <family val="2"/>
      </rPr>
      <t>Date :</t>
    </r>
  </si>
  <si>
    <t>Garde</t>
  </si>
  <si>
    <t>Visite</t>
  </si>
  <si>
    <r>
      <rPr>
        <b/>
        <sz val="10"/>
        <color rgb="FF969696"/>
        <rFont val="Gill Sans MT"/>
        <family val="2"/>
      </rPr>
      <t xml:space="preserve">Rappel : </t>
    </r>
    <r>
      <rPr>
        <sz val="10"/>
        <color rgb="FF969696"/>
        <rFont val="Gill Sans MT"/>
        <family val="2"/>
      </rPr>
      <t>Merci d’inclure le numéro de facture sur votre chèque.</t>
    </r>
  </si>
  <si>
    <t>Colonne1</t>
  </si>
  <si>
    <t>adresse</t>
  </si>
  <si>
    <t>CP, Ville</t>
  </si>
  <si>
    <t xml:space="preserve"> </t>
  </si>
  <si>
    <t>Réf  :</t>
  </si>
  <si>
    <t>Date</t>
  </si>
  <si>
    <t>Type</t>
  </si>
  <si>
    <t>Promenade</t>
  </si>
  <si>
    <t>Du</t>
  </si>
  <si>
    <t>AU</t>
  </si>
  <si>
    <t>Téléphone</t>
  </si>
  <si>
    <t>Email</t>
  </si>
  <si>
    <t>N° Siren</t>
  </si>
  <si>
    <t>Paiement</t>
  </si>
  <si>
    <t xml:space="preserve">Especes </t>
  </si>
  <si>
    <t>Chèque</t>
  </si>
  <si>
    <t>Montant net</t>
  </si>
  <si>
    <t>TVA non applicable, art 293 B du CGI</t>
  </si>
  <si>
    <t xml:space="preserve">Séjour </t>
  </si>
  <si>
    <t>N° Facture</t>
  </si>
  <si>
    <t>Forfait</t>
  </si>
  <si>
    <t>Remise</t>
  </si>
  <si>
    <t>Forfait journalier</t>
  </si>
  <si>
    <t>La facture se règle en deux parties 50% le jour du début de la prestation et l'autre partie de 50% à la fin de la prestation</t>
  </si>
  <si>
    <t>note :</t>
  </si>
  <si>
    <t>SIREN</t>
  </si>
  <si>
    <t>xxx-xxx-xxx-xxxxx</t>
  </si>
  <si>
    <t>Chien</t>
  </si>
  <si>
    <t>Chat</t>
  </si>
  <si>
    <t>NAC</t>
  </si>
  <si>
    <t>Oiseau</t>
  </si>
  <si>
    <t>noms de l'animal</t>
  </si>
  <si>
    <t>Total jour</t>
  </si>
  <si>
    <t>Total €</t>
  </si>
  <si>
    <t>G</t>
  </si>
  <si>
    <t>Durée du séjour</t>
  </si>
  <si>
    <t>Nom de l'animal</t>
  </si>
  <si>
    <t>Autre</t>
  </si>
  <si>
    <t>Horaire</t>
  </si>
  <si>
    <t>Prestation</t>
  </si>
  <si>
    <t>Nombre de visite</t>
  </si>
  <si>
    <t>Animaux suppl.</t>
  </si>
  <si>
    <t>Factures</t>
  </si>
  <si>
    <t>LISTE DES CONTACTS</t>
  </si>
  <si>
    <t>Réf client</t>
  </si>
  <si>
    <t>Garde ou Visite</t>
  </si>
  <si>
    <t>Contact</t>
  </si>
  <si>
    <t>Ville</t>
  </si>
  <si>
    <t>Alimentation</t>
  </si>
  <si>
    <t>Quantité</t>
  </si>
  <si>
    <t>Ok Eau</t>
  </si>
  <si>
    <t>Ok enfant</t>
  </si>
  <si>
    <t>ok voiture</t>
  </si>
  <si>
    <t>E-mail</t>
  </si>
  <si>
    <t>Notes</t>
  </si>
  <si>
    <t>CROQUETTES</t>
  </si>
  <si>
    <t>GOBELET</t>
  </si>
  <si>
    <t>2 MAT / 2 SOIR</t>
  </si>
  <si>
    <t>OUI</t>
  </si>
  <si>
    <t>DÉJÀ PREPARE</t>
  </si>
  <si>
    <t>1 MAT / 1 SOIR</t>
  </si>
  <si>
    <t>TOULOUSE</t>
  </si>
  <si>
    <t>AURELIE CLEMENT</t>
  </si>
  <si>
    <t>MEDORE</t>
  </si>
  <si>
    <t>MINOU</t>
  </si>
  <si>
    <t>Adresse</t>
  </si>
  <si>
    <t>100 avenue de la republique</t>
  </si>
  <si>
    <t xml:space="preserve">06 00 00 00 00 </t>
  </si>
  <si>
    <t>v</t>
  </si>
  <si>
    <t>PERPIGNAN</t>
  </si>
  <si>
    <t>07 01 01 01 01</t>
  </si>
  <si>
    <t>96 rue de strasbourg</t>
  </si>
  <si>
    <t>MELISSA DUPONT</t>
  </si>
  <si>
    <t>MEDORE@GMAIL.COM</t>
  </si>
  <si>
    <t>MINOU@HOTMAIL.FR</t>
  </si>
  <si>
    <t>Ref animal</t>
  </si>
  <si>
    <t>Prix</t>
  </si>
  <si>
    <t>Nb de visite</t>
  </si>
  <si>
    <t>Début séjour</t>
  </si>
  <si>
    <t>Fin séjour</t>
  </si>
  <si>
    <t xml:space="preserve">chien - garde </t>
  </si>
  <si>
    <t>chien - visite</t>
  </si>
  <si>
    <t>chien - promenade</t>
  </si>
  <si>
    <t>chat - garde</t>
  </si>
  <si>
    <t>chat - visite</t>
  </si>
  <si>
    <t>NAC - garde</t>
  </si>
  <si>
    <t>NAC - visite</t>
  </si>
  <si>
    <t>oiseau - garde</t>
  </si>
  <si>
    <t>oiseau - visite</t>
  </si>
  <si>
    <t>IGGY</t>
  </si>
  <si>
    <t>1 Allée des roses</t>
  </si>
  <si>
    <t>Angouleme</t>
  </si>
  <si>
    <t>iggy@free,fr</t>
  </si>
  <si>
    <t>Colonne2</t>
  </si>
  <si>
    <t>Colonne3</t>
  </si>
  <si>
    <t>Colonne4</t>
  </si>
  <si>
    <t>Colonne5</t>
  </si>
  <si>
    <t>Colonne6</t>
  </si>
  <si>
    <t>Colonne7</t>
  </si>
  <si>
    <t>Colonne8</t>
  </si>
  <si>
    <t>Colonne9</t>
  </si>
  <si>
    <t>Colonne10</t>
  </si>
  <si>
    <t>Colonne11</t>
  </si>
  <si>
    <t>Colonne12</t>
  </si>
  <si>
    <t>Colonne13</t>
  </si>
  <si>
    <t>Colonne14</t>
  </si>
  <si>
    <t>Colonne15</t>
  </si>
  <si>
    <t>Colonne16</t>
  </si>
  <si>
    <t>Règlement</t>
  </si>
  <si>
    <t>13082019RA1</t>
  </si>
  <si>
    <t>15082019RA2</t>
  </si>
  <si>
    <t>20082019RA3</t>
  </si>
  <si>
    <t>Contenant</t>
  </si>
  <si>
    <t>BERTRAND LEGRAND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</si>
</sst>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0\ &quot;€&quot;;[Red]\-#,##0\ &quot;€&quot;"/>
    <numFmt numFmtId="44" formatCode="_-* #,##0.00\ &quot;€&quot;_-;\-* #,##0.00\ &quot;€&quot;_-;_-* &quot;-&quot;??\ &quot;€&quot;_-;_-@_-"/>
    <numFmt numFmtId="164" formatCode="[$-40C]d\ mmmm\ yyyy;@"/>
    <numFmt numFmtId="165" formatCode="[$-409]mmmm\ d\,\ yyyy;@"/>
    <numFmt numFmtId="166" formatCode="ddd"/>
    <numFmt numFmtId="167" formatCode="#,##0.00\ &quot;€&quot;"/>
    <numFmt numFmtId="168" formatCode="0#&quot; &quot;##&quot; &quot;##&quot; &quot;##&quot; &quot;##"/>
    <numFmt numFmtId="169" formatCode="00000"/>
    <numFmt numFmtId="170" formatCode="mmmm\ yyyy"/>
    <numFmt numFmtId="171" formatCode="d"/>
  </numFmts>
  <fonts count="4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u/>
      <sz val="11"/>
      <color theme="10"/>
      <name val="Calibri"/>
      <family val="2"/>
      <scheme val="minor"/>
    </font>
    <font>
      <b/>
      <sz val="16"/>
      <color theme="1"/>
      <name val="Bookman Old Style"/>
      <family val="1"/>
    </font>
    <font>
      <b/>
      <sz val="16"/>
      <color theme="1"/>
      <name val="Calibri"/>
      <family val="2"/>
      <scheme val="minor"/>
    </font>
    <font>
      <sz val="10"/>
      <color theme="1"/>
      <name val="Gill Sans MT"/>
      <family val="2"/>
    </font>
    <font>
      <sz val="10"/>
      <color theme="1"/>
      <name val="Calibri"/>
      <family val="2"/>
      <scheme val="minor"/>
    </font>
    <font>
      <b/>
      <sz val="10"/>
      <color indexed="55"/>
      <name val="Calibri"/>
      <family val="2"/>
      <scheme val="minor"/>
    </font>
    <font>
      <b/>
      <sz val="10"/>
      <color rgb="FF969696"/>
      <name val="Gill Sans MT"/>
      <family val="2"/>
    </font>
    <font>
      <sz val="10"/>
      <color rgb="FF969696"/>
      <name val="Gill Sans MT"/>
      <family val="2"/>
    </font>
    <font>
      <sz val="10"/>
      <color indexed="55"/>
      <name val="Calibri"/>
      <family val="2"/>
      <scheme val="minor"/>
    </font>
    <font>
      <sz val="8"/>
      <name val="Calibri"/>
      <family val="2"/>
      <scheme val="minor"/>
    </font>
    <font>
      <sz val="9"/>
      <color indexed="81"/>
      <name val="Tahoma"/>
      <family val="2"/>
    </font>
    <font>
      <b/>
      <sz val="9"/>
      <color indexed="81"/>
      <name val="Tahoma"/>
      <family val="2"/>
    </font>
    <font>
      <b/>
      <sz val="14"/>
      <name val="Gill Sans MT"/>
      <family val="2"/>
    </font>
    <font>
      <sz val="11"/>
      <name val="Arial"/>
      <family val="2"/>
    </font>
    <font>
      <sz val="11"/>
      <color theme="2" tint="-0.499984740745262"/>
      <name val="Calibri"/>
      <family val="2"/>
      <scheme val="minor"/>
    </font>
    <font>
      <i/>
      <sz val="11"/>
      <color theme="2" tint="-0.499984740745262"/>
      <name val="Calibri"/>
      <family val="2"/>
      <scheme val="minor"/>
    </font>
    <font>
      <b/>
      <sz val="11"/>
      <color theme="2" tint="-0.499984740745262"/>
      <name val="Calibri"/>
      <family val="2"/>
      <scheme val="minor"/>
    </font>
    <font>
      <i/>
      <sz val="11"/>
      <color theme="2" tint="-0.499984740745262"/>
      <name val="Inherit"/>
    </font>
    <font>
      <sz val="14"/>
      <color theme="1"/>
      <name val="Calibri"/>
      <family val="2"/>
      <scheme val="minor"/>
    </font>
    <font>
      <b/>
      <sz val="18"/>
      <color theme="4" tint="-0.24994659260841701"/>
      <name val="Calibri"/>
      <family val="2"/>
      <scheme val="minor"/>
    </font>
    <font>
      <b/>
      <sz val="18"/>
      <color rgb="FF0070C0"/>
      <name val="Calibri"/>
      <family val="2"/>
      <scheme val="minor"/>
    </font>
    <font>
      <b/>
      <sz val="24"/>
      <color rgb="FFFF0000"/>
      <name val="Calibri"/>
      <family val="2"/>
      <scheme val="minor"/>
    </font>
    <font>
      <b/>
      <sz val="18"/>
      <color theme="1"/>
      <name val="Calibri"/>
      <family val="2"/>
      <scheme val="minor"/>
    </font>
    <font>
      <b/>
      <sz val="11"/>
      <name val="Calibri"/>
      <family val="2"/>
      <scheme val="minor"/>
    </font>
    <font>
      <sz val="11"/>
      <color theme="1"/>
      <name val="Arial Narrow"/>
      <family val="2"/>
    </font>
    <font>
      <i/>
      <sz val="11"/>
      <color theme="0" tint="-0.249977111117893"/>
      <name val="Arial Narrow"/>
      <family val="2"/>
    </font>
    <font>
      <sz val="11"/>
      <color rgb="FF4A5359"/>
      <name val="Arial"/>
      <family val="2"/>
    </font>
    <font>
      <b/>
      <sz val="16"/>
      <color theme="0"/>
      <name val="Calibri Light"/>
      <family val="2"/>
      <scheme val="major"/>
    </font>
    <font>
      <b/>
      <sz val="14"/>
      <color theme="0"/>
      <name val="Calibri Light"/>
      <family val="2"/>
      <scheme val="major"/>
    </font>
    <font>
      <sz val="11"/>
      <name val="Calibri"/>
      <family val="2"/>
      <scheme val="minor"/>
    </font>
    <font>
      <sz val="11"/>
      <color theme="4" tint="-0.499984740745262"/>
      <name val="Calibri"/>
      <family val="2"/>
      <scheme val="minor"/>
    </font>
    <font>
      <sz val="11"/>
      <name val="Arial Narrow"/>
      <family val="2"/>
    </font>
    <font>
      <i/>
      <sz val="11"/>
      <name val="Arial Narrow"/>
      <family val="2"/>
    </font>
    <font>
      <b/>
      <sz val="11"/>
      <name val="Arial Narrow"/>
      <family val="2"/>
    </font>
    <font>
      <b/>
      <sz val="11"/>
      <color theme="1"/>
      <name val="Arial Narrow"/>
      <family val="2"/>
    </font>
    <font>
      <i/>
      <sz val="11"/>
      <name val="Calibri"/>
      <family val="2"/>
      <scheme val="minor"/>
    </font>
  </fonts>
  <fills count="14">
    <fill>
      <patternFill patternType="none"/>
    </fill>
    <fill>
      <patternFill patternType="gray125"/>
    </fill>
    <fill>
      <patternFill patternType="solid">
        <fgColor theme="0"/>
        <bgColor indexed="64"/>
      </patternFill>
    </fill>
    <fill>
      <patternFill patternType="solid">
        <fgColor theme="0"/>
        <bgColor theme="5"/>
      </patternFill>
    </fill>
    <fill>
      <patternFill patternType="solid">
        <fgColor theme="4" tint="0.39997558519241921"/>
        <bgColor indexed="64"/>
      </patternFill>
    </fill>
    <fill>
      <patternFill patternType="solid">
        <fgColor theme="2"/>
        <bgColor indexed="64"/>
      </patternFill>
    </fill>
    <fill>
      <patternFill patternType="solid">
        <fgColor theme="0" tint="-4.9989318521683403E-2"/>
        <bgColor indexed="64"/>
      </patternFill>
    </fill>
    <fill>
      <patternFill patternType="solid">
        <fgColor rgb="FF0070C0"/>
        <bgColor indexed="64"/>
      </patternFill>
    </fill>
    <fill>
      <patternFill patternType="solid">
        <fgColor theme="1" tint="0.499984740745262"/>
        <bgColor indexed="64"/>
      </patternFill>
    </fill>
    <fill>
      <patternFill patternType="solid">
        <fgColor theme="2" tint="-0.249977111117893"/>
        <bgColor indexed="64"/>
      </patternFill>
    </fill>
    <fill>
      <patternFill patternType="solid">
        <fgColor theme="0" tint="-4.9989318521683403E-2"/>
        <bgColor theme="4" tint="0.79992065187536243"/>
      </patternFill>
    </fill>
    <fill>
      <patternFill patternType="solid">
        <fgColor theme="0" tint="-0.14996795556505021"/>
        <bgColor indexed="64"/>
      </patternFill>
    </fill>
    <fill>
      <patternFill patternType="solid">
        <fgColor theme="0" tint="-0.14999847407452621"/>
        <bgColor indexed="64"/>
      </patternFill>
    </fill>
    <fill>
      <patternFill patternType="solid">
        <fgColor theme="6" tint="-0.49998474074526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0"/>
      </right>
      <top/>
      <bottom/>
      <diagonal/>
    </border>
    <border>
      <left/>
      <right/>
      <top/>
      <bottom style="thin">
        <color theme="2" tint="-9.9917600024414813E-2"/>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6" tint="-0.499984740745262"/>
      </left>
      <right/>
      <top style="thin">
        <color theme="6" tint="-0.499984740745262"/>
      </top>
      <bottom style="thin">
        <color theme="6" tint="-0.499984740745262"/>
      </bottom>
      <diagonal/>
    </border>
    <border>
      <left/>
      <right/>
      <top style="thin">
        <color theme="6" tint="-0.499984740745262"/>
      </top>
      <bottom style="thin">
        <color theme="6" tint="-0.499984740745262"/>
      </bottom>
      <diagonal/>
    </border>
    <border>
      <left/>
      <right style="thin">
        <color theme="6" tint="-0.499984740745262"/>
      </right>
      <top style="thin">
        <color theme="6" tint="-0.499984740745262"/>
      </top>
      <bottom style="thin">
        <color theme="6" tint="-0.499984740745262"/>
      </bottom>
      <diagonal/>
    </border>
    <border>
      <left/>
      <right/>
      <top/>
      <bottom style="thin">
        <color theme="0"/>
      </bottom>
      <diagonal/>
    </border>
    <border>
      <left/>
      <right/>
      <top/>
      <bottom style="thin">
        <color theme="1"/>
      </bottom>
      <diagonal/>
    </border>
    <border>
      <left/>
      <right/>
      <top style="thin">
        <color theme="1"/>
      </top>
      <bottom/>
      <diagonal/>
    </border>
  </borders>
  <cellStyleXfs count="12">
    <xf numFmtId="0" fontId="0" fillId="0" borderId="0"/>
    <xf numFmtId="44" fontId="1" fillId="0" borderId="0" applyFont="0" applyFill="0" applyBorder="0" applyAlignment="0" applyProtection="0"/>
    <xf numFmtId="0" fontId="5" fillId="0" borderId="0" applyNumberFormat="0" applyFill="0" applyBorder="0" applyAlignment="0" applyProtection="0"/>
    <xf numFmtId="0" fontId="32" fillId="13" borderId="0" applyNumberFormat="0" applyBorder="0" applyProtection="0">
      <alignment horizontal="left" vertical="center"/>
    </xf>
    <xf numFmtId="0" fontId="18" fillId="0" borderId="0">
      <alignment horizontal="left" wrapText="1"/>
    </xf>
    <xf numFmtId="169" fontId="18" fillId="0" borderId="0" applyFont="0" applyFill="0" applyBorder="0" applyAlignment="0">
      <alignment horizontal="left" wrapText="1"/>
    </xf>
    <xf numFmtId="0" fontId="34" fillId="0" borderId="0" applyFill="0" applyBorder="0" applyAlignment="0" applyProtection="0"/>
    <xf numFmtId="0" fontId="1" fillId="0" borderId="0">
      <alignment horizontal="left" vertical="center"/>
    </xf>
    <xf numFmtId="0" fontId="35" fillId="0" borderId="0">
      <alignment horizontal="center"/>
    </xf>
    <xf numFmtId="0" fontId="24" fillId="5" borderId="0" applyNumberFormat="0" applyBorder="0" applyProtection="0">
      <alignment horizontal="center" vertical="center"/>
    </xf>
    <xf numFmtId="0" fontId="1" fillId="5" borderId="0" applyNumberFormat="0" applyBorder="0" applyAlignment="0" applyProtection="0"/>
    <xf numFmtId="1" fontId="1" fillId="0" borderId="0" applyFill="0" applyBorder="0" applyProtection="0">
      <alignment horizontal="center" vertical="center"/>
    </xf>
  </cellStyleXfs>
  <cellXfs count="129">
    <xf numFmtId="0" fontId="0" fillId="0" borderId="0" xfId="0"/>
    <xf numFmtId="0" fontId="6" fillId="2" borderId="0" xfId="0" applyFont="1" applyFill="1" applyAlignment="1">
      <alignment vertical="center"/>
    </xf>
    <xf numFmtId="0" fontId="7" fillId="2" borderId="0" xfId="0" applyFont="1" applyFill="1" applyAlignment="1">
      <alignment vertical="center"/>
    </xf>
    <xf numFmtId="0" fontId="1" fillId="2" borderId="0" xfId="0" applyFont="1" applyFill="1"/>
    <xf numFmtId="0" fontId="8" fillId="2" borderId="0" xfId="0" applyFont="1" applyFill="1" applyAlignment="1">
      <alignment vertical="center"/>
    </xf>
    <xf numFmtId="0" fontId="9" fillId="2" borderId="0" xfId="0" applyFont="1" applyFill="1"/>
    <xf numFmtId="0" fontId="10" fillId="2" borderId="0" xfId="0" applyFont="1" applyFill="1" applyAlignment="1">
      <alignment horizontal="right"/>
    </xf>
    <xf numFmtId="0" fontId="0" fillId="2" borderId="0" xfId="0" applyFill="1"/>
    <xf numFmtId="0" fontId="9" fillId="2" borderId="0" xfId="0" applyFont="1" applyFill="1" applyAlignment="1">
      <alignment vertical="center"/>
    </xf>
    <xf numFmtId="0" fontId="5" fillId="2" borderId="0" xfId="2" applyFill="1"/>
    <xf numFmtId="0" fontId="9" fillId="2" borderId="0" xfId="0" applyFont="1" applyFill="1" applyAlignment="1">
      <alignment horizontal="left"/>
    </xf>
    <xf numFmtId="0" fontId="11" fillId="2" borderId="0" xfId="0" applyFont="1" applyFill="1" applyAlignment="1">
      <alignment horizontal="right"/>
    </xf>
    <xf numFmtId="0" fontId="1" fillId="2" borderId="0" xfId="0" applyFont="1" applyFill="1" applyAlignment="1">
      <alignment horizontal="left" indent="1"/>
    </xf>
    <xf numFmtId="0" fontId="9" fillId="2" borderId="0" xfId="0" applyFont="1" applyFill="1" applyAlignment="1">
      <alignment shrinkToFit="1"/>
    </xf>
    <xf numFmtId="164" fontId="9" fillId="2" borderId="0" xfId="0" applyNumberFormat="1" applyFont="1" applyFill="1" applyAlignment="1">
      <alignment horizontal="left"/>
    </xf>
    <xf numFmtId="165" fontId="1" fillId="2" borderId="0" xfId="0" applyNumberFormat="1" applyFont="1" applyFill="1" applyAlignment="1">
      <alignment horizontal="left" indent="1"/>
    </xf>
    <xf numFmtId="0" fontId="8" fillId="2" borderId="0" xfId="0" applyFont="1" applyFill="1"/>
    <xf numFmtId="0" fontId="11" fillId="2" borderId="0" xfId="0" applyFont="1" applyFill="1" applyAlignment="1">
      <alignment horizontal="left"/>
    </xf>
    <xf numFmtId="0" fontId="13" fillId="2" borderId="0" xfId="0" applyFont="1" applyFill="1" applyAlignment="1">
      <alignment horizontal="left"/>
    </xf>
    <xf numFmtId="0" fontId="13" fillId="2" borderId="0" xfId="0" applyFont="1" applyFill="1"/>
    <xf numFmtId="0" fontId="10" fillId="2" borderId="0" xfId="0" applyFont="1" applyFill="1" applyAlignment="1">
      <alignment horizontal="left"/>
    </xf>
    <xf numFmtId="0" fontId="9" fillId="4" borderId="0" xfId="0" applyFont="1" applyFill="1"/>
    <xf numFmtId="0" fontId="9" fillId="4" borderId="0" xfId="0" applyFont="1" applyFill="1" applyAlignment="1">
      <alignment horizontal="left"/>
    </xf>
    <xf numFmtId="0" fontId="17" fillId="4" borderId="0" xfId="0" applyFont="1" applyFill="1" applyAlignment="1">
      <alignment horizontal="center"/>
    </xf>
    <xf numFmtId="49" fontId="8" fillId="2" borderId="0" xfId="0" applyNumberFormat="1" applyFont="1" applyFill="1" applyBorder="1" applyAlignment="1">
      <alignment horizontal="center"/>
    </xf>
    <xf numFmtId="0" fontId="3" fillId="2" borderId="8" xfId="0" applyFont="1" applyFill="1" applyBorder="1"/>
    <xf numFmtId="0" fontId="0" fillId="2" borderId="9" xfId="0" applyFont="1" applyFill="1" applyBorder="1"/>
    <xf numFmtId="0" fontId="3" fillId="2" borderId="9" xfId="0" applyFont="1" applyFill="1" applyBorder="1"/>
    <xf numFmtId="0" fontId="1" fillId="2" borderId="9" xfId="0" applyFont="1" applyFill="1" applyBorder="1"/>
    <xf numFmtId="0" fontId="1" fillId="2" borderId="10" xfId="0" applyFont="1" applyFill="1" applyBorder="1"/>
    <xf numFmtId="0" fontId="3" fillId="0" borderId="1" xfId="0" applyFont="1" applyBorder="1" applyAlignment="1">
      <alignment horizontal="center"/>
    </xf>
    <xf numFmtId="0" fontId="22" fillId="0" borderId="0" xfId="0" applyFont="1"/>
    <xf numFmtId="0" fontId="19" fillId="2" borderId="0" xfId="0" applyFont="1" applyFill="1"/>
    <xf numFmtId="0" fontId="0" fillId="0" borderId="0" xfId="0" applyAlignment="1">
      <alignment horizontal="center" vertical="center"/>
    </xf>
    <xf numFmtId="44" fontId="0" fillId="6" borderId="14" xfId="1" applyFont="1" applyFill="1" applyBorder="1" applyAlignment="1">
      <alignment horizontal="center" vertical="center"/>
    </xf>
    <xf numFmtId="0" fontId="29" fillId="0" borderId="0" xfId="0" applyFont="1"/>
    <xf numFmtId="0" fontId="30" fillId="0" borderId="0" xfId="0" applyFont="1" applyAlignment="1">
      <alignment horizontal="center" vertical="center"/>
    </xf>
    <xf numFmtId="0" fontId="29" fillId="0" borderId="0" xfId="0" applyFont="1" applyAlignment="1">
      <alignment horizontal="center" vertical="center"/>
    </xf>
    <xf numFmtId="0" fontId="0" fillId="0" borderId="0" xfId="0" applyFill="1" applyAlignment="1">
      <alignment horizontal="left" vertical="center"/>
    </xf>
    <xf numFmtId="6" fontId="0" fillId="0" borderId="0" xfId="0" applyNumberFormat="1" applyFill="1" applyAlignment="1">
      <alignment horizontal="left" vertical="center"/>
    </xf>
    <xf numFmtId="0" fontId="31" fillId="0" borderId="0" xfId="0" applyFont="1" applyFill="1" applyAlignment="1">
      <alignment horizontal="left" vertical="center"/>
    </xf>
    <xf numFmtId="0" fontId="29" fillId="0" borderId="0" xfId="0" applyFont="1" applyFill="1"/>
    <xf numFmtId="14" fontId="29" fillId="0" borderId="0" xfId="0" applyNumberFormat="1" applyFont="1" applyAlignment="1">
      <alignment horizontal="center" vertical="center"/>
    </xf>
    <xf numFmtId="167" fontId="29" fillId="0" borderId="0" xfId="0" applyNumberFormat="1" applyFont="1" applyAlignment="1">
      <alignment horizontal="center" vertical="center"/>
    </xf>
    <xf numFmtId="167" fontId="29" fillId="0" borderId="0" xfId="0" applyNumberFormat="1" applyFont="1"/>
    <xf numFmtId="0" fontId="33" fillId="13" borderId="15" xfId="3" applyFont="1" applyBorder="1">
      <alignment horizontal="left" vertical="center"/>
    </xf>
    <xf numFmtId="0" fontId="32" fillId="13" borderId="16" xfId="3" applyBorder="1">
      <alignment horizontal="left" vertical="center"/>
    </xf>
    <xf numFmtId="0" fontId="32" fillId="13" borderId="16" xfId="3" applyBorder="1" applyAlignment="1">
      <alignment horizontal="center" vertical="center"/>
    </xf>
    <xf numFmtId="168" fontId="32" fillId="13" borderId="16" xfId="3" applyNumberFormat="1" applyBorder="1">
      <alignment horizontal="left" vertical="center"/>
    </xf>
    <xf numFmtId="0" fontId="32" fillId="13" borderId="17" xfId="3" applyBorder="1">
      <alignment horizontal="left" vertical="center"/>
    </xf>
    <xf numFmtId="0" fontId="18" fillId="0" borderId="0" xfId="4">
      <alignment horizontal="left" wrapText="1"/>
    </xf>
    <xf numFmtId="0" fontId="18" fillId="0" borderId="0" xfId="4" applyAlignment="1">
      <alignment horizontal="center" wrapText="1"/>
    </xf>
    <xf numFmtId="168" fontId="18" fillId="0" borderId="0" xfId="4" applyNumberFormat="1">
      <alignment horizontal="left" wrapText="1"/>
    </xf>
    <xf numFmtId="169" fontId="0" fillId="0" borderId="0" xfId="5" applyFont="1" applyAlignment="1">
      <alignment horizontal="center" wrapText="1"/>
    </xf>
    <xf numFmtId="0" fontId="5" fillId="0" borderId="0" xfId="2" applyAlignment="1">
      <alignment wrapText="1"/>
    </xf>
    <xf numFmtId="0" fontId="1" fillId="0" borderId="0" xfId="7">
      <alignment horizontal="left" vertical="center"/>
    </xf>
    <xf numFmtId="0" fontId="25" fillId="5" borderId="0" xfId="9" applyFont="1">
      <alignment horizontal="center" vertical="center"/>
    </xf>
    <xf numFmtId="0" fontId="27" fillId="0" borderId="0" xfId="7" applyFont="1" applyAlignment="1">
      <alignment horizontal="center" vertical="center"/>
    </xf>
    <xf numFmtId="0" fontId="1" fillId="6" borderId="0" xfId="7" applyFill="1">
      <alignment horizontal="left" vertical="center"/>
    </xf>
    <xf numFmtId="0" fontId="24" fillId="5" borderId="0" xfId="9">
      <alignment horizontal="center" vertical="center"/>
    </xf>
    <xf numFmtId="166" fontId="1" fillId="0" borderId="0" xfId="7" applyNumberFormat="1" applyAlignment="1">
      <alignment horizontal="center" vertical="center"/>
    </xf>
    <xf numFmtId="0" fontId="24" fillId="2" borderId="0" xfId="9" applyFill="1">
      <alignment horizontal="center" vertical="center"/>
    </xf>
    <xf numFmtId="0" fontId="28" fillId="0" borderId="0" xfId="7" applyFont="1" applyAlignment="1">
      <alignment horizontal="center" vertical="center"/>
    </xf>
    <xf numFmtId="0" fontId="2" fillId="5" borderId="11" xfId="10" applyFont="1" applyBorder="1" applyAlignment="1">
      <alignment horizontal="center" vertical="center"/>
    </xf>
    <xf numFmtId="0" fontId="4" fillId="8" borderId="0" xfId="10" applyFont="1" applyFill="1" applyAlignment="1">
      <alignment horizontal="center" vertical="center"/>
    </xf>
    <xf numFmtId="0" fontId="0" fillId="0" borderId="12" xfId="7" applyFont="1" applyBorder="1">
      <alignment horizontal="left" vertical="center"/>
    </xf>
    <xf numFmtId="0" fontId="0" fillId="9" borderId="1" xfId="7" applyFont="1" applyFill="1" applyBorder="1">
      <alignment horizontal="left" vertical="center"/>
    </xf>
    <xf numFmtId="0" fontId="0" fillId="6" borderId="13" xfId="7" applyFont="1" applyFill="1" applyBorder="1" applyAlignment="1">
      <alignment horizontal="center" vertical="center"/>
    </xf>
    <xf numFmtId="1" fontId="0" fillId="10" borderId="14" xfId="11" applyFont="1" applyFill="1" applyBorder="1">
      <alignment horizontal="center" vertical="center"/>
    </xf>
    <xf numFmtId="0" fontId="0" fillId="11" borderId="13" xfId="7" applyFont="1" applyFill="1" applyBorder="1" applyAlignment="1">
      <alignment horizontal="center" vertical="center"/>
    </xf>
    <xf numFmtId="0" fontId="0" fillId="12" borderId="13" xfId="7" applyFont="1" applyFill="1" applyBorder="1" applyAlignment="1">
      <alignment horizontal="center" vertical="center"/>
    </xf>
    <xf numFmtId="0" fontId="0" fillId="10" borderId="13" xfId="7" applyFont="1" applyFill="1" applyBorder="1" applyAlignment="1">
      <alignment horizontal="center" vertical="center"/>
    </xf>
    <xf numFmtId="0" fontId="1" fillId="0" borderId="18" xfId="7" applyBorder="1">
      <alignment horizontal="left" vertical="center"/>
    </xf>
    <xf numFmtId="0" fontId="29" fillId="0" borderId="0" xfId="0" applyFont="1" applyAlignment="1">
      <alignment horizontal="center" vertical="center"/>
    </xf>
    <xf numFmtId="0" fontId="37" fillId="0" borderId="0" xfId="0" applyFont="1" applyAlignment="1">
      <alignment horizontal="center" vertical="center"/>
    </xf>
    <xf numFmtId="0" fontId="36" fillId="0" borderId="0" xfId="0" applyFont="1" applyAlignment="1">
      <alignment horizontal="center" vertical="center"/>
    </xf>
    <xf numFmtId="0" fontId="38" fillId="0" borderId="0" xfId="0" applyFont="1" applyAlignment="1">
      <alignment horizontal="center" vertical="center"/>
    </xf>
    <xf numFmtId="0" fontId="37" fillId="0" borderId="19" xfId="0" applyFont="1" applyBorder="1" applyAlignment="1">
      <alignment horizontal="center" vertical="center"/>
    </xf>
    <xf numFmtId="0" fontId="0" fillId="0" borderId="0" xfId="0" applyAlignment="1">
      <alignment horizontal="center"/>
    </xf>
    <xf numFmtId="0" fontId="34" fillId="0" borderId="0" xfId="0" applyFont="1" applyAlignment="1">
      <alignment horizontal="center"/>
    </xf>
    <xf numFmtId="0" fontId="0" fillId="0" borderId="0" xfId="0" applyFont="1" applyAlignment="1">
      <alignment horizontal="center"/>
    </xf>
    <xf numFmtId="0" fontId="3" fillId="0" borderId="0" xfId="0" applyFont="1" applyAlignment="1">
      <alignment horizontal="center"/>
    </xf>
    <xf numFmtId="0" fontId="39" fillId="0" borderId="0" xfId="0" applyFont="1" applyAlignment="1">
      <alignment horizontal="center" vertical="center" wrapText="1"/>
    </xf>
    <xf numFmtId="0" fontId="38" fillId="0" borderId="0" xfId="0" applyFont="1" applyAlignment="1">
      <alignment horizontal="center" vertical="center" wrapText="1"/>
    </xf>
    <xf numFmtId="0" fontId="5" fillId="0" borderId="0" xfId="2"/>
    <xf numFmtId="0" fontId="37" fillId="0" borderId="20" xfId="0" applyFont="1" applyBorder="1" applyAlignment="1">
      <alignment horizontal="center" vertical="center"/>
    </xf>
    <xf numFmtId="0" fontId="38" fillId="0" borderId="20" xfId="0" applyFont="1" applyBorder="1" applyAlignment="1">
      <alignment horizontal="center" vertical="center"/>
    </xf>
    <xf numFmtId="167" fontId="36" fillId="0" borderId="0" xfId="0" applyNumberFormat="1" applyFont="1" applyAlignment="1">
      <alignment horizontal="center" vertical="center"/>
    </xf>
    <xf numFmtId="0" fontId="18" fillId="0" borderId="0" xfId="4" applyFill="1">
      <alignment horizontal="left" wrapText="1"/>
    </xf>
    <xf numFmtId="0" fontId="18" fillId="0" borderId="0" xfId="4" applyFill="1" applyAlignment="1">
      <alignment horizontal="center" wrapText="1"/>
    </xf>
    <xf numFmtId="0" fontId="5" fillId="0" borderId="0" xfId="2" applyFill="1" applyAlignment="1">
      <alignment horizontal="left" wrapText="1"/>
    </xf>
    <xf numFmtId="0" fontId="18" fillId="0" borderId="0" xfId="4" applyAlignment="1">
      <alignment horizontal="left" vertical="top" wrapText="1"/>
    </xf>
    <xf numFmtId="0" fontId="18" fillId="0" borderId="0" xfId="4" applyAlignment="1">
      <alignment horizontal="center" vertical="top" wrapText="1"/>
    </xf>
    <xf numFmtId="168" fontId="18" fillId="0" borderId="0" xfId="4" applyNumberFormat="1" applyAlignment="1">
      <alignment horizontal="center" vertical="top" wrapText="1"/>
    </xf>
    <xf numFmtId="14" fontId="23" fillId="0" borderId="0" xfId="7" applyNumberFormat="1" applyFont="1" applyAlignment="1">
      <alignment horizontal="center" vertical="center"/>
    </xf>
    <xf numFmtId="170" fontId="23" fillId="0" borderId="0" xfId="7" applyNumberFormat="1" applyFont="1" applyAlignment="1">
      <alignment horizontal="center" vertical="center"/>
    </xf>
    <xf numFmtId="171" fontId="4" fillId="7" borderId="11" xfId="7" applyNumberFormat="1" applyFont="1" applyFill="1" applyBorder="1" applyAlignment="1">
      <alignment horizontal="center" vertical="center"/>
    </xf>
    <xf numFmtId="14" fontId="28" fillId="0" borderId="0" xfId="7" applyNumberFormat="1" applyFont="1" applyAlignment="1">
      <alignment horizontal="center" vertical="center"/>
    </xf>
    <xf numFmtId="14" fontId="24" fillId="5" borderId="0" xfId="9" applyNumberFormat="1" applyAlignment="1">
      <alignment horizontal="center" vertical="center"/>
    </xf>
    <xf numFmtId="14" fontId="0" fillId="0" borderId="0" xfId="7" applyNumberFormat="1" applyFont="1" applyBorder="1" applyAlignment="1">
      <alignment horizontal="center" vertical="center"/>
    </xf>
    <xf numFmtId="14" fontId="1" fillId="0" borderId="0" xfId="7" applyNumberFormat="1" applyAlignment="1">
      <alignment horizontal="center" vertical="center"/>
    </xf>
    <xf numFmtId="14" fontId="1" fillId="2" borderId="9" xfId="0" applyNumberFormat="1" applyFont="1" applyFill="1" applyBorder="1" applyAlignment="1">
      <alignment horizontal="center"/>
    </xf>
    <xf numFmtId="0" fontId="3" fillId="0" borderId="0" xfId="0" applyFont="1" applyBorder="1" applyAlignment="1">
      <alignment horizontal="center"/>
    </xf>
    <xf numFmtId="0" fontId="40" fillId="0" borderId="0" xfId="0" applyFont="1" applyBorder="1" applyAlignment="1">
      <alignment horizontal="center"/>
    </xf>
    <xf numFmtId="0" fontId="40" fillId="0" borderId="1" xfId="0" applyFont="1" applyBorder="1" applyAlignment="1">
      <alignment horizontal="center"/>
    </xf>
    <xf numFmtId="0" fontId="34" fillId="0" borderId="1" xfId="0" applyFont="1" applyBorder="1" applyAlignment="1">
      <alignment horizontal="center"/>
    </xf>
    <xf numFmtId="14" fontId="34" fillId="0" borderId="1" xfId="0" applyNumberFormat="1" applyFont="1" applyBorder="1" applyAlignment="1">
      <alignment horizontal="center"/>
    </xf>
    <xf numFmtId="167" fontId="34" fillId="0" borderId="1" xfId="0" applyNumberFormat="1" applyFont="1" applyBorder="1" applyAlignment="1">
      <alignment horizontal="center"/>
    </xf>
    <xf numFmtId="0" fontId="29" fillId="0" borderId="0" xfId="0" applyFont="1" applyAlignment="1">
      <alignment horizontal="center" vertical="center"/>
    </xf>
    <xf numFmtId="0" fontId="29" fillId="0" borderId="0" xfId="0" applyFont="1" applyAlignment="1">
      <alignment horizontal="center" vertical="center" wrapText="1"/>
    </xf>
    <xf numFmtId="167" fontId="29" fillId="0" borderId="0" xfId="0" applyNumberFormat="1" applyFont="1" applyAlignment="1">
      <alignment horizontal="center" vertical="center"/>
    </xf>
    <xf numFmtId="0" fontId="26" fillId="5" borderId="0" xfId="9" applyFont="1">
      <alignment horizontal="center" vertical="center"/>
    </xf>
    <xf numFmtId="0" fontId="20" fillId="2" borderId="0" xfId="0" applyFont="1" applyFill="1" applyAlignment="1">
      <alignment horizontal="left" wrapText="1"/>
    </xf>
    <xf numFmtId="0" fontId="21" fillId="3" borderId="0" xfId="0" applyFont="1" applyFill="1" applyBorder="1" applyAlignment="1">
      <alignment horizontal="left" vertical="top"/>
    </xf>
    <xf numFmtId="49" fontId="8" fillId="2" borderId="2" xfId="0" applyNumberFormat="1" applyFont="1" applyFill="1" applyBorder="1" applyAlignment="1">
      <alignment horizontal="center"/>
    </xf>
    <xf numFmtId="49" fontId="8" fillId="2" borderId="3" xfId="0" applyNumberFormat="1" applyFont="1" applyFill="1" applyBorder="1" applyAlignment="1">
      <alignment horizontal="center"/>
    </xf>
    <xf numFmtId="49" fontId="8" fillId="2" borderId="4" xfId="0" applyNumberFormat="1" applyFont="1" applyFill="1" applyBorder="1" applyAlignment="1">
      <alignment horizontal="center"/>
    </xf>
    <xf numFmtId="49" fontId="8" fillId="2" borderId="5" xfId="0" applyNumberFormat="1" applyFont="1" applyFill="1" applyBorder="1" applyAlignment="1">
      <alignment horizontal="center"/>
    </xf>
    <xf numFmtId="49" fontId="8" fillId="2" borderId="6" xfId="0" applyNumberFormat="1" applyFont="1" applyFill="1" applyBorder="1" applyAlignment="1">
      <alignment horizontal="center"/>
    </xf>
    <xf numFmtId="49" fontId="8" fillId="2" borderId="7" xfId="0" applyNumberFormat="1" applyFont="1" applyFill="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28" fillId="0" borderId="8" xfId="0" applyFont="1" applyBorder="1" applyAlignment="1">
      <alignment horizontal="center"/>
    </xf>
    <xf numFmtId="0" fontId="28" fillId="0" borderId="10" xfId="0" applyFont="1" applyBorder="1" applyAlignment="1">
      <alignment horizontal="center"/>
    </xf>
    <xf numFmtId="10" fontId="40" fillId="0" borderId="8" xfId="0" applyNumberFormat="1" applyFont="1" applyBorder="1" applyAlignment="1">
      <alignment horizontal="center"/>
    </xf>
    <xf numFmtId="10" fontId="40" fillId="0" borderId="10" xfId="0" applyNumberFormat="1" applyFont="1" applyBorder="1" applyAlignment="1">
      <alignment horizontal="center"/>
    </xf>
    <xf numFmtId="0" fontId="3" fillId="0" borderId="10" xfId="0" applyFont="1" applyBorder="1" applyAlignment="1">
      <alignment horizontal="center"/>
    </xf>
    <xf numFmtId="9" fontId="40" fillId="0" borderId="8" xfId="0" applyNumberFormat="1" applyFont="1" applyBorder="1" applyAlignment="1">
      <alignment horizontal="center"/>
    </xf>
    <xf numFmtId="0" fontId="40" fillId="0" borderId="10" xfId="0" applyFont="1" applyBorder="1" applyAlignment="1">
      <alignment horizontal="center"/>
    </xf>
  </cellXfs>
  <cellStyles count="12">
    <cellStyle name="20 % - Accent3 2" xfId="10" xr:uid="{9E454DEC-8116-4988-93E2-4A1FF5E6997E}"/>
    <cellStyle name="Code postal" xfId="5" xr:uid="{F13E1A05-F275-4E2E-86E6-D4C9A3D69FE1}"/>
    <cellStyle name="Étiquette" xfId="8" xr:uid="{BCCEC09D-E25E-400F-B25B-3229E9BC1C92}"/>
    <cellStyle name="Lien hypertexte" xfId="2" builtinId="8"/>
    <cellStyle name="Lien hypertexte 2" xfId="6" xr:uid="{4AF828CE-9D27-4652-9A77-4C6D583A1DAC}"/>
    <cellStyle name="Monétaire" xfId="1" builtinId="4"/>
    <cellStyle name="Normal" xfId="0" builtinId="0"/>
    <cellStyle name="Normal 2" xfId="4" xr:uid="{F6A3125D-8E80-4247-8A25-742073BA910A}"/>
    <cellStyle name="Normal 3" xfId="7" xr:uid="{D11F298A-2B8E-4933-BFDB-BD7A011E8D15}"/>
    <cellStyle name="Titre 2" xfId="3" xr:uid="{0C292E7D-4070-41D3-A40B-1B9581CBAB25}"/>
    <cellStyle name="Titre 2 2" xfId="9" xr:uid="{2B7BC8A8-3CC3-480A-ADFB-6849E1F63DE7}"/>
    <cellStyle name="Total 2" xfId="11" xr:uid="{48748A28-92AA-413E-967E-E4EACABAB2B0}"/>
  </cellStyles>
  <dxfs count="56">
    <dxf>
      <fill>
        <patternFill>
          <bgColor rgb="FF00B0F0"/>
        </patternFill>
      </fill>
    </dxf>
    <dxf>
      <fill>
        <patternFill>
          <bgColor rgb="FF00B050"/>
        </patternFill>
      </fill>
    </dxf>
    <dxf>
      <fill>
        <patternFill>
          <bgColor rgb="FF00B0F0"/>
        </patternFill>
      </fill>
    </dxf>
    <dxf>
      <fill>
        <patternFill>
          <bgColor rgb="FF92D050"/>
        </patternFill>
      </fill>
    </dxf>
    <dxf>
      <fill>
        <patternFill>
          <bgColor theme="3" tint="0.499984740745262"/>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5" tint="0.59996337778862885"/>
        </patternFill>
      </fill>
    </dxf>
    <dxf>
      <font>
        <b val="0"/>
        <i/>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border diagonalUp="0" diagonalDown="0">
        <left/>
        <right/>
        <top style="thin">
          <color indexed="64"/>
        </top>
        <bottom style="thin">
          <color indexed="64"/>
        </bottom>
      </border>
    </dxf>
    <dxf>
      <font>
        <b val="0"/>
        <i/>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dxf>
    <dxf>
      <alignment horizontal="center" vertical="bottom"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dxf>
    <dxf>
      <font>
        <b val="0"/>
        <i/>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val="0"/>
        <i/>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i val="0"/>
        <strike val="0"/>
        <condense val="0"/>
        <extend val="0"/>
        <outline val="0"/>
        <shadow val="0"/>
        <u val="none"/>
        <vertAlign val="baseline"/>
        <sz val="11"/>
        <color theme="1"/>
        <name val="Arial Narrow"/>
        <family val="2"/>
        <scheme val="none"/>
      </font>
      <alignment horizontal="center" vertical="center" textRotation="0" wrapText="1" indent="0" justifyLastLine="0" shrinkToFit="0" readingOrder="0"/>
    </dxf>
    <dxf>
      <font>
        <b val="0"/>
        <i/>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val="0"/>
        <i/>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i val="0"/>
        <strike val="0"/>
        <condense val="0"/>
        <extend val="0"/>
        <outline val="0"/>
        <shadow val="0"/>
        <u val="none"/>
        <vertAlign val="baseline"/>
        <sz val="11"/>
        <color auto="1"/>
        <name val="Arial Narrow"/>
        <family val="2"/>
        <scheme val="none"/>
      </font>
      <alignment horizontal="center" vertical="center" textRotation="0" wrapText="1" indent="0" justifyLastLine="0" shrinkToFit="0" readingOrder="0"/>
    </dxf>
    <dxf>
      <font>
        <b val="0"/>
        <i/>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val="0"/>
        <i/>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i val="0"/>
        <strike val="0"/>
        <condense val="0"/>
        <extend val="0"/>
        <outline val="0"/>
        <shadow val="0"/>
        <u val="none"/>
        <vertAlign val="baseline"/>
        <sz val="11"/>
        <color theme="1"/>
        <name val="Arial Narrow"/>
        <family val="2"/>
        <scheme val="none"/>
      </font>
      <alignment horizontal="center" vertical="center" textRotation="0" wrapText="1" indent="0" justifyLastLine="0" shrinkToFit="0" readingOrder="0"/>
    </dxf>
    <dxf>
      <font>
        <b val="0"/>
        <i/>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val="0"/>
        <i/>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i val="0"/>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alignment horizontal="center" textRotation="0" indent="0" justifyLastLine="0" shrinkToFit="0" readingOrder="0"/>
    </dxf>
    <dxf>
      <alignment horizontal="center" vertical="bottom" textRotation="0" wrapText="1" indent="0" justifyLastLine="0" shrinkToFit="0" readingOrder="0"/>
    </dxf>
    <dxf>
      <alignment horizontal="center" vertical="bottom" textRotation="0" wrapText="1"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vertical="bottom" textRotation="0" wrapText="1" indent="0" justifyLastLine="0" shrinkToFit="0" readingOrder="0"/>
    </dxf>
    <dxf>
      <numFmt numFmtId="168" formatCode="0#&quot; &quot;##&quot; &quot;##&quot; &quot;##&quot; &quot;##"/>
    </dxf>
    <dxf>
      <alignment vertical="top" textRotation="0" wrapText="1" indent="0" justifyLastLine="0" shrinkToFit="0" readingOrder="0"/>
    </dxf>
    <dxf>
      <font>
        <b val="0"/>
        <i val="0"/>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1"/>
        <color auto="1"/>
        <name val="Arial Narrow"/>
        <family val="2"/>
        <scheme val="none"/>
      </font>
      <numFmt numFmtId="167" formatCode="#,##0.00\ &quot;€&quot;"/>
      <alignment horizontal="center" vertical="center" textRotation="0" wrapText="0" indent="0" justifyLastLine="0" shrinkToFit="0" readingOrder="0"/>
    </dxf>
    <dxf>
      <font>
        <b val="0"/>
        <i val="0"/>
        <strike val="0"/>
        <condense val="0"/>
        <extend val="0"/>
        <outline val="0"/>
        <shadow val="0"/>
        <u val="none"/>
        <vertAlign val="baseline"/>
        <sz val="11"/>
        <color auto="1"/>
        <name val="Arial Narrow"/>
        <family val="2"/>
        <scheme val="none"/>
      </font>
      <numFmt numFmtId="167" formatCode="#,##0.00\ &quot;€&quot;"/>
      <alignment horizontal="center" vertical="center" textRotation="0" wrapText="0" indent="0" justifyLastLine="0" shrinkToFit="0" readingOrder="0"/>
    </dxf>
    <dxf>
      <font>
        <b val="0"/>
        <i val="0"/>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val="0"/>
        <i/>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val="0"/>
        <i/>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1"/>
        <color auto="1"/>
        <name val="Arial Narrow"/>
        <family val="2"/>
        <scheme val="none"/>
      </font>
      <numFmt numFmtId="167" formatCode="#,##0.00\ &quot;€&quot;"/>
      <alignment horizontal="center" vertical="center" textRotation="0" wrapText="0" indent="0" justifyLastLine="0" shrinkToFit="0" readingOrder="0"/>
    </dxf>
    <dxf>
      <font>
        <b val="0"/>
        <i/>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Narrow"/>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Narrow"/>
        <family val="2"/>
        <scheme val="none"/>
      </font>
      <numFmt numFmtId="19" formatCode="dd/mm/yyyy"/>
      <alignment horizontal="center" vertical="center" textRotation="0" wrapText="0" indent="0" justifyLastLine="0" shrinkToFit="0" readingOrder="0"/>
    </dxf>
    <dxf>
      <font>
        <b val="0"/>
        <i val="0"/>
        <strike val="0"/>
        <condense val="0"/>
        <extend val="0"/>
        <outline val="0"/>
        <shadow val="0"/>
        <u val="none"/>
        <vertAlign val="baseline"/>
        <sz val="11"/>
        <color theme="1"/>
        <name val="Arial Narrow"/>
        <family val="2"/>
        <scheme val="none"/>
      </font>
      <numFmt numFmtId="19" formatCode="dd/mm/yyyy"/>
      <alignment horizontal="center" vertical="center" textRotation="0" wrapText="0" indent="0" justifyLastLine="0" shrinkToFit="0" readingOrder="0"/>
    </dxf>
    <dxf>
      <font>
        <b val="0"/>
        <i val="0"/>
        <strike val="0"/>
        <condense val="0"/>
        <extend val="0"/>
        <outline val="0"/>
        <shadow val="0"/>
        <u val="none"/>
        <vertAlign val="baseline"/>
        <sz val="11"/>
        <color theme="1"/>
        <name val="Arial Narrow"/>
        <family val="2"/>
        <scheme val="none"/>
      </font>
      <alignment horizontal="center" vertical="center" textRotation="0" wrapText="0" indent="0" justifyLastLine="0" shrinkToFit="0" readingOrder="0"/>
    </dxf>
    <dxf>
      <font>
        <b val="0"/>
        <i/>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Narrow"/>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41</xdr:col>
      <xdr:colOff>166687</xdr:colOff>
      <xdr:row>4</xdr:row>
      <xdr:rowOff>309562</xdr:rowOff>
    </xdr:from>
    <xdr:ext cx="4095750" cy="1916906"/>
    <xdr:sp macro="" textlink="">
      <xdr:nvSpPr>
        <xdr:cNvPr id="2" name="ZoneTexte 1">
          <a:extLst>
            <a:ext uri="{FF2B5EF4-FFF2-40B4-BE49-F238E27FC236}">
              <a16:creationId xmlns:a16="http://schemas.microsoft.com/office/drawing/2014/main" id="{2FC2F0D4-B2FA-4DE3-AA83-7BEE7EBE0B73}"/>
            </a:ext>
          </a:extLst>
        </xdr:cNvPr>
        <xdr:cNvSpPr txBox="1"/>
      </xdr:nvSpPr>
      <xdr:spPr>
        <a:xfrm>
          <a:off x="16573500" y="1452562"/>
          <a:ext cx="4095750" cy="19169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2000" b="1">
              <a:solidFill>
                <a:srgbClr val="FF0000"/>
              </a:solidFill>
            </a:rPr>
            <a:t>Ici le planning</a:t>
          </a:r>
          <a:r>
            <a:rPr lang="fr-FR" sz="2000" b="1" baseline="0">
              <a:solidFill>
                <a:srgbClr val="FF0000"/>
              </a:solidFill>
            </a:rPr>
            <a:t> qui reprend certains éléments de la feuille réservation ( ne pas tenir compte des cellules déroulantes j'ai copier sur mon ancien planning) et sur cette feuille mon chiffre d'affaire </a:t>
          </a:r>
          <a:endParaRPr lang="fr-FR" sz="2000" b="1">
            <a:solidFill>
              <a:srgbClr val="FF0000"/>
            </a:solidFill>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5</xdr:col>
      <xdr:colOff>24888</xdr:colOff>
      <xdr:row>2</xdr:row>
      <xdr:rowOff>26485</xdr:rowOff>
    </xdr:from>
    <xdr:ext cx="1550425" cy="937629"/>
    <xdr:sp macro="" textlink="">
      <xdr:nvSpPr>
        <xdr:cNvPr id="2" name="Rectangle 1">
          <a:extLst>
            <a:ext uri="{FF2B5EF4-FFF2-40B4-BE49-F238E27FC236}">
              <a16:creationId xmlns:a16="http://schemas.microsoft.com/office/drawing/2014/main" id="{DAA110DC-631E-4886-8FD1-6A3F32070931}"/>
            </a:ext>
          </a:extLst>
        </xdr:cNvPr>
        <xdr:cNvSpPr/>
      </xdr:nvSpPr>
      <xdr:spPr>
        <a:xfrm rot="20265558">
          <a:off x="2939538" y="493210"/>
          <a:ext cx="1550425" cy="937629"/>
        </a:xfrm>
        <a:prstGeom prst="rect">
          <a:avLst/>
        </a:prstGeom>
        <a:noFill/>
      </xdr:spPr>
      <xdr:txBody>
        <a:bodyPr wrap="none" lIns="91440" tIns="45720" rIns="91440" bIns="45720">
          <a:spAutoFit/>
        </a:bodyPr>
        <a:lstStyle/>
        <a:p>
          <a:pPr algn="ctr"/>
          <a:r>
            <a:rPr lang="fr-FR" sz="5400" b="1" cap="none" spc="0">
              <a:ln w="13462">
                <a:solidFill>
                  <a:schemeClr val="bg1"/>
                </a:solidFill>
                <a:prstDash val="solid"/>
              </a:ln>
              <a:solidFill>
                <a:schemeClr val="tx1">
                  <a:lumMod val="85000"/>
                  <a:lumOff val="15000"/>
                </a:schemeClr>
              </a:solidFill>
              <a:effectLst>
                <a:outerShdw dist="38100" dir="2700000" algn="bl" rotWithShape="0">
                  <a:schemeClr val="accent5"/>
                </a:outerShdw>
              </a:effectLst>
            </a:rPr>
            <a:t>Logo</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oudou\Documents\Recreanimo\Planning%20R&#233;cr&#233;anim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vier"/>
      <sheetName val="Mars"/>
      <sheetName val="Février"/>
      <sheetName val="Avril"/>
      <sheetName val="Mai"/>
      <sheetName val="Juin"/>
      <sheetName val="Juillet"/>
      <sheetName val="Août"/>
      <sheetName val="Septembre"/>
      <sheetName val="Octobre"/>
      <sheetName val="Novembre"/>
      <sheetName val="Décembre"/>
      <sheetName val="donnée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M2">
            <v>2019</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30DDC364-CA7C-4DCA-AAF7-B6FB2DA74FDF}" name="Tableau8" displayName="Tableau8" ref="A4:P8" totalsRowShown="0" headerRowDxfId="55" dataDxfId="54">
  <autoFilter ref="A4:P8" xr:uid="{103FD6B0-5CBC-4EB9-89A9-1D11D8C645F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autoFilter>
  <tableColumns count="16">
    <tableColumn id="1" xr3:uid="{1559DA56-2615-4CEC-82C4-5E9DC5B5A6B7}" name="Colonne1" dataDxfId="53"/>
    <tableColumn id="2" xr3:uid="{8E531738-40D7-4DD4-AEC2-34E85CA3D2A0}" name="Colonne2" dataDxfId="52"/>
    <tableColumn id="3" xr3:uid="{48B93677-BE50-423F-BC00-AC219E8FBD29}" name="Colonne3" dataDxfId="51">
      <calculatedColumnFormula>IFERROR(INDEX(CustomerList[Réf client],MATCH(A5,CustomerList[Nom de l''animal],0)),"")</calculatedColumnFormula>
    </tableColumn>
    <tableColumn id="4" xr3:uid="{423C71CE-5496-4D3D-B84A-48C2D70CF9FD}" name="Colonne4" dataDxfId="50"/>
    <tableColumn id="5" xr3:uid="{0FAD5A4B-A2C5-44CB-89C6-67BCA285BAF9}" name="Colonne5" dataDxfId="49"/>
    <tableColumn id="6" xr3:uid="{EA3EA2A0-0EB3-4F36-AC17-E835F9C74BCC}" name="Colonne6" dataDxfId="48">
      <calculatedColumnFormula>IF(A5&lt;&gt;"",E5-D5,"")</calculatedColumnFormula>
    </tableColumn>
    <tableColumn id="7" xr3:uid="{5F911D39-7A95-489D-ABF8-F72D79D7B783}" name="Colonne7" dataDxfId="47"/>
    <tableColumn id="8" xr3:uid="{59CBFCE8-7452-4F1A-A904-A8E1F3F8BF00}" name="Colonne8" dataDxfId="46">
      <calculatedColumnFormula>IFERROR(VLOOKUP(B5,Paramètres!A2:B5,2,0),"")</calculatedColumnFormula>
    </tableColumn>
    <tableColumn id="9" xr3:uid="{6C06BC7A-F430-41C3-A1E7-3900B13F0DC9}" name="Colonne9" dataDxfId="45"/>
    <tableColumn id="10" xr3:uid="{80D8591A-831D-4EF7-99B6-D0A03FA1F662}" name="Colonne10" dataDxfId="44"/>
    <tableColumn id="11" xr3:uid="{6B6C2027-B21A-4F8E-99EF-E554F6724B8A}" name="Colonne11" dataDxfId="43"/>
    <tableColumn id="12" xr3:uid="{A10354F3-06FB-4FA9-A02D-B4D5B19A8C20}" name="Colonne12" dataDxfId="42"/>
    <tableColumn id="13" xr3:uid="{FA5D4A64-585E-438A-BCD5-0CF6F76E6C85}" name="Colonne13" dataDxfId="41"/>
    <tableColumn id="14" xr3:uid="{95B1B665-F934-402E-B86D-0159AD9A66E6}" name="Colonne14" dataDxfId="40">
      <calculatedColumnFormula>IFERROR(VLOOKUP(B5&amp;" - "&amp;I5,Tableau7[],2,0),"")</calculatedColumnFormula>
    </tableColumn>
    <tableColumn id="15" xr3:uid="{51F3A11D-CD94-4CC1-A9D6-DAFB13FEF283}" name="Colonne15" dataDxfId="39">
      <calculatedColumnFormula>IFERROR((F5*N5)*J5+(G5*H5)*F5*J5,"")</calculatedColumnFormula>
    </tableColumn>
    <tableColumn id="16" xr3:uid="{AA2AD567-6DE7-44B0-80AA-F34DAD20EB39}" name="Colonne16" dataDxfId="38"/>
  </tableColumns>
  <tableStyleInfo name="TableStyleLight1"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976FD3A-7561-45AD-B40E-3C272BA00B37}" name="CustomerList" displayName="CustomerList" ref="A2:O5" totalsRowShown="0" headerRowDxfId="37">
  <autoFilter ref="A2:O5" xr:uid="{00000000-0009-0000-0100-000001000000}"/>
  <tableColumns count="15">
    <tableColumn id="1" xr3:uid="{E45AA187-D09C-4D46-AA42-4AFD5A413222}" name="Réf client"/>
    <tableColumn id="2" xr3:uid="{CA5BA3AA-2B61-4196-9112-FB64E6AD259A}" name="Nom de l'animal"/>
    <tableColumn id="3" xr3:uid="{7A6E14C7-57D7-4622-9E2F-CB925A38A1CE}" name="Contact"/>
    <tableColumn id="17" xr3:uid="{72EBB99C-D32B-4E4B-9F26-E2909CB6E2F5}" name="Adresse" dataCellStyle="Normal 2"/>
    <tableColumn id="4" xr3:uid="{F0D0D34D-21AE-44D0-865F-7D2FEBD943B9}" name="Téléphone" dataDxfId="36"/>
    <tableColumn id="5" xr3:uid="{E88EA3FC-4E76-45EB-B1FB-4EE2464C8C3E}" name="Ville"/>
    <tableColumn id="12" xr3:uid="{7BC94D90-84EA-411C-8AB2-6DBDBE99CDB7}" name="E-mail" dataCellStyle="Normal 2"/>
    <tableColumn id="14" xr3:uid="{43575AE0-A722-4FEE-B77A-16492BBFC0A0}" name="Garde ou Visite" dataDxfId="35" dataCellStyle="Normal 2"/>
    <tableColumn id="6" xr3:uid="{7892297E-3F67-48F5-BB92-0DC2B0E83A04}" name="Alimentation"/>
    <tableColumn id="7" xr3:uid="{D00C3222-37D6-4527-B9D3-CE8D79DDD2ED}" name="Contenant" dataDxfId="34" dataCellStyle="Code postal"/>
    <tableColumn id="8" xr3:uid="{9BCD0477-23CD-4393-955C-9121CCC9EBF7}" name="Quantité" dataDxfId="33"/>
    <tableColumn id="16" xr3:uid="{75F0840E-35EF-4AC7-8ED7-CC603F7D1652}" name="Ok Eau" dataDxfId="32"/>
    <tableColumn id="15" xr3:uid="{84D4B794-7F88-436C-B7CE-712B5EFB0994}" name="Ok enfant" dataDxfId="31"/>
    <tableColumn id="9" xr3:uid="{9F84D2F0-F08D-4E90-8D57-645C8281FEF7}" name="ok voiture" dataDxfId="30"/>
    <tableColumn id="13" xr3:uid="{41D75EA1-5E26-49FD-8F8F-F3880228C78A}" name="Notes"/>
  </tableColumns>
  <tableStyleInfo name="TableStyleLight18" showFirstColumn="0" showLastColumn="0" showRowStripes="1" showColumnStripes="0"/>
  <extLst>
    <ext xmlns:x14="http://schemas.microsoft.com/office/spreadsheetml/2009/9/main" uri="{504A1905-F514-4f6f-8877-14C23A59335A}">
      <x14:table altTextSummary="Enter Customer ID, Company Name, Contact Name, Billing Address, City, State or Province, Postal Code, Country or Region, Contact Title, Phone &amp; Fax Number, Email and Notes"/>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4CCF8BB-9E3D-4658-8788-821839981577}" name="T_Type" displayName="T_Type" ref="A1:A5" totalsRowShown="0" headerRowDxfId="29" dataDxfId="28">
  <autoFilter ref="A1:A5" xr:uid="{9369FF83-6BE5-478A-84A9-2671634974D6}">
    <filterColumn colId="0" hiddenButton="1"/>
  </autoFilter>
  <tableColumns count="1">
    <tableColumn id="1" xr3:uid="{FF68D1DB-27CD-4109-9314-57CA6B111F18}" name="Type" dataDxfId="27"/>
  </tableColumns>
  <tableStyleInfo name="TableStyleLight1" showFirstColumn="0" showLastColumn="0" showRowStripes="0"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AA52D72-6C3C-411A-92D4-86D4B204F7BF}" name="T_AnimSupp" displayName="T_AnimSupp" ref="D1:D6" totalsRowShown="0" headerRowDxfId="26" dataDxfId="25">
  <autoFilter ref="D1:D6" xr:uid="{7EEAA622-BE46-4CB3-8A3A-D7FF095F8C06}">
    <filterColumn colId="0" hiddenButton="1"/>
  </autoFilter>
  <tableColumns count="1">
    <tableColumn id="1" xr3:uid="{82A60CF2-0033-4AF4-A5A3-26AC1AAB20A1}" name="Animaux suppl." dataDxfId="24"/>
  </tableColumns>
  <tableStyleInfo name="TableStyleLight1" showFirstColumn="0" showLastColumn="0" showRowStripes="0"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71F1BD1C-5C4A-4DC5-830A-567545D6712D}" name="T_Prestation" displayName="T_Prestation" ref="F1:F5" totalsRowShown="0" headerRowDxfId="23" dataDxfId="22">
  <autoFilter ref="F1:F5" xr:uid="{BE4074AE-98D8-48A6-A4B5-0A9FF5410B82}">
    <filterColumn colId="0" hiddenButton="1"/>
  </autoFilter>
  <tableColumns count="1">
    <tableColumn id="1" xr3:uid="{00734B05-A0C7-44AE-BBC7-287FC270F6E7}" name="Prestation" dataDxfId="21"/>
  </tableColumns>
  <tableStyleInfo name="TableStyleLight1" showFirstColumn="0" showLastColumn="0" showRowStripes="0"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CD85AB0B-0D1D-4A59-8CCC-31F8C61E683D}" name="T_Nb_visite" displayName="T_Nb_visite" ref="H1:H4" totalsRowShown="0" headerRowDxfId="20" dataDxfId="19">
  <autoFilter ref="H1:H4" xr:uid="{D589C724-469D-4A01-A21A-8E7698A85CFA}">
    <filterColumn colId="0" hiddenButton="1"/>
  </autoFilter>
  <tableColumns count="1">
    <tableColumn id="1" xr3:uid="{E4100374-0C1B-486B-BB8D-7F33243A5A99}" name="Nb de visite" dataDxfId="18"/>
  </tableColumns>
  <tableStyleInfo name="TableStyleLight1" showFirstColumn="0" showLastColumn="0" showRowStripes="0"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4A6F9AE3-E729-4D8D-BDC3-2241324A1F03}" name="Tableau7" displayName="Tableau7" ref="J1:K10" totalsRowShown="0" headerRowDxfId="17">
  <autoFilter ref="J1:K10" xr:uid="{234FB66A-BC57-48AD-945A-DD27640002B6}">
    <filterColumn colId="0" hiddenButton="1"/>
    <filterColumn colId="1" hiddenButton="1"/>
  </autoFilter>
  <tableColumns count="2">
    <tableColumn id="1" xr3:uid="{87427C77-8143-4831-9E45-8456C05930C3}" name="Forfait journalier"/>
    <tableColumn id="2" xr3:uid="{BAD3A5EC-2EB3-4935-B5F5-5DF949EBCC30}" name="Prix" dataDxfId="16"/>
  </tableColumns>
  <tableStyleInfo name="TableStyleLight1" showFirstColumn="0" showLastColumn="0" showRowStripes="0"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72E428C7-CA66-48D5-9024-1698041B11EB}" name="T_Remise" displayName="T_Remise" ref="M1:M22" totalsRowShown="0" headerRowDxfId="15" dataDxfId="14">
  <autoFilter ref="M1:M22" xr:uid="{49B5BA51-3661-416A-92B4-067DA4BC0E61}">
    <filterColumn colId="0" hiddenButton="1"/>
  </autoFilter>
  <tableColumns count="1">
    <tableColumn id="1" xr3:uid="{7AA8DCA7-7A59-4797-A7D0-928F242C13C8}" name="Remise" dataDxfId="13"/>
  </tableColumns>
  <tableStyleInfo name="TableStyleLight1" showFirstColumn="0" showLastColumn="0" showRowStripes="0"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2FB24939-E57A-4B3D-B02C-51C173C58F1C}" name="T_Reglement" displayName="T_Reglement" ref="O1:O3" totalsRowShown="0" headerRowDxfId="12" dataDxfId="11" tableBorderDxfId="10">
  <autoFilter ref="O1:O3" xr:uid="{50EFCEAF-2DF7-4F74-9395-3D562E5C4D9F}">
    <filterColumn colId="0" hiddenButton="1"/>
  </autoFilter>
  <tableColumns count="1">
    <tableColumn id="1" xr3:uid="{71B24178-F305-4861-A9D2-DF65F531EAE1}" name="Règlement" dataDxfId="9"/>
  </tableColumns>
  <tableStyleInfo name="TableStyleLight1" showFirstColumn="0" showLastColumn="0" showRowStripes="0"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hyperlink" Target="mailto:iggy@free,fr" TargetMode="External"/><Relationship Id="rId2" Type="http://schemas.openxmlformats.org/officeDocument/2006/relationships/hyperlink" Target="mailto:MINOU@HOTMAIL.FR" TargetMode="External"/><Relationship Id="rId1" Type="http://schemas.openxmlformats.org/officeDocument/2006/relationships/hyperlink" Target="mailto:MEDORE@GMAIL.COM" TargetMode="External"/><Relationship Id="rId5" Type="http://schemas.openxmlformats.org/officeDocument/2006/relationships/table" Target="../tables/table2.xml"/><Relationship Id="rId4"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7" Type="http://schemas.openxmlformats.org/officeDocument/2006/relationships/table" Target="../tables/table9.xml"/><Relationship Id="rId2" Type="http://schemas.openxmlformats.org/officeDocument/2006/relationships/table" Target="../tables/table4.xml"/><Relationship Id="rId1" Type="http://schemas.openxmlformats.org/officeDocument/2006/relationships/table" Target="../tables/table3.xml"/><Relationship Id="rId6" Type="http://schemas.openxmlformats.org/officeDocument/2006/relationships/table" Target="../tables/table8.xml"/><Relationship Id="rId5" Type="http://schemas.openxmlformats.org/officeDocument/2006/relationships/table" Target="../tables/table7.xml"/><Relationship Id="rId4"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368B6-AE7D-488E-AFDD-DC12BCC3943A}">
  <sheetPr codeName="Feuil1">
    <tabColor rgb="FF00B050"/>
  </sheetPr>
  <dimension ref="A1:P32"/>
  <sheetViews>
    <sheetView tabSelected="1" topLeftCell="J1" zoomScaleNormal="100" workbookViewId="0">
      <selection activeCell="J19" sqref="J19"/>
    </sheetView>
  </sheetViews>
  <sheetFormatPr baseColWidth="10" defaultRowHeight="16.5"/>
  <cols>
    <col min="1" max="1" width="15.85546875" style="35" customWidth="1"/>
    <col min="2" max="5" width="11.42578125" style="35"/>
    <col min="6" max="6" width="11.5703125" style="35" customWidth="1"/>
    <col min="7" max="7" width="11.28515625" style="35" customWidth="1"/>
    <col min="8" max="8" width="10.85546875" style="35" customWidth="1"/>
    <col min="9" max="9" width="11.28515625" style="35" customWidth="1"/>
    <col min="10" max="10" width="12.28515625" style="35" customWidth="1"/>
    <col min="11" max="13" width="11.85546875" style="35" customWidth="1"/>
    <col min="14" max="15" width="11.85546875" style="44" customWidth="1"/>
    <col min="16" max="16" width="11.85546875" style="35" customWidth="1"/>
    <col min="17" max="16384" width="11.42578125" style="35"/>
  </cols>
  <sheetData>
    <row r="1" spans="1:16" ht="15" customHeight="1">
      <c r="A1" s="108" t="s">
        <v>44</v>
      </c>
      <c r="B1" s="108" t="s">
        <v>14</v>
      </c>
      <c r="C1" s="108" t="s">
        <v>83</v>
      </c>
      <c r="D1" s="108" t="s">
        <v>86</v>
      </c>
      <c r="E1" s="108" t="s">
        <v>87</v>
      </c>
      <c r="F1" s="109" t="s">
        <v>43</v>
      </c>
      <c r="G1" s="109" t="s">
        <v>49</v>
      </c>
      <c r="H1" s="109" t="s">
        <v>14</v>
      </c>
      <c r="I1" s="109" t="s">
        <v>47</v>
      </c>
      <c r="J1" s="109" t="s">
        <v>48</v>
      </c>
      <c r="K1" s="109" t="s">
        <v>46</v>
      </c>
      <c r="L1" s="109"/>
      <c r="M1" s="109"/>
      <c r="N1" s="110" t="s">
        <v>28</v>
      </c>
      <c r="O1" s="110" t="s">
        <v>24</v>
      </c>
      <c r="P1" s="108" t="s">
        <v>50</v>
      </c>
    </row>
    <row r="2" spans="1:16">
      <c r="A2" s="108"/>
      <c r="B2" s="108"/>
      <c r="C2" s="108"/>
      <c r="D2" s="108"/>
      <c r="E2" s="108"/>
      <c r="F2" s="109"/>
      <c r="G2" s="109"/>
      <c r="H2" s="109"/>
      <c r="I2" s="109"/>
      <c r="J2" s="109"/>
      <c r="K2" s="109"/>
      <c r="L2" s="109"/>
      <c r="M2" s="109"/>
      <c r="N2" s="110"/>
      <c r="O2" s="110"/>
      <c r="P2" s="108"/>
    </row>
    <row r="3" spans="1:16">
      <c r="A3" s="108"/>
      <c r="B3" s="108"/>
      <c r="C3" s="108"/>
      <c r="D3" s="108"/>
      <c r="E3" s="108"/>
      <c r="F3" s="109"/>
      <c r="G3" s="109"/>
      <c r="H3" s="109"/>
      <c r="I3" s="109"/>
      <c r="J3" s="109"/>
      <c r="K3" s="109"/>
      <c r="L3" s="109"/>
      <c r="M3" s="109"/>
      <c r="N3" s="110"/>
      <c r="O3" s="110"/>
      <c r="P3" s="108"/>
    </row>
    <row r="4" spans="1:16" s="37" customFormat="1" hidden="1">
      <c r="A4" s="37" t="s">
        <v>8</v>
      </c>
      <c r="B4" s="74" t="s">
        <v>101</v>
      </c>
      <c r="C4" s="37" t="s">
        <v>102</v>
      </c>
      <c r="D4" s="42" t="s">
        <v>103</v>
      </c>
      <c r="E4" s="42" t="s">
        <v>104</v>
      </c>
      <c r="F4" s="37" t="s">
        <v>105</v>
      </c>
      <c r="G4" s="74" t="s">
        <v>106</v>
      </c>
      <c r="H4" s="87" t="s">
        <v>107</v>
      </c>
      <c r="I4" s="74" t="s">
        <v>108</v>
      </c>
      <c r="J4" s="74" t="s">
        <v>109</v>
      </c>
      <c r="K4" s="75" t="s">
        <v>110</v>
      </c>
      <c r="L4" s="75" t="s">
        <v>111</v>
      </c>
      <c r="M4" s="75" t="s">
        <v>112</v>
      </c>
      <c r="N4" s="87" t="s">
        <v>113</v>
      </c>
      <c r="O4" s="87" t="s">
        <v>114</v>
      </c>
      <c r="P4" s="75" t="s">
        <v>115</v>
      </c>
    </row>
    <row r="5" spans="1:16" s="37" customFormat="1">
      <c r="A5" s="37" t="s">
        <v>71</v>
      </c>
      <c r="B5" s="74" t="s">
        <v>35</v>
      </c>
      <c r="C5" s="37" t="str">
        <f>IFERROR(INDEX(CustomerList[Réf client],MATCH(A5,CustomerList[Nom de l''animal],0)),"")</f>
        <v>13082019RA1</v>
      </c>
      <c r="D5" s="42">
        <v>43690</v>
      </c>
      <c r="E5" s="42">
        <v>43697</v>
      </c>
      <c r="F5" s="37">
        <f>IF(A5&lt;&gt;"",E5-D5,"")</f>
        <v>7</v>
      </c>
      <c r="G5" s="74">
        <v>1</v>
      </c>
      <c r="H5" s="87">
        <f>IFERROR(VLOOKUP(B5,Paramètres!A2:B5,2,0),"")</f>
        <v>5</v>
      </c>
      <c r="I5" s="74" t="s">
        <v>6</v>
      </c>
      <c r="J5" s="74">
        <v>2</v>
      </c>
      <c r="K5" s="75"/>
      <c r="L5" s="75"/>
      <c r="M5" s="75"/>
      <c r="N5" s="87">
        <f>IFERROR(VLOOKUP(B5&amp;" - "&amp;I5,Tableau7[],2,0),"")</f>
        <v>10</v>
      </c>
      <c r="O5" s="87">
        <f>IFERROR((F5*N5)*J5+(G5*H5)*F5*J5,"")</f>
        <v>210</v>
      </c>
      <c r="P5" s="75"/>
    </row>
    <row r="6" spans="1:16" s="73" customFormat="1">
      <c r="A6" s="73" t="s">
        <v>97</v>
      </c>
      <c r="B6" s="74" t="s">
        <v>35</v>
      </c>
      <c r="C6" s="73" t="str">
        <f>IFERROR(INDEX(CustomerList[Réf client],MATCH(A6,CustomerList[Nom de l''animal],0)),"")</f>
        <v>20082019RA3</v>
      </c>
      <c r="D6" s="42">
        <v>43800</v>
      </c>
      <c r="E6" s="42">
        <v>43831</v>
      </c>
      <c r="F6" s="73">
        <f>IF(A6&lt;&gt;"",E6-D6,"")</f>
        <v>31</v>
      </c>
      <c r="G6" s="74">
        <v>0</v>
      </c>
      <c r="H6" s="87" t="str">
        <f>IFERROR(VLOOKUP(B6,Paramètres!A3:B6,2,0),"")</f>
        <v/>
      </c>
      <c r="I6" s="74" t="s">
        <v>15</v>
      </c>
      <c r="J6" s="74"/>
      <c r="K6" s="75"/>
      <c r="L6" s="75"/>
      <c r="M6" s="75"/>
      <c r="N6" s="87">
        <f>IFERROR(VLOOKUP(B6&amp;" - "&amp;I6,Tableau7[],2,0),"")</f>
        <v>8</v>
      </c>
      <c r="O6" s="87" t="str">
        <f>IFERROR((F6*N6)*J6+(G6*H6)*F6*J6,"")</f>
        <v/>
      </c>
      <c r="P6" s="75"/>
    </row>
    <row r="7" spans="1:16" s="37" customFormat="1">
      <c r="A7" s="37" t="s">
        <v>72</v>
      </c>
      <c r="B7" s="74" t="s">
        <v>36</v>
      </c>
      <c r="C7" s="37" t="str">
        <f>IFERROR(INDEX(CustomerList[Réf client],MATCH(A7,CustomerList[Nom de l''animal],0)),"")</f>
        <v>15082019RA2</v>
      </c>
      <c r="D7" s="42">
        <v>43692</v>
      </c>
      <c r="E7" s="42">
        <v>43697</v>
      </c>
      <c r="F7" s="37">
        <f t="shared" ref="F7:F10" si="0">IF(A7&lt;&gt;"",E7-D7,"")</f>
        <v>5</v>
      </c>
      <c r="G7" s="74">
        <v>2</v>
      </c>
      <c r="H7" s="87">
        <f>IFERROR(VLOOKUP(B7,Paramètres!A3:B6,2,0),"")</f>
        <v>2</v>
      </c>
      <c r="I7" s="74" t="s">
        <v>6</v>
      </c>
      <c r="J7" s="74">
        <v>1</v>
      </c>
      <c r="K7" s="75"/>
      <c r="L7" s="75"/>
      <c r="M7" s="75"/>
      <c r="N7" s="87">
        <f>IFERROR(VLOOKUP(B7&amp;" - "&amp;I7,Tableau7[],2,0),"")</f>
        <v>8</v>
      </c>
      <c r="O7" s="87">
        <f t="shared" ref="O7:O10" si="1">IFERROR((F7*N7)*J7+(G7*H7)*F7*J7,"")</f>
        <v>60</v>
      </c>
      <c r="P7" s="75"/>
    </row>
    <row r="8" spans="1:16" s="37" customFormat="1">
      <c r="A8" s="37" t="s">
        <v>97</v>
      </c>
      <c r="B8" s="74" t="s">
        <v>37</v>
      </c>
      <c r="C8" s="37" t="str">
        <f>IFERROR(INDEX(CustomerList[Réf client],MATCH(A8,CustomerList[Nom de l''animal],0)),"")</f>
        <v>20082019RA3</v>
      </c>
      <c r="D8" s="42">
        <v>43697</v>
      </c>
      <c r="E8" s="42">
        <v>43713</v>
      </c>
      <c r="F8" s="37">
        <f t="shared" si="0"/>
        <v>16</v>
      </c>
      <c r="G8" s="74">
        <v>0</v>
      </c>
      <c r="H8" s="87">
        <f>IFERROR(VLOOKUP(B8,Paramètres!A4:B7,2,0),"")</f>
        <v>2</v>
      </c>
      <c r="I8" s="74" t="s">
        <v>5</v>
      </c>
      <c r="J8" s="74">
        <v>1</v>
      </c>
      <c r="K8" s="75"/>
      <c r="L8" s="75"/>
      <c r="M8" s="75"/>
      <c r="N8" s="87">
        <f>IFERROR(VLOOKUP(B8&amp;" - "&amp;I8,Tableau7[],2,0),"")</f>
        <v>5</v>
      </c>
      <c r="O8" s="87">
        <f t="shared" si="1"/>
        <v>80</v>
      </c>
      <c r="P8" s="75"/>
    </row>
    <row r="9" spans="1:16" s="37" customFormat="1">
      <c r="B9" s="74"/>
      <c r="C9" s="37" t="str">
        <f>IFERROR(INDEX(CustomerList[Réf client],MATCH(A9,CustomerList[Nom de l''animal],0)),"")</f>
        <v/>
      </c>
      <c r="D9" s="42"/>
      <c r="E9" s="42"/>
      <c r="F9" s="37" t="str">
        <f t="shared" si="0"/>
        <v/>
      </c>
      <c r="G9" s="74"/>
      <c r="H9" s="87" t="str">
        <f>IFERROR(VLOOKUP(B9,Paramètres!A5:B8,2,0),"")</f>
        <v/>
      </c>
      <c r="I9" s="74"/>
      <c r="J9" s="74"/>
      <c r="K9" s="75"/>
      <c r="L9" s="75"/>
      <c r="M9" s="75"/>
      <c r="N9" s="87" t="str">
        <f>IFERROR(VLOOKUP(B9&amp;" - "&amp;I9,Tableau7[],2,0),"")</f>
        <v/>
      </c>
      <c r="O9" s="87" t="str">
        <f t="shared" si="1"/>
        <v/>
      </c>
      <c r="P9" s="75"/>
    </row>
    <row r="10" spans="1:16" s="37" customFormat="1">
      <c r="B10" s="74"/>
      <c r="C10" s="37" t="str">
        <f>IFERROR(INDEX(CustomerList[Réf client],MATCH(A10,CustomerList[Nom de l''animal],0)),"")</f>
        <v/>
      </c>
      <c r="D10" s="42"/>
      <c r="E10" s="42"/>
      <c r="F10" s="37" t="str">
        <f t="shared" si="0"/>
        <v/>
      </c>
      <c r="G10" s="74"/>
      <c r="H10" s="87" t="str">
        <f>IFERROR(VLOOKUP(B10,Paramètres!A6:B9,2,0),"")</f>
        <v/>
      </c>
      <c r="I10" s="74"/>
      <c r="J10" s="74"/>
      <c r="K10" s="75"/>
      <c r="L10" s="75"/>
      <c r="M10" s="75"/>
      <c r="N10" s="87" t="str">
        <f>IFERROR(VLOOKUP(B10&amp;" - "&amp;I10,Tableau7[],2,0),"")</f>
        <v/>
      </c>
      <c r="O10" s="87" t="str">
        <f t="shared" si="1"/>
        <v/>
      </c>
      <c r="P10" s="75"/>
    </row>
    <row r="11" spans="1:16" s="37" customFormat="1">
      <c r="M11" s="33"/>
      <c r="N11" s="43"/>
      <c r="O11" s="43"/>
      <c r="P11" s="43"/>
    </row>
    <row r="12" spans="1:16" s="37" customFormat="1">
      <c r="D12" s="42"/>
      <c r="E12" s="42"/>
      <c r="M12" s="33"/>
      <c r="N12" s="43"/>
      <c r="O12" s="43"/>
    </row>
    <row r="13" spans="1:16" s="37" customFormat="1">
      <c r="D13" s="42"/>
      <c r="E13" s="42"/>
      <c r="M13" s="33"/>
      <c r="N13" s="43"/>
      <c r="O13" s="43"/>
    </row>
    <row r="14" spans="1:16" s="37" customFormat="1">
      <c r="M14" s="33"/>
      <c r="N14" s="43"/>
      <c r="O14" s="43"/>
    </row>
    <row r="15" spans="1:16" s="37" customFormat="1">
      <c r="A15" s="38"/>
      <c r="B15" s="39"/>
      <c r="C15" s="39"/>
      <c r="D15" s="40"/>
      <c r="E15" s="39"/>
      <c r="F15" s="38"/>
      <c r="G15" s="40"/>
      <c r="H15" s="40"/>
      <c r="I15" s="38"/>
      <c r="J15" s="38"/>
      <c r="K15" s="39"/>
      <c r="M15" s="33"/>
      <c r="N15" s="43"/>
      <c r="O15" s="43"/>
    </row>
    <row r="16" spans="1:16" s="37" customFormat="1">
      <c r="A16" s="38"/>
      <c r="B16" s="39"/>
      <c r="C16" s="39"/>
      <c r="D16" s="40"/>
      <c r="E16" s="39"/>
      <c r="F16" s="38"/>
      <c r="G16" s="40"/>
      <c r="H16" s="40"/>
      <c r="I16" s="38"/>
      <c r="J16" s="38"/>
      <c r="K16" s="39"/>
      <c r="M16" s="33"/>
      <c r="N16" s="43"/>
      <c r="O16" s="43"/>
    </row>
    <row r="17" spans="1:16" s="37" customFormat="1">
      <c r="A17" s="38"/>
      <c r="B17" s="39"/>
      <c r="C17" s="39"/>
      <c r="D17" s="40"/>
      <c r="E17" s="39"/>
      <c r="F17" s="38"/>
      <c r="G17" s="40"/>
      <c r="H17" s="40"/>
      <c r="I17" s="38"/>
      <c r="J17" s="38"/>
      <c r="K17" s="39"/>
      <c r="M17" s="33"/>
      <c r="N17" s="43"/>
      <c r="O17" s="43"/>
    </row>
    <row r="18" spans="1:16" s="37" customFormat="1">
      <c r="A18" s="38"/>
      <c r="B18" s="39"/>
      <c r="C18" s="39"/>
      <c r="D18" s="40"/>
      <c r="E18" s="39"/>
      <c r="F18" s="38"/>
      <c r="G18" s="40"/>
      <c r="H18" s="40"/>
      <c r="I18" s="38"/>
      <c r="J18" s="38"/>
      <c r="K18" s="39"/>
      <c r="M18" s="33"/>
      <c r="N18" s="43"/>
      <c r="O18" s="43"/>
    </row>
    <row r="19" spans="1:16" s="37" customFormat="1">
      <c r="A19" s="38"/>
      <c r="B19" s="39"/>
      <c r="C19" s="39"/>
      <c r="D19" s="40"/>
      <c r="E19" s="39"/>
      <c r="F19" s="38"/>
      <c r="G19" s="40"/>
      <c r="H19" s="40"/>
      <c r="I19" s="38"/>
      <c r="J19" s="38"/>
      <c r="K19" s="39"/>
      <c r="M19" s="33"/>
      <c r="N19" s="43"/>
      <c r="O19" s="43"/>
    </row>
    <row r="20" spans="1:16" s="37" customFormat="1">
      <c r="A20" s="38"/>
      <c r="B20" s="39"/>
      <c r="C20" s="39"/>
      <c r="D20" s="40"/>
      <c r="E20" s="39"/>
      <c r="F20" s="38"/>
      <c r="G20" s="40"/>
      <c r="H20" s="40"/>
      <c r="I20" s="38"/>
      <c r="J20" s="38"/>
      <c r="K20" s="39"/>
      <c r="M20" s="33"/>
      <c r="N20" s="43"/>
      <c r="O20" s="43"/>
    </row>
    <row r="21" spans="1:16" s="37" customFormat="1">
      <c r="A21" s="38"/>
      <c r="B21" s="39"/>
      <c r="C21" s="39"/>
      <c r="D21" s="40"/>
      <c r="E21" s="39"/>
      <c r="F21" s="38"/>
      <c r="G21" s="40"/>
      <c r="H21" s="40"/>
      <c r="I21" s="38"/>
      <c r="J21" s="38"/>
      <c r="K21" s="39"/>
      <c r="M21" s="33"/>
      <c r="N21" s="43"/>
      <c r="O21" s="43"/>
    </row>
    <row r="22" spans="1:16" s="37" customFormat="1">
      <c r="A22" s="38"/>
      <c r="B22" s="39"/>
      <c r="C22" s="39"/>
      <c r="D22" s="40"/>
      <c r="E22" s="39"/>
      <c r="F22" s="38"/>
      <c r="G22" s="40"/>
      <c r="H22" s="40"/>
      <c r="I22" s="38"/>
      <c r="J22" s="38"/>
      <c r="K22" s="39"/>
      <c r="N22" s="43"/>
      <c r="O22" s="43"/>
    </row>
    <row r="23" spans="1:16" s="37" customFormat="1">
      <c r="A23" s="38"/>
      <c r="B23" s="39"/>
      <c r="C23" s="39"/>
      <c r="D23" s="40"/>
      <c r="E23" s="39"/>
      <c r="F23" s="38"/>
      <c r="G23" s="40"/>
      <c r="H23" s="40"/>
      <c r="I23" s="38"/>
      <c r="J23" s="38"/>
      <c r="K23" s="39"/>
      <c r="N23" s="43"/>
      <c r="O23" s="43"/>
    </row>
    <row r="24" spans="1:16">
      <c r="A24" s="38"/>
      <c r="B24" s="39"/>
      <c r="C24" s="39"/>
      <c r="D24" s="40"/>
      <c r="E24" s="39"/>
      <c r="F24" s="38"/>
      <c r="G24" s="40"/>
      <c r="H24" s="40"/>
      <c r="I24" s="38"/>
      <c r="J24" s="38"/>
      <c r="K24" s="39"/>
      <c r="L24" s="37"/>
      <c r="M24" s="37"/>
      <c r="N24" s="43"/>
      <c r="O24" s="43"/>
      <c r="P24" s="37"/>
    </row>
    <row r="25" spans="1:16">
      <c r="A25" s="38"/>
      <c r="B25" s="39"/>
      <c r="C25" s="39"/>
      <c r="D25" s="40"/>
      <c r="E25" s="39"/>
      <c r="F25" s="38"/>
      <c r="G25" s="40"/>
      <c r="H25" s="40"/>
      <c r="I25" s="38"/>
      <c r="J25" s="38"/>
      <c r="K25" s="39"/>
    </row>
    <row r="26" spans="1:16">
      <c r="A26" s="38"/>
      <c r="B26" s="39"/>
      <c r="C26" s="39"/>
      <c r="D26" s="40"/>
      <c r="E26" s="39"/>
      <c r="F26" s="38"/>
      <c r="G26" s="40"/>
      <c r="H26" s="40"/>
      <c r="I26" s="38"/>
      <c r="J26" s="38"/>
      <c r="K26" s="39"/>
    </row>
    <row r="27" spans="1:16">
      <c r="A27" s="38"/>
      <c r="B27" s="39"/>
      <c r="C27" s="39"/>
      <c r="D27" s="40"/>
      <c r="E27" s="39"/>
      <c r="F27" s="38"/>
      <c r="G27" s="40"/>
      <c r="H27" s="40"/>
      <c r="I27" s="38"/>
      <c r="J27" s="38"/>
      <c r="K27" s="39"/>
    </row>
    <row r="28" spans="1:16">
      <c r="A28" s="38"/>
      <c r="B28" s="39"/>
      <c r="C28" s="39"/>
      <c r="D28" s="40"/>
      <c r="E28" s="39"/>
      <c r="F28" s="38"/>
      <c r="G28" s="40"/>
      <c r="H28" s="40"/>
      <c r="I28" s="38"/>
      <c r="J28" s="38"/>
      <c r="K28" s="39"/>
    </row>
    <row r="29" spans="1:16">
      <c r="A29" s="38"/>
      <c r="B29" s="39"/>
      <c r="C29" s="39"/>
      <c r="D29" s="40"/>
      <c r="E29" s="39"/>
      <c r="F29" s="38"/>
      <c r="G29" s="40"/>
      <c r="H29" s="40"/>
      <c r="I29" s="38"/>
      <c r="J29" s="38"/>
      <c r="K29" s="39"/>
    </row>
    <row r="30" spans="1:16">
      <c r="A30" s="38"/>
      <c r="B30" s="39"/>
      <c r="C30" s="39"/>
      <c r="D30" s="40"/>
      <c r="E30" s="39"/>
      <c r="F30" s="38"/>
      <c r="G30" s="40"/>
      <c r="H30" s="40"/>
      <c r="I30" s="38"/>
      <c r="J30" s="38"/>
      <c r="K30" s="39"/>
    </row>
    <row r="31" spans="1:16">
      <c r="A31" s="38"/>
      <c r="B31" s="39"/>
      <c r="C31" s="39"/>
      <c r="D31" s="40"/>
      <c r="E31" s="39"/>
      <c r="F31" s="38"/>
      <c r="G31" s="38"/>
      <c r="H31" s="38"/>
      <c r="I31" s="38"/>
      <c r="J31" s="38"/>
      <c r="K31" s="38"/>
    </row>
    <row r="32" spans="1:16">
      <c r="A32" s="41"/>
      <c r="B32" s="41"/>
      <c r="C32" s="41"/>
      <c r="D32" s="41"/>
      <c r="E32" s="41"/>
      <c r="F32" s="41"/>
      <c r="G32" s="41"/>
      <c r="H32" s="41"/>
      <c r="I32" s="41"/>
      <c r="J32" s="41"/>
      <c r="K32" s="41"/>
    </row>
  </sheetData>
  <mergeCells count="14">
    <mergeCell ref="O1:O3"/>
    <mergeCell ref="P1:P3"/>
    <mergeCell ref="H1:H3"/>
    <mergeCell ref="J1:J3"/>
    <mergeCell ref="K1:M3"/>
    <mergeCell ref="N1:N3"/>
    <mergeCell ref="A1:A3"/>
    <mergeCell ref="B1:B3"/>
    <mergeCell ref="F1:F3"/>
    <mergeCell ref="G1:G3"/>
    <mergeCell ref="I1:I3"/>
    <mergeCell ref="D1:D3"/>
    <mergeCell ref="E1:E3"/>
    <mergeCell ref="C1:C3"/>
  </mergeCells>
  <conditionalFormatting sqref="A5:P8">
    <cfRule type="expression" dxfId="8" priority="1">
      <formula>$B5="nac"</formula>
    </cfRule>
    <cfRule type="expression" dxfId="7" priority="2">
      <formula>$B5="oiseau"</formula>
    </cfRule>
    <cfRule type="expression" dxfId="6" priority="3">
      <formula>$B5="chat"</formula>
    </cfRule>
    <cfRule type="expression" dxfId="5" priority="4">
      <formula>$B5="chien"</formula>
    </cfRule>
  </conditionalFormatting>
  <dataValidations count="5">
    <dataValidation type="list" allowBlank="1" showInputMessage="1" showErrorMessage="1" sqref="A5:A10" xr:uid="{843C16EE-80FC-4CB1-B0A7-4A10408A81D0}">
      <formula1>L_Animal</formula1>
    </dataValidation>
    <dataValidation type="list" allowBlank="1" showInputMessage="1" showErrorMessage="1" sqref="B5:B10" xr:uid="{3F8212C3-8868-4E83-859E-F42ECE4DF24B}">
      <formula1>L_Type</formula1>
    </dataValidation>
    <dataValidation type="list" allowBlank="1" showInputMessage="1" showErrorMessage="1" sqref="G5:G10" xr:uid="{0452A47C-0DE6-4492-B7F7-7F409629713C}">
      <formula1>L_AnimSupp</formula1>
    </dataValidation>
    <dataValidation type="list" allowBlank="1" showInputMessage="1" showErrorMessage="1" sqref="I5:I10" xr:uid="{76C8AA49-12E7-456C-BC78-3C44600357C4}">
      <formula1>L_Prestation</formula1>
    </dataValidation>
    <dataValidation type="list" allowBlank="1" showInputMessage="1" showErrorMessage="1" sqref="J5:J10" xr:uid="{A165A988-6EF4-42C2-A9BE-8B2C3C0E0035}">
      <formula1>L_Nb_visite</formula1>
    </dataValidation>
  </dataValidations>
  <pageMargins left="0.25" right="0.25" top="0.75" bottom="0.75" header="0.3" footer="0.3"/>
  <pageSetup paperSize="9" orientation="landscape" horizontalDpi="0" verticalDpi="0" r:id="rId1"/>
  <legacy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3DEF92-5A79-4568-8FCE-58ADE6C8BA28}">
  <sheetPr codeName="Feuil2">
    <tabColor rgb="FFFF0000"/>
    <pageSetUpPr fitToPage="1"/>
  </sheetPr>
  <dimension ref="A1:AM25"/>
  <sheetViews>
    <sheetView zoomScale="80" zoomScaleNormal="80" workbookViewId="0">
      <selection activeCell="AD8" sqref="AD8"/>
    </sheetView>
  </sheetViews>
  <sheetFormatPr baseColWidth="10" defaultColWidth="9.140625" defaultRowHeight="30" customHeight="1"/>
  <cols>
    <col min="1" max="1" width="21.5703125" style="55" customWidth="1"/>
    <col min="2" max="2" width="12.42578125" style="100" bestFit="1" customWidth="1"/>
    <col min="3" max="3" width="11.5703125" style="100" bestFit="1" customWidth="1"/>
    <col min="4" max="4" width="8.140625" style="55" customWidth="1"/>
    <col min="5" max="35" width="5" style="55" customWidth="1"/>
    <col min="36" max="36" width="9.85546875" style="55" customWidth="1"/>
    <col min="37" max="37" width="15" style="55" customWidth="1"/>
    <col min="38" max="16384" width="9.140625" style="55"/>
  </cols>
  <sheetData>
    <row r="1" spans="1:39" ht="30" customHeight="1">
      <c r="A1" s="95">
        <v>43678</v>
      </c>
      <c r="B1" s="94"/>
      <c r="C1" s="94"/>
      <c r="D1" s="56"/>
      <c r="E1" s="111" t="str">
        <f>"chiffre d'affaires du mois:        "&amp;TEXT(SUM(AK4:AK25 )," # ##0,00 €")</f>
        <v>chiffre d'affaires du mois:         270,00 €</v>
      </c>
      <c r="F1" s="111"/>
      <c r="G1" s="111"/>
      <c r="H1" s="111"/>
      <c r="I1" s="111"/>
      <c r="J1" s="111"/>
      <c r="K1" s="111"/>
      <c r="L1" s="111"/>
      <c r="M1" s="111"/>
      <c r="N1" s="111"/>
      <c r="O1" s="111"/>
      <c r="P1" s="111"/>
      <c r="Q1" s="111"/>
      <c r="R1" s="111"/>
      <c r="S1" s="111"/>
      <c r="T1" s="111"/>
      <c r="U1" s="111"/>
      <c r="V1" s="111"/>
      <c r="W1" s="111"/>
      <c r="X1" s="111"/>
      <c r="Y1" s="111"/>
      <c r="Z1" s="111"/>
      <c r="AA1" s="111"/>
      <c r="AB1" s="111"/>
      <c r="AC1" s="111"/>
      <c r="AD1" s="111"/>
      <c r="AE1" s="111"/>
      <c r="AF1" s="111"/>
      <c r="AG1" s="111"/>
      <c r="AH1" s="111"/>
      <c r="AI1" s="111"/>
      <c r="AJ1" s="57">
        <f>annéeencours</f>
        <v>2019</v>
      </c>
      <c r="AK1" s="58"/>
    </row>
    <row r="2" spans="1:39" ht="15" customHeight="1">
      <c r="A2" s="59"/>
      <c r="B2" s="98"/>
      <c r="C2" s="98"/>
      <c r="D2" s="59"/>
      <c r="E2" s="60">
        <f>E3</f>
        <v>43678</v>
      </c>
      <c r="F2" s="60">
        <f>E2+1</f>
        <v>43679</v>
      </c>
      <c r="G2" s="60">
        <f t="shared" ref="G2:AI3" si="0">F2+1</f>
        <v>43680</v>
      </c>
      <c r="H2" s="60">
        <f t="shared" si="0"/>
        <v>43681</v>
      </c>
      <c r="I2" s="60">
        <f t="shared" si="0"/>
        <v>43682</v>
      </c>
      <c r="J2" s="60">
        <f t="shared" si="0"/>
        <v>43683</v>
      </c>
      <c r="K2" s="60">
        <f t="shared" si="0"/>
        <v>43684</v>
      </c>
      <c r="L2" s="60">
        <f t="shared" si="0"/>
        <v>43685</v>
      </c>
      <c r="M2" s="60">
        <f t="shared" si="0"/>
        <v>43686</v>
      </c>
      <c r="N2" s="60">
        <f t="shared" si="0"/>
        <v>43687</v>
      </c>
      <c r="O2" s="60">
        <f t="shared" si="0"/>
        <v>43688</v>
      </c>
      <c r="P2" s="60">
        <f t="shared" si="0"/>
        <v>43689</v>
      </c>
      <c r="Q2" s="60">
        <f t="shared" si="0"/>
        <v>43690</v>
      </c>
      <c r="R2" s="60">
        <f t="shared" si="0"/>
        <v>43691</v>
      </c>
      <c r="S2" s="60">
        <f t="shared" si="0"/>
        <v>43692</v>
      </c>
      <c r="T2" s="60">
        <f t="shared" si="0"/>
        <v>43693</v>
      </c>
      <c r="U2" s="60">
        <f t="shared" si="0"/>
        <v>43694</v>
      </c>
      <c r="V2" s="60">
        <f t="shared" si="0"/>
        <v>43695</v>
      </c>
      <c r="W2" s="60">
        <f t="shared" si="0"/>
        <v>43696</v>
      </c>
      <c r="X2" s="60">
        <f t="shared" si="0"/>
        <v>43697</v>
      </c>
      <c r="Y2" s="60">
        <f t="shared" si="0"/>
        <v>43698</v>
      </c>
      <c r="Z2" s="60">
        <f t="shared" si="0"/>
        <v>43699</v>
      </c>
      <c r="AA2" s="60">
        <f t="shared" si="0"/>
        <v>43700</v>
      </c>
      <c r="AB2" s="60">
        <f t="shared" si="0"/>
        <v>43701</v>
      </c>
      <c r="AC2" s="60">
        <f t="shared" si="0"/>
        <v>43702</v>
      </c>
      <c r="AD2" s="60">
        <f t="shared" si="0"/>
        <v>43703</v>
      </c>
      <c r="AE2" s="60">
        <f t="shared" si="0"/>
        <v>43704</v>
      </c>
      <c r="AF2" s="60">
        <f t="shared" si="0"/>
        <v>43705</v>
      </c>
      <c r="AG2" s="60">
        <f t="shared" si="0"/>
        <v>43706</v>
      </c>
      <c r="AH2" s="60">
        <f t="shared" si="0"/>
        <v>43707</v>
      </c>
      <c r="AI2" s="60">
        <f t="shared" si="0"/>
        <v>43708</v>
      </c>
      <c r="AJ2" s="61"/>
    </row>
    <row r="3" spans="1:39" ht="15" customHeight="1">
      <c r="A3" s="62" t="s">
        <v>39</v>
      </c>
      <c r="B3" s="97" t="s">
        <v>86</v>
      </c>
      <c r="C3" s="97" t="s">
        <v>87</v>
      </c>
      <c r="D3" s="63" t="s">
        <v>8</v>
      </c>
      <c r="E3" s="96">
        <f>A1</f>
        <v>43678</v>
      </c>
      <c r="F3" s="96">
        <f>E3+1</f>
        <v>43679</v>
      </c>
      <c r="G3" s="96">
        <f t="shared" si="0"/>
        <v>43680</v>
      </c>
      <c r="H3" s="96">
        <f t="shared" si="0"/>
        <v>43681</v>
      </c>
      <c r="I3" s="96">
        <f t="shared" si="0"/>
        <v>43682</v>
      </c>
      <c r="J3" s="96">
        <f t="shared" si="0"/>
        <v>43683</v>
      </c>
      <c r="K3" s="96">
        <f t="shared" si="0"/>
        <v>43684</v>
      </c>
      <c r="L3" s="96">
        <f t="shared" si="0"/>
        <v>43685</v>
      </c>
      <c r="M3" s="96">
        <f t="shared" si="0"/>
        <v>43686</v>
      </c>
      <c r="N3" s="96">
        <f t="shared" si="0"/>
        <v>43687</v>
      </c>
      <c r="O3" s="96">
        <f t="shared" si="0"/>
        <v>43688</v>
      </c>
      <c r="P3" s="96">
        <f t="shared" si="0"/>
        <v>43689</v>
      </c>
      <c r="Q3" s="96">
        <f t="shared" si="0"/>
        <v>43690</v>
      </c>
      <c r="R3" s="96">
        <f t="shared" si="0"/>
        <v>43691</v>
      </c>
      <c r="S3" s="96">
        <f t="shared" si="0"/>
        <v>43692</v>
      </c>
      <c r="T3" s="96">
        <f t="shared" si="0"/>
        <v>43693</v>
      </c>
      <c r="U3" s="96">
        <f t="shared" si="0"/>
        <v>43694</v>
      </c>
      <c r="V3" s="96">
        <f t="shared" si="0"/>
        <v>43695</v>
      </c>
      <c r="W3" s="96">
        <f t="shared" si="0"/>
        <v>43696</v>
      </c>
      <c r="X3" s="96">
        <f t="shared" si="0"/>
        <v>43697</v>
      </c>
      <c r="Y3" s="96">
        <f t="shared" si="0"/>
        <v>43698</v>
      </c>
      <c r="Z3" s="96">
        <f t="shared" si="0"/>
        <v>43699</v>
      </c>
      <c r="AA3" s="96">
        <f t="shared" si="0"/>
        <v>43700</v>
      </c>
      <c r="AB3" s="96">
        <f t="shared" si="0"/>
        <v>43701</v>
      </c>
      <c r="AC3" s="96">
        <f t="shared" si="0"/>
        <v>43702</v>
      </c>
      <c r="AD3" s="96">
        <f t="shared" si="0"/>
        <v>43703</v>
      </c>
      <c r="AE3" s="96">
        <f t="shared" si="0"/>
        <v>43704</v>
      </c>
      <c r="AF3" s="96">
        <f>IFERROR(IF(MONTH($A$1)&lt;MONTH(AE3+1),"",AE3+1),"")</f>
        <v>43705</v>
      </c>
      <c r="AG3" s="96">
        <f t="shared" ref="AG3:AI3" si="1">IFERROR(IF(MONTH($A$1)&lt;MONTH(AF3+1),"",AF3+1),"")</f>
        <v>43706</v>
      </c>
      <c r="AH3" s="96">
        <f t="shared" si="1"/>
        <v>43707</v>
      </c>
      <c r="AI3" s="96">
        <f t="shared" si="1"/>
        <v>43708</v>
      </c>
      <c r="AJ3" s="64" t="s">
        <v>40</v>
      </c>
      <c r="AK3" s="64" t="s">
        <v>41</v>
      </c>
    </row>
    <row r="4" spans="1:39" ht="30" customHeight="1">
      <c r="A4" s="65" t="s">
        <v>71</v>
      </c>
      <c r="B4" s="99">
        <f>IFERROR(VLOOKUP($A4,Tableau8[],4,0),"")</f>
        <v>43690</v>
      </c>
      <c r="C4" s="99">
        <f>IFERROR(VLOOKUP($A4,Tableau8[],5,0)-1,"")</f>
        <v>43696</v>
      </c>
      <c r="D4" s="66"/>
      <c r="E4" s="67" t="str">
        <f>IF(AND(E$3&lt;=$C4,E$3&gt;=$B4),1,"")</f>
        <v/>
      </c>
      <c r="F4" s="67" t="str">
        <f t="shared" ref="F4:AI4" si="2">IF(AND(F$3&lt;=$C4,F$3&gt;=$B4),1,"")</f>
        <v/>
      </c>
      <c r="G4" s="67" t="str">
        <f t="shared" si="2"/>
        <v/>
      </c>
      <c r="H4" s="67" t="str">
        <f t="shared" si="2"/>
        <v/>
      </c>
      <c r="I4" s="67" t="str">
        <f t="shared" si="2"/>
        <v/>
      </c>
      <c r="J4" s="67" t="str">
        <f t="shared" si="2"/>
        <v/>
      </c>
      <c r="K4" s="67" t="str">
        <f t="shared" si="2"/>
        <v/>
      </c>
      <c r="L4" s="67" t="str">
        <f t="shared" si="2"/>
        <v/>
      </c>
      <c r="M4" s="67" t="str">
        <f t="shared" si="2"/>
        <v/>
      </c>
      <c r="N4" s="67" t="str">
        <f t="shared" si="2"/>
        <v/>
      </c>
      <c r="O4" s="67" t="str">
        <f t="shared" si="2"/>
        <v/>
      </c>
      <c r="P4" s="67" t="str">
        <f t="shared" si="2"/>
        <v/>
      </c>
      <c r="Q4" s="67">
        <f t="shared" si="2"/>
        <v>1</v>
      </c>
      <c r="R4" s="67">
        <f t="shared" si="2"/>
        <v>1</v>
      </c>
      <c r="S4" s="67">
        <f t="shared" si="2"/>
        <v>1</v>
      </c>
      <c r="T4" s="67">
        <f t="shared" si="2"/>
        <v>1</v>
      </c>
      <c r="U4" s="67">
        <f t="shared" si="2"/>
        <v>1</v>
      </c>
      <c r="V4" s="67">
        <f t="shared" si="2"/>
        <v>1</v>
      </c>
      <c r="W4" s="67">
        <f t="shared" si="2"/>
        <v>1</v>
      </c>
      <c r="X4" s="67" t="str">
        <f t="shared" si="2"/>
        <v/>
      </c>
      <c r="Y4" s="67" t="str">
        <f t="shared" si="2"/>
        <v/>
      </c>
      <c r="Z4" s="67" t="str">
        <f t="shared" si="2"/>
        <v/>
      </c>
      <c r="AA4" s="67" t="str">
        <f t="shared" si="2"/>
        <v/>
      </c>
      <c r="AB4" s="67" t="str">
        <f t="shared" si="2"/>
        <v/>
      </c>
      <c r="AC4" s="67" t="str">
        <f t="shared" si="2"/>
        <v/>
      </c>
      <c r="AD4" s="67" t="str">
        <f t="shared" si="2"/>
        <v/>
      </c>
      <c r="AE4" s="67" t="str">
        <f t="shared" si="2"/>
        <v/>
      </c>
      <c r="AF4" s="67" t="str">
        <f t="shared" si="2"/>
        <v/>
      </c>
      <c r="AG4" s="67" t="str">
        <f t="shared" si="2"/>
        <v/>
      </c>
      <c r="AH4" s="67" t="str">
        <f t="shared" si="2"/>
        <v/>
      </c>
      <c r="AI4" s="67" t="str">
        <f t="shared" si="2"/>
        <v/>
      </c>
      <c r="AJ4" s="68">
        <f>SUM(E4:AI4)</f>
        <v>7</v>
      </c>
      <c r="AK4" s="34">
        <f>IFERROR(IF($C4&gt;EOMONTH($A$1,0),VLOOKUP($A4,Tableau8[],15,0)/VLOOKUP($A4,Tableau8[],6,0)*AJ4,VLOOKUP($A4,Tableau8[],15,0)/VLOOKUP($A4,Tableau8[],6,0)*AJ4),"")</f>
        <v>210</v>
      </c>
    </row>
    <row r="5" spans="1:39" ht="30" customHeight="1">
      <c r="A5" s="65" t="s">
        <v>72</v>
      </c>
      <c r="B5" s="99">
        <f>IFERROR(VLOOKUP($A5,Tableau8[],4,0),"")</f>
        <v>43692</v>
      </c>
      <c r="C5" s="99">
        <f>IFERROR(VLOOKUP($A5,Tableau8[],5,0)-1,"")</f>
        <v>43696</v>
      </c>
      <c r="D5" s="66"/>
      <c r="E5" s="69" t="str">
        <f t="shared" ref="E5:T20" si="3">IF(AND(E$3&lt;=$C5,E$3&gt;=$B5),1,"")</f>
        <v/>
      </c>
      <c r="F5" s="69" t="str">
        <f t="shared" si="3"/>
        <v/>
      </c>
      <c r="G5" s="69" t="str">
        <f t="shared" si="3"/>
        <v/>
      </c>
      <c r="H5" s="69" t="str">
        <f t="shared" si="3"/>
        <v/>
      </c>
      <c r="I5" s="69" t="str">
        <f t="shared" si="3"/>
        <v/>
      </c>
      <c r="J5" s="69" t="str">
        <f t="shared" si="3"/>
        <v/>
      </c>
      <c r="K5" s="69" t="str">
        <f t="shared" si="3"/>
        <v/>
      </c>
      <c r="L5" s="69" t="str">
        <f t="shared" si="3"/>
        <v/>
      </c>
      <c r="M5" s="69" t="str">
        <f t="shared" si="3"/>
        <v/>
      </c>
      <c r="N5" s="69" t="str">
        <f t="shared" si="3"/>
        <v/>
      </c>
      <c r="O5" s="69" t="str">
        <f t="shared" si="3"/>
        <v/>
      </c>
      <c r="P5" s="69" t="str">
        <f t="shared" si="3"/>
        <v/>
      </c>
      <c r="Q5" s="69" t="str">
        <f t="shared" si="3"/>
        <v/>
      </c>
      <c r="R5" s="69" t="str">
        <f t="shared" si="3"/>
        <v/>
      </c>
      <c r="S5" s="69">
        <f t="shared" si="3"/>
        <v>1</v>
      </c>
      <c r="T5" s="69">
        <f t="shared" si="3"/>
        <v>1</v>
      </c>
      <c r="U5" s="69">
        <f t="shared" ref="U5:AI19" si="4">IF(AND(U$3&lt;=$C5,U$3&gt;=$B5),1,"")</f>
        <v>1</v>
      </c>
      <c r="V5" s="69">
        <f t="shared" si="4"/>
        <v>1</v>
      </c>
      <c r="W5" s="69">
        <f t="shared" si="4"/>
        <v>1</v>
      </c>
      <c r="X5" s="69" t="str">
        <f t="shared" si="4"/>
        <v/>
      </c>
      <c r="Y5" s="69" t="str">
        <f t="shared" si="4"/>
        <v/>
      </c>
      <c r="Z5" s="69" t="str">
        <f t="shared" si="4"/>
        <v/>
      </c>
      <c r="AA5" s="69" t="str">
        <f t="shared" si="4"/>
        <v/>
      </c>
      <c r="AB5" s="69" t="str">
        <f t="shared" si="4"/>
        <v/>
      </c>
      <c r="AC5" s="69" t="str">
        <f t="shared" si="4"/>
        <v/>
      </c>
      <c r="AD5" s="69" t="str">
        <f t="shared" si="4"/>
        <v/>
      </c>
      <c r="AE5" s="69" t="str">
        <f t="shared" si="4"/>
        <v/>
      </c>
      <c r="AF5" s="69" t="str">
        <f t="shared" si="4"/>
        <v/>
      </c>
      <c r="AG5" s="69" t="str">
        <f t="shared" si="4"/>
        <v/>
      </c>
      <c r="AH5" s="70" t="str">
        <f t="shared" si="4"/>
        <v/>
      </c>
      <c r="AI5" s="70" t="str">
        <f t="shared" si="4"/>
        <v/>
      </c>
      <c r="AJ5" s="68">
        <f t="shared" ref="AJ5:AJ25" si="5">SUM(E5:AI5)</f>
        <v>5</v>
      </c>
      <c r="AK5" s="34">
        <f>IFERROR(IF($C5&gt;EOMONTH($A$1,0),VLOOKUP($A5,Tableau8[],15,0)/VLOOKUP($A5,Tableau8[],6,0)*AJ5,VLOOKUP($A5,Tableau8[],15,0)/VLOOKUP($A5,Tableau8[],6,0)*AJ5),"")</f>
        <v>60</v>
      </c>
    </row>
    <row r="6" spans="1:39" ht="30" customHeight="1">
      <c r="A6" s="65" t="s">
        <v>97</v>
      </c>
      <c r="B6" s="99">
        <f>IFERROR(VLOOKUP($A6,Tableau8[],4,0),"")</f>
        <v>43800</v>
      </c>
      <c r="C6" s="99">
        <f>IFERROR(VLOOKUP($A6,Tableau8[],5,0)-1,"")</f>
        <v>43830</v>
      </c>
      <c r="D6" s="66"/>
      <c r="E6" s="71" t="str">
        <f t="shared" si="3"/>
        <v/>
      </c>
      <c r="F6" s="71" t="str">
        <f t="shared" si="3"/>
        <v/>
      </c>
      <c r="G6" s="71" t="str">
        <f t="shared" si="3"/>
        <v/>
      </c>
      <c r="H6" s="71" t="str">
        <f t="shared" si="3"/>
        <v/>
      </c>
      <c r="I6" s="71" t="str">
        <f t="shared" si="3"/>
        <v/>
      </c>
      <c r="J6" s="71" t="str">
        <f t="shared" si="3"/>
        <v/>
      </c>
      <c r="K6" s="71" t="str">
        <f t="shared" si="3"/>
        <v/>
      </c>
      <c r="L6" s="71" t="str">
        <f t="shared" si="3"/>
        <v/>
      </c>
      <c r="M6" s="71" t="str">
        <f t="shared" si="3"/>
        <v/>
      </c>
      <c r="N6" s="71" t="str">
        <f t="shared" si="3"/>
        <v/>
      </c>
      <c r="O6" s="71" t="str">
        <f t="shared" si="3"/>
        <v/>
      </c>
      <c r="P6" s="71" t="str">
        <f t="shared" si="3"/>
        <v/>
      </c>
      <c r="Q6" s="71" t="str">
        <f t="shared" si="3"/>
        <v/>
      </c>
      <c r="R6" s="71" t="str">
        <f t="shared" si="3"/>
        <v/>
      </c>
      <c r="S6" s="71" t="str">
        <f t="shared" si="3"/>
        <v/>
      </c>
      <c r="T6" s="71" t="str">
        <f t="shared" si="3"/>
        <v/>
      </c>
      <c r="U6" s="71" t="str">
        <f t="shared" si="4"/>
        <v/>
      </c>
      <c r="V6" s="71" t="str">
        <f t="shared" si="4"/>
        <v/>
      </c>
      <c r="W6" s="71" t="str">
        <f t="shared" si="4"/>
        <v/>
      </c>
      <c r="X6" s="71" t="str">
        <f t="shared" si="4"/>
        <v/>
      </c>
      <c r="Y6" s="71" t="str">
        <f t="shared" si="4"/>
        <v/>
      </c>
      <c r="Z6" s="71" t="str">
        <f t="shared" si="4"/>
        <v/>
      </c>
      <c r="AA6" s="71" t="str">
        <f t="shared" si="4"/>
        <v/>
      </c>
      <c r="AB6" s="71" t="str">
        <f t="shared" si="4"/>
        <v/>
      </c>
      <c r="AC6" s="71" t="str">
        <f t="shared" si="4"/>
        <v/>
      </c>
      <c r="AD6" s="71" t="str">
        <f t="shared" si="4"/>
        <v/>
      </c>
      <c r="AE6" s="71" t="str">
        <f t="shared" si="4"/>
        <v/>
      </c>
      <c r="AF6" s="71" t="str">
        <f t="shared" si="4"/>
        <v/>
      </c>
      <c r="AG6" s="71" t="str">
        <f t="shared" si="4"/>
        <v/>
      </c>
      <c r="AH6" s="71" t="str">
        <f t="shared" si="4"/>
        <v/>
      </c>
      <c r="AI6" s="67" t="str">
        <f t="shared" si="4"/>
        <v/>
      </c>
      <c r="AJ6" s="68">
        <f t="shared" si="5"/>
        <v>0</v>
      </c>
      <c r="AK6" s="34" t="str">
        <f>IFERROR(IF($C6&gt;EOMONTH($A$1,0),VLOOKUP($A6,Tableau8[],15,0)/VLOOKUP($A6,Tableau8[],6,0)*AJ6,VLOOKUP($A6,Tableau8[],15,0)/VLOOKUP($A6,Tableau8[],6,0)*AJ6),"")</f>
        <v/>
      </c>
    </row>
    <row r="7" spans="1:39" ht="30" customHeight="1">
      <c r="A7" s="65"/>
      <c r="B7" s="99" t="str">
        <f>IFERROR(VLOOKUP($A7,Tableau8[],4,0),"")</f>
        <v/>
      </c>
      <c r="C7" s="99" t="str">
        <f>IFERROR(VLOOKUP($A7,Tableau8[],5,0)-1,"")</f>
        <v/>
      </c>
      <c r="D7" s="66"/>
      <c r="E7" s="69" t="str">
        <f t="shared" si="3"/>
        <v/>
      </c>
      <c r="F7" s="69" t="str">
        <f t="shared" si="3"/>
        <v/>
      </c>
      <c r="G7" s="69" t="str">
        <f t="shared" si="3"/>
        <v/>
      </c>
      <c r="H7" s="69" t="str">
        <f t="shared" si="3"/>
        <v/>
      </c>
      <c r="I7" s="69" t="str">
        <f t="shared" si="3"/>
        <v/>
      </c>
      <c r="J7" s="69" t="str">
        <f t="shared" si="3"/>
        <v/>
      </c>
      <c r="K7" s="69" t="str">
        <f t="shared" si="3"/>
        <v/>
      </c>
      <c r="L7" s="69" t="str">
        <f t="shared" si="3"/>
        <v/>
      </c>
      <c r="M7" s="69" t="str">
        <f t="shared" si="3"/>
        <v/>
      </c>
      <c r="N7" s="69" t="str">
        <f t="shared" si="3"/>
        <v/>
      </c>
      <c r="O7" s="69" t="str">
        <f t="shared" si="3"/>
        <v/>
      </c>
      <c r="P7" s="69" t="str">
        <f t="shared" si="3"/>
        <v/>
      </c>
      <c r="Q7" s="69" t="str">
        <f t="shared" si="3"/>
        <v/>
      </c>
      <c r="R7" s="69" t="str">
        <f t="shared" si="3"/>
        <v/>
      </c>
      <c r="S7" s="69" t="str">
        <f t="shared" si="3"/>
        <v/>
      </c>
      <c r="T7" s="69" t="str">
        <f t="shared" si="3"/>
        <v/>
      </c>
      <c r="U7" s="69" t="str">
        <f t="shared" si="4"/>
        <v/>
      </c>
      <c r="V7" s="69" t="str">
        <f t="shared" si="4"/>
        <v/>
      </c>
      <c r="W7" s="69" t="str">
        <f t="shared" si="4"/>
        <v/>
      </c>
      <c r="X7" s="69" t="str">
        <f t="shared" si="4"/>
        <v/>
      </c>
      <c r="Y7" s="69" t="str">
        <f t="shared" si="4"/>
        <v/>
      </c>
      <c r="Z7" s="69" t="str">
        <f t="shared" si="4"/>
        <v/>
      </c>
      <c r="AA7" s="69" t="str">
        <f t="shared" si="4"/>
        <v/>
      </c>
      <c r="AB7" s="69" t="str">
        <f t="shared" si="4"/>
        <v/>
      </c>
      <c r="AC7" s="69" t="str">
        <f t="shared" si="4"/>
        <v/>
      </c>
      <c r="AD7" s="69" t="str">
        <f t="shared" si="4"/>
        <v/>
      </c>
      <c r="AE7" s="69" t="str">
        <f t="shared" si="4"/>
        <v/>
      </c>
      <c r="AF7" s="69" t="str">
        <f t="shared" si="4"/>
        <v/>
      </c>
      <c r="AG7" s="69" t="str">
        <f t="shared" si="4"/>
        <v/>
      </c>
      <c r="AH7" s="69" t="str">
        <f t="shared" si="4"/>
        <v/>
      </c>
      <c r="AI7" s="69" t="str">
        <f t="shared" si="4"/>
        <v/>
      </c>
      <c r="AJ7" s="68">
        <f t="shared" si="5"/>
        <v>0</v>
      </c>
      <c r="AK7" s="34" t="str">
        <f>IFERROR(IF($C7&gt;EOMONTH($A$1,0),VLOOKUP($A7,Tableau8[],15,0)/VLOOKUP($A7,Tableau8[],6,0)*AJ7,VLOOKUP($A7,Tableau8[],15,0)/VLOOKUP($A7,Tableau8[],6,0)*AJ7),"")</f>
        <v/>
      </c>
    </row>
    <row r="8" spans="1:39" ht="30" customHeight="1">
      <c r="A8" s="65"/>
      <c r="B8" s="99" t="str">
        <f>IFERROR(VLOOKUP($A8,Tableau8[],4,0),"")</f>
        <v/>
      </c>
      <c r="C8" s="99" t="str">
        <f>IFERROR(VLOOKUP($A8,Tableau8[],5,0)-1,"")</f>
        <v/>
      </c>
      <c r="D8" s="66"/>
      <c r="E8" s="71" t="str">
        <f t="shared" si="3"/>
        <v/>
      </c>
      <c r="F8" s="71" t="str">
        <f t="shared" si="3"/>
        <v/>
      </c>
      <c r="G8" s="71" t="str">
        <f t="shared" si="3"/>
        <v/>
      </c>
      <c r="H8" s="71" t="str">
        <f t="shared" si="3"/>
        <v/>
      </c>
      <c r="I8" s="71" t="str">
        <f t="shared" si="3"/>
        <v/>
      </c>
      <c r="J8" s="71" t="str">
        <f t="shared" si="3"/>
        <v/>
      </c>
      <c r="K8" s="71" t="str">
        <f t="shared" si="3"/>
        <v/>
      </c>
      <c r="L8" s="71" t="str">
        <f t="shared" si="3"/>
        <v/>
      </c>
      <c r="M8" s="71" t="str">
        <f t="shared" si="3"/>
        <v/>
      </c>
      <c r="N8" s="71" t="str">
        <f t="shared" si="3"/>
        <v/>
      </c>
      <c r="O8" s="71" t="str">
        <f t="shared" si="3"/>
        <v/>
      </c>
      <c r="P8" s="71" t="str">
        <f t="shared" si="3"/>
        <v/>
      </c>
      <c r="Q8" s="71" t="str">
        <f t="shared" si="3"/>
        <v/>
      </c>
      <c r="R8" s="71" t="str">
        <f t="shared" si="3"/>
        <v/>
      </c>
      <c r="S8" s="71" t="str">
        <f t="shared" si="3"/>
        <v/>
      </c>
      <c r="T8" s="71" t="str">
        <f t="shared" si="3"/>
        <v/>
      </c>
      <c r="U8" s="71" t="str">
        <f t="shared" si="4"/>
        <v/>
      </c>
      <c r="V8" s="71" t="str">
        <f t="shared" si="4"/>
        <v/>
      </c>
      <c r="W8" s="71" t="str">
        <f t="shared" si="4"/>
        <v/>
      </c>
      <c r="X8" s="71" t="str">
        <f t="shared" si="4"/>
        <v/>
      </c>
      <c r="Y8" s="71" t="str">
        <f t="shared" si="4"/>
        <v/>
      </c>
      <c r="Z8" s="71" t="str">
        <f t="shared" si="4"/>
        <v/>
      </c>
      <c r="AA8" s="71" t="str">
        <f t="shared" si="4"/>
        <v/>
      </c>
      <c r="AB8" s="71" t="str">
        <f t="shared" si="4"/>
        <v/>
      </c>
      <c r="AC8" s="71" t="str">
        <f t="shared" si="4"/>
        <v/>
      </c>
      <c r="AD8" s="71" t="str">
        <f t="shared" si="4"/>
        <v/>
      </c>
      <c r="AE8" s="71" t="str">
        <f t="shared" si="4"/>
        <v/>
      </c>
      <c r="AF8" s="71" t="str">
        <f t="shared" si="4"/>
        <v/>
      </c>
      <c r="AG8" s="71" t="str">
        <f t="shared" si="4"/>
        <v/>
      </c>
      <c r="AH8" s="71" t="str">
        <f t="shared" si="4"/>
        <v/>
      </c>
      <c r="AI8" s="71" t="str">
        <f t="shared" si="4"/>
        <v/>
      </c>
      <c r="AJ8" s="68">
        <f t="shared" si="5"/>
        <v>0</v>
      </c>
      <c r="AK8" s="34" t="str">
        <f>IFERROR(IF($C8&gt;EOMONTH($A$1,0),VLOOKUP($A8,Tableau8[],15,0)/VLOOKUP($A8,Tableau8[],6,0)*AJ8,VLOOKUP($A8,Tableau8[],15,0)/VLOOKUP($A8,Tableau8[],6,0)*AJ8),"")</f>
        <v/>
      </c>
      <c r="AM8" s="72"/>
    </row>
    <row r="9" spans="1:39" ht="30" customHeight="1">
      <c r="A9" s="65"/>
      <c r="B9" s="99" t="str">
        <f>IFERROR(VLOOKUP($A9,Tableau8[],4,0),"")</f>
        <v/>
      </c>
      <c r="C9" s="99" t="str">
        <f>IFERROR(VLOOKUP($A9,Tableau8[],5,0)-1,"")</f>
        <v/>
      </c>
      <c r="D9" s="66"/>
      <c r="E9" s="69" t="str">
        <f t="shared" si="3"/>
        <v/>
      </c>
      <c r="F9" s="69" t="str">
        <f t="shared" si="3"/>
        <v/>
      </c>
      <c r="G9" s="69" t="str">
        <f t="shared" si="3"/>
        <v/>
      </c>
      <c r="H9" s="69" t="str">
        <f t="shared" si="3"/>
        <v/>
      </c>
      <c r="I9" s="69" t="str">
        <f t="shared" si="3"/>
        <v/>
      </c>
      <c r="J9" s="69" t="str">
        <f t="shared" si="3"/>
        <v/>
      </c>
      <c r="K9" s="69" t="str">
        <f t="shared" si="3"/>
        <v/>
      </c>
      <c r="L9" s="69" t="str">
        <f t="shared" si="3"/>
        <v/>
      </c>
      <c r="M9" s="69" t="str">
        <f t="shared" si="3"/>
        <v/>
      </c>
      <c r="N9" s="69" t="str">
        <f t="shared" si="3"/>
        <v/>
      </c>
      <c r="O9" s="69" t="str">
        <f t="shared" si="3"/>
        <v/>
      </c>
      <c r="P9" s="69" t="str">
        <f t="shared" si="3"/>
        <v/>
      </c>
      <c r="Q9" s="69" t="str">
        <f t="shared" si="3"/>
        <v/>
      </c>
      <c r="R9" s="69" t="str">
        <f t="shared" si="3"/>
        <v/>
      </c>
      <c r="S9" s="69" t="str">
        <f t="shared" si="3"/>
        <v/>
      </c>
      <c r="T9" s="69" t="str">
        <f t="shared" si="3"/>
        <v/>
      </c>
      <c r="U9" s="69" t="str">
        <f t="shared" si="4"/>
        <v/>
      </c>
      <c r="V9" s="69" t="str">
        <f t="shared" si="4"/>
        <v/>
      </c>
      <c r="W9" s="69" t="str">
        <f t="shared" si="4"/>
        <v/>
      </c>
      <c r="X9" s="69" t="str">
        <f t="shared" si="4"/>
        <v/>
      </c>
      <c r="Y9" s="69" t="str">
        <f t="shared" si="4"/>
        <v/>
      </c>
      <c r="Z9" s="69" t="str">
        <f t="shared" si="4"/>
        <v/>
      </c>
      <c r="AA9" s="69" t="str">
        <f t="shared" si="4"/>
        <v/>
      </c>
      <c r="AB9" s="69" t="str">
        <f t="shared" si="4"/>
        <v/>
      </c>
      <c r="AC9" s="69" t="str">
        <f t="shared" si="4"/>
        <v/>
      </c>
      <c r="AD9" s="69" t="str">
        <f t="shared" si="4"/>
        <v/>
      </c>
      <c r="AE9" s="69" t="str">
        <f t="shared" si="4"/>
        <v/>
      </c>
      <c r="AF9" s="69" t="str">
        <f t="shared" si="4"/>
        <v/>
      </c>
      <c r="AG9" s="69" t="str">
        <f t="shared" si="4"/>
        <v/>
      </c>
      <c r="AH9" s="69" t="str">
        <f t="shared" si="4"/>
        <v/>
      </c>
      <c r="AI9" s="69" t="str">
        <f t="shared" si="4"/>
        <v/>
      </c>
      <c r="AJ9" s="68">
        <f t="shared" si="5"/>
        <v>0</v>
      </c>
      <c r="AK9" s="34" t="str">
        <f>IFERROR(IF($C9&gt;EOMONTH($A$1,0),VLOOKUP($A9,Tableau8[],15,0)/VLOOKUP($A9,Tableau8[],6,0)*AJ9,VLOOKUP($A9,Tableau8[],15,0)/VLOOKUP($A9,Tableau8[],6,0)*AJ9),"")</f>
        <v/>
      </c>
    </row>
    <row r="10" spans="1:39" ht="30" customHeight="1">
      <c r="A10" s="65"/>
      <c r="B10" s="99" t="str">
        <f>IFERROR(VLOOKUP($A10,Tableau8[],4,0),"")</f>
        <v/>
      </c>
      <c r="C10" s="99" t="str">
        <f>IFERROR(VLOOKUP($A10,Tableau8[],5,0)-1,"")</f>
        <v/>
      </c>
      <c r="D10" s="66"/>
      <c r="E10" s="71" t="str">
        <f t="shared" si="3"/>
        <v/>
      </c>
      <c r="F10" s="71" t="str">
        <f t="shared" si="3"/>
        <v/>
      </c>
      <c r="G10" s="71" t="str">
        <f t="shared" si="3"/>
        <v/>
      </c>
      <c r="H10" s="71" t="str">
        <f t="shared" si="3"/>
        <v/>
      </c>
      <c r="I10" s="71" t="str">
        <f t="shared" si="3"/>
        <v/>
      </c>
      <c r="J10" s="71" t="str">
        <f t="shared" si="3"/>
        <v/>
      </c>
      <c r="K10" s="71" t="str">
        <f t="shared" si="3"/>
        <v/>
      </c>
      <c r="L10" s="71" t="str">
        <f t="shared" si="3"/>
        <v/>
      </c>
      <c r="M10" s="71" t="str">
        <f t="shared" si="3"/>
        <v/>
      </c>
      <c r="N10" s="71" t="str">
        <f t="shared" si="3"/>
        <v/>
      </c>
      <c r="O10" s="71" t="str">
        <f t="shared" si="3"/>
        <v/>
      </c>
      <c r="P10" s="71" t="str">
        <f t="shared" si="3"/>
        <v/>
      </c>
      <c r="Q10" s="71" t="str">
        <f t="shared" si="3"/>
        <v/>
      </c>
      <c r="R10" s="71" t="str">
        <f t="shared" si="3"/>
        <v/>
      </c>
      <c r="S10" s="71" t="str">
        <f t="shared" si="3"/>
        <v/>
      </c>
      <c r="T10" s="71" t="str">
        <f t="shared" si="3"/>
        <v/>
      </c>
      <c r="U10" s="71" t="str">
        <f t="shared" si="4"/>
        <v/>
      </c>
      <c r="V10" s="71" t="str">
        <f t="shared" si="4"/>
        <v/>
      </c>
      <c r="W10" s="71" t="str">
        <f t="shared" si="4"/>
        <v/>
      </c>
      <c r="X10" s="71" t="str">
        <f t="shared" si="4"/>
        <v/>
      </c>
      <c r="Y10" s="71" t="str">
        <f t="shared" si="4"/>
        <v/>
      </c>
      <c r="Z10" s="71" t="str">
        <f t="shared" si="4"/>
        <v/>
      </c>
      <c r="AA10" s="71" t="str">
        <f t="shared" si="4"/>
        <v/>
      </c>
      <c r="AB10" s="71" t="str">
        <f t="shared" si="4"/>
        <v/>
      </c>
      <c r="AC10" s="71" t="str">
        <f t="shared" si="4"/>
        <v/>
      </c>
      <c r="AD10" s="71" t="str">
        <f t="shared" si="4"/>
        <v/>
      </c>
      <c r="AE10" s="71" t="str">
        <f t="shared" si="4"/>
        <v/>
      </c>
      <c r="AF10" s="71" t="str">
        <f t="shared" si="4"/>
        <v/>
      </c>
      <c r="AG10" s="71" t="str">
        <f t="shared" si="4"/>
        <v/>
      </c>
      <c r="AH10" s="71" t="str">
        <f t="shared" si="4"/>
        <v/>
      </c>
      <c r="AI10" s="71" t="str">
        <f t="shared" si="4"/>
        <v/>
      </c>
      <c r="AJ10" s="68">
        <f t="shared" si="5"/>
        <v>0</v>
      </c>
      <c r="AK10" s="34" t="str">
        <f>IFERROR(IF($C10&gt;EOMONTH($A$1,0),VLOOKUP($A10,Tableau8[],15,0)/VLOOKUP($A10,Tableau8[],6,0)*AJ10,VLOOKUP($A10,Tableau8[],15,0)/VLOOKUP($A10,Tableau8[],6,0)*AJ10),"")</f>
        <v/>
      </c>
    </row>
    <row r="11" spans="1:39" ht="30" customHeight="1">
      <c r="A11" s="65"/>
      <c r="B11" s="99" t="str">
        <f>IFERROR(VLOOKUP($A11,Tableau8[],4,0),"")</f>
        <v/>
      </c>
      <c r="C11" s="99" t="str">
        <f>IFERROR(VLOOKUP($A11,Tableau8[],5,0)-1,"")</f>
        <v/>
      </c>
      <c r="D11" s="66"/>
      <c r="E11" s="69" t="str">
        <f t="shared" si="3"/>
        <v/>
      </c>
      <c r="F11" s="69" t="str">
        <f t="shared" si="3"/>
        <v/>
      </c>
      <c r="G11" s="69" t="str">
        <f t="shared" si="3"/>
        <v/>
      </c>
      <c r="H11" s="69" t="str">
        <f t="shared" si="3"/>
        <v/>
      </c>
      <c r="I11" s="69" t="str">
        <f t="shared" si="3"/>
        <v/>
      </c>
      <c r="J11" s="69" t="str">
        <f t="shared" si="3"/>
        <v/>
      </c>
      <c r="K11" s="69" t="str">
        <f t="shared" si="3"/>
        <v/>
      </c>
      <c r="L11" s="69" t="str">
        <f t="shared" si="3"/>
        <v/>
      </c>
      <c r="M11" s="69" t="str">
        <f t="shared" si="3"/>
        <v/>
      </c>
      <c r="N11" s="69" t="str">
        <f t="shared" si="3"/>
        <v/>
      </c>
      <c r="O11" s="69" t="str">
        <f t="shared" si="3"/>
        <v/>
      </c>
      <c r="P11" s="69" t="str">
        <f t="shared" si="3"/>
        <v/>
      </c>
      <c r="Q11" s="69" t="str">
        <f t="shared" si="3"/>
        <v/>
      </c>
      <c r="R11" s="69" t="str">
        <f t="shared" si="3"/>
        <v/>
      </c>
      <c r="S11" s="69" t="str">
        <f t="shared" si="3"/>
        <v/>
      </c>
      <c r="T11" s="69" t="str">
        <f t="shared" si="3"/>
        <v/>
      </c>
      <c r="U11" s="69" t="str">
        <f t="shared" si="4"/>
        <v/>
      </c>
      <c r="V11" s="69" t="str">
        <f t="shared" si="4"/>
        <v/>
      </c>
      <c r="W11" s="69" t="str">
        <f t="shared" si="4"/>
        <v/>
      </c>
      <c r="X11" s="69" t="str">
        <f t="shared" si="4"/>
        <v/>
      </c>
      <c r="Y11" s="69" t="str">
        <f t="shared" si="4"/>
        <v/>
      </c>
      <c r="Z11" s="69" t="str">
        <f t="shared" si="4"/>
        <v/>
      </c>
      <c r="AA11" s="69" t="str">
        <f t="shared" si="4"/>
        <v/>
      </c>
      <c r="AB11" s="69" t="str">
        <f t="shared" si="4"/>
        <v/>
      </c>
      <c r="AC11" s="69" t="str">
        <f t="shared" si="4"/>
        <v/>
      </c>
      <c r="AD11" s="69" t="str">
        <f t="shared" si="4"/>
        <v/>
      </c>
      <c r="AE11" s="69" t="str">
        <f t="shared" si="4"/>
        <v/>
      </c>
      <c r="AF11" s="69" t="str">
        <f t="shared" si="4"/>
        <v/>
      </c>
      <c r="AG11" s="69" t="str">
        <f t="shared" si="4"/>
        <v/>
      </c>
      <c r="AH11" s="69" t="str">
        <f t="shared" si="4"/>
        <v/>
      </c>
      <c r="AI11" s="69" t="str">
        <f t="shared" si="4"/>
        <v/>
      </c>
      <c r="AJ11" s="68">
        <f t="shared" si="5"/>
        <v>0</v>
      </c>
      <c r="AK11" s="34" t="str">
        <f>IFERROR(IF($C11&gt;EOMONTH($A$1,0),VLOOKUP($A11,Tableau8[],15,0)/VLOOKUP($A11,Tableau8[],6,0)*AJ11,VLOOKUP($A11,Tableau8[],15,0)/VLOOKUP($A11,Tableau8[],6,0)*AJ11),"")</f>
        <v/>
      </c>
    </row>
    <row r="12" spans="1:39" ht="30" customHeight="1">
      <c r="A12" s="65"/>
      <c r="B12" s="99" t="str">
        <f>IFERROR(VLOOKUP($A12,Tableau8[],4,0),"")</f>
        <v/>
      </c>
      <c r="C12" s="99" t="str">
        <f>IFERROR(VLOOKUP($A12,Tableau8[],5,0)-1,"")</f>
        <v/>
      </c>
      <c r="D12" s="66"/>
      <c r="E12" s="71" t="str">
        <f t="shared" si="3"/>
        <v/>
      </c>
      <c r="F12" s="71" t="str">
        <f t="shared" si="3"/>
        <v/>
      </c>
      <c r="G12" s="71" t="str">
        <f t="shared" si="3"/>
        <v/>
      </c>
      <c r="H12" s="71" t="str">
        <f t="shared" si="3"/>
        <v/>
      </c>
      <c r="I12" s="71" t="str">
        <f t="shared" si="3"/>
        <v/>
      </c>
      <c r="J12" s="71" t="str">
        <f t="shared" si="3"/>
        <v/>
      </c>
      <c r="K12" s="71" t="str">
        <f t="shared" si="3"/>
        <v/>
      </c>
      <c r="L12" s="71" t="str">
        <f t="shared" si="3"/>
        <v/>
      </c>
      <c r="M12" s="71" t="str">
        <f t="shared" si="3"/>
        <v/>
      </c>
      <c r="N12" s="71" t="str">
        <f t="shared" si="3"/>
        <v/>
      </c>
      <c r="O12" s="71" t="str">
        <f t="shared" si="3"/>
        <v/>
      </c>
      <c r="P12" s="71" t="str">
        <f t="shared" si="3"/>
        <v/>
      </c>
      <c r="Q12" s="71" t="str">
        <f t="shared" si="3"/>
        <v/>
      </c>
      <c r="R12" s="71" t="str">
        <f t="shared" si="3"/>
        <v/>
      </c>
      <c r="S12" s="71" t="str">
        <f t="shared" si="3"/>
        <v/>
      </c>
      <c r="T12" s="71" t="str">
        <f t="shared" si="3"/>
        <v/>
      </c>
      <c r="U12" s="71" t="str">
        <f t="shared" si="4"/>
        <v/>
      </c>
      <c r="V12" s="71" t="str">
        <f t="shared" si="4"/>
        <v/>
      </c>
      <c r="W12" s="71" t="str">
        <f t="shared" si="4"/>
        <v/>
      </c>
      <c r="X12" s="71" t="str">
        <f t="shared" si="4"/>
        <v/>
      </c>
      <c r="Y12" s="71" t="str">
        <f t="shared" si="4"/>
        <v/>
      </c>
      <c r="Z12" s="71" t="str">
        <f t="shared" si="4"/>
        <v/>
      </c>
      <c r="AA12" s="71" t="str">
        <f t="shared" si="4"/>
        <v/>
      </c>
      <c r="AB12" s="71" t="str">
        <f t="shared" si="4"/>
        <v/>
      </c>
      <c r="AC12" s="71" t="str">
        <f t="shared" si="4"/>
        <v/>
      </c>
      <c r="AD12" s="71" t="str">
        <f t="shared" si="4"/>
        <v/>
      </c>
      <c r="AE12" s="71" t="str">
        <f t="shared" si="4"/>
        <v/>
      </c>
      <c r="AF12" s="71" t="str">
        <f t="shared" si="4"/>
        <v/>
      </c>
      <c r="AG12" s="71" t="str">
        <f t="shared" si="4"/>
        <v/>
      </c>
      <c r="AH12" s="71" t="str">
        <f t="shared" si="4"/>
        <v/>
      </c>
      <c r="AI12" s="71" t="str">
        <f t="shared" si="4"/>
        <v/>
      </c>
      <c r="AJ12" s="68">
        <f t="shared" si="5"/>
        <v>0</v>
      </c>
      <c r="AK12" s="34" t="str">
        <f>IFERROR(IF($C12&gt;EOMONTH($A$1,0),VLOOKUP($A12,Tableau8[],15,0)/VLOOKUP($A12,Tableau8[],6,0)*AJ12,VLOOKUP($A12,Tableau8[],15,0)/VLOOKUP($A12,Tableau8[],6,0)*AJ12),"")</f>
        <v/>
      </c>
    </row>
    <row r="13" spans="1:39" ht="30" customHeight="1">
      <c r="A13" s="65"/>
      <c r="B13" s="99" t="str">
        <f>IFERROR(VLOOKUP($A13,Tableau8[],4,0),"")</f>
        <v/>
      </c>
      <c r="C13" s="99" t="str">
        <f>IFERROR(VLOOKUP($A13,Tableau8[],5,0)-1,"")</f>
        <v/>
      </c>
      <c r="D13" s="66"/>
      <c r="E13" s="69" t="str">
        <f t="shared" si="3"/>
        <v/>
      </c>
      <c r="F13" s="69" t="str">
        <f t="shared" si="3"/>
        <v/>
      </c>
      <c r="G13" s="69" t="str">
        <f t="shared" si="3"/>
        <v/>
      </c>
      <c r="H13" s="69" t="str">
        <f t="shared" si="3"/>
        <v/>
      </c>
      <c r="I13" s="69" t="str">
        <f t="shared" si="3"/>
        <v/>
      </c>
      <c r="J13" s="69" t="str">
        <f t="shared" si="3"/>
        <v/>
      </c>
      <c r="K13" s="69" t="str">
        <f t="shared" si="3"/>
        <v/>
      </c>
      <c r="L13" s="69" t="str">
        <f t="shared" si="3"/>
        <v/>
      </c>
      <c r="M13" s="69" t="str">
        <f t="shared" si="3"/>
        <v/>
      </c>
      <c r="N13" s="69" t="str">
        <f t="shared" si="3"/>
        <v/>
      </c>
      <c r="O13" s="69" t="str">
        <f t="shared" si="3"/>
        <v/>
      </c>
      <c r="P13" s="69" t="str">
        <f t="shared" si="3"/>
        <v/>
      </c>
      <c r="Q13" s="69" t="str">
        <f t="shared" si="3"/>
        <v/>
      </c>
      <c r="R13" s="69" t="str">
        <f t="shared" si="3"/>
        <v/>
      </c>
      <c r="S13" s="69" t="str">
        <f t="shared" si="3"/>
        <v/>
      </c>
      <c r="T13" s="69" t="str">
        <f t="shared" si="3"/>
        <v/>
      </c>
      <c r="U13" s="69" t="str">
        <f t="shared" si="4"/>
        <v/>
      </c>
      <c r="V13" s="69" t="str">
        <f t="shared" si="4"/>
        <v/>
      </c>
      <c r="W13" s="69" t="str">
        <f t="shared" si="4"/>
        <v/>
      </c>
      <c r="X13" s="69" t="str">
        <f t="shared" si="4"/>
        <v/>
      </c>
      <c r="Y13" s="69" t="str">
        <f t="shared" si="4"/>
        <v/>
      </c>
      <c r="Z13" s="69" t="str">
        <f t="shared" si="4"/>
        <v/>
      </c>
      <c r="AA13" s="69" t="str">
        <f t="shared" si="4"/>
        <v/>
      </c>
      <c r="AB13" s="69" t="str">
        <f t="shared" si="4"/>
        <v/>
      </c>
      <c r="AC13" s="69" t="str">
        <f t="shared" si="4"/>
        <v/>
      </c>
      <c r="AD13" s="69" t="str">
        <f t="shared" si="4"/>
        <v/>
      </c>
      <c r="AE13" s="69" t="str">
        <f t="shared" si="4"/>
        <v/>
      </c>
      <c r="AF13" s="69" t="str">
        <f t="shared" si="4"/>
        <v/>
      </c>
      <c r="AG13" s="69" t="str">
        <f t="shared" si="4"/>
        <v/>
      </c>
      <c r="AH13" s="69" t="str">
        <f t="shared" si="4"/>
        <v/>
      </c>
      <c r="AI13" s="69" t="str">
        <f t="shared" si="4"/>
        <v/>
      </c>
      <c r="AJ13" s="68">
        <f t="shared" si="5"/>
        <v>0</v>
      </c>
      <c r="AK13" s="34" t="str">
        <f>IFERROR(IF($C13&gt;EOMONTH($A$1,0),VLOOKUP($A13,Tableau8[],15,0)/VLOOKUP($A13,Tableau8[],6,0)*AJ13,VLOOKUP($A13,Tableau8[],15,0)/VLOOKUP($A13,Tableau8[],6,0)*AJ13),"")</f>
        <v/>
      </c>
    </row>
    <row r="14" spans="1:39" ht="30" customHeight="1">
      <c r="A14" s="65"/>
      <c r="B14" s="99" t="str">
        <f>IFERROR(VLOOKUP($A14,Tableau8[],4,0),"")</f>
        <v/>
      </c>
      <c r="C14" s="99" t="str">
        <f>IFERROR(VLOOKUP($A14,Tableau8[],5,0)-1,"")</f>
        <v/>
      </c>
      <c r="D14" s="66"/>
      <c r="E14" s="71" t="str">
        <f t="shared" si="3"/>
        <v/>
      </c>
      <c r="F14" s="71" t="str">
        <f t="shared" si="3"/>
        <v/>
      </c>
      <c r="G14" s="71" t="str">
        <f t="shared" si="3"/>
        <v/>
      </c>
      <c r="H14" s="71" t="str">
        <f t="shared" si="3"/>
        <v/>
      </c>
      <c r="I14" s="71" t="str">
        <f t="shared" si="3"/>
        <v/>
      </c>
      <c r="J14" s="71" t="str">
        <f t="shared" si="3"/>
        <v/>
      </c>
      <c r="K14" s="71" t="str">
        <f t="shared" si="3"/>
        <v/>
      </c>
      <c r="L14" s="71" t="str">
        <f t="shared" si="3"/>
        <v/>
      </c>
      <c r="M14" s="71" t="str">
        <f t="shared" si="3"/>
        <v/>
      </c>
      <c r="N14" s="71" t="str">
        <f t="shared" si="3"/>
        <v/>
      </c>
      <c r="O14" s="71" t="str">
        <f t="shared" si="3"/>
        <v/>
      </c>
      <c r="P14" s="71" t="str">
        <f t="shared" si="3"/>
        <v/>
      </c>
      <c r="Q14" s="71" t="str">
        <f t="shared" si="3"/>
        <v/>
      </c>
      <c r="R14" s="71" t="str">
        <f t="shared" si="3"/>
        <v/>
      </c>
      <c r="S14" s="71" t="str">
        <f t="shared" si="3"/>
        <v/>
      </c>
      <c r="T14" s="71" t="str">
        <f t="shared" si="3"/>
        <v/>
      </c>
      <c r="U14" s="71" t="str">
        <f t="shared" si="4"/>
        <v/>
      </c>
      <c r="V14" s="71" t="str">
        <f t="shared" si="4"/>
        <v/>
      </c>
      <c r="W14" s="71" t="str">
        <f t="shared" si="4"/>
        <v/>
      </c>
      <c r="X14" s="71" t="str">
        <f t="shared" si="4"/>
        <v/>
      </c>
      <c r="Y14" s="71" t="str">
        <f t="shared" si="4"/>
        <v/>
      </c>
      <c r="Z14" s="71" t="str">
        <f t="shared" si="4"/>
        <v/>
      </c>
      <c r="AA14" s="71" t="str">
        <f t="shared" si="4"/>
        <v/>
      </c>
      <c r="AB14" s="71" t="str">
        <f t="shared" si="4"/>
        <v/>
      </c>
      <c r="AC14" s="71" t="str">
        <f t="shared" si="4"/>
        <v/>
      </c>
      <c r="AD14" s="71" t="str">
        <f t="shared" si="4"/>
        <v/>
      </c>
      <c r="AE14" s="71" t="str">
        <f t="shared" si="4"/>
        <v/>
      </c>
      <c r="AF14" s="71" t="str">
        <f t="shared" si="4"/>
        <v/>
      </c>
      <c r="AG14" s="71" t="str">
        <f t="shared" si="4"/>
        <v/>
      </c>
      <c r="AH14" s="71" t="str">
        <f t="shared" si="4"/>
        <v/>
      </c>
      <c r="AI14" s="71" t="str">
        <f t="shared" si="4"/>
        <v/>
      </c>
      <c r="AJ14" s="68">
        <f t="shared" si="5"/>
        <v>0</v>
      </c>
      <c r="AK14" s="34" t="str">
        <f>IFERROR(IF($C14&gt;EOMONTH($A$1,0),VLOOKUP($A14,Tableau8[],15,0)/VLOOKUP($A14,Tableau8[],6,0)*AJ14,VLOOKUP($A14,Tableau8[],15,0)/VLOOKUP($A14,Tableau8[],6,0)*AJ14),"")</f>
        <v/>
      </c>
    </row>
    <row r="15" spans="1:39" ht="30" customHeight="1">
      <c r="A15" s="65"/>
      <c r="B15" s="99" t="str">
        <f>IFERROR(VLOOKUP($A15,Tableau8[],4,0),"")</f>
        <v/>
      </c>
      <c r="C15" s="99" t="str">
        <f>IFERROR(VLOOKUP($A15,Tableau8[],5,0)-1,"")</f>
        <v/>
      </c>
      <c r="D15" s="66"/>
      <c r="E15" s="69" t="str">
        <f t="shared" si="3"/>
        <v/>
      </c>
      <c r="F15" s="69" t="str">
        <f t="shared" si="3"/>
        <v/>
      </c>
      <c r="G15" s="69" t="str">
        <f t="shared" si="3"/>
        <v/>
      </c>
      <c r="H15" s="69" t="str">
        <f t="shared" si="3"/>
        <v/>
      </c>
      <c r="I15" s="69" t="str">
        <f t="shared" si="3"/>
        <v/>
      </c>
      <c r="J15" s="69" t="str">
        <f t="shared" si="3"/>
        <v/>
      </c>
      <c r="K15" s="69" t="str">
        <f t="shared" si="3"/>
        <v/>
      </c>
      <c r="L15" s="69" t="str">
        <f t="shared" si="3"/>
        <v/>
      </c>
      <c r="M15" s="69" t="str">
        <f t="shared" si="3"/>
        <v/>
      </c>
      <c r="N15" s="69" t="str">
        <f t="shared" si="3"/>
        <v/>
      </c>
      <c r="O15" s="69" t="str">
        <f t="shared" si="3"/>
        <v/>
      </c>
      <c r="P15" s="69" t="str">
        <f t="shared" si="3"/>
        <v/>
      </c>
      <c r="Q15" s="69" t="str">
        <f t="shared" si="3"/>
        <v/>
      </c>
      <c r="R15" s="69" t="str">
        <f t="shared" si="3"/>
        <v/>
      </c>
      <c r="S15" s="69" t="str">
        <f t="shared" si="3"/>
        <v/>
      </c>
      <c r="T15" s="69" t="str">
        <f t="shared" si="3"/>
        <v/>
      </c>
      <c r="U15" s="69" t="str">
        <f t="shared" si="4"/>
        <v/>
      </c>
      <c r="V15" s="69" t="str">
        <f t="shared" si="4"/>
        <v/>
      </c>
      <c r="W15" s="69" t="str">
        <f t="shared" si="4"/>
        <v/>
      </c>
      <c r="X15" s="69" t="str">
        <f t="shared" si="4"/>
        <v/>
      </c>
      <c r="Y15" s="69" t="str">
        <f t="shared" si="4"/>
        <v/>
      </c>
      <c r="Z15" s="69" t="str">
        <f t="shared" si="4"/>
        <v/>
      </c>
      <c r="AA15" s="69" t="str">
        <f t="shared" si="4"/>
        <v/>
      </c>
      <c r="AB15" s="69" t="str">
        <f t="shared" si="4"/>
        <v/>
      </c>
      <c r="AC15" s="69" t="str">
        <f t="shared" si="4"/>
        <v/>
      </c>
      <c r="AD15" s="69" t="str">
        <f t="shared" si="4"/>
        <v/>
      </c>
      <c r="AE15" s="69" t="str">
        <f t="shared" si="4"/>
        <v/>
      </c>
      <c r="AF15" s="69" t="str">
        <f t="shared" si="4"/>
        <v/>
      </c>
      <c r="AG15" s="69" t="str">
        <f t="shared" si="4"/>
        <v/>
      </c>
      <c r="AH15" s="69" t="str">
        <f t="shared" si="4"/>
        <v/>
      </c>
      <c r="AI15" s="69" t="str">
        <f t="shared" si="4"/>
        <v/>
      </c>
      <c r="AJ15" s="68">
        <f t="shared" si="5"/>
        <v>0</v>
      </c>
      <c r="AK15" s="34" t="str">
        <f>IFERROR(IF($C15&gt;EOMONTH($A$1,0),VLOOKUP($A15,Tableau8[],15,0)/VLOOKUP($A15,Tableau8[],6,0)*AJ15,VLOOKUP($A15,Tableau8[],15,0)/VLOOKUP($A15,Tableau8[],6,0)*AJ15),"")</f>
        <v/>
      </c>
    </row>
    <row r="16" spans="1:39" ht="30" customHeight="1">
      <c r="A16" s="65"/>
      <c r="B16" s="99" t="str">
        <f>IFERROR(VLOOKUP($A16,Tableau8[],4,0),"")</f>
        <v/>
      </c>
      <c r="C16" s="99" t="str">
        <f>IFERROR(VLOOKUP($A16,Tableau8[],5,0)-1,"")</f>
        <v/>
      </c>
      <c r="D16" s="66"/>
      <c r="E16" s="71" t="str">
        <f t="shared" si="3"/>
        <v/>
      </c>
      <c r="F16" s="71" t="str">
        <f t="shared" si="3"/>
        <v/>
      </c>
      <c r="G16" s="71" t="str">
        <f t="shared" si="3"/>
        <v/>
      </c>
      <c r="H16" s="71" t="str">
        <f t="shared" si="3"/>
        <v/>
      </c>
      <c r="I16" s="71" t="str">
        <f t="shared" si="3"/>
        <v/>
      </c>
      <c r="J16" s="71" t="str">
        <f t="shared" si="3"/>
        <v/>
      </c>
      <c r="K16" s="71" t="str">
        <f t="shared" si="3"/>
        <v/>
      </c>
      <c r="L16" s="71" t="str">
        <f t="shared" si="3"/>
        <v/>
      </c>
      <c r="M16" s="71" t="str">
        <f t="shared" si="3"/>
        <v/>
      </c>
      <c r="N16" s="71" t="str">
        <f t="shared" si="3"/>
        <v/>
      </c>
      <c r="O16" s="71" t="str">
        <f t="shared" si="3"/>
        <v/>
      </c>
      <c r="P16" s="71" t="str">
        <f t="shared" si="3"/>
        <v/>
      </c>
      <c r="Q16" s="71" t="str">
        <f t="shared" si="3"/>
        <v/>
      </c>
      <c r="R16" s="71" t="str">
        <f t="shared" si="3"/>
        <v/>
      </c>
      <c r="S16" s="71" t="str">
        <f t="shared" si="3"/>
        <v/>
      </c>
      <c r="T16" s="71" t="str">
        <f t="shared" si="3"/>
        <v/>
      </c>
      <c r="U16" s="71" t="str">
        <f t="shared" si="4"/>
        <v/>
      </c>
      <c r="V16" s="71" t="str">
        <f t="shared" si="4"/>
        <v/>
      </c>
      <c r="W16" s="71" t="str">
        <f t="shared" si="4"/>
        <v/>
      </c>
      <c r="X16" s="71" t="str">
        <f t="shared" si="4"/>
        <v/>
      </c>
      <c r="Y16" s="71" t="str">
        <f t="shared" si="4"/>
        <v/>
      </c>
      <c r="Z16" s="71" t="str">
        <f t="shared" si="4"/>
        <v/>
      </c>
      <c r="AA16" s="71" t="str">
        <f t="shared" si="4"/>
        <v/>
      </c>
      <c r="AB16" s="71" t="str">
        <f t="shared" si="4"/>
        <v/>
      </c>
      <c r="AC16" s="71" t="str">
        <f t="shared" si="4"/>
        <v/>
      </c>
      <c r="AD16" s="71" t="str">
        <f t="shared" si="4"/>
        <v/>
      </c>
      <c r="AE16" s="71" t="str">
        <f t="shared" si="4"/>
        <v/>
      </c>
      <c r="AF16" s="71" t="str">
        <f t="shared" si="4"/>
        <v/>
      </c>
      <c r="AG16" s="71" t="str">
        <f t="shared" si="4"/>
        <v/>
      </c>
      <c r="AH16" s="71" t="str">
        <f t="shared" si="4"/>
        <v/>
      </c>
      <c r="AI16" s="71" t="str">
        <f t="shared" si="4"/>
        <v/>
      </c>
      <c r="AJ16" s="68">
        <f t="shared" si="5"/>
        <v>0</v>
      </c>
      <c r="AK16" s="34" t="str">
        <f>IFERROR(IF($C16&gt;EOMONTH($A$1,0),VLOOKUP($A16,Tableau8[],15,0)/VLOOKUP($A16,Tableau8[],6,0)*AJ16,VLOOKUP($A16,Tableau8[],15,0)/VLOOKUP($A16,Tableau8[],6,0)*AJ16),"")</f>
        <v/>
      </c>
    </row>
    <row r="17" spans="1:37" ht="30" customHeight="1">
      <c r="A17" s="65"/>
      <c r="B17" s="99" t="str">
        <f>IFERROR(VLOOKUP($A17,Tableau8[],4,0),"")</f>
        <v/>
      </c>
      <c r="C17" s="99" t="str">
        <f>IFERROR(VLOOKUP($A17,Tableau8[],5,0)-1,"")</f>
        <v/>
      </c>
      <c r="D17" s="66"/>
      <c r="E17" s="69" t="str">
        <f t="shared" si="3"/>
        <v/>
      </c>
      <c r="F17" s="69" t="str">
        <f t="shared" si="3"/>
        <v/>
      </c>
      <c r="G17" s="69" t="str">
        <f t="shared" si="3"/>
        <v/>
      </c>
      <c r="H17" s="69" t="str">
        <f t="shared" si="3"/>
        <v/>
      </c>
      <c r="I17" s="69" t="str">
        <f t="shared" si="3"/>
        <v/>
      </c>
      <c r="J17" s="69" t="str">
        <f t="shared" si="3"/>
        <v/>
      </c>
      <c r="K17" s="69" t="str">
        <f t="shared" si="3"/>
        <v/>
      </c>
      <c r="L17" s="69" t="str">
        <f t="shared" si="3"/>
        <v/>
      </c>
      <c r="M17" s="69" t="str">
        <f t="shared" si="3"/>
        <v/>
      </c>
      <c r="N17" s="69" t="str">
        <f t="shared" si="3"/>
        <v/>
      </c>
      <c r="O17" s="69" t="str">
        <f t="shared" si="3"/>
        <v/>
      </c>
      <c r="P17" s="69" t="str">
        <f t="shared" si="3"/>
        <v/>
      </c>
      <c r="Q17" s="69" t="str">
        <f t="shared" si="3"/>
        <v/>
      </c>
      <c r="R17" s="69" t="str">
        <f t="shared" si="3"/>
        <v/>
      </c>
      <c r="S17" s="69" t="str">
        <f t="shared" si="3"/>
        <v/>
      </c>
      <c r="T17" s="69" t="str">
        <f t="shared" si="3"/>
        <v/>
      </c>
      <c r="U17" s="69" t="str">
        <f t="shared" si="4"/>
        <v/>
      </c>
      <c r="V17" s="69" t="str">
        <f t="shared" si="4"/>
        <v/>
      </c>
      <c r="W17" s="69" t="str">
        <f t="shared" si="4"/>
        <v/>
      </c>
      <c r="X17" s="69" t="str">
        <f t="shared" si="4"/>
        <v/>
      </c>
      <c r="Y17" s="69" t="str">
        <f t="shared" si="4"/>
        <v/>
      </c>
      <c r="Z17" s="69" t="str">
        <f t="shared" si="4"/>
        <v/>
      </c>
      <c r="AA17" s="69" t="str">
        <f t="shared" si="4"/>
        <v/>
      </c>
      <c r="AB17" s="69" t="str">
        <f t="shared" si="4"/>
        <v/>
      </c>
      <c r="AC17" s="69" t="str">
        <f t="shared" si="4"/>
        <v/>
      </c>
      <c r="AD17" s="69" t="str">
        <f t="shared" si="4"/>
        <v/>
      </c>
      <c r="AE17" s="69" t="str">
        <f t="shared" si="4"/>
        <v/>
      </c>
      <c r="AF17" s="69" t="str">
        <f t="shared" si="4"/>
        <v/>
      </c>
      <c r="AG17" s="69" t="str">
        <f t="shared" si="4"/>
        <v/>
      </c>
      <c r="AH17" s="69" t="str">
        <f t="shared" si="4"/>
        <v/>
      </c>
      <c r="AI17" s="69" t="str">
        <f t="shared" si="4"/>
        <v/>
      </c>
      <c r="AJ17" s="68">
        <f t="shared" si="5"/>
        <v>0</v>
      </c>
      <c r="AK17" s="34" t="str">
        <f>IFERROR(IF($C17&gt;EOMONTH($A$1,0),VLOOKUP($A17,Tableau8[],15,0)/VLOOKUP($A17,Tableau8[],6,0)*AJ17,VLOOKUP($A17,Tableau8[],15,0)/VLOOKUP($A17,Tableau8[],6,0)*AJ17),"")</f>
        <v/>
      </c>
    </row>
    <row r="18" spans="1:37" ht="30" customHeight="1">
      <c r="A18" s="65"/>
      <c r="B18" s="99" t="str">
        <f>IFERROR(VLOOKUP($A18,Tableau8[],4,0),"")</f>
        <v/>
      </c>
      <c r="C18" s="99" t="str">
        <f>IFERROR(VLOOKUP($A18,Tableau8[],5,0)-1,"")</f>
        <v/>
      </c>
      <c r="D18" s="66"/>
      <c r="E18" s="71" t="str">
        <f t="shared" si="3"/>
        <v/>
      </c>
      <c r="F18" s="71" t="str">
        <f t="shared" si="3"/>
        <v/>
      </c>
      <c r="G18" s="71" t="str">
        <f t="shared" si="3"/>
        <v/>
      </c>
      <c r="H18" s="71" t="str">
        <f t="shared" si="3"/>
        <v/>
      </c>
      <c r="I18" s="71" t="str">
        <f t="shared" si="3"/>
        <v/>
      </c>
      <c r="J18" s="71" t="str">
        <f t="shared" si="3"/>
        <v/>
      </c>
      <c r="K18" s="71" t="str">
        <f t="shared" si="3"/>
        <v/>
      </c>
      <c r="L18" s="71" t="str">
        <f t="shared" si="3"/>
        <v/>
      </c>
      <c r="M18" s="71" t="str">
        <f t="shared" si="3"/>
        <v/>
      </c>
      <c r="N18" s="71" t="str">
        <f t="shared" si="3"/>
        <v/>
      </c>
      <c r="O18" s="71" t="str">
        <f t="shared" si="3"/>
        <v/>
      </c>
      <c r="P18" s="71" t="str">
        <f t="shared" si="3"/>
        <v/>
      </c>
      <c r="Q18" s="71" t="str">
        <f t="shared" si="3"/>
        <v/>
      </c>
      <c r="R18" s="71" t="str">
        <f t="shared" si="3"/>
        <v/>
      </c>
      <c r="S18" s="71" t="str">
        <f t="shared" si="3"/>
        <v/>
      </c>
      <c r="T18" s="71" t="str">
        <f t="shared" si="3"/>
        <v/>
      </c>
      <c r="U18" s="71" t="str">
        <f t="shared" si="4"/>
        <v/>
      </c>
      <c r="V18" s="71" t="str">
        <f t="shared" si="4"/>
        <v/>
      </c>
      <c r="W18" s="71" t="str">
        <f t="shared" si="4"/>
        <v/>
      </c>
      <c r="X18" s="71" t="str">
        <f t="shared" si="4"/>
        <v/>
      </c>
      <c r="Y18" s="71" t="str">
        <f t="shared" si="4"/>
        <v/>
      </c>
      <c r="Z18" s="71" t="str">
        <f t="shared" si="4"/>
        <v/>
      </c>
      <c r="AA18" s="71" t="str">
        <f t="shared" si="4"/>
        <v/>
      </c>
      <c r="AB18" s="71" t="str">
        <f t="shared" si="4"/>
        <v/>
      </c>
      <c r="AC18" s="71" t="str">
        <f t="shared" si="4"/>
        <v/>
      </c>
      <c r="AD18" s="71" t="str">
        <f t="shared" si="4"/>
        <v/>
      </c>
      <c r="AE18" s="71" t="str">
        <f t="shared" si="4"/>
        <v/>
      </c>
      <c r="AF18" s="71" t="str">
        <f t="shared" si="4"/>
        <v/>
      </c>
      <c r="AG18" s="71" t="str">
        <f t="shared" si="4"/>
        <v/>
      </c>
      <c r="AH18" s="71" t="str">
        <f t="shared" si="4"/>
        <v/>
      </c>
      <c r="AI18" s="71" t="str">
        <f t="shared" si="4"/>
        <v/>
      </c>
      <c r="AJ18" s="68">
        <f t="shared" si="5"/>
        <v>0</v>
      </c>
      <c r="AK18" s="34" t="str">
        <f>IFERROR(IF($C18&gt;EOMONTH($A$1,0),VLOOKUP($A18,Tableau8[],15,0)/VLOOKUP($A18,Tableau8[],6,0)*AJ18,VLOOKUP($A18,Tableau8[],15,0)/VLOOKUP($A18,Tableau8[],6,0)*AJ18),"")</f>
        <v/>
      </c>
    </row>
    <row r="19" spans="1:37" ht="30" customHeight="1">
      <c r="A19" s="65"/>
      <c r="B19" s="99" t="str">
        <f>IFERROR(VLOOKUP($A19,Tableau8[],4,0),"")</f>
        <v/>
      </c>
      <c r="C19" s="99" t="str">
        <f>IFERROR(VLOOKUP($A19,Tableau8[],5,0)-1,"")</f>
        <v/>
      </c>
      <c r="D19" s="66"/>
      <c r="E19" s="69" t="str">
        <f t="shared" si="3"/>
        <v/>
      </c>
      <c r="F19" s="69" t="str">
        <f t="shared" si="3"/>
        <v/>
      </c>
      <c r="G19" s="69" t="str">
        <f t="shared" si="3"/>
        <v/>
      </c>
      <c r="H19" s="69" t="str">
        <f t="shared" si="3"/>
        <v/>
      </c>
      <c r="I19" s="69" t="str">
        <f t="shared" si="3"/>
        <v/>
      </c>
      <c r="J19" s="69" t="str">
        <f t="shared" si="3"/>
        <v/>
      </c>
      <c r="K19" s="69" t="str">
        <f t="shared" si="3"/>
        <v/>
      </c>
      <c r="L19" s="69" t="str">
        <f t="shared" si="3"/>
        <v/>
      </c>
      <c r="M19" s="69" t="str">
        <f t="shared" si="3"/>
        <v/>
      </c>
      <c r="N19" s="69" t="str">
        <f t="shared" si="3"/>
        <v/>
      </c>
      <c r="O19" s="69" t="str">
        <f t="shared" si="3"/>
        <v/>
      </c>
      <c r="P19" s="69" t="str">
        <f t="shared" si="3"/>
        <v/>
      </c>
      <c r="Q19" s="69" t="str">
        <f t="shared" si="3"/>
        <v/>
      </c>
      <c r="R19" s="69" t="str">
        <f t="shared" si="3"/>
        <v/>
      </c>
      <c r="S19" s="69" t="str">
        <f t="shared" si="3"/>
        <v/>
      </c>
      <c r="T19" s="69" t="str">
        <f t="shared" si="3"/>
        <v/>
      </c>
      <c r="U19" s="69" t="str">
        <f t="shared" si="4"/>
        <v/>
      </c>
      <c r="V19" s="69" t="str">
        <f t="shared" si="4"/>
        <v/>
      </c>
      <c r="W19" s="69" t="str">
        <f t="shared" si="4"/>
        <v/>
      </c>
      <c r="X19" s="69" t="str">
        <f t="shared" si="4"/>
        <v/>
      </c>
      <c r="Y19" s="69" t="str">
        <f t="shared" si="4"/>
        <v/>
      </c>
      <c r="Z19" s="69" t="str">
        <f t="shared" si="4"/>
        <v/>
      </c>
      <c r="AA19" s="69" t="str">
        <f t="shared" si="4"/>
        <v/>
      </c>
      <c r="AB19" s="69" t="str">
        <f t="shared" si="4"/>
        <v/>
      </c>
      <c r="AC19" s="69" t="str">
        <f t="shared" si="4"/>
        <v/>
      </c>
      <c r="AD19" s="69" t="str">
        <f t="shared" si="4"/>
        <v/>
      </c>
      <c r="AE19" s="69" t="str">
        <f t="shared" si="4"/>
        <v/>
      </c>
      <c r="AF19" s="69" t="str">
        <f t="shared" si="4"/>
        <v/>
      </c>
      <c r="AG19" s="69" t="str">
        <f t="shared" si="4"/>
        <v/>
      </c>
      <c r="AH19" s="69" t="str">
        <f t="shared" si="4"/>
        <v/>
      </c>
      <c r="AI19" s="69" t="str">
        <f t="shared" si="4"/>
        <v/>
      </c>
      <c r="AJ19" s="68">
        <f t="shared" si="5"/>
        <v>0</v>
      </c>
      <c r="AK19" s="34" t="str">
        <f>IFERROR(IF($C19&gt;EOMONTH($A$1,0),VLOOKUP($A19,Tableau8[],15,0)/VLOOKUP($A19,Tableau8[],6,0)*AJ19,VLOOKUP($A19,Tableau8[],15,0)/VLOOKUP($A19,Tableau8[],6,0)*AJ19),"")</f>
        <v/>
      </c>
    </row>
    <row r="20" spans="1:37" ht="30" customHeight="1">
      <c r="A20" s="65"/>
      <c r="B20" s="99" t="str">
        <f>IFERROR(VLOOKUP($A20,Tableau8[],4,0),"")</f>
        <v/>
      </c>
      <c r="C20" s="99" t="str">
        <f>IFERROR(VLOOKUP($A20,Tableau8[],5,0)-1,"")</f>
        <v/>
      </c>
      <c r="D20" s="66"/>
      <c r="E20" s="71" t="str">
        <f t="shared" si="3"/>
        <v/>
      </c>
      <c r="F20" s="71" t="str">
        <f t="shared" si="3"/>
        <v/>
      </c>
      <c r="G20" s="71" t="str">
        <f t="shared" si="3"/>
        <v/>
      </c>
      <c r="H20" s="71" t="str">
        <f t="shared" si="3"/>
        <v/>
      </c>
      <c r="I20" s="71" t="str">
        <f t="shared" si="3"/>
        <v/>
      </c>
      <c r="J20" s="71" t="str">
        <f t="shared" si="3"/>
        <v/>
      </c>
      <c r="K20" s="71" t="str">
        <f t="shared" si="3"/>
        <v/>
      </c>
      <c r="L20" s="71" t="str">
        <f t="shared" si="3"/>
        <v/>
      </c>
      <c r="M20" s="71" t="str">
        <f t="shared" si="3"/>
        <v/>
      </c>
      <c r="N20" s="71" t="str">
        <f t="shared" si="3"/>
        <v/>
      </c>
      <c r="O20" s="71" t="str">
        <f t="shared" si="3"/>
        <v/>
      </c>
      <c r="P20" s="71" t="str">
        <f t="shared" si="3"/>
        <v/>
      </c>
      <c r="Q20" s="71" t="str">
        <f t="shared" si="3"/>
        <v/>
      </c>
      <c r="R20" s="71" t="str">
        <f t="shared" si="3"/>
        <v/>
      </c>
      <c r="S20" s="71" t="str">
        <f t="shared" si="3"/>
        <v/>
      </c>
      <c r="T20" s="71" t="str">
        <f t="shared" ref="T20:AI25" si="6">IF(AND(T$3&lt;=$C20,T$3&gt;=$B20),1,"")</f>
        <v/>
      </c>
      <c r="U20" s="71" t="str">
        <f t="shared" si="6"/>
        <v/>
      </c>
      <c r="V20" s="71" t="str">
        <f t="shared" si="6"/>
        <v/>
      </c>
      <c r="W20" s="71" t="str">
        <f t="shared" si="6"/>
        <v/>
      </c>
      <c r="X20" s="71" t="str">
        <f t="shared" si="6"/>
        <v/>
      </c>
      <c r="Y20" s="71" t="str">
        <f t="shared" si="6"/>
        <v/>
      </c>
      <c r="Z20" s="71" t="str">
        <f t="shared" si="6"/>
        <v/>
      </c>
      <c r="AA20" s="71" t="str">
        <f t="shared" si="6"/>
        <v/>
      </c>
      <c r="AB20" s="71" t="str">
        <f t="shared" si="6"/>
        <v/>
      </c>
      <c r="AC20" s="71" t="str">
        <f t="shared" si="6"/>
        <v/>
      </c>
      <c r="AD20" s="71" t="str">
        <f t="shared" si="6"/>
        <v/>
      </c>
      <c r="AE20" s="71" t="str">
        <f t="shared" si="6"/>
        <v/>
      </c>
      <c r="AF20" s="71" t="str">
        <f t="shared" si="6"/>
        <v/>
      </c>
      <c r="AG20" s="71" t="str">
        <f t="shared" si="6"/>
        <v/>
      </c>
      <c r="AH20" s="71" t="str">
        <f t="shared" si="6"/>
        <v/>
      </c>
      <c r="AI20" s="71" t="str">
        <f t="shared" si="6"/>
        <v/>
      </c>
      <c r="AJ20" s="68">
        <f t="shared" si="5"/>
        <v>0</v>
      </c>
      <c r="AK20" s="34" t="str">
        <f>IFERROR(IF($C20&gt;EOMONTH($A$1,0),VLOOKUP($A20,Tableau8[],15,0)/VLOOKUP($A20,Tableau8[],6,0)*AJ20,VLOOKUP($A20,Tableau8[],15,0)/VLOOKUP($A20,Tableau8[],6,0)*AJ20),"")</f>
        <v/>
      </c>
    </row>
    <row r="21" spans="1:37" ht="30" customHeight="1">
      <c r="A21" s="65"/>
      <c r="B21" s="99" t="str">
        <f>IFERROR(VLOOKUP($A21,Tableau8[],4,0),"")</f>
        <v/>
      </c>
      <c r="C21" s="99" t="str">
        <f>IFERROR(VLOOKUP($A21,Tableau8[],5,0)-1,"")</f>
        <v/>
      </c>
      <c r="D21" s="66"/>
      <c r="E21" s="69" t="str">
        <f t="shared" ref="E21:T25" si="7">IF(AND(E$3&lt;=$C21,E$3&gt;=$B21),1,"")</f>
        <v/>
      </c>
      <c r="F21" s="69" t="str">
        <f t="shared" si="7"/>
        <v/>
      </c>
      <c r="G21" s="69" t="str">
        <f t="shared" si="7"/>
        <v/>
      </c>
      <c r="H21" s="69" t="str">
        <f t="shared" si="7"/>
        <v/>
      </c>
      <c r="I21" s="69" t="str">
        <f t="shared" si="7"/>
        <v/>
      </c>
      <c r="J21" s="69" t="str">
        <f t="shared" si="7"/>
        <v/>
      </c>
      <c r="K21" s="69" t="str">
        <f t="shared" si="7"/>
        <v/>
      </c>
      <c r="L21" s="69" t="str">
        <f t="shared" si="7"/>
        <v/>
      </c>
      <c r="M21" s="69" t="str">
        <f t="shared" si="7"/>
        <v/>
      </c>
      <c r="N21" s="69" t="str">
        <f t="shared" si="7"/>
        <v/>
      </c>
      <c r="O21" s="69" t="str">
        <f t="shared" si="7"/>
        <v/>
      </c>
      <c r="P21" s="69" t="str">
        <f t="shared" si="7"/>
        <v/>
      </c>
      <c r="Q21" s="69" t="str">
        <f t="shared" si="7"/>
        <v/>
      </c>
      <c r="R21" s="69" t="str">
        <f t="shared" si="7"/>
        <v/>
      </c>
      <c r="S21" s="69" t="str">
        <f t="shared" si="7"/>
        <v/>
      </c>
      <c r="T21" s="69" t="str">
        <f t="shared" si="7"/>
        <v/>
      </c>
      <c r="U21" s="69" t="str">
        <f t="shared" si="6"/>
        <v/>
      </c>
      <c r="V21" s="69" t="str">
        <f t="shared" si="6"/>
        <v/>
      </c>
      <c r="W21" s="69" t="str">
        <f t="shared" si="6"/>
        <v/>
      </c>
      <c r="X21" s="69" t="str">
        <f t="shared" si="6"/>
        <v/>
      </c>
      <c r="Y21" s="69" t="str">
        <f t="shared" si="6"/>
        <v/>
      </c>
      <c r="Z21" s="69" t="str">
        <f t="shared" si="6"/>
        <v/>
      </c>
      <c r="AA21" s="69" t="str">
        <f t="shared" si="6"/>
        <v/>
      </c>
      <c r="AB21" s="69" t="str">
        <f t="shared" si="6"/>
        <v/>
      </c>
      <c r="AC21" s="69" t="str">
        <f t="shared" si="6"/>
        <v/>
      </c>
      <c r="AD21" s="69" t="str">
        <f t="shared" si="6"/>
        <v/>
      </c>
      <c r="AE21" s="69" t="str">
        <f t="shared" si="6"/>
        <v/>
      </c>
      <c r="AF21" s="69" t="str">
        <f t="shared" si="6"/>
        <v/>
      </c>
      <c r="AG21" s="69" t="str">
        <f t="shared" si="6"/>
        <v/>
      </c>
      <c r="AH21" s="69" t="str">
        <f t="shared" si="6"/>
        <v/>
      </c>
      <c r="AI21" s="69" t="str">
        <f t="shared" si="6"/>
        <v/>
      </c>
      <c r="AJ21" s="68">
        <f t="shared" si="5"/>
        <v>0</v>
      </c>
      <c r="AK21" s="34" t="str">
        <f>IFERROR(IF($C21&gt;EOMONTH($A$1,0),VLOOKUP($A21,Tableau8[],15,0)/VLOOKUP($A21,Tableau8[],6,0)*AJ21,VLOOKUP($A21,Tableau8[],15,0)/VLOOKUP($A21,Tableau8[],6,0)*AJ21),"")</f>
        <v/>
      </c>
    </row>
    <row r="22" spans="1:37" ht="30" customHeight="1">
      <c r="A22" s="65"/>
      <c r="B22" s="99" t="str">
        <f>IFERROR(VLOOKUP($A22,Tableau8[],4,0),"")</f>
        <v/>
      </c>
      <c r="C22" s="99" t="str">
        <f>IFERROR(VLOOKUP($A22,Tableau8[],5,0)-1,"")</f>
        <v/>
      </c>
      <c r="D22" s="66"/>
      <c r="E22" s="71" t="str">
        <f t="shared" si="7"/>
        <v/>
      </c>
      <c r="F22" s="71" t="str">
        <f t="shared" si="7"/>
        <v/>
      </c>
      <c r="G22" s="71" t="str">
        <f t="shared" si="7"/>
        <v/>
      </c>
      <c r="H22" s="71" t="str">
        <f t="shared" si="7"/>
        <v/>
      </c>
      <c r="I22" s="71" t="str">
        <f t="shared" si="7"/>
        <v/>
      </c>
      <c r="J22" s="71" t="str">
        <f t="shared" si="7"/>
        <v/>
      </c>
      <c r="K22" s="71" t="str">
        <f t="shared" si="7"/>
        <v/>
      </c>
      <c r="L22" s="71" t="str">
        <f t="shared" si="7"/>
        <v/>
      </c>
      <c r="M22" s="71" t="str">
        <f t="shared" si="7"/>
        <v/>
      </c>
      <c r="N22" s="71" t="str">
        <f t="shared" si="7"/>
        <v/>
      </c>
      <c r="O22" s="71" t="str">
        <f t="shared" si="7"/>
        <v/>
      </c>
      <c r="P22" s="71" t="str">
        <f t="shared" si="7"/>
        <v/>
      </c>
      <c r="Q22" s="71" t="str">
        <f t="shared" si="7"/>
        <v/>
      </c>
      <c r="R22" s="71" t="str">
        <f t="shared" si="7"/>
        <v/>
      </c>
      <c r="S22" s="71" t="str">
        <f t="shared" si="7"/>
        <v/>
      </c>
      <c r="T22" s="71" t="str">
        <f t="shared" si="7"/>
        <v/>
      </c>
      <c r="U22" s="71" t="str">
        <f t="shared" si="6"/>
        <v/>
      </c>
      <c r="V22" s="71" t="str">
        <f t="shared" si="6"/>
        <v/>
      </c>
      <c r="W22" s="71" t="str">
        <f t="shared" si="6"/>
        <v/>
      </c>
      <c r="X22" s="71" t="str">
        <f t="shared" si="6"/>
        <v/>
      </c>
      <c r="Y22" s="71" t="str">
        <f t="shared" si="6"/>
        <v/>
      </c>
      <c r="Z22" s="71" t="str">
        <f t="shared" si="6"/>
        <v/>
      </c>
      <c r="AA22" s="71" t="str">
        <f t="shared" si="6"/>
        <v/>
      </c>
      <c r="AB22" s="71" t="str">
        <f t="shared" si="6"/>
        <v/>
      </c>
      <c r="AC22" s="71" t="str">
        <f t="shared" si="6"/>
        <v/>
      </c>
      <c r="AD22" s="71" t="str">
        <f t="shared" si="6"/>
        <v/>
      </c>
      <c r="AE22" s="71" t="str">
        <f t="shared" si="6"/>
        <v/>
      </c>
      <c r="AF22" s="71" t="str">
        <f t="shared" si="6"/>
        <v/>
      </c>
      <c r="AG22" s="71" t="str">
        <f t="shared" si="6"/>
        <v/>
      </c>
      <c r="AH22" s="71" t="str">
        <f t="shared" si="6"/>
        <v/>
      </c>
      <c r="AI22" s="71" t="str">
        <f t="shared" si="6"/>
        <v/>
      </c>
      <c r="AJ22" s="68">
        <f t="shared" si="5"/>
        <v>0</v>
      </c>
      <c r="AK22" s="34" t="str">
        <f>IFERROR(IF($C22&gt;EOMONTH($A$1,0),VLOOKUP($A22,Tableau8[],15,0)/VLOOKUP($A22,Tableau8[],6,0)*AJ22,VLOOKUP($A22,Tableau8[],15,0)/VLOOKUP($A22,Tableau8[],6,0)*AJ22),"")</f>
        <v/>
      </c>
    </row>
    <row r="23" spans="1:37" ht="30" customHeight="1">
      <c r="A23" s="65"/>
      <c r="B23" s="99" t="str">
        <f>IFERROR(VLOOKUP($A23,Tableau8[],4,0),"")</f>
        <v/>
      </c>
      <c r="C23" s="99" t="str">
        <f>IFERROR(VLOOKUP($A23,Tableau8[],5,0)-1,"")</f>
        <v/>
      </c>
      <c r="D23" s="66"/>
      <c r="E23" s="69" t="str">
        <f t="shared" si="7"/>
        <v/>
      </c>
      <c r="F23" s="69" t="str">
        <f t="shared" si="7"/>
        <v/>
      </c>
      <c r="G23" s="69" t="str">
        <f t="shared" si="7"/>
        <v/>
      </c>
      <c r="H23" s="69" t="str">
        <f t="shared" si="7"/>
        <v/>
      </c>
      <c r="I23" s="69" t="str">
        <f t="shared" si="7"/>
        <v/>
      </c>
      <c r="J23" s="69" t="str">
        <f t="shared" si="7"/>
        <v/>
      </c>
      <c r="K23" s="69" t="str">
        <f t="shared" si="7"/>
        <v/>
      </c>
      <c r="L23" s="69" t="str">
        <f t="shared" si="7"/>
        <v/>
      </c>
      <c r="M23" s="69" t="str">
        <f t="shared" si="7"/>
        <v/>
      </c>
      <c r="N23" s="69" t="str">
        <f t="shared" si="7"/>
        <v/>
      </c>
      <c r="O23" s="69" t="str">
        <f t="shared" si="7"/>
        <v/>
      </c>
      <c r="P23" s="69" t="str">
        <f t="shared" si="7"/>
        <v/>
      </c>
      <c r="Q23" s="69" t="str">
        <f t="shared" si="7"/>
        <v/>
      </c>
      <c r="R23" s="69" t="str">
        <f t="shared" si="7"/>
        <v/>
      </c>
      <c r="S23" s="69" t="str">
        <f t="shared" si="7"/>
        <v/>
      </c>
      <c r="T23" s="69" t="str">
        <f t="shared" si="7"/>
        <v/>
      </c>
      <c r="U23" s="69" t="str">
        <f t="shared" si="6"/>
        <v/>
      </c>
      <c r="V23" s="69" t="str">
        <f t="shared" si="6"/>
        <v/>
      </c>
      <c r="W23" s="69" t="str">
        <f t="shared" si="6"/>
        <v/>
      </c>
      <c r="X23" s="69" t="str">
        <f t="shared" si="6"/>
        <v/>
      </c>
      <c r="Y23" s="69" t="str">
        <f t="shared" si="6"/>
        <v/>
      </c>
      <c r="Z23" s="69" t="str">
        <f t="shared" si="6"/>
        <v/>
      </c>
      <c r="AA23" s="69" t="str">
        <f t="shared" si="6"/>
        <v/>
      </c>
      <c r="AB23" s="69" t="str">
        <f t="shared" si="6"/>
        <v/>
      </c>
      <c r="AC23" s="69" t="str">
        <f t="shared" si="6"/>
        <v/>
      </c>
      <c r="AD23" s="69" t="str">
        <f t="shared" si="6"/>
        <v/>
      </c>
      <c r="AE23" s="69" t="str">
        <f t="shared" si="6"/>
        <v/>
      </c>
      <c r="AF23" s="69" t="str">
        <f t="shared" si="6"/>
        <v/>
      </c>
      <c r="AG23" s="69" t="str">
        <f t="shared" si="6"/>
        <v/>
      </c>
      <c r="AH23" s="69" t="str">
        <f t="shared" si="6"/>
        <v/>
      </c>
      <c r="AI23" s="69" t="str">
        <f t="shared" si="6"/>
        <v/>
      </c>
      <c r="AJ23" s="68">
        <f t="shared" si="5"/>
        <v>0</v>
      </c>
      <c r="AK23" s="34" t="str">
        <f>IFERROR(IF($C23&gt;EOMONTH($A$1,0),VLOOKUP($A23,Tableau8[],15,0)/VLOOKUP($A23,Tableau8[],6,0)*AJ23,VLOOKUP($A23,Tableau8[],15,0)/VLOOKUP($A23,Tableau8[],6,0)*AJ23),"")</f>
        <v/>
      </c>
    </row>
    <row r="24" spans="1:37" ht="30" customHeight="1">
      <c r="A24" s="65"/>
      <c r="B24" s="99" t="str">
        <f>IFERROR(VLOOKUP($A24,Tableau8[],4,0),"")</f>
        <v/>
      </c>
      <c r="C24" s="99" t="str">
        <f>IFERROR(VLOOKUP($A24,Tableau8[],5,0)-1,"")</f>
        <v/>
      </c>
      <c r="D24" s="66"/>
      <c r="E24" s="71" t="str">
        <f t="shared" si="7"/>
        <v/>
      </c>
      <c r="F24" s="71" t="str">
        <f t="shared" si="7"/>
        <v/>
      </c>
      <c r="G24" s="71" t="str">
        <f t="shared" si="7"/>
        <v/>
      </c>
      <c r="H24" s="71" t="str">
        <f t="shared" si="7"/>
        <v/>
      </c>
      <c r="I24" s="71" t="str">
        <f t="shared" si="7"/>
        <v/>
      </c>
      <c r="J24" s="71" t="str">
        <f t="shared" si="7"/>
        <v/>
      </c>
      <c r="K24" s="71" t="str">
        <f t="shared" si="7"/>
        <v/>
      </c>
      <c r="L24" s="71" t="str">
        <f t="shared" si="7"/>
        <v/>
      </c>
      <c r="M24" s="71" t="str">
        <f t="shared" si="7"/>
        <v/>
      </c>
      <c r="N24" s="71" t="str">
        <f t="shared" si="7"/>
        <v/>
      </c>
      <c r="O24" s="71" t="str">
        <f t="shared" si="7"/>
        <v/>
      </c>
      <c r="P24" s="71" t="str">
        <f t="shared" si="7"/>
        <v/>
      </c>
      <c r="Q24" s="71" t="str">
        <f t="shared" si="7"/>
        <v/>
      </c>
      <c r="R24" s="71" t="str">
        <f t="shared" si="7"/>
        <v/>
      </c>
      <c r="S24" s="71" t="str">
        <f t="shared" si="7"/>
        <v/>
      </c>
      <c r="T24" s="71" t="str">
        <f t="shared" si="7"/>
        <v/>
      </c>
      <c r="U24" s="71" t="str">
        <f t="shared" si="6"/>
        <v/>
      </c>
      <c r="V24" s="71" t="str">
        <f t="shared" si="6"/>
        <v/>
      </c>
      <c r="W24" s="71" t="str">
        <f t="shared" si="6"/>
        <v/>
      </c>
      <c r="X24" s="71" t="str">
        <f t="shared" si="6"/>
        <v/>
      </c>
      <c r="Y24" s="71" t="str">
        <f t="shared" si="6"/>
        <v/>
      </c>
      <c r="Z24" s="71" t="str">
        <f t="shared" si="6"/>
        <v/>
      </c>
      <c r="AA24" s="71" t="str">
        <f t="shared" si="6"/>
        <v/>
      </c>
      <c r="AB24" s="71" t="str">
        <f t="shared" si="6"/>
        <v/>
      </c>
      <c r="AC24" s="71" t="str">
        <f t="shared" si="6"/>
        <v/>
      </c>
      <c r="AD24" s="71" t="str">
        <f t="shared" si="6"/>
        <v/>
      </c>
      <c r="AE24" s="71" t="str">
        <f t="shared" si="6"/>
        <v/>
      </c>
      <c r="AF24" s="71" t="str">
        <f t="shared" si="6"/>
        <v/>
      </c>
      <c r="AG24" s="71" t="str">
        <f t="shared" si="6"/>
        <v/>
      </c>
      <c r="AH24" s="71" t="str">
        <f t="shared" si="6"/>
        <v/>
      </c>
      <c r="AI24" s="71" t="str">
        <f t="shared" si="6"/>
        <v/>
      </c>
      <c r="AJ24" s="68">
        <f t="shared" si="5"/>
        <v>0</v>
      </c>
      <c r="AK24" s="34" t="str">
        <f>IFERROR(IF($C24&gt;EOMONTH($A$1,0),VLOOKUP($A24,Tableau8[],15,0)/VLOOKUP($A24,Tableau8[],6,0)*AJ24,VLOOKUP($A24,Tableau8[],15,0)/VLOOKUP($A24,Tableau8[],6,0)*AJ24),"")</f>
        <v/>
      </c>
    </row>
    <row r="25" spans="1:37" ht="30" customHeight="1">
      <c r="A25" s="65"/>
      <c r="B25" s="99" t="str">
        <f>IFERROR(VLOOKUP($A25,Tableau8[],4,0),"")</f>
        <v/>
      </c>
      <c r="C25" s="99" t="str">
        <f>IFERROR(VLOOKUP($A25,Tableau8[],5,0)-1,"")</f>
        <v/>
      </c>
      <c r="D25" s="66"/>
      <c r="E25" s="69" t="str">
        <f t="shared" si="7"/>
        <v/>
      </c>
      <c r="F25" s="69" t="str">
        <f t="shared" si="7"/>
        <v/>
      </c>
      <c r="G25" s="69" t="str">
        <f t="shared" si="7"/>
        <v/>
      </c>
      <c r="H25" s="69" t="str">
        <f t="shared" si="7"/>
        <v/>
      </c>
      <c r="I25" s="69" t="str">
        <f t="shared" si="7"/>
        <v/>
      </c>
      <c r="J25" s="69" t="str">
        <f t="shared" si="7"/>
        <v/>
      </c>
      <c r="K25" s="69" t="str">
        <f t="shared" si="7"/>
        <v/>
      </c>
      <c r="L25" s="69" t="str">
        <f t="shared" si="7"/>
        <v/>
      </c>
      <c r="M25" s="69" t="str">
        <f t="shared" si="7"/>
        <v/>
      </c>
      <c r="N25" s="69" t="str">
        <f t="shared" si="7"/>
        <v/>
      </c>
      <c r="O25" s="69" t="str">
        <f t="shared" si="7"/>
        <v/>
      </c>
      <c r="P25" s="69" t="str">
        <f t="shared" si="7"/>
        <v/>
      </c>
      <c r="Q25" s="69" t="str">
        <f t="shared" si="7"/>
        <v/>
      </c>
      <c r="R25" s="69" t="str">
        <f t="shared" si="7"/>
        <v/>
      </c>
      <c r="S25" s="69" t="str">
        <f t="shared" si="7"/>
        <v/>
      </c>
      <c r="T25" s="69" t="str">
        <f t="shared" si="7"/>
        <v/>
      </c>
      <c r="U25" s="69" t="str">
        <f t="shared" si="6"/>
        <v/>
      </c>
      <c r="V25" s="69" t="str">
        <f t="shared" si="6"/>
        <v/>
      </c>
      <c r="W25" s="69" t="str">
        <f t="shared" si="6"/>
        <v/>
      </c>
      <c r="X25" s="69" t="str">
        <f t="shared" si="6"/>
        <v/>
      </c>
      <c r="Y25" s="69" t="str">
        <f t="shared" si="6"/>
        <v/>
      </c>
      <c r="Z25" s="69" t="str">
        <f t="shared" si="6"/>
        <v/>
      </c>
      <c r="AA25" s="69" t="str">
        <f t="shared" si="6"/>
        <v/>
      </c>
      <c r="AB25" s="69" t="str">
        <f t="shared" si="6"/>
        <v/>
      </c>
      <c r="AC25" s="69" t="str">
        <f t="shared" si="6"/>
        <v/>
      </c>
      <c r="AD25" s="69" t="str">
        <f t="shared" si="6"/>
        <v/>
      </c>
      <c r="AE25" s="69" t="str">
        <f t="shared" si="6"/>
        <v/>
      </c>
      <c r="AF25" s="69" t="str">
        <f t="shared" si="6"/>
        <v/>
      </c>
      <c r="AG25" s="69" t="str">
        <f t="shared" si="6"/>
        <v/>
      </c>
      <c r="AH25" s="69" t="str">
        <f t="shared" si="6"/>
        <v/>
      </c>
      <c r="AI25" s="69" t="str">
        <f t="shared" si="6"/>
        <v/>
      </c>
      <c r="AJ25" s="68">
        <f t="shared" si="5"/>
        <v>0</v>
      </c>
      <c r="AK25" s="34" t="str">
        <f>IFERROR(IF($C25&gt;EOMONTH($A$1,0),VLOOKUP($A25,Tableau8[],15,0)/VLOOKUP($A25,Tableau8[],6,0)*AJ25,VLOOKUP($A25,Tableau8[],15,0)/VLOOKUP($A25,Tableau8[],6,0)*AJ25),"")</f>
        <v/>
      </c>
    </row>
  </sheetData>
  <mergeCells count="1">
    <mergeCell ref="E1:AI1"/>
  </mergeCells>
  <conditionalFormatting sqref="E4:AI25">
    <cfRule type="expression" dxfId="4" priority="3">
      <formula>AND($D4="nac")</formula>
    </cfRule>
  </conditionalFormatting>
  <conditionalFormatting sqref="AJ4:AJ25">
    <cfRule type="dataBar" priority="7">
      <dataBar>
        <cfvo type="num" val="0"/>
        <cfvo type="num" val="31"/>
        <color theme="2" tint="-0.249977111117893"/>
      </dataBar>
      <extLst>
        <ext xmlns:x14="http://schemas.microsoft.com/office/spreadsheetml/2009/9/main" uri="{B025F937-C7B1-47D3-B67F-A62EFF666E3E}">
          <x14:id>{3B8C2F81-73EC-4F6E-B1D8-6C9A7D926E34}</x14:id>
        </ext>
      </extLst>
    </cfRule>
  </conditionalFormatting>
  <conditionalFormatting sqref="AK4:AK25">
    <cfRule type="dataBar" priority="6">
      <dataBar>
        <cfvo type="num" val="0"/>
        <cfvo type="num" val="31"/>
        <color theme="2" tint="-0.249977111117893"/>
      </dataBar>
      <extLst>
        <ext xmlns:x14="http://schemas.microsoft.com/office/spreadsheetml/2009/9/main" uri="{B025F937-C7B1-47D3-B67F-A62EFF666E3E}">
          <x14:id>{C9A0A5E0-43F6-4358-B54C-ECAC58717F2F}</x14:id>
        </ext>
      </extLst>
    </cfRule>
  </conditionalFormatting>
  <conditionalFormatting sqref="E5:AI25">
    <cfRule type="expression" dxfId="3" priority="4">
      <formula>AND($D5="chat")</formula>
    </cfRule>
    <cfRule type="expression" dxfId="2" priority="5">
      <formula>AND($D5="chien")</formula>
    </cfRule>
  </conditionalFormatting>
  <conditionalFormatting sqref="E4:AI4">
    <cfRule type="expression" dxfId="1" priority="1">
      <formula>AND($D4="chat")</formula>
    </cfRule>
    <cfRule type="expression" dxfId="0" priority="2">
      <formula>AND($D4="chien")</formula>
    </cfRule>
  </conditionalFormatting>
  <dataValidations disablePrompts="1" count="5">
    <dataValidation type="list" allowBlank="1" showInputMessage="1" showErrorMessage="1" sqref="D4:D25" xr:uid="{2C9647BD-1F3E-46FD-8FA5-6EA488E17969}">
      <formula1>"chien,chat,nac"</formula1>
    </dataValidation>
    <dataValidation allowBlank="1" showInputMessage="1" showErrorMessage="1" prompt="Mois de ce calendrier des absences. Mettez à jour l’année dans la cellule AH4. Suivez les totaux mensuels dans la dernière cellule du tableau. Entrez les noms des employés dans la colonne B du tableau" sqref="D1" xr:uid="{8BCA24E2-BE6F-449A-8D78-9CE38F585711}"/>
    <dataValidation allowBlank="1" showInputMessage="1" showErrorMessage="1" prompt="Calcule automatiquement le nombre total de jours d’absence d’un employé durant ce mois" sqref="AJ3:AK3" xr:uid="{7485BE1F-6B0A-4986-9DDF-E23534D878C2}"/>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D3" xr:uid="{B99E1D66-01C4-41E7-81C5-1D657D5F17C0}"/>
    <dataValidation type="list" allowBlank="1" showInputMessage="1" showErrorMessage="1" sqref="A4:A25" xr:uid="{A7600231-B838-4813-9047-B6AB3D703F99}">
      <formula1>L_Animal</formula1>
    </dataValidation>
  </dataValidations>
  <printOptions horizontalCentered="1"/>
  <pageMargins left="0.25" right="0.25" top="0.75" bottom="0.75" header="0.3" footer="0.3"/>
  <pageSetup paperSize="9" scale="62" fitToHeight="0" orientation="landscape" r:id="rId1"/>
  <headerFooter differentFirst="1">
    <oddFooter>Page &amp;P of &amp;N</oddFooter>
  </headerFooter>
  <drawing r:id="rId2"/>
  <extLst>
    <ext xmlns:x14="http://schemas.microsoft.com/office/spreadsheetml/2009/9/main" uri="{78C0D931-6437-407d-A8EE-F0AAD7539E65}">
      <x14:conditionalFormattings>
        <x14:conditionalFormatting xmlns:xm="http://schemas.microsoft.com/office/excel/2006/main">
          <x14:cfRule type="dataBar" id="{3B8C2F81-73EC-4F6E-B1D8-6C9A7D926E34}">
            <x14:dataBar minLength="0" maxLength="100">
              <x14:cfvo type="num">
                <xm:f>0</xm:f>
              </x14:cfvo>
              <x14:cfvo type="num">
                <xm:f>31</xm:f>
              </x14:cfvo>
              <x14:negativeFillColor rgb="FFFF0000"/>
              <x14:axisColor rgb="FF000000"/>
            </x14:dataBar>
          </x14:cfRule>
          <xm:sqref>AJ4:AJ25</xm:sqref>
        </x14:conditionalFormatting>
        <x14:conditionalFormatting xmlns:xm="http://schemas.microsoft.com/office/excel/2006/main">
          <x14:cfRule type="dataBar" id="{C9A0A5E0-43F6-4358-B54C-ECAC58717F2F}">
            <x14:dataBar minLength="0" maxLength="100">
              <x14:cfvo type="num">
                <xm:f>0</xm:f>
              </x14:cfvo>
              <x14:cfvo type="num">
                <xm:f>31</xm:f>
              </x14:cfvo>
              <x14:negativeFillColor rgb="FFFF0000"/>
              <x14:axisColor rgb="FF000000"/>
            </x14:dataBar>
          </x14:cfRule>
          <xm:sqref>AK4:AK25</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89685-0249-442C-9E4F-D6BE204F3156}">
  <sheetPr codeName="Feuil3">
    <tabColor theme="4" tint="-0.249977111117893"/>
  </sheetPr>
  <dimension ref="A1:I48"/>
  <sheetViews>
    <sheetView topLeftCell="A6" workbookViewId="0">
      <selection activeCell="K16" sqref="K16"/>
    </sheetView>
  </sheetViews>
  <sheetFormatPr baseColWidth="10" defaultRowHeight="15"/>
  <cols>
    <col min="3" max="3" width="4" customWidth="1"/>
    <col min="4" max="4" width="12.85546875" customWidth="1"/>
    <col min="5" max="5" width="4" customWidth="1"/>
    <col min="6" max="6" width="12.85546875" customWidth="1"/>
    <col min="8" max="8" width="12.5703125" customWidth="1"/>
    <col min="9" max="9" width="10.7109375" customWidth="1"/>
  </cols>
  <sheetData>
    <row r="1" spans="1:9" ht="21">
      <c r="A1" s="1" t="s">
        <v>0</v>
      </c>
      <c r="B1" s="2"/>
      <c r="C1" s="2"/>
      <c r="D1" s="2"/>
      <c r="E1" s="3"/>
      <c r="F1" s="3"/>
      <c r="G1" s="3"/>
      <c r="H1" s="3"/>
      <c r="I1" s="3"/>
    </row>
    <row r="2" spans="1:9" ht="15.75" customHeight="1">
      <c r="A2" s="4"/>
      <c r="B2" s="5"/>
      <c r="C2" s="6"/>
      <c r="D2" s="6"/>
      <c r="E2" s="6"/>
      <c r="F2" s="114"/>
      <c r="G2" s="115"/>
      <c r="H2" s="24"/>
      <c r="I2" s="5"/>
    </row>
    <row r="3" spans="1:9" ht="15.75">
      <c r="A3" s="4" t="s">
        <v>9</v>
      </c>
      <c r="B3" s="5"/>
      <c r="C3" s="5"/>
      <c r="D3" s="5"/>
      <c r="E3" s="6"/>
      <c r="F3" s="116"/>
      <c r="G3" s="117"/>
      <c r="H3" s="24"/>
      <c r="I3" s="5"/>
    </row>
    <row r="4" spans="1:9" ht="15.75">
      <c r="A4" s="8" t="s">
        <v>10</v>
      </c>
      <c r="B4" s="5"/>
      <c r="C4" s="5"/>
      <c r="D4" s="5"/>
      <c r="E4" s="6"/>
      <c r="F4" s="116"/>
      <c r="G4" s="117"/>
      <c r="H4" s="24"/>
      <c r="I4" s="5"/>
    </row>
    <row r="5" spans="1:9" ht="15.75">
      <c r="A5" s="4" t="s">
        <v>18</v>
      </c>
      <c r="B5" s="5"/>
      <c r="C5" s="5"/>
      <c r="D5" s="5"/>
      <c r="E5" s="6"/>
      <c r="F5" s="116"/>
      <c r="G5" s="117"/>
      <c r="H5" s="24"/>
      <c r="I5" s="5"/>
    </row>
    <row r="6" spans="1:9" ht="15.75">
      <c r="A6" s="8" t="s">
        <v>19</v>
      </c>
      <c r="B6" s="5"/>
      <c r="C6" s="6"/>
      <c r="D6" s="6"/>
      <c r="E6" s="9"/>
      <c r="F6" s="116"/>
      <c r="G6" s="117"/>
      <c r="H6" s="24"/>
      <c r="I6" s="5"/>
    </row>
    <row r="7" spans="1:9" ht="39" customHeight="1">
      <c r="A7" s="5" t="s">
        <v>20</v>
      </c>
      <c r="B7" s="5"/>
      <c r="C7" s="5"/>
      <c r="D7" s="5"/>
      <c r="E7" s="5"/>
      <c r="F7" s="118"/>
      <c r="G7" s="119"/>
      <c r="H7" s="24"/>
      <c r="I7" s="5"/>
    </row>
    <row r="8" spans="1:9" ht="39" customHeight="1">
      <c r="A8" s="5"/>
      <c r="B8" s="5"/>
      <c r="C8" s="5"/>
      <c r="D8" s="5"/>
      <c r="E8" s="5"/>
      <c r="F8" s="24"/>
      <c r="G8" s="24"/>
      <c r="H8" s="24"/>
      <c r="I8" s="5"/>
    </row>
    <row r="9" spans="1:9" ht="27" customHeight="1">
      <c r="A9" s="23" t="s">
        <v>1</v>
      </c>
      <c r="B9" s="21"/>
      <c r="C9" s="21"/>
      <c r="D9" s="21"/>
      <c r="E9" s="21"/>
      <c r="F9" s="22"/>
      <c r="G9" s="21"/>
      <c r="H9" s="21"/>
      <c r="I9" s="21"/>
    </row>
    <row r="10" spans="1:9">
      <c r="A10" s="5"/>
      <c r="B10" s="5"/>
      <c r="C10" s="5"/>
      <c r="D10" s="5"/>
      <c r="E10" s="5"/>
      <c r="F10" s="10"/>
      <c r="G10" s="5"/>
      <c r="H10" s="5"/>
      <c r="I10" s="5"/>
    </row>
    <row r="11" spans="1:9" ht="15.75">
      <c r="A11" s="11" t="s">
        <v>2</v>
      </c>
      <c r="B11" s="16" t="s">
        <v>11</v>
      </c>
      <c r="C11" s="12"/>
      <c r="D11" s="12"/>
      <c r="E11" s="6" t="s">
        <v>3</v>
      </c>
      <c r="F11" s="16" t="s">
        <v>97</v>
      </c>
      <c r="G11" s="7"/>
      <c r="H11" s="7"/>
      <c r="I11" s="13"/>
    </row>
    <row r="12" spans="1:9" ht="15.75">
      <c r="A12" s="6" t="s">
        <v>4</v>
      </c>
      <c r="B12" s="14"/>
      <c r="C12" s="15"/>
      <c r="D12" s="15"/>
      <c r="E12" s="5"/>
      <c r="F12" s="16" t="str">
        <f>INDEX(CustomerList[Contact],MATCH(F11,CustomerList[Nom de l''animal],0))</f>
        <v>BERTRAND LEGRAND</v>
      </c>
      <c r="G12" s="7"/>
      <c r="H12" s="7"/>
      <c r="I12" s="13"/>
    </row>
    <row r="13" spans="1:9" ht="15.75">
      <c r="A13" s="11" t="s">
        <v>12</v>
      </c>
      <c r="B13" s="5"/>
      <c r="C13" s="12"/>
      <c r="D13" s="12"/>
      <c r="E13" s="5"/>
      <c r="F13" s="5" t="str">
        <f>INDEX(CustomerList[Adresse],MATCH(F11,CustomerList[Nom de l''animal],0))</f>
        <v>1 Allée des roses</v>
      </c>
      <c r="G13" s="7"/>
      <c r="H13" s="7"/>
      <c r="I13" s="13"/>
    </row>
    <row r="14" spans="1:9">
      <c r="A14" s="5"/>
      <c r="B14" s="5"/>
      <c r="C14" s="5"/>
      <c r="D14" s="5"/>
      <c r="E14" s="5"/>
      <c r="F14" s="5" t="str">
        <f>INDEX(CustomerList[Ville],MATCH(F11,CustomerList[Nom de l''animal],0))</f>
        <v>Angouleme</v>
      </c>
      <c r="G14" s="7"/>
      <c r="H14" s="7"/>
      <c r="I14" s="13"/>
    </row>
    <row r="15" spans="1:9">
      <c r="A15" s="5"/>
      <c r="B15" s="5"/>
      <c r="C15" s="5"/>
      <c r="D15" s="5"/>
      <c r="E15" s="5"/>
      <c r="F15" s="5"/>
      <c r="G15" s="7"/>
      <c r="H15" s="7"/>
      <c r="I15" s="13"/>
    </row>
    <row r="16" spans="1:9" ht="40.5" customHeight="1">
      <c r="A16" s="3"/>
      <c r="B16" s="3"/>
      <c r="C16" s="3"/>
      <c r="D16" s="3"/>
      <c r="E16" s="3"/>
      <c r="F16" s="3"/>
      <c r="G16" s="3"/>
      <c r="H16" s="3"/>
      <c r="I16" s="3"/>
    </row>
    <row r="17" spans="1:9" ht="18.75" customHeight="1">
      <c r="A17" s="25" t="s">
        <v>26</v>
      </c>
      <c r="B17" s="26"/>
      <c r="C17" s="27" t="s">
        <v>16</v>
      </c>
      <c r="D17" s="101">
        <f>VLOOKUP(F11,Tableau8[],4,0)</f>
        <v>43800</v>
      </c>
      <c r="E17" s="27" t="s">
        <v>17</v>
      </c>
      <c r="F17" s="101">
        <f>VLOOKUP(F11,Tableau8[],5,0)</f>
        <v>43831</v>
      </c>
      <c r="G17" s="28"/>
      <c r="H17" s="28"/>
      <c r="I17" s="29"/>
    </row>
    <row r="18" spans="1:9">
      <c r="A18" s="30" t="s">
        <v>13</v>
      </c>
      <c r="B18" s="30" t="s">
        <v>27</v>
      </c>
      <c r="C18" s="120" t="s">
        <v>30</v>
      </c>
      <c r="D18" s="121"/>
      <c r="E18" s="120" t="s">
        <v>29</v>
      </c>
      <c r="F18" s="126"/>
      <c r="G18" s="30" t="s">
        <v>14</v>
      </c>
      <c r="H18" s="30" t="s">
        <v>24</v>
      </c>
      <c r="I18" s="30" t="s">
        <v>21</v>
      </c>
    </row>
    <row r="19" spans="1:9">
      <c r="A19" s="106">
        <f ca="1">TODAY()</f>
        <v>43691</v>
      </c>
      <c r="B19" s="105"/>
      <c r="C19" s="122"/>
      <c r="D19" s="123"/>
      <c r="E19" s="124">
        <v>0.05</v>
      </c>
      <c r="F19" s="125"/>
      <c r="G19" s="104" t="str">
        <f>VLOOKUP(F11,Tableau8[],9,0)</f>
        <v>Promenade</v>
      </c>
      <c r="H19" s="107" t="e">
        <f>VLOOKUP(F11,Tableau8[],15,0)-VLOOKUP(F11,Tableau8[],15,0)*E19</f>
        <v>#VALUE!</v>
      </c>
      <c r="I19" s="104" t="s">
        <v>23</v>
      </c>
    </row>
    <row r="20" spans="1:9">
      <c r="A20" s="105"/>
      <c r="B20" s="105"/>
      <c r="C20" s="122"/>
      <c r="D20" s="123"/>
      <c r="E20" s="127"/>
      <c r="F20" s="128"/>
      <c r="G20" s="104"/>
      <c r="H20" s="105"/>
      <c r="I20" s="104"/>
    </row>
    <row r="21" spans="1:9">
      <c r="A21" s="105"/>
      <c r="B21" s="105"/>
      <c r="C21" s="122"/>
      <c r="D21" s="123"/>
      <c r="E21" s="127"/>
      <c r="F21" s="128"/>
      <c r="G21" s="104"/>
      <c r="H21" s="105"/>
      <c r="I21" s="105"/>
    </row>
    <row r="22" spans="1:9">
      <c r="A22" s="105"/>
      <c r="B22" s="105"/>
      <c r="C22" s="122"/>
      <c r="D22" s="123"/>
      <c r="E22" s="127"/>
      <c r="F22" s="128"/>
      <c r="G22" s="104"/>
      <c r="H22" s="105"/>
      <c r="I22" s="105"/>
    </row>
    <row r="23" spans="1:9" ht="15.75">
      <c r="A23" s="17" t="s">
        <v>7</v>
      </c>
      <c r="B23" s="18"/>
      <c r="C23" s="19"/>
      <c r="D23" s="19"/>
      <c r="E23" s="19"/>
      <c r="F23" s="5"/>
      <c r="G23" s="3"/>
      <c r="H23" s="3"/>
      <c r="I23" s="3"/>
    </row>
    <row r="24" spans="1:9">
      <c r="A24" s="20"/>
      <c r="B24" s="18"/>
      <c r="C24" s="5"/>
      <c r="D24" s="5"/>
      <c r="E24" s="5"/>
      <c r="F24" s="5"/>
      <c r="G24" s="3"/>
      <c r="H24" s="3"/>
      <c r="I24" s="3"/>
    </row>
    <row r="25" spans="1:9" ht="17.25" customHeight="1">
      <c r="A25" s="113" t="s">
        <v>32</v>
      </c>
      <c r="B25" s="113"/>
      <c r="C25" s="113"/>
      <c r="D25" s="113"/>
      <c r="E25" s="113"/>
      <c r="F25" s="113"/>
      <c r="G25" s="113"/>
      <c r="H25" s="113"/>
      <c r="I25" s="113"/>
    </row>
    <row r="26" spans="1:9">
      <c r="A26" s="113"/>
      <c r="B26" s="113"/>
      <c r="C26" s="113"/>
      <c r="D26" s="113"/>
      <c r="E26" s="113"/>
      <c r="F26" s="113"/>
      <c r="G26" s="113"/>
      <c r="H26" s="113"/>
      <c r="I26" s="113"/>
    </row>
    <row r="27" spans="1:9">
      <c r="A27" s="113"/>
      <c r="B27" s="113"/>
      <c r="C27" s="113"/>
      <c r="D27" s="113"/>
      <c r="E27" s="113"/>
      <c r="F27" s="113"/>
      <c r="G27" s="113"/>
      <c r="H27" s="113"/>
      <c r="I27" s="113"/>
    </row>
    <row r="28" spans="1:9">
      <c r="A28" s="113"/>
      <c r="B28" s="113"/>
      <c r="C28" s="113"/>
      <c r="D28" s="113"/>
      <c r="E28" s="113"/>
      <c r="F28" s="113"/>
      <c r="G28" s="113"/>
      <c r="H28" s="113"/>
      <c r="I28" s="113"/>
    </row>
    <row r="29" spans="1:9">
      <c r="A29" s="113"/>
      <c r="B29" s="113"/>
      <c r="C29" s="113"/>
      <c r="D29" s="113"/>
      <c r="E29" s="113"/>
      <c r="F29" s="113"/>
      <c r="G29" s="113"/>
      <c r="H29" s="113"/>
      <c r="I29" s="113"/>
    </row>
    <row r="30" spans="1:9">
      <c r="A30" s="7"/>
      <c r="B30" s="7"/>
      <c r="C30" s="7"/>
      <c r="D30" s="7"/>
      <c r="E30" s="7"/>
      <c r="F30" s="7"/>
      <c r="G30" s="7"/>
      <c r="H30" s="7"/>
      <c r="I30" s="7"/>
    </row>
    <row r="31" spans="1:9">
      <c r="A31" s="7"/>
      <c r="B31" s="7"/>
      <c r="C31" s="7"/>
      <c r="D31" s="7"/>
      <c r="E31" s="7"/>
      <c r="F31" s="7"/>
      <c r="G31" s="7"/>
      <c r="H31" s="7"/>
      <c r="I31" s="7"/>
    </row>
    <row r="32" spans="1:9">
      <c r="A32" s="7"/>
      <c r="B32" s="7"/>
      <c r="C32" s="7"/>
      <c r="D32" s="7"/>
      <c r="E32" s="7"/>
      <c r="F32" s="7"/>
      <c r="G32" s="7"/>
      <c r="H32" s="7"/>
      <c r="I32" s="7"/>
    </row>
    <row r="33" spans="1:9">
      <c r="A33" s="7"/>
      <c r="B33" s="7"/>
      <c r="C33" s="7"/>
      <c r="D33" s="7"/>
      <c r="E33" s="7"/>
      <c r="F33" s="7"/>
      <c r="G33" s="7"/>
      <c r="H33" s="7"/>
      <c r="I33" s="7"/>
    </row>
    <row r="34" spans="1:9">
      <c r="A34" s="7"/>
      <c r="B34" s="7"/>
      <c r="C34" s="7"/>
      <c r="D34" s="7"/>
      <c r="E34" s="7"/>
      <c r="F34" s="7"/>
      <c r="G34" s="7"/>
      <c r="H34" s="7"/>
      <c r="I34" s="7"/>
    </row>
    <row r="35" spans="1:9">
      <c r="A35" s="7"/>
      <c r="B35" s="7"/>
      <c r="C35" s="7"/>
      <c r="D35" s="7"/>
      <c r="E35" s="7"/>
      <c r="F35" s="7"/>
      <c r="G35" s="7"/>
      <c r="H35" s="7"/>
      <c r="I35" s="7"/>
    </row>
    <row r="36" spans="1:9">
      <c r="A36" s="7"/>
      <c r="B36" s="7"/>
      <c r="C36" s="7"/>
      <c r="D36" s="7"/>
      <c r="E36" s="7"/>
      <c r="F36" s="7"/>
      <c r="G36" s="7"/>
      <c r="H36" s="7"/>
      <c r="I36" s="7"/>
    </row>
    <row r="37" spans="1:9">
      <c r="A37" s="7"/>
      <c r="B37" s="7"/>
      <c r="C37" s="7"/>
      <c r="D37" s="7"/>
      <c r="E37" s="7"/>
      <c r="F37" s="7"/>
      <c r="G37" s="7"/>
      <c r="H37" s="7"/>
      <c r="I37" s="7"/>
    </row>
    <row r="38" spans="1:9">
      <c r="A38" s="7"/>
      <c r="B38" s="7"/>
      <c r="C38" s="7"/>
      <c r="D38" s="7"/>
      <c r="E38" s="7"/>
      <c r="F38" s="7"/>
      <c r="G38" s="7"/>
      <c r="H38" s="7"/>
      <c r="I38" s="7"/>
    </row>
    <row r="39" spans="1:9">
      <c r="A39" s="7"/>
      <c r="B39" s="7"/>
      <c r="C39" s="7"/>
      <c r="D39" s="7"/>
      <c r="E39" s="7"/>
      <c r="F39" s="7"/>
      <c r="G39" s="7"/>
      <c r="H39" s="7"/>
      <c r="I39" s="7"/>
    </row>
    <row r="40" spans="1:9">
      <c r="A40" s="7"/>
      <c r="B40" s="7"/>
      <c r="C40" s="7"/>
      <c r="D40" s="7"/>
      <c r="E40" s="7"/>
      <c r="F40" s="7"/>
      <c r="G40" s="7"/>
      <c r="H40" s="7"/>
      <c r="I40" s="7"/>
    </row>
    <row r="41" spans="1:9">
      <c r="A41" s="112" t="s">
        <v>31</v>
      </c>
      <c r="B41" s="112"/>
      <c r="C41" s="112"/>
      <c r="D41" s="112"/>
      <c r="E41" s="112"/>
      <c r="F41" s="112"/>
      <c r="G41" s="112"/>
      <c r="H41" s="112"/>
      <c r="I41" s="112"/>
    </row>
    <row r="42" spans="1:9">
      <c r="A42" s="112"/>
      <c r="B42" s="112"/>
      <c r="C42" s="112"/>
      <c r="D42" s="112"/>
      <c r="E42" s="112"/>
      <c r="F42" s="112"/>
      <c r="G42" s="112"/>
      <c r="H42" s="112"/>
      <c r="I42" s="112"/>
    </row>
    <row r="43" spans="1:9">
      <c r="A43" s="31" t="s">
        <v>25</v>
      </c>
      <c r="B43" s="32"/>
      <c r="C43" s="32"/>
      <c r="D43" s="32"/>
      <c r="E43" s="32"/>
      <c r="F43" s="32"/>
      <c r="G43" s="32" t="s">
        <v>33</v>
      </c>
      <c r="H43" s="32" t="s">
        <v>34</v>
      </c>
      <c r="I43" s="32"/>
    </row>
    <row r="44" spans="1:9">
      <c r="A44" s="7"/>
      <c r="B44" s="7"/>
      <c r="C44" s="7"/>
      <c r="D44" s="7"/>
      <c r="E44" s="7"/>
      <c r="F44" s="7"/>
      <c r="G44" s="7"/>
      <c r="H44" s="7"/>
      <c r="I44" s="7"/>
    </row>
    <row r="45" spans="1:9">
      <c r="A45" s="7"/>
      <c r="B45" s="7"/>
      <c r="C45" s="7"/>
      <c r="D45" s="7"/>
      <c r="E45" s="7"/>
      <c r="F45" s="7"/>
      <c r="G45" s="7"/>
      <c r="H45" s="7"/>
      <c r="I45" s="7"/>
    </row>
    <row r="46" spans="1:9">
      <c r="A46" s="7"/>
      <c r="B46" s="7"/>
      <c r="C46" s="7"/>
      <c r="D46" s="7"/>
      <c r="E46" s="7"/>
      <c r="F46" s="7"/>
      <c r="G46" s="7"/>
      <c r="H46" s="7"/>
      <c r="I46" s="7"/>
    </row>
    <row r="47" spans="1:9">
      <c r="A47" s="7"/>
      <c r="B47" s="7"/>
      <c r="C47" s="7"/>
      <c r="D47" s="7"/>
      <c r="E47" s="7"/>
      <c r="F47" s="7"/>
      <c r="G47" s="7"/>
      <c r="H47" s="7"/>
      <c r="I47" s="7"/>
    </row>
    <row r="48" spans="1:9">
      <c r="A48" s="7"/>
      <c r="B48" s="7"/>
      <c r="C48" s="7"/>
      <c r="D48" s="7"/>
      <c r="E48" s="7"/>
      <c r="F48" s="7"/>
      <c r="G48" s="7"/>
      <c r="H48" s="7"/>
      <c r="I48" s="7"/>
    </row>
  </sheetData>
  <mergeCells count="13">
    <mergeCell ref="A41:I42"/>
    <mergeCell ref="A25:I29"/>
    <mergeCell ref="F2:G7"/>
    <mergeCell ref="C18:D18"/>
    <mergeCell ref="C19:D19"/>
    <mergeCell ref="C20:D20"/>
    <mergeCell ref="E19:F19"/>
    <mergeCell ref="E18:F18"/>
    <mergeCell ref="C21:D21"/>
    <mergeCell ref="C22:D22"/>
    <mergeCell ref="E22:F22"/>
    <mergeCell ref="E21:F21"/>
    <mergeCell ref="E20:F20"/>
  </mergeCells>
  <phoneticPr fontId="14" type="noConversion"/>
  <dataValidations count="2">
    <dataValidation type="list" allowBlank="1" showInputMessage="1" showErrorMessage="1" sqref="E19:F19" xr:uid="{37034BF8-9DB3-42F4-9344-D78E30FCF4AE}">
      <formula1>L_Remise</formula1>
    </dataValidation>
    <dataValidation type="list" allowBlank="1" showInputMessage="1" showErrorMessage="1" sqref="I19" xr:uid="{F60BA66E-F5A6-401E-9618-77732B3FEDC0}">
      <formula1>L_Reglement</formula1>
    </dataValidation>
  </dataValidations>
  <pageMargins left="0.25" right="0.25" top="0.75" bottom="0.75" header="0.3" footer="0.3"/>
  <pageSetup paperSize="9" orientation="portrait" horizontalDpi="0" verticalDpi="0"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8EA3095C-8E1D-4639-B685-82997078C8AD}">
          <x14:formula1>
            <xm:f>'Liste de contacts client'!$B$3:$B$5</xm:f>
          </x14:formula1>
          <xm:sqref>F11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92BF9-78E8-4FAE-9564-0F6BCC5B6506}">
  <sheetPr codeName="Feuil4">
    <tabColor rgb="FFFF0000"/>
    <pageSetUpPr fitToPage="1"/>
  </sheetPr>
  <dimension ref="A1:O5"/>
  <sheetViews>
    <sheetView showGridLines="0" zoomScale="80" zoomScaleNormal="80" workbookViewId="0">
      <pane xSplit="2" ySplit="2" topLeftCell="C3" activePane="bottomRight" state="frozenSplit"/>
      <selection pane="topRight" activeCell="B1" sqref="B1"/>
      <selection pane="bottomLeft" activeCell="A3" sqref="A3"/>
      <selection pane="bottomRight" activeCell="C6" sqref="C6"/>
    </sheetView>
  </sheetViews>
  <sheetFormatPr baseColWidth="10" defaultColWidth="10.28515625" defaultRowHeight="30" customHeight="1"/>
  <cols>
    <col min="1" max="1" width="15.28515625" style="50" customWidth="1"/>
    <col min="2" max="2" width="21.140625" style="50" customWidth="1"/>
    <col min="3" max="3" width="22" customWidth="1"/>
    <col min="4" max="4" width="27.5703125" customWidth="1"/>
    <col min="5" max="5" width="16" style="50" customWidth="1"/>
    <col min="6" max="6" width="16.5703125" style="52" customWidth="1"/>
    <col min="7" max="7" width="24.28515625" style="51" customWidth="1"/>
    <col min="8" max="8" width="17.85546875" style="50" customWidth="1"/>
    <col min="9" max="9" width="17.85546875" style="51" customWidth="1"/>
    <col min="10" max="10" width="17.7109375" style="50" customWidth="1"/>
    <col min="11" max="11" width="16" style="51" customWidth="1"/>
    <col min="12" max="14" width="12.7109375" style="51" customWidth="1"/>
    <col min="15" max="15" width="26.5703125" customWidth="1"/>
    <col min="16" max="16" width="22" style="50" customWidth="1"/>
    <col min="17" max="17" width="39.7109375" style="50" customWidth="1"/>
    <col min="18" max="18" width="10.28515625" style="50" customWidth="1"/>
    <col min="19" max="16384" width="10.28515625" style="50"/>
  </cols>
  <sheetData>
    <row r="1" spans="1:15" ht="45" customHeight="1">
      <c r="A1" s="45" t="s">
        <v>51</v>
      </c>
      <c r="B1" s="46"/>
      <c r="C1" s="46"/>
      <c r="D1" s="46"/>
      <c r="E1" s="48"/>
      <c r="F1" s="46"/>
      <c r="G1" s="46"/>
      <c r="H1" s="47"/>
      <c r="I1" s="46"/>
      <c r="J1" s="47"/>
      <c r="K1" s="47"/>
      <c r="L1" s="47"/>
      <c r="M1" s="47"/>
      <c r="N1" s="47"/>
      <c r="O1" s="49"/>
    </row>
    <row r="2" spans="1:15" s="91" customFormat="1" ht="30" customHeight="1">
      <c r="A2" s="91" t="s">
        <v>52</v>
      </c>
      <c r="B2" s="92" t="s">
        <v>44</v>
      </c>
      <c r="C2" s="92" t="s">
        <v>54</v>
      </c>
      <c r="D2" s="92" t="s">
        <v>73</v>
      </c>
      <c r="E2" s="93" t="s">
        <v>18</v>
      </c>
      <c r="F2" s="92" t="s">
        <v>55</v>
      </c>
      <c r="G2" s="92" t="s">
        <v>61</v>
      </c>
      <c r="H2" s="92" t="s">
        <v>53</v>
      </c>
      <c r="I2" s="92" t="s">
        <v>56</v>
      </c>
      <c r="J2" s="92" t="s">
        <v>120</v>
      </c>
      <c r="K2" s="92" t="s">
        <v>57</v>
      </c>
      <c r="L2" s="92" t="s">
        <v>58</v>
      </c>
      <c r="M2" s="92" t="s">
        <v>59</v>
      </c>
      <c r="N2" s="92" t="s">
        <v>60</v>
      </c>
      <c r="O2" s="92" t="s">
        <v>62</v>
      </c>
    </row>
    <row r="3" spans="1:15" ht="30" customHeight="1">
      <c r="A3" s="50" t="s">
        <v>117</v>
      </c>
      <c r="B3" s="50" t="s">
        <v>71</v>
      </c>
      <c r="C3" s="50" t="s">
        <v>80</v>
      </c>
      <c r="D3" s="50" t="s">
        <v>74</v>
      </c>
      <c r="E3" s="52" t="s">
        <v>75</v>
      </c>
      <c r="F3" s="50" t="s">
        <v>69</v>
      </c>
      <c r="G3" s="54" t="s">
        <v>81</v>
      </c>
      <c r="H3" s="51" t="s">
        <v>76</v>
      </c>
      <c r="I3" s="50" t="s">
        <v>63</v>
      </c>
      <c r="J3" s="53" t="s">
        <v>64</v>
      </c>
      <c r="K3" s="51" t="s">
        <v>65</v>
      </c>
      <c r="L3" s="51" t="s">
        <v>66</v>
      </c>
      <c r="M3" s="51" t="s">
        <v>66</v>
      </c>
      <c r="N3" s="51" t="s">
        <v>66</v>
      </c>
      <c r="O3" s="50"/>
    </row>
    <row r="4" spans="1:15" ht="30" customHeight="1">
      <c r="A4" s="50" t="s">
        <v>118</v>
      </c>
      <c r="B4" s="50" t="s">
        <v>72</v>
      </c>
      <c r="C4" s="50" t="s">
        <v>70</v>
      </c>
      <c r="D4" s="50" t="s">
        <v>79</v>
      </c>
      <c r="E4" s="52" t="s">
        <v>78</v>
      </c>
      <c r="F4" s="50" t="s">
        <v>77</v>
      </c>
      <c r="G4" s="54" t="s">
        <v>82</v>
      </c>
      <c r="H4" s="51" t="s">
        <v>42</v>
      </c>
      <c r="I4" s="50" t="s">
        <v>63</v>
      </c>
      <c r="J4" s="53" t="s">
        <v>67</v>
      </c>
      <c r="K4" s="51" t="s">
        <v>68</v>
      </c>
      <c r="L4" s="51" t="s">
        <v>66</v>
      </c>
      <c r="M4" s="51" t="s">
        <v>66</v>
      </c>
      <c r="N4" s="51" t="s">
        <v>66</v>
      </c>
      <c r="O4" s="50"/>
    </row>
    <row r="5" spans="1:15" ht="30" customHeight="1">
      <c r="A5" s="50" t="s">
        <v>119</v>
      </c>
      <c r="B5" s="50" t="s">
        <v>97</v>
      </c>
      <c r="C5" t="s">
        <v>121</v>
      </c>
      <c r="D5" s="88" t="s">
        <v>98</v>
      </c>
      <c r="E5" s="52">
        <v>102030405</v>
      </c>
      <c r="F5" s="52" t="s">
        <v>99</v>
      </c>
      <c r="G5" s="90" t="s">
        <v>100</v>
      </c>
      <c r="H5" s="89" t="s">
        <v>42</v>
      </c>
      <c r="I5" s="50" t="s">
        <v>63</v>
      </c>
      <c r="J5" s="53" t="s">
        <v>67</v>
      </c>
      <c r="K5" s="51" t="s">
        <v>68</v>
      </c>
      <c r="L5" s="51" t="s">
        <v>66</v>
      </c>
      <c r="M5" s="51" t="s">
        <v>66</v>
      </c>
      <c r="N5" s="51" t="s">
        <v>66</v>
      </c>
    </row>
  </sheetData>
  <dataValidations count="12">
    <dataValidation allowBlank="1" showInputMessage="1" showErrorMessage="1" prompt="Créez une liste de contacts personnalisée dans cette feuille de calcul. Le titre de cette feuille de calcul figure dans cette cellule" sqref="A1" xr:uid="{9D95D66A-274A-4BD8-8400-13026E5305EF}"/>
    <dataValidation allowBlank="1" showInputMessage="1" showErrorMessage="1" prompt="Entrez des notes dans cette colonne sous ce titre" sqref="O2" xr:uid="{0E3E3ED4-7207-41FE-A9E7-FD68E9AFA1DB}"/>
    <dataValidation allowBlank="1" showInputMessage="1" showErrorMessage="1" prompt="Entrez l’adresse de courrier dans cette colonne sous ce titre" sqref="G2" xr:uid="{627227AB-BE74-475B-BD7F-389FF0B66DEF}"/>
    <dataValidation allowBlank="1" showInputMessage="1" showErrorMessage="1" prompt="Entrez le titre du contact dans cette colonne sous ce titre" sqref="N2" xr:uid="{321BA713-DACA-49CD-B908-51D273BAD118}"/>
    <dataValidation allowBlank="1" showInputMessage="1" showErrorMessage="1" prompt="Entrez le pays ou la région dans cette colonne sous ce titre" sqref="K2:M2" xr:uid="{DFDB9C22-83F5-4AB7-8623-EF9FBBF92C13}"/>
    <dataValidation allowBlank="1" showInputMessage="1" showErrorMessage="1" prompt="Entrez le code postal dans cette colonne sous ce titre" sqref="J2" xr:uid="{BFB10E62-FA75-4FCF-900D-A6B2DC3976DD}"/>
    <dataValidation allowBlank="1" showInputMessage="1" showErrorMessage="1" prompt="Entrez le département dans cette colonne sous ce titre" sqref="I2" xr:uid="{04193B08-C05A-4628-A5DA-4A95BB09A83F}"/>
    <dataValidation allowBlank="1" showInputMessage="1" showErrorMessage="1" prompt="Entrez la ville dans cette colonne sous ce titre" sqref="F2:H2" xr:uid="{B22EF164-D488-4E78-A63C-3E54E0D6BEB1}"/>
    <dataValidation allowBlank="1" showInputMessage="1" showErrorMessage="1" prompt="Entrez l’adresse de facturation dans cette colonne sous ce titre" sqref="E2" xr:uid="{4BB73149-EDF5-484D-AA9A-442688B503C4}"/>
    <dataValidation allowBlank="1" showInputMessage="1" showErrorMessage="1" prompt="Entrez le nom du contact dans cette colonne sous ce titre" sqref="C2:D2" xr:uid="{F97F439A-7B33-4F8B-8728-B4C086DB8FB1}"/>
    <dataValidation allowBlank="1" showInputMessage="1" showErrorMessage="1" prompt="Entrez la référence client dans cette colonne sous ce titre. Utilisez les filtres de titre pour trouver des entrées spécifiques" sqref="A2" xr:uid="{720DEA10-B147-4A65-BF4D-48E0181B13EF}"/>
    <dataValidation allowBlank="1" showInputMessage="1" showErrorMessage="1" prompt="Entrez le nom de la société dans cette colonne sous ce titre" sqref="B2 H2" xr:uid="{DC1BB5B2-378E-47A7-AF6D-63629815F6A7}"/>
  </dataValidations>
  <hyperlinks>
    <hyperlink ref="G3" r:id="rId1" xr:uid="{0FD0C5EA-C311-4961-BD5B-EFECE1F5DA83}"/>
    <hyperlink ref="G4" r:id="rId2" xr:uid="{EFCC9203-84BF-4293-8068-1744C6F68385}"/>
    <hyperlink ref="G5" r:id="rId3" xr:uid="{2D24CE08-71A0-484C-BAFE-D32BF4025030}"/>
  </hyperlinks>
  <printOptions horizontalCentered="1"/>
  <pageMargins left="0.25" right="0.25" top="0.75" bottom="0.75" header="0.3" footer="0.3"/>
  <pageSetup paperSize="9" scale="43" fitToHeight="0" orientation="landscape" r:id="rId4"/>
  <headerFooter differentFirst="1">
    <oddFooter>Page &amp;P of &amp;N</oddFooter>
  </headerFooter>
  <tableParts count="1">
    <tablePart r:id="rId5"/>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034263-84CD-4035-93F4-3B80EEC20B93}">
  <sheetPr codeName="Feuil5"/>
  <dimension ref="A1:O35"/>
  <sheetViews>
    <sheetView topLeftCell="A10" workbookViewId="0">
      <selection activeCell="A35" sqref="A35"/>
    </sheetView>
  </sheetViews>
  <sheetFormatPr baseColWidth="10" defaultRowHeight="15"/>
  <cols>
    <col min="2" max="2" width="11.42578125" style="78"/>
    <col min="3" max="3" width="2.7109375" customWidth="1"/>
    <col min="4" max="4" width="16.5703125" style="78" customWidth="1"/>
    <col min="5" max="5" width="2.7109375" style="78" customWidth="1"/>
    <col min="6" max="6" width="12" style="79" customWidth="1"/>
    <col min="7" max="7" width="2.7109375" style="79" customWidth="1"/>
    <col min="8" max="8" width="12.85546875" style="78" customWidth="1"/>
    <col min="9" max="9" width="2.7109375" customWidth="1"/>
    <col min="10" max="10" width="36.140625" bestFit="1" customWidth="1"/>
    <col min="11" max="11" width="11.42578125" style="78"/>
    <col min="12" max="12" width="2.7109375" customWidth="1"/>
    <col min="13" max="13" width="11.42578125" style="78"/>
    <col min="14" max="14" width="2.7109375" customWidth="1"/>
    <col min="15" max="15" width="12.85546875" customWidth="1"/>
  </cols>
  <sheetData>
    <row r="1" spans="1:15" s="81" customFormat="1" ht="15" customHeight="1">
      <c r="A1" s="76" t="s">
        <v>14</v>
      </c>
      <c r="B1" s="86" t="s">
        <v>84</v>
      </c>
      <c r="D1" s="82" t="s">
        <v>49</v>
      </c>
      <c r="E1" s="82"/>
      <c r="F1" s="83" t="s">
        <v>47</v>
      </c>
      <c r="G1" s="83"/>
      <c r="H1" s="82" t="s">
        <v>85</v>
      </c>
      <c r="J1" s="81" t="s">
        <v>30</v>
      </c>
      <c r="K1" s="81" t="s">
        <v>84</v>
      </c>
      <c r="M1" s="81" t="s">
        <v>29</v>
      </c>
      <c r="O1" s="102" t="s">
        <v>116</v>
      </c>
    </row>
    <row r="2" spans="1:15" ht="15" customHeight="1">
      <c r="A2" s="74" t="s">
        <v>35</v>
      </c>
      <c r="B2" s="85">
        <v>5</v>
      </c>
      <c r="D2" s="74">
        <v>0</v>
      </c>
      <c r="E2" s="74"/>
      <c r="F2" s="74" t="s">
        <v>6</v>
      </c>
      <c r="G2" s="74"/>
      <c r="H2" s="74">
        <v>1</v>
      </c>
      <c r="J2" t="s">
        <v>88</v>
      </c>
      <c r="K2" s="78">
        <v>15</v>
      </c>
      <c r="M2" s="80">
        <v>0</v>
      </c>
      <c r="O2" s="103" t="s">
        <v>22</v>
      </c>
    </row>
    <row r="3" spans="1:15" ht="15" customHeight="1">
      <c r="A3" s="74" t="s">
        <v>36</v>
      </c>
      <c r="B3" s="74">
        <v>2</v>
      </c>
      <c r="D3" s="74">
        <v>1</v>
      </c>
      <c r="E3" s="74"/>
      <c r="F3" s="74" t="s">
        <v>5</v>
      </c>
      <c r="G3" s="74"/>
      <c r="H3" s="74">
        <v>2</v>
      </c>
      <c r="J3" t="s">
        <v>89</v>
      </c>
      <c r="K3" s="78">
        <v>10</v>
      </c>
      <c r="M3" s="78">
        <v>0.05</v>
      </c>
      <c r="O3" s="103" t="s">
        <v>23</v>
      </c>
    </row>
    <row r="4" spans="1:15" ht="16.5">
      <c r="A4" s="74" t="s">
        <v>38</v>
      </c>
      <c r="B4" s="74">
        <v>2</v>
      </c>
      <c r="D4" s="74">
        <v>2</v>
      </c>
      <c r="E4" s="74"/>
      <c r="F4" s="74" t="s">
        <v>15</v>
      </c>
      <c r="G4" s="74"/>
      <c r="H4" s="74">
        <v>3</v>
      </c>
      <c r="J4" t="s">
        <v>90</v>
      </c>
      <c r="K4" s="78">
        <v>8</v>
      </c>
      <c r="M4" s="78">
        <v>0.1</v>
      </c>
    </row>
    <row r="5" spans="1:15" ht="16.5">
      <c r="A5" s="74" t="s">
        <v>37</v>
      </c>
      <c r="B5" s="77">
        <v>2</v>
      </c>
      <c r="D5" s="74">
        <v>3</v>
      </c>
      <c r="E5" s="74"/>
      <c r="F5" s="74" t="s">
        <v>45</v>
      </c>
      <c r="G5" s="74"/>
      <c r="J5" t="s">
        <v>91</v>
      </c>
      <c r="K5" s="78">
        <v>7</v>
      </c>
      <c r="M5" s="78">
        <v>0.15</v>
      </c>
    </row>
    <row r="6" spans="1:15" ht="16.5">
      <c r="B6" s="36"/>
      <c r="D6" s="74">
        <v>4</v>
      </c>
      <c r="E6" s="74"/>
      <c r="J6" t="s">
        <v>92</v>
      </c>
      <c r="K6" s="78">
        <v>8</v>
      </c>
      <c r="M6" s="78">
        <v>0.2</v>
      </c>
    </row>
    <row r="7" spans="1:15" ht="16.5">
      <c r="B7" s="36"/>
      <c r="H7" s="36"/>
      <c r="J7" t="s">
        <v>93</v>
      </c>
      <c r="K7" s="78">
        <v>5</v>
      </c>
      <c r="M7" s="78">
        <v>0.25</v>
      </c>
    </row>
    <row r="8" spans="1:15" ht="16.5">
      <c r="B8" s="36"/>
      <c r="F8" s="74"/>
      <c r="G8" s="74"/>
      <c r="H8" s="36"/>
      <c r="J8" t="s">
        <v>94</v>
      </c>
      <c r="K8" s="78">
        <v>7</v>
      </c>
      <c r="M8" s="78">
        <v>0.3</v>
      </c>
    </row>
    <row r="9" spans="1:15">
      <c r="J9" t="s">
        <v>95</v>
      </c>
      <c r="K9" s="78">
        <v>5</v>
      </c>
      <c r="M9" s="78">
        <v>0.35</v>
      </c>
    </row>
    <row r="10" spans="1:15">
      <c r="J10" t="s">
        <v>96</v>
      </c>
      <c r="K10" s="78">
        <v>7</v>
      </c>
      <c r="M10" s="78">
        <v>0.4</v>
      </c>
    </row>
    <row r="11" spans="1:15">
      <c r="M11" s="78">
        <v>0.45</v>
      </c>
    </row>
    <row r="12" spans="1:15">
      <c r="M12" s="78">
        <v>0.5</v>
      </c>
    </row>
    <row r="13" spans="1:15">
      <c r="M13" s="78">
        <v>0.55000000000000004</v>
      </c>
    </row>
    <row r="14" spans="1:15">
      <c r="M14" s="78">
        <v>0.6</v>
      </c>
    </row>
    <row r="15" spans="1:15">
      <c r="M15" s="78">
        <v>0.65</v>
      </c>
    </row>
    <row r="16" spans="1:15">
      <c r="M16" s="78">
        <v>0.7</v>
      </c>
    </row>
    <row r="17" spans="13:13">
      <c r="M17" s="78">
        <v>0.75</v>
      </c>
    </row>
    <row r="18" spans="13:13">
      <c r="M18" s="78">
        <v>0.8</v>
      </c>
    </row>
    <row r="19" spans="13:13">
      <c r="M19" s="78">
        <v>0.85</v>
      </c>
    </row>
    <row r="20" spans="13:13">
      <c r="M20" s="78">
        <v>0.9</v>
      </c>
    </row>
    <row r="21" spans="13:13">
      <c r="M21" s="78">
        <v>0.95</v>
      </c>
    </row>
    <row r="22" spans="13:13">
      <c r="M22" s="78">
        <v>1</v>
      </c>
    </row>
    <row r="35" spans="1:1">
      <c r="A35" s="84"/>
    </row>
  </sheetData>
  <pageMargins left="0.7" right="0.7" top="0.75" bottom="0.75" header="0.3" footer="0.3"/>
  <tableParts count="7">
    <tablePart r:id="rId1"/>
    <tablePart r:id="rId2"/>
    <tablePart r:id="rId3"/>
    <tablePart r:id="rId4"/>
    <tablePart r:id="rId5"/>
    <tablePart r:id="rId6"/>
    <tablePart r:id="rId7"/>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11</vt:i4>
      </vt:variant>
    </vt:vector>
  </HeadingPairs>
  <TitlesOfParts>
    <vt:vector size="16" baseType="lpstr">
      <vt:lpstr>Réservation</vt:lpstr>
      <vt:lpstr>Visuel Planning</vt:lpstr>
      <vt:lpstr>facturation</vt:lpstr>
      <vt:lpstr>Liste de contacts client</vt:lpstr>
      <vt:lpstr>Paramètres</vt:lpstr>
      <vt:lpstr>ColumnTitle1</vt:lpstr>
      <vt:lpstr>'Liste de contacts client'!Impression_des_titres</vt:lpstr>
      <vt:lpstr>L_Animal</vt:lpstr>
      <vt:lpstr>L_AnimSupp</vt:lpstr>
      <vt:lpstr>L_Contact</vt:lpstr>
      <vt:lpstr>L_Nb_visite</vt:lpstr>
      <vt:lpstr>L_Prestation</vt:lpstr>
      <vt:lpstr>L_Prix</vt:lpstr>
      <vt:lpstr>L_Reglement</vt:lpstr>
      <vt:lpstr>L_Remise</vt:lpstr>
      <vt:lpstr>L_Type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nikkox</dc:creator>
  <cp:lastModifiedBy>nikkox</cp:lastModifiedBy>
  <cp:lastPrinted>2019-08-13T11:25:21Z</cp:lastPrinted>
  <dcterms:created xsi:type="dcterms:W3CDTF">2019-08-13T06:15:41Z</dcterms:created>
  <dcterms:modified xsi:type="dcterms:W3CDTF">2019-08-14T08:09:24Z</dcterms:modified>
</cp:coreProperties>
</file>