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ulouali\Desktop\"/>
    </mc:Choice>
  </mc:AlternateContent>
  <bookViews>
    <workbookView xWindow="0" yWindow="0" windowWidth="20490" windowHeight="8745"/>
  </bookViews>
  <sheets>
    <sheet name="calcul" sheetId="2" r:id="rId1"/>
    <sheet name="OF PRODUCTION" sheetId="8" r:id="rId2"/>
    <sheet name="Feuil1" sheetId="6" state="hidden" r:id="rId3"/>
    <sheet name="type tissus" sheetId="7" state="hidden" r:id="rId4"/>
    <sheet name="Feuil3" sheetId="3" state="hidden" r:id="rId5"/>
    <sheet name="Feuil4" sheetId="9" state="hidden" r:id="rId6"/>
  </sheets>
  <externalReferences>
    <externalReference r:id="rId7"/>
  </externalReferences>
  <definedNames>
    <definedName name="image">INDIRECT(VLOOKUP(calcul!B$10,Feuil1!A:C,2,0))</definedName>
    <definedName name="Occultant">Feuil4!$C$2:$C$11</definedName>
    <definedName name="Tissus">Feuil4!$A$2:$A$3</definedName>
    <definedName name="TRINGLE">Feuil3!#REF!</definedName>
    <definedName name="Type_de_tringle">INDIRECT(VLOOKUP(calcul!B1048576,calcul!A1048566:I1048569,2,0))</definedName>
    <definedName name="Voilage">Feuil4!$D$2:$D$11</definedName>
    <definedName name="_xlnm.Print_Area" localSheetId="0">calcul!$B$1:$J$30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8" l="1"/>
  <c r="E2" i="8"/>
  <c r="D2" i="8"/>
  <c r="C2" i="8"/>
  <c r="B2" i="8"/>
  <c r="H7" i="2" l="1"/>
  <c r="I7" i="2" l="1"/>
  <c r="E7" i="2"/>
  <c r="H18" i="2"/>
  <c r="A11" i="2"/>
  <c r="B15" i="6" l="1"/>
  <c r="B16" i="6"/>
  <c r="B17" i="6"/>
  <c r="B18" i="6"/>
  <c r="I16" i="6"/>
  <c r="I13" i="6"/>
  <c r="I15" i="6"/>
  <c r="I12" i="6"/>
  <c r="I11" i="6"/>
  <c r="B13" i="6"/>
  <c r="B17" i="2"/>
  <c r="H8" i="2"/>
  <c r="I10" i="6"/>
  <c r="I9" i="6"/>
  <c r="B8" i="6"/>
  <c r="B9" i="6"/>
  <c r="B10" i="6"/>
  <c r="B11" i="6"/>
  <c r="B12" i="6"/>
  <c r="I7" i="6"/>
  <c r="I6" i="6"/>
  <c r="B6" i="6"/>
  <c r="B7" i="6"/>
  <c r="B5" i="6"/>
  <c r="H17" i="2" l="1"/>
  <c r="B3" i="6"/>
  <c r="B4" i="6"/>
  <c r="B2" i="6"/>
  <c r="F18" i="2" l="1"/>
  <c r="I19" i="2"/>
  <c r="F23" i="2"/>
  <c r="I23" i="2" s="1"/>
  <c r="H16" i="2"/>
  <c r="D17" i="2" l="1"/>
  <c r="D16" i="2"/>
  <c r="F16" i="2" s="1"/>
  <c r="I16" i="2" s="1"/>
  <c r="A5" i="2"/>
  <c r="D25" i="2"/>
  <c r="F25" i="2" s="1"/>
  <c r="I25" i="2" s="1"/>
  <c r="D21" i="2"/>
  <c r="F21" i="2" s="1"/>
  <c r="I21" i="2" s="1"/>
  <c r="I18" i="2"/>
  <c r="F20" i="2"/>
  <c r="I20" i="2" s="1"/>
  <c r="F22" i="2"/>
  <c r="I22" i="2" s="1"/>
  <c r="F17" i="2" l="1"/>
  <c r="I17" i="2" s="1"/>
  <c r="D24" i="2"/>
  <c r="F24" i="2" s="1"/>
  <c r="I24" i="2" s="1"/>
  <c r="I26" i="2" l="1"/>
  <c r="I28" i="2" s="1"/>
</calcChain>
</file>

<file path=xl/sharedStrings.xml><?xml version="1.0" encoding="utf-8"?>
<sst xmlns="http://schemas.openxmlformats.org/spreadsheetml/2006/main" count="338" uniqueCount="208">
  <si>
    <t xml:space="preserve">RIDEAU </t>
  </si>
  <si>
    <t>LAIZE TISSU</t>
  </si>
  <si>
    <t>NOMBRE PANNEAU</t>
  </si>
  <si>
    <t>OURLET</t>
  </si>
  <si>
    <t xml:space="preserve"> PRIX DE REVIENT</t>
  </si>
  <si>
    <t>TAUX DE</t>
  </si>
  <si>
    <t>QTE</t>
  </si>
  <si>
    <t>PRIX</t>
  </si>
  <si>
    <t xml:space="preserve">MONTANT </t>
  </si>
  <si>
    <t>DESIGNATION M.P</t>
  </si>
  <si>
    <t>Matiére</t>
  </si>
  <si>
    <t>CHUTE</t>
  </si>
  <si>
    <t>UTILE</t>
  </si>
  <si>
    <t>U</t>
  </si>
  <si>
    <t>UNITAIRE</t>
  </si>
  <si>
    <t>H.T (dh)</t>
  </si>
  <si>
    <t>ETIQUETTE RICHBOND</t>
  </si>
  <si>
    <t>FIL A COUDRE</t>
  </si>
  <si>
    <t>GR</t>
  </si>
  <si>
    <t>WAVE</t>
  </si>
  <si>
    <t>ML</t>
  </si>
  <si>
    <t>CROCHET ANNEAU</t>
  </si>
  <si>
    <t>SACHETS PLASTIQUE</t>
  </si>
  <si>
    <t>SCOTCH TRANSPARENT</t>
  </si>
  <si>
    <t>cheville</t>
  </si>
  <si>
    <t>vis</t>
  </si>
  <si>
    <t xml:space="preserve">TISSU </t>
  </si>
  <si>
    <t>COÛT MATIÈRE</t>
  </si>
  <si>
    <t>Prix en ml (MP*COEF PRIX )</t>
  </si>
  <si>
    <t>Accessoires</t>
  </si>
  <si>
    <t xml:space="preserve">Modèle de refléte </t>
  </si>
  <si>
    <t>type de tringle</t>
  </si>
  <si>
    <t>Prix</t>
  </si>
  <si>
    <t>Modèle Reflète</t>
  </si>
  <si>
    <t>papillon</t>
  </si>
  <si>
    <t>Un seul plis</t>
  </si>
  <si>
    <t>Trois plis</t>
  </si>
  <si>
    <t>normale</t>
  </si>
  <si>
    <t>Fronçage</t>
  </si>
  <si>
    <t>TYPE de rideau</t>
  </si>
  <si>
    <t>agrafe escargot métal</t>
  </si>
  <si>
    <t xml:space="preserve"> annelet clip blanc</t>
  </si>
  <si>
    <t>EMBOUT TRINGLE</t>
  </si>
  <si>
    <t>cordon</t>
  </si>
  <si>
    <t>papillon transparent</t>
  </si>
  <si>
    <t>wave</t>
  </si>
  <si>
    <t>sans fronçage</t>
  </si>
  <si>
    <t>anneaux</t>
  </si>
  <si>
    <t>Œillets INOX</t>
  </si>
  <si>
    <t>EMBOUT INOX</t>
  </si>
  <si>
    <t>tringle</t>
  </si>
  <si>
    <t>photo</t>
  </si>
  <si>
    <t xml:space="preserve"> </t>
  </si>
  <si>
    <t>trois plis</t>
  </si>
  <si>
    <t>deux plis</t>
  </si>
  <si>
    <t>support tringle</t>
  </si>
  <si>
    <t>jeux sol /rideau</t>
  </si>
  <si>
    <t>ourlet</t>
  </si>
  <si>
    <t>Ref image</t>
  </si>
  <si>
    <t>ALTRAN</t>
  </si>
  <si>
    <t>Fournisseur</t>
  </si>
  <si>
    <t>Réf</t>
  </si>
  <si>
    <t>embouts*2</t>
  </si>
  <si>
    <t>support</t>
  </si>
  <si>
    <t>mur</t>
  </si>
  <si>
    <t>épaisseur ou diamètre</t>
  </si>
  <si>
    <t>épaisseur: tringle + support</t>
  </si>
  <si>
    <t>plafond</t>
  </si>
  <si>
    <t>K.19018BL</t>
  </si>
  <si>
    <t>K.19018AA</t>
  </si>
  <si>
    <t>K.19018BC</t>
  </si>
  <si>
    <t>K.18718AA</t>
  </si>
  <si>
    <t>K.18718AP</t>
  </si>
  <si>
    <t>K.15600100</t>
  </si>
  <si>
    <t>K.15522100</t>
  </si>
  <si>
    <t>B.16600100</t>
  </si>
  <si>
    <t>ALTRAN Decotrack Acier Anodisé K.19018AA</t>
  </si>
  <si>
    <t>ALTRAN Decotrack Blanc K.19018BL</t>
  </si>
  <si>
    <t>ALTRAN Decotrack Bronze K.19018BC</t>
  </si>
  <si>
    <t xml:space="preserve">ALTRAN Decotrack Acier Anodisé K.18718AA </t>
  </si>
  <si>
    <t>ALTRAN Decotrack® Argent Anodisé K.18718AP</t>
  </si>
  <si>
    <t>ALTRAN SINTRA K.15600100</t>
  </si>
  <si>
    <t>K.14100100</t>
  </si>
  <si>
    <t>ALTRAN SINTRA tirage cordon B.16600100</t>
  </si>
  <si>
    <t>ALTRAN OBIDOS  K.14100100</t>
  </si>
  <si>
    <t>ALTRAN CÓRCEGA Wenge K.724432</t>
  </si>
  <si>
    <t xml:space="preserve">ALTRAN SINTRA double  K.15522100 </t>
  </si>
  <si>
    <t xml:space="preserve"> K.724432</t>
  </si>
  <si>
    <t>INOX BOUFED 41414300</t>
  </si>
  <si>
    <t>ALUMINIUM AMECASER 41549943</t>
  </si>
  <si>
    <t xml:space="preserve">ALUMINIUM DOUBLE AMECASER </t>
  </si>
  <si>
    <t>INOX DOUBLE BOUFED</t>
  </si>
  <si>
    <t>BOUFED</t>
  </si>
  <si>
    <t>AMECASER</t>
  </si>
  <si>
    <t>Code Article</t>
  </si>
  <si>
    <t>Description 1</t>
  </si>
  <si>
    <t>FR</t>
  </si>
  <si>
    <t>TS170BIFOSC201</t>
  </si>
  <si>
    <t>OCCULTANT BIFOSC 300-201</t>
  </si>
  <si>
    <t>BITEX</t>
  </si>
  <si>
    <t>TS1700LURAON00</t>
  </si>
  <si>
    <t>TS1700LURA3101</t>
  </si>
  <si>
    <t>TISSU LAURA FR 300-101</t>
  </si>
  <si>
    <t>TS1700VRALON01</t>
  </si>
  <si>
    <t>VOILAGE VRALON FR.300-1</t>
  </si>
  <si>
    <t>TS1700LISPAC19</t>
  </si>
  <si>
    <t>OCCULTANT LISOPAC FE.280-19</t>
  </si>
  <si>
    <t>TS1700LISPAC17</t>
  </si>
  <si>
    <t>OCCULTANT LISOPAC FE.280-17</t>
  </si>
  <si>
    <t>TS1700LISPAC33</t>
  </si>
  <si>
    <t>OCCULTANT LISOPAC FE.280-33</t>
  </si>
  <si>
    <t>TS1700LISPAC20</t>
  </si>
  <si>
    <t>OCCULTANT LISOPAC FE.280-20</t>
  </si>
  <si>
    <t>TS1700LISPAC97</t>
  </si>
  <si>
    <t>OCCULTANT LISOPAC FE.280-97</t>
  </si>
  <si>
    <t>VOILAGE LAURA FR.300-0</t>
  </si>
  <si>
    <t>TS170906SATEN3</t>
  </si>
  <si>
    <t>SATEN DIMOUT FR C906/BLANC 300</t>
  </si>
  <si>
    <t>AZNAR</t>
  </si>
  <si>
    <t>TS1700DARKEN67</t>
  </si>
  <si>
    <t>TISSU OCCULTANT DARKEN C-67</t>
  </si>
  <si>
    <t>NGWTML28003000</t>
  </si>
  <si>
    <t>NIGHT TOTAL BLACKOUT FR C-00</t>
  </si>
  <si>
    <t>SEILA C09 /310L-(NSEIL310L</t>
  </si>
  <si>
    <t>SEILA C62 /310L-(NSEIL310L</t>
  </si>
  <si>
    <t>SEILA C63 /310L-(NSEIL310L</t>
  </si>
  <si>
    <t>TISSU VOILAGE ETAMIN LISO</t>
  </si>
  <si>
    <t>TS1700SEILAC09</t>
  </si>
  <si>
    <t>TS1700SEILAC62</t>
  </si>
  <si>
    <t>TS1700SEILAC63</t>
  </si>
  <si>
    <t>TS17D7ETAMIN61</t>
  </si>
  <si>
    <t>ALTRAN SINTRA tirage cordon B.16622100</t>
  </si>
  <si>
    <t>B.16622100</t>
  </si>
  <si>
    <t>ALTRAN OBIDOS  Tirage cordon K.14300100</t>
  </si>
  <si>
    <t>K.14300100</t>
  </si>
  <si>
    <t>K.15200100-</t>
  </si>
  <si>
    <t>ALTRAN COIMBRA Tirage Cordon K.15200100-</t>
  </si>
  <si>
    <t>QUANTITE</t>
  </si>
  <si>
    <t>REF TISSU</t>
  </si>
  <si>
    <t>HAUTEUR</t>
  </si>
  <si>
    <t>LARGEUR</t>
  </si>
  <si>
    <t>DESCRIPTION</t>
  </si>
  <si>
    <t>HAUTEUR SOUS PLAFOND</t>
  </si>
  <si>
    <t>LARGEUR MUR</t>
  </si>
  <si>
    <t>JEUX SOL/ RIDEAU</t>
  </si>
  <si>
    <t>TYPE DE TRINGLE</t>
  </si>
  <si>
    <t>LARGEUR RIDEAU</t>
  </si>
  <si>
    <t>HAUTEUR RIDEAU</t>
  </si>
  <si>
    <t>FRONCAGE</t>
  </si>
  <si>
    <t>TYPE DE TISSU</t>
  </si>
  <si>
    <t>VOILAGE DIMOUT BLANC</t>
  </si>
  <si>
    <t>NIGHT TOTAL BLACKOUT</t>
  </si>
  <si>
    <t>OCCULTANT BIFOSC</t>
  </si>
  <si>
    <t>BLANC MOTIF</t>
  </si>
  <si>
    <t>BLANC UNI</t>
  </si>
  <si>
    <t>GRIS CLAIRE</t>
  </si>
  <si>
    <t>GRIS FANCE</t>
  </si>
  <si>
    <t>OCCULTANT DARKEN</t>
  </si>
  <si>
    <t>VOILAGE GRIS</t>
  </si>
  <si>
    <t>VOILAGE BEIGE</t>
  </si>
  <si>
    <t>BLANC</t>
  </si>
  <si>
    <t>BEIGE</t>
  </si>
  <si>
    <t>TAUPE</t>
  </si>
  <si>
    <t>BLANC MOTF</t>
  </si>
  <si>
    <t>GRIS</t>
  </si>
  <si>
    <t>BLANC CASSE</t>
  </si>
  <si>
    <t>OCCULTANT</t>
  </si>
  <si>
    <t>VOILAGE</t>
  </si>
  <si>
    <t>TYPE TISSU</t>
  </si>
  <si>
    <t>COULEUR</t>
  </si>
  <si>
    <t>LAIZE</t>
  </si>
  <si>
    <t>OCCULTANT LISOPAC GRIS CLAIRE</t>
  </si>
  <si>
    <t>OCCULTANT LISOPAC BEIGE</t>
  </si>
  <si>
    <t>OCCULTANT LISOPAC TAUPE</t>
  </si>
  <si>
    <t>OCCULTANT LISOPAC GRIS FANCE</t>
  </si>
  <si>
    <t>OCCULTANT LISOPAC KAKI</t>
  </si>
  <si>
    <t>VOILAGE BLANC MOTIF</t>
  </si>
  <si>
    <t>VOILAGE LAURA BLANC</t>
  </si>
  <si>
    <t>VOILAGE VRALON BLANC UNI</t>
  </si>
  <si>
    <t>VOILAGE LAURA BLANC MOTIF</t>
  </si>
  <si>
    <t>VOILAGE BLANC CASSE'</t>
  </si>
  <si>
    <t>VOILAGE ETAMIN LISO</t>
  </si>
  <si>
    <t>Occultant</t>
  </si>
  <si>
    <t>Tissus</t>
  </si>
  <si>
    <t xml:space="preserve">occultant </t>
  </si>
  <si>
    <t>voilage</t>
  </si>
  <si>
    <t>Voilage</t>
  </si>
  <si>
    <t>Crochet</t>
  </si>
  <si>
    <t>Tringle</t>
  </si>
  <si>
    <t>Support</t>
  </si>
  <si>
    <t>RIDEAU 1</t>
  </si>
  <si>
    <t>RIDEAU 2</t>
  </si>
  <si>
    <t>RIDEAU 3</t>
  </si>
  <si>
    <t>RIDEAU 4</t>
  </si>
  <si>
    <t>RIDEAU 5</t>
  </si>
  <si>
    <t>RIDEAU 6</t>
  </si>
  <si>
    <t>RIDEAU 7</t>
  </si>
  <si>
    <t>RIDEAU 8</t>
  </si>
  <si>
    <t>RIDEAU 9</t>
  </si>
  <si>
    <t>RIDEAU 10</t>
  </si>
  <si>
    <t>RIDEAU 11</t>
  </si>
  <si>
    <t>RIDEAU 12</t>
  </si>
  <si>
    <t>Simple</t>
  </si>
  <si>
    <t>double</t>
  </si>
  <si>
    <t>triple</t>
  </si>
  <si>
    <t>quadriple</t>
  </si>
  <si>
    <t>Type tringle</t>
  </si>
  <si>
    <t>Ref tissu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</si>
</sst>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20"/>
      <color indexed="8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9"/>
      <color rgb="FF6A7379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4"/>
      <color rgb="FFFF0000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A7D00"/>
      <name val="Times New Roman"/>
      <family val="2"/>
    </font>
    <font>
      <b/>
      <sz val="14"/>
      <color theme="1"/>
      <name val="Times New Roman"/>
      <family val="1"/>
    </font>
    <font>
      <b/>
      <sz val="16"/>
      <color rgb="FFFA7D00"/>
      <name val="Times New Roman"/>
      <family val="2"/>
    </font>
    <font>
      <sz val="12"/>
      <color rgb="FFFF0000"/>
      <name val="Times New Roman"/>
      <family val="1"/>
    </font>
    <font>
      <b/>
      <sz val="14"/>
      <color rgb="FF008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99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double">
        <color rgb="FF3F3F3F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double">
        <color rgb="FF3F3F3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43" fontId="3" fillId="0" borderId="0" applyFont="0" applyFill="0" applyBorder="0" applyAlignment="0" applyProtection="0"/>
    <xf numFmtId="0" fontId="32" fillId="10" borderId="39" applyNumberFormat="0" applyAlignment="0" applyProtection="0"/>
  </cellStyleXfs>
  <cellXfs count="147">
    <xf numFmtId="0" fontId="0" fillId="0" borderId="0" xfId="0"/>
    <xf numFmtId="0" fontId="2" fillId="6" borderId="0" xfId="0" applyFont="1" applyFill="1" applyBorder="1"/>
    <xf numFmtId="0" fontId="2" fillId="6" borderId="0" xfId="0" applyFont="1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9" xfId="0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0" xfId="0" applyFont="1" applyBorder="1" applyAlignment="1">
      <alignment horizontal="center" vertical="center"/>
    </xf>
    <xf numFmtId="0" fontId="0" fillId="0" borderId="17" xfId="0" applyBorder="1"/>
    <xf numFmtId="0" fontId="5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0" fillId="0" borderId="27" xfId="0" applyBorder="1"/>
    <xf numFmtId="0" fontId="8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/>
    <xf numFmtId="0" fontId="10" fillId="0" borderId="10" xfId="0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2" fillId="8" borderId="17" xfId="0" applyFont="1" applyFill="1" applyBorder="1" applyAlignment="1">
      <alignment horizontal="center"/>
    </xf>
    <xf numFmtId="2" fontId="12" fillId="8" borderId="18" xfId="0" applyNumberFormat="1" applyFont="1" applyFill="1" applyBorder="1" applyAlignment="1">
      <alignment horizontal="center"/>
    </xf>
    <xf numFmtId="2" fontId="12" fillId="0" borderId="22" xfId="0" applyNumberFormat="1" applyFont="1" applyFill="1" applyBorder="1" applyAlignment="1">
      <alignment horizontal="center"/>
    </xf>
    <xf numFmtId="0" fontId="12" fillId="8" borderId="11" xfId="0" applyFont="1" applyFill="1" applyBorder="1" applyAlignment="1">
      <alignment horizontal="center"/>
    </xf>
    <xf numFmtId="2" fontId="12" fillId="8" borderId="12" xfId="0" applyNumberFormat="1" applyFont="1" applyFill="1" applyBorder="1" applyAlignment="1">
      <alignment horizontal="center"/>
    </xf>
    <xf numFmtId="2" fontId="12" fillId="0" borderId="13" xfId="0" applyNumberFormat="1" applyFont="1" applyFill="1" applyBorder="1" applyAlignment="1">
      <alignment horizontal="center"/>
    </xf>
    <xf numFmtId="0" fontId="13" fillId="0" borderId="0" xfId="0" applyFont="1"/>
    <xf numFmtId="0" fontId="13" fillId="3" borderId="0" xfId="0" applyFont="1" applyFill="1"/>
    <xf numFmtId="2" fontId="13" fillId="3" borderId="0" xfId="0" applyNumberFormat="1" applyFont="1" applyFill="1"/>
    <xf numFmtId="0" fontId="16" fillId="3" borderId="0" xfId="0" applyFont="1" applyFill="1" applyBorder="1" applyAlignment="1">
      <alignment horizontal="center"/>
    </xf>
    <xf numFmtId="0" fontId="17" fillId="3" borderId="0" xfId="0" applyNumberFormat="1" applyFont="1" applyFill="1" applyBorder="1" applyAlignment="1">
      <alignment horizontal="center"/>
    </xf>
    <xf numFmtId="0" fontId="21" fillId="8" borderId="5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/>
    </xf>
    <xf numFmtId="0" fontId="21" fillId="8" borderId="4" xfId="0" applyFont="1" applyFill="1" applyBorder="1" applyAlignment="1">
      <alignment horizontal="center"/>
    </xf>
    <xf numFmtId="43" fontId="23" fillId="8" borderId="25" xfId="2" applyFont="1" applyFill="1" applyBorder="1" applyAlignment="1">
      <alignment vertical="center"/>
    </xf>
    <xf numFmtId="2" fontId="22" fillId="0" borderId="13" xfId="0" applyNumberFormat="1" applyFont="1" applyFill="1" applyBorder="1" applyAlignment="1">
      <alignment horizontal="center"/>
    </xf>
    <xf numFmtId="0" fontId="26" fillId="6" borderId="0" xfId="0" applyFont="1" applyFill="1"/>
    <xf numFmtId="0" fontId="26" fillId="6" borderId="0" xfId="0" applyFont="1" applyFill="1" applyBorder="1"/>
    <xf numFmtId="0" fontId="26" fillId="6" borderId="0" xfId="0" applyFont="1" applyFill="1" applyBorder="1" applyAlignment="1">
      <alignment horizontal="left" vertical="center"/>
    </xf>
    <xf numFmtId="0" fontId="18" fillId="7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22" fillId="0" borderId="31" xfId="0" applyFont="1" applyFill="1" applyBorder="1" applyAlignment="1">
      <alignment horizontal="left"/>
    </xf>
    <xf numFmtId="0" fontId="22" fillId="3" borderId="20" xfId="0" applyFont="1" applyFill="1" applyBorder="1" applyAlignment="1">
      <alignment horizontal="left"/>
    </xf>
    <xf numFmtId="0" fontId="11" fillId="3" borderId="29" xfId="0" applyFont="1" applyFill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7" fillId="7" borderId="4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/>
    </xf>
    <xf numFmtId="0" fontId="19" fillId="8" borderId="1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10" xfId="0" applyFont="1" applyBorder="1"/>
    <xf numFmtId="0" fontId="9" fillId="6" borderId="0" xfId="0" applyFont="1" applyFill="1" applyAlignment="1">
      <alignment horizontal="center"/>
    </xf>
    <xf numFmtId="0" fontId="9" fillId="6" borderId="10" xfId="0" applyFont="1" applyFill="1" applyBorder="1" applyAlignment="1">
      <alignment horizontal="center"/>
    </xf>
    <xf numFmtId="2" fontId="10" fillId="0" borderId="10" xfId="0" applyNumberFormat="1" applyFont="1" applyBorder="1" applyAlignment="1">
      <alignment horizontal="center"/>
    </xf>
    <xf numFmtId="2" fontId="10" fillId="0" borderId="10" xfId="0" applyNumberFormat="1" applyFont="1" applyFill="1" applyBorder="1" applyAlignment="1">
      <alignment horizontal="center"/>
    </xf>
    <xf numFmtId="0" fontId="17" fillId="3" borderId="0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/>
    </xf>
    <xf numFmtId="0" fontId="28" fillId="0" borderId="17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29" fillId="0" borderId="36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30" fillId="7" borderId="4" xfId="0" applyFont="1" applyFill="1" applyBorder="1" applyAlignment="1">
      <alignment horizontal="center" vertical="center" wrapText="1"/>
    </xf>
    <xf numFmtId="0" fontId="19" fillId="8" borderId="37" xfId="0" applyFont="1" applyFill="1" applyBorder="1"/>
    <xf numFmtId="0" fontId="15" fillId="8" borderId="38" xfId="0" applyFont="1" applyFill="1" applyBorder="1"/>
    <xf numFmtId="0" fontId="27" fillId="0" borderId="10" xfId="0" applyFont="1" applyFill="1" applyBorder="1"/>
    <xf numFmtId="0" fontId="27" fillId="0" borderId="10" xfId="0" applyFont="1" applyBorder="1" applyAlignment="1">
      <alignment horizontal="center"/>
    </xf>
    <xf numFmtId="0" fontId="27" fillId="0" borderId="10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18" fillId="7" borderId="5" xfId="0" applyFont="1" applyFill="1" applyBorder="1" applyAlignment="1">
      <alignment horizontal="center" vertical="center" wrapText="1"/>
    </xf>
    <xf numFmtId="0" fontId="21" fillId="8" borderId="27" xfId="0" applyFont="1" applyFill="1" applyBorder="1" applyAlignment="1">
      <alignment horizontal="center"/>
    </xf>
    <xf numFmtId="43" fontId="33" fillId="9" borderId="4" xfId="2" applyFont="1" applyFill="1" applyBorder="1" applyAlignment="1">
      <alignment horizontal="left" vertical="top"/>
    </xf>
    <xf numFmtId="0" fontId="13" fillId="0" borderId="15" xfId="0" applyFont="1" applyBorder="1"/>
    <xf numFmtId="0" fontId="13" fillId="3" borderId="42" xfId="0" applyFont="1" applyFill="1" applyBorder="1"/>
    <xf numFmtId="0" fontId="13" fillId="3" borderId="43" xfId="0" applyFont="1" applyFill="1" applyBorder="1"/>
    <xf numFmtId="0" fontId="15" fillId="3" borderId="44" xfId="0" applyFont="1" applyFill="1" applyBorder="1"/>
    <xf numFmtId="0" fontId="13" fillId="3" borderId="14" xfId="0" applyFont="1" applyFill="1" applyBorder="1"/>
    <xf numFmtId="0" fontId="15" fillId="3" borderId="0" xfId="0" applyFont="1" applyFill="1" applyBorder="1"/>
    <xf numFmtId="0" fontId="15" fillId="3" borderId="0" xfId="0" applyFont="1" applyFill="1" applyBorder="1" applyAlignment="1">
      <alignment wrapText="1"/>
    </xf>
    <xf numFmtId="0" fontId="13" fillId="3" borderId="44" xfId="0" applyFont="1" applyFill="1" applyBorder="1"/>
    <xf numFmtId="0" fontId="13" fillId="6" borderId="14" xfId="0" applyFont="1" applyFill="1" applyBorder="1"/>
    <xf numFmtId="0" fontId="13" fillId="3" borderId="0" xfId="0" applyFont="1" applyFill="1" applyBorder="1"/>
    <xf numFmtId="0" fontId="34" fillId="10" borderId="39" xfId="3" applyNumberFormat="1" applyFont="1" applyBorder="1" applyAlignment="1">
      <alignment horizontal="center"/>
    </xf>
    <xf numFmtId="0" fontId="26" fillId="6" borderId="14" xfId="0" applyFont="1" applyFill="1" applyBorder="1"/>
    <xf numFmtId="0" fontId="34" fillId="10" borderId="39" xfId="3" applyFont="1" applyBorder="1" applyAlignment="1">
      <alignment horizontal="center"/>
    </xf>
    <xf numFmtId="0" fontId="13" fillId="0" borderId="0" xfId="0" applyFont="1" applyBorder="1"/>
    <xf numFmtId="0" fontId="26" fillId="6" borderId="0" xfId="0" applyFont="1" applyFill="1" applyBorder="1" applyAlignment="1">
      <alignment vertical="center"/>
    </xf>
    <xf numFmtId="0" fontId="26" fillId="6" borderId="14" xfId="0" applyFont="1" applyFill="1" applyBorder="1" applyAlignment="1">
      <alignment horizontal="left" vertical="center"/>
    </xf>
    <xf numFmtId="0" fontId="16" fillId="3" borderId="0" xfId="0" applyFont="1" applyFill="1" applyBorder="1"/>
    <xf numFmtId="0" fontId="20" fillId="3" borderId="44" xfId="0" applyFont="1" applyFill="1" applyBorder="1"/>
    <xf numFmtId="2" fontId="15" fillId="3" borderId="44" xfId="0" applyNumberFormat="1" applyFont="1" applyFill="1" applyBorder="1"/>
    <xf numFmtId="0" fontId="15" fillId="0" borderId="0" xfId="0" applyFont="1" applyBorder="1"/>
    <xf numFmtId="0" fontId="13" fillId="3" borderId="45" xfId="0" applyFont="1" applyFill="1" applyBorder="1"/>
    <xf numFmtId="0" fontId="13" fillId="3" borderId="46" xfId="0" applyFont="1" applyFill="1" applyBorder="1"/>
    <xf numFmtId="0" fontId="13" fillId="3" borderId="47" xfId="0" applyFont="1" applyFill="1" applyBorder="1"/>
    <xf numFmtId="0" fontId="2" fillId="0" borderId="10" xfId="0" applyFont="1" applyBorder="1" applyAlignment="1">
      <alignment horizontal="center" vertical="center"/>
    </xf>
    <xf numFmtId="0" fontId="25" fillId="7" borderId="4" xfId="0" applyFont="1" applyFill="1" applyBorder="1" applyAlignment="1">
      <alignment horizontal="center"/>
    </xf>
    <xf numFmtId="0" fontId="25" fillId="7" borderId="4" xfId="0" applyNumberFormat="1" applyFont="1" applyFill="1" applyBorder="1" applyAlignment="1">
      <alignment horizontal="center"/>
    </xf>
    <xf numFmtId="0" fontId="10" fillId="2" borderId="28" xfId="1" applyFont="1" applyBorder="1" applyAlignment="1">
      <alignment horizontal="center"/>
    </xf>
    <xf numFmtId="0" fontId="10" fillId="2" borderId="40" xfId="1" applyFont="1" applyBorder="1" applyAlignment="1">
      <alignment horizontal="center"/>
    </xf>
    <xf numFmtId="2" fontId="10" fillId="2" borderId="40" xfId="1" applyNumberFormat="1" applyFont="1" applyBorder="1" applyAlignment="1">
      <alignment horizontal="center"/>
    </xf>
    <xf numFmtId="0" fontId="10" fillId="2" borderId="41" xfId="1" applyFont="1" applyBorder="1" applyAlignment="1">
      <alignment horizontal="center"/>
    </xf>
    <xf numFmtId="0" fontId="10" fillId="2" borderId="21" xfId="1" applyFont="1" applyBorder="1" applyAlignment="1">
      <alignment horizontal="center"/>
    </xf>
    <xf numFmtId="2" fontId="35" fillId="2" borderId="21" xfId="1" applyNumberFormat="1" applyFont="1" applyBorder="1" applyAlignment="1">
      <alignment horizontal="center"/>
    </xf>
    <xf numFmtId="0" fontId="10" fillId="2" borderId="23" xfId="1" applyFont="1" applyBorder="1" applyAlignment="1">
      <alignment horizontal="center"/>
    </xf>
    <xf numFmtId="0" fontId="35" fillId="2" borderId="21" xfId="1" applyFont="1" applyBorder="1" applyAlignment="1">
      <alignment horizontal="center"/>
    </xf>
    <xf numFmtId="2" fontId="10" fillId="2" borderId="21" xfId="1" applyNumberFormat="1" applyFont="1" applyBorder="1" applyAlignment="1">
      <alignment horizontal="center"/>
    </xf>
    <xf numFmtId="2" fontId="10" fillId="2" borderId="24" xfId="1" applyNumberFormat="1" applyFont="1" applyBorder="1" applyAlignment="1">
      <alignment horizontal="center"/>
    </xf>
    <xf numFmtId="0" fontId="31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2" fillId="8" borderId="12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4" fontId="24" fillId="0" borderId="5" xfId="0" applyNumberFormat="1" applyFont="1" applyFill="1" applyBorder="1" applyAlignment="1">
      <alignment horizontal="center" vertical="center"/>
    </xf>
    <xf numFmtId="4" fontId="24" fillId="0" borderId="6" xfId="0" applyNumberFormat="1" applyFont="1" applyFill="1" applyBorder="1" applyAlignment="1">
      <alignment horizontal="center" vertical="center"/>
    </xf>
    <xf numFmtId="4" fontId="24" fillId="0" borderId="7" xfId="0" applyNumberFormat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/>
    </xf>
    <xf numFmtId="0" fontId="10" fillId="2" borderId="12" xfId="1" applyFont="1" applyBorder="1" applyAlignment="1">
      <alignment horizontal="left"/>
    </xf>
    <xf numFmtId="0" fontId="10" fillId="2" borderId="11" xfId="1" applyFont="1" applyBorder="1" applyAlignment="1">
      <alignment horizontal="left"/>
    </xf>
    <xf numFmtId="0" fontId="21" fillId="8" borderId="34" xfId="0" applyFont="1" applyFill="1" applyBorder="1" applyAlignment="1">
      <alignment horizontal="left"/>
    </xf>
    <xf numFmtId="0" fontId="21" fillId="8" borderId="35" xfId="0" applyFont="1" applyFill="1" applyBorder="1" applyAlignment="1">
      <alignment horizontal="left"/>
    </xf>
    <xf numFmtId="0" fontId="10" fillId="2" borderId="32" xfId="1" applyFont="1" applyBorder="1" applyAlignment="1">
      <alignment horizontal="left"/>
    </xf>
    <xf numFmtId="0" fontId="10" fillId="2" borderId="33" xfId="1" applyFont="1" applyBorder="1" applyAlignment="1">
      <alignment horizontal="left"/>
    </xf>
    <xf numFmtId="0" fontId="2" fillId="6" borderId="0" xfId="0" applyFont="1" applyFill="1" applyBorder="1" applyAlignment="1">
      <alignment horizontal="center"/>
    </xf>
  </cellXfs>
  <cellStyles count="4">
    <cellStyle name="40 % - Accent4" xfId="1" builtinId="43"/>
    <cellStyle name="Calcul" xfId="3" builtinId="22"/>
    <cellStyle name="Milliers 2" xfId="2"/>
    <cellStyle name="Normal" xfId="0" builtinId="0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</xdr:rowOff>
        </xdr:from>
        <xdr:to>
          <xdr:col>0</xdr:col>
          <xdr:colOff>2155031</xdr:colOff>
          <xdr:row>11</xdr:row>
          <xdr:rowOff>574147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image" spid="_x0000_s13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2476501"/>
              <a:ext cx="2155031" cy="107156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390525</xdr:rowOff>
        </xdr:from>
        <xdr:to>
          <xdr:col>8</xdr:col>
          <xdr:colOff>1076325</xdr:colOff>
          <xdr:row>11</xdr:row>
          <xdr:rowOff>152400</xdr:rowOff>
        </xdr:to>
        <xdr:sp macro="" textlink="">
          <xdr:nvSpPr>
            <xdr:cNvPr id="1273" name="Butto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CALCULER OF PROD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ulinette/PR%20%20RID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DEAU "/>
      <sheetName val="BASE"/>
      <sheetName val="Feuil2"/>
      <sheetName val="RIDEAU  (2)"/>
      <sheetName val="RIDEAU TRINGLE SILENCIEU-METAL"/>
      <sheetName val="CHEMIN DE LIT"/>
      <sheetName val="JUPONNAGE"/>
      <sheetName val="COUSSIN DE LIT"/>
      <sheetName val="tissu rideau"/>
    </sheetNames>
    <sheetDataSet>
      <sheetData sheetId="0"/>
      <sheetData sheetId="1">
        <row r="3">
          <cell r="E3" t="str">
            <v>Modèle Reflète</v>
          </cell>
          <cell r="F3" t="str">
            <v>Prix</v>
          </cell>
        </row>
        <row r="4">
          <cell r="E4" t="str">
            <v>WAVE</v>
          </cell>
          <cell r="F4">
            <v>100</v>
          </cell>
        </row>
        <row r="5">
          <cell r="E5" t="str">
            <v>papillon</v>
          </cell>
          <cell r="F5">
            <v>60</v>
          </cell>
        </row>
        <row r="6">
          <cell r="E6" t="str">
            <v>Un seul plis</v>
          </cell>
          <cell r="F6">
            <v>50</v>
          </cell>
        </row>
        <row r="7">
          <cell r="E7" t="str">
            <v>Trois plis</v>
          </cell>
          <cell r="F7">
            <v>40</v>
          </cell>
        </row>
        <row r="8">
          <cell r="E8" t="str">
            <v>normale</v>
          </cell>
          <cell r="F8">
            <v>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AM200"/>
  <sheetViews>
    <sheetView tabSelected="1" topLeftCell="A2" zoomScale="90" zoomScaleNormal="90" workbookViewId="0">
      <selection activeCell="I10" sqref="I10"/>
    </sheetView>
  </sheetViews>
  <sheetFormatPr baseColWidth="10" defaultRowHeight="15" x14ac:dyDescent="0.25"/>
  <cols>
    <col min="1" max="1" width="32.42578125" style="44" customWidth="1"/>
    <col min="2" max="2" width="27.7109375" style="44" customWidth="1"/>
    <col min="3" max="3" width="13" style="44" customWidth="1"/>
    <col min="4" max="4" width="19" style="44" customWidth="1"/>
    <col min="5" max="5" width="18.85546875" style="44" customWidth="1"/>
    <col min="6" max="6" width="11.42578125" style="44" customWidth="1"/>
    <col min="7" max="7" width="25.42578125" style="44" customWidth="1"/>
    <col min="8" max="8" width="10" style="44" bestFit="1" customWidth="1"/>
    <col min="9" max="9" width="16.7109375" style="44" bestFit="1" customWidth="1"/>
    <col min="10" max="10" width="6.5703125" style="45" customWidth="1"/>
    <col min="11" max="39" width="11.42578125" style="45"/>
    <col min="40" max="257" width="11.42578125" style="44"/>
    <col min="258" max="258" width="32.42578125" style="44" customWidth="1"/>
    <col min="259" max="259" width="29.28515625" style="44" customWidth="1"/>
    <col min="260" max="260" width="13.85546875" style="44" customWidth="1"/>
    <col min="261" max="261" width="11.42578125" style="44"/>
    <col min="262" max="262" width="17.85546875" style="44" customWidth="1"/>
    <col min="263" max="263" width="11.42578125" style="44"/>
    <col min="264" max="264" width="36.28515625" style="44" customWidth="1"/>
    <col min="265" max="265" width="16.140625" style="44" customWidth="1"/>
    <col min="266" max="513" width="11.42578125" style="44"/>
    <col min="514" max="514" width="32.42578125" style="44" customWidth="1"/>
    <col min="515" max="515" width="29.28515625" style="44" customWidth="1"/>
    <col min="516" max="516" width="13.85546875" style="44" customWidth="1"/>
    <col min="517" max="517" width="11.42578125" style="44"/>
    <col min="518" max="518" width="17.85546875" style="44" customWidth="1"/>
    <col min="519" max="519" width="11.42578125" style="44"/>
    <col min="520" max="520" width="36.28515625" style="44" customWidth="1"/>
    <col min="521" max="521" width="16.140625" style="44" customWidth="1"/>
    <col min="522" max="769" width="11.42578125" style="44"/>
    <col min="770" max="770" width="32.42578125" style="44" customWidth="1"/>
    <col min="771" max="771" width="29.28515625" style="44" customWidth="1"/>
    <col min="772" max="772" width="13.85546875" style="44" customWidth="1"/>
    <col min="773" max="773" width="11.42578125" style="44"/>
    <col min="774" max="774" width="17.85546875" style="44" customWidth="1"/>
    <col min="775" max="775" width="11.42578125" style="44"/>
    <col min="776" max="776" width="36.28515625" style="44" customWidth="1"/>
    <col min="777" max="777" width="16.140625" style="44" customWidth="1"/>
    <col min="778" max="1025" width="11.42578125" style="44"/>
    <col min="1026" max="1026" width="32.42578125" style="44" customWidth="1"/>
    <col min="1027" max="1027" width="29.28515625" style="44" customWidth="1"/>
    <col min="1028" max="1028" width="13.85546875" style="44" customWidth="1"/>
    <col min="1029" max="1029" width="11.42578125" style="44"/>
    <col min="1030" max="1030" width="17.85546875" style="44" customWidth="1"/>
    <col min="1031" max="1031" width="11.42578125" style="44"/>
    <col min="1032" max="1032" width="36.28515625" style="44" customWidth="1"/>
    <col min="1033" max="1033" width="16.140625" style="44" customWidth="1"/>
    <col min="1034" max="1281" width="11.42578125" style="44"/>
    <col min="1282" max="1282" width="32.42578125" style="44" customWidth="1"/>
    <col min="1283" max="1283" width="29.28515625" style="44" customWidth="1"/>
    <col min="1284" max="1284" width="13.85546875" style="44" customWidth="1"/>
    <col min="1285" max="1285" width="11.42578125" style="44"/>
    <col min="1286" max="1286" width="17.85546875" style="44" customWidth="1"/>
    <col min="1287" max="1287" width="11.42578125" style="44"/>
    <col min="1288" max="1288" width="36.28515625" style="44" customWidth="1"/>
    <col min="1289" max="1289" width="16.140625" style="44" customWidth="1"/>
    <col min="1290" max="1537" width="11.42578125" style="44"/>
    <col min="1538" max="1538" width="32.42578125" style="44" customWidth="1"/>
    <col min="1539" max="1539" width="29.28515625" style="44" customWidth="1"/>
    <col min="1540" max="1540" width="13.85546875" style="44" customWidth="1"/>
    <col min="1541" max="1541" width="11.42578125" style="44"/>
    <col min="1542" max="1542" width="17.85546875" style="44" customWidth="1"/>
    <col min="1543" max="1543" width="11.42578125" style="44"/>
    <col min="1544" max="1544" width="36.28515625" style="44" customWidth="1"/>
    <col min="1545" max="1545" width="16.140625" style="44" customWidth="1"/>
    <col min="1546" max="1793" width="11.42578125" style="44"/>
    <col min="1794" max="1794" width="32.42578125" style="44" customWidth="1"/>
    <col min="1795" max="1795" width="29.28515625" style="44" customWidth="1"/>
    <col min="1796" max="1796" width="13.85546875" style="44" customWidth="1"/>
    <col min="1797" max="1797" width="11.42578125" style="44"/>
    <col min="1798" max="1798" width="17.85546875" style="44" customWidth="1"/>
    <col min="1799" max="1799" width="11.42578125" style="44"/>
    <col min="1800" max="1800" width="36.28515625" style="44" customWidth="1"/>
    <col min="1801" max="1801" width="16.140625" style="44" customWidth="1"/>
    <col min="1802" max="2049" width="11.42578125" style="44"/>
    <col min="2050" max="2050" width="32.42578125" style="44" customWidth="1"/>
    <col min="2051" max="2051" width="29.28515625" style="44" customWidth="1"/>
    <col min="2052" max="2052" width="13.85546875" style="44" customWidth="1"/>
    <col min="2053" max="2053" width="11.42578125" style="44"/>
    <col min="2054" max="2054" width="17.85546875" style="44" customWidth="1"/>
    <col min="2055" max="2055" width="11.42578125" style="44"/>
    <col min="2056" max="2056" width="36.28515625" style="44" customWidth="1"/>
    <col min="2057" max="2057" width="16.140625" style="44" customWidth="1"/>
    <col min="2058" max="2305" width="11.42578125" style="44"/>
    <col min="2306" max="2306" width="32.42578125" style="44" customWidth="1"/>
    <col min="2307" max="2307" width="29.28515625" style="44" customWidth="1"/>
    <col min="2308" max="2308" width="13.85546875" style="44" customWidth="1"/>
    <col min="2309" max="2309" width="11.42578125" style="44"/>
    <col min="2310" max="2310" width="17.85546875" style="44" customWidth="1"/>
    <col min="2311" max="2311" width="11.42578125" style="44"/>
    <col min="2312" max="2312" width="36.28515625" style="44" customWidth="1"/>
    <col min="2313" max="2313" width="16.140625" style="44" customWidth="1"/>
    <col min="2314" max="2561" width="11.42578125" style="44"/>
    <col min="2562" max="2562" width="32.42578125" style="44" customWidth="1"/>
    <col min="2563" max="2563" width="29.28515625" style="44" customWidth="1"/>
    <col min="2564" max="2564" width="13.85546875" style="44" customWidth="1"/>
    <col min="2565" max="2565" width="11.42578125" style="44"/>
    <col min="2566" max="2566" width="17.85546875" style="44" customWidth="1"/>
    <col min="2567" max="2567" width="11.42578125" style="44"/>
    <col min="2568" max="2568" width="36.28515625" style="44" customWidth="1"/>
    <col min="2569" max="2569" width="16.140625" style="44" customWidth="1"/>
    <col min="2570" max="2817" width="11.42578125" style="44"/>
    <col min="2818" max="2818" width="32.42578125" style="44" customWidth="1"/>
    <col min="2819" max="2819" width="29.28515625" style="44" customWidth="1"/>
    <col min="2820" max="2820" width="13.85546875" style="44" customWidth="1"/>
    <col min="2821" max="2821" width="11.42578125" style="44"/>
    <col min="2822" max="2822" width="17.85546875" style="44" customWidth="1"/>
    <col min="2823" max="2823" width="11.42578125" style="44"/>
    <col min="2824" max="2824" width="36.28515625" style="44" customWidth="1"/>
    <col min="2825" max="2825" width="16.140625" style="44" customWidth="1"/>
    <col min="2826" max="3073" width="11.42578125" style="44"/>
    <col min="3074" max="3074" width="32.42578125" style="44" customWidth="1"/>
    <col min="3075" max="3075" width="29.28515625" style="44" customWidth="1"/>
    <col min="3076" max="3076" width="13.85546875" style="44" customWidth="1"/>
    <col min="3077" max="3077" width="11.42578125" style="44"/>
    <col min="3078" max="3078" width="17.85546875" style="44" customWidth="1"/>
    <col min="3079" max="3079" width="11.42578125" style="44"/>
    <col min="3080" max="3080" width="36.28515625" style="44" customWidth="1"/>
    <col min="3081" max="3081" width="16.140625" style="44" customWidth="1"/>
    <col min="3082" max="3329" width="11.42578125" style="44"/>
    <col min="3330" max="3330" width="32.42578125" style="44" customWidth="1"/>
    <col min="3331" max="3331" width="29.28515625" style="44" customWidth="1"/>
    <col min="3332" max="3332" width="13.85546875" style="44" customWidth="1"/>
    <col min="3333" max="3333" width="11.42578125" style="44"/>
    <col min="3334" max="3334" width="17.85546875" style="44" customWidth="1"/>
    <col min="3335" max="3335" width="11.42578125" style="44"/>
    <col min="3336" max="3336" width="36.28515625" style="44" customWidth="1"/>
    <col min="3337" max="3337" width="16.140625" style="44" customWidth="1"/>
    <col min="3338" max="3585" width="11.42578125" style="44"/>
    <col min="3586" max="3586" width="32.42578125" style="44" customWidth="1"/>
    <col min="3587" max="3587" width="29.28515625" style="44" customWidth="1"/>
    <col min="3588" max="3588" width="13.85546875" style="44" customWidth="1"/>
    <col min="3589" max="3589" width="11.42578125" style="44"/>
    <col min="3590" max="3590" width="17.85546875" style="44" customWidth="1"/>
    <col min="3591" max="3591" width="11.42578125" style="44"/>
    <col min="3592" max="3592" width="36.28515625" style="44" customWidth="1"/>
    <col min="3593" max="3593" width="16.140625" style="44" customWidth="1"/>
    <col min="3594" max="3841" width="11.42578125" style="44"/>
    <col min="3842" max="3842" width="32.42578125" style="44" customWidth="1"/>
    <col min="3843" max="3843" width="29.28515625" style="44" customWidth="1"/>
    <col min="3844" max="3844" width="13.85546875" style="44" customWidth="1"/>
    <col min="3845" max="3845" width="11.42578125" style="44"/>
    <col min="3846" max="3846" width="17.85546875" style="44" customWidth="1"/>
    <col min="3847" max="3847" width="11.42578125" style="44"/>
    <col min="3848" max="3848" width="36.28515625" style="44" customWidth="1"/>
    <col min="3849" max="3849" width="16.140625" style="44" customWidth="1"/>
    <col min="3850" max="4097" width="11.42578125" style="44"/>
    <col min="4098" max="4098" width="32.42578125" style="44" customWidth="1"/>
    <col min="4099" max="4099" width="29.28515625" style="44" customWidth="1"/>
    <col min="4100" max="4100" width="13.85546875" style="44" customWidth="1"/>
    <col min="4101" max="4101" width="11.42578125" style="44"/>
    <col min="4102" max="4102" width="17.85546875" style="44" customWidth="1"/>
    <col min="4103" max="4103" width="11.42578125" style="44"/>
    <col min="4104" max="4104" width="36.28515625" style="44" customWidth="1"/>
    <col min="4105" max="4105" width="16.140625" style="44" customWidth="1"/>
    <col min="4106" max="4353" width="11.42578125" style="44"/>
    <col min="4354" max="4354" width="32.42578125" style="44" customWidth="1"/>
    <col min="4355" max="4355" width="29.28515625" style="44" customWidth="1"/>
    <col min="4356" max="4356" width="13.85546875" style="44" customWidth="1"/>
    <col min="4357" max="4357" width="11.42578125" style="44"/>
    <col min="4358" max="4358" width="17.85546875" style="44" customWidth="1"/>
    <col min="4359" max="4359" width="11.42578125" style="44"/>
    <col min="4360" max="4360" width="36.28515625" style="44" customWidth="1"/>
    <col min="4361" max="4361" width="16.140625" style="44" customWidth="1"/>
    <col min="4362" max="4609" width="11.42578125" style="44"/>
    <col min="4610" max="4610" width="32.42578125" style="44" customWidth="1"/>
    <col min="4611" max="4611" width="29.28515625" style="44" customWidth="1"/>
    <col min="4612" max="4612" width="13.85546875" style="44" customWidth="1"/>
    <col min="4613" max="4613" width="11.42578125" style="44"/>
    <col min="4614" max="4614" width="17.85546875" style="44" customWidth="1"/>
    <col min="4615" max="4615" width="11.42578125" style="44"/>
    <col min="4616" max="4616" width="36.28515625" style="44" customWidth="1"/>
    <col min="4617" max="4617" width="16.140625" style="44" customWidth="1"/>
    <col min="4618" max="4865" width="11.42578125" style="44"/>
    <col min="4866" max="4866" width="32.42578125" style="44" customWidth="1"/>
    <col min="4867" max="4867" width="29.28515625" style="44" customWidth="1"/>
    <col min="4868" max="4868" width="13.85546875" style="44" customWidth="1"/>
    <col min="4869" max="4869" width="11.42578125" style="44"/>
    <col min="4870" max="4870" width="17.85546875" style="44" customWidth="1"/>
    <col min="4871" max="4871" width="11.42578125" style="44"/>
    <col min="4872" max="4872" width="36.28515625" style="44" customWidth="1"/>
    <col min="4873" max="4873" width="16.140625" style="44" customWidth="1"/>
    <col min="4874" max="5121" width="11.42578125" style="44"/>
    <col min="5122" max="5122" width="32.42578125" style="44" customWidth="1"/>
    <col min="5123" max="5123" width="29.28515625" style="44" customWidth="1"/>
    <col min="5124" max="5124" width="13.85546875" style="44" customWidth="1"/>
    <col min="5125" max="5125" width="11.42578125" style="44"/>
    <col min="5126" max="5126" width="17.85546875" style="44" customWidth="1"/>
    <col min="5127" max="5127" width="11.42578125" style="44"/>
    <col min="5128" max="5128" width="36.28515625" style="44" customWidth="1"/>
    <col min="5129" max="5129" width="16.140625" style="44" customWidth="1"/>
    <col min="5130" max="5377" width="11.42578125" style="44"/>
    <col min="5378" max="5378" width="32.42578125" style="44" customWidth="1"/>
    <col min="5379" max="5379" width="29.28515625" style="44" customWidth="1"/>
    <col min="5380" max="5380" width="13.85546875" style="44" customWidth="1"/>
    <col min="5381" max="5381" width="11.42578125" style="44"/>
    <col min="5382" max="5382" width="17.85546875" style="44" customWidth="1"/>
    <col min="5383" max="5383" width="11.42578125" style="44"/>
    <col min="5384" max="5384" width="36.28515625" style="44" customWidth="1"/>
    <col min="5385" max="5385" width="16.140625" style="44" customWidth="1"/>
    <col min="5386" max="5633" width="11.42578125" style="44"/>
    <col min="5634" max="5634" width="32.42578125" style="44" customWidth="1"/>
    <col min="5635" max="5635" width="29.28515625" style="44" customWidth="1"/>
    <col min="5636" max="5636" width="13.85546875" style="44" customWidth="1"/>
    <col min="5637" max="5637" width="11.42578125" style="44"/>
    <col min="5638" max="5638" width="17.85546875" style="44" customWidth="1"/>
    <col min="5639" max="5639" width="11.42578125" style="44"/>
    <col min="5640" max="5640" width="36.28515625" style="44" customWidth="1"/>
    <col min="5641" max="5641" width="16.140625" style="44" customWidth="1"/>
    <col min="5642" max="5889" width="11.42578125" style="44"/>
    <col min="5890" max="5890" width="32.42578125" style="44" customWidth="1"/>
    <col min="5891" max="5891" width="29.28515625" style="44" customWidth="1"/>
    <col min="5892" max="5892" width="13.85546875" style="44" customWidth="1"/>
    <col min="5893" max="5893" width="11.42578125" style="44"/>
    <col min="5894" max="5894" width="17.85546875" style="44" customWidth="1"/>
    <col min="5895" max="5895" width="11.42578125" style="44"/>
    <col min="5896" max="5896" width="36.28515625" style="44" customWidth="1"/>
    <col min="5897" max="5897" width="16.140625" style="44" customWidth="1"/>
    <col min="5898" max="6145" width="11.42578125" style="44"/>
    <col min="6146" max="6146" width="32.42578125" style="44" customWidth="1"/>
    <col min="6147" max="6147" width="29.28515625" style="44" customWidth="1"/>
    <col min="6148" max="6148" width="13.85546875" style="44" customWidth="1"/>
    <col min="6149" max="6149" width="11.42578125" style="44"/>
    <col min="6150" max="6150" width="17.85546875" style="44" customWidth="1"/>
    <col min="6151" max="6151" width="11.42578125" style="44"/>
    <col min="6152" max="6152" width="36.28515625" style="44" customWidth="1"/>
    <col min="6153" max="6153" width="16.140625" style="44" customWidth="1"/>
    <col min="6154" max="6401" width="11.42578125" style="44"/>
    <col min="6402" max="6402" width="32.42578125" style="44" customWidth="1"/>
    <col min="6403" max="6403" width="29.28515625" style="44" customWidth="1"/>
    <col min="6404" max="6404" width="13.85546875" style="44" customWidth="1"/>
    <col min="6405" max="6405" width="11.42578125" style="44"/>
    <col min="6406" max="6406" width="17.85546875" style="44" customWidth="1"/>
    <col min="6407" max="6407" width="11.42578125" style="44"/>
    <col min="6408" max="6408" width="36.28515625" style="44" customWidth="1"/>
    <col min="6409" max="6409" width="16.140625" style="44" customWidth="1"/>
    <col min="6410" max="6657" width="11.42578125" style="44"/>
    <col min="6658" max="6658" width="32.42578125" style="44" customWidth="1"/>
    <col min="6659" max="6659" width="29.28515625" style="44" customWidth="1"/>
    <col min="6660" max="6660" width="13.85546875" style="44" customWidth="1"/>
    <col min="6661" max="6661" width="11.42578125" style="44"/>
    <col min="6662" max="6662" width="17.85546875" style="44" customWidth="1"/>
    <col min="6663" max="6663" width="11.42578125" style="44"/>
    <col min="6664" max="6664" width="36.28515625" style="44" customWidth="1"/>
    <col min="6665" max="6665" width="16.140625" style="44" customWidth="1"/>
    <col min="6666" max="6913" width="11.42578125" style="44"/>
    <col min="6914" max="6914" width="32.42578125" style="44" customWidth="1"/>
    <col min="6915" max="6915" width="29.28515625" style="44" customWidth="1"/>
    <col min="6916" max="6916" width="13.85546875" style="44" customWidth="1"/>
    <col min="6917" max="6917" width="11.42578125" style="44"/>
    <col min="6918" max="6918" width="17.85546875" style="44" customWidth="1"/>
    <col min="6919" max="6919" width="11.42578125" style="44"/>
    <col min="6920" max="6920" width="36.28515625" style="44" customWidth="1"/>
    <col min="6921" max="6921" width="16.140625" style="44" customWidth="1"/>
    <col min="6922" max="7169" width="11.42578125" style="44"/>
    <col min="7170" max="7170" width="32.42578125" style="44" customWidth="1"/>
    <col min="7171" max="7171" width="29.28515625" style="44" customWidth="1"/>
    <col min="7172" max="7172" width="13.85546875" style="44" customWidth="1"/>
    <col min="7173" max="7173" width="11.42578125" style="44"/>
    <col min="7174" max="7174" width="17.85546875" style="44" customWidth="1"/>
    <col min="7175" max="7175" width="11.42578125" style="44"/>
    <col min="7176" max="7176" width="36.28515625" style="44" customWidth="1"/>
    <col min="7177" max="7177" width="16.140625" style="44" customWidth="1"/>
    <col min="7178" max="7425" width="11.42578125" style="44"/>
    <col min="7426" max="7426" width="32.42578125" style="44" customWidth="1"/>
    <col min="7427" max="7427" width="29.28515625" style="44" customWidth="1"/>
    <col min="7428" max="7428" width="13.85546875" style="44" customWidth="1"/>
    <col min="7429" max="7429" width="11.42578125" style="44"/>
    <col min="7430" max="7430" width="17.85546875" style="44" customWidth="1"/>
    <col min="7431" max="7431" width="11.42578125" style="44"/>
    <col min="7432" max="7432" width="36.28515625" style="44" customWidth="1"/>
    <col min="7433" max="7433" width="16.140625" style="44" customWidth="1"/>
    <col min="7434" max="7681" width="11.42578125" style="44"/>
    <col min="7682" max="7682" width="32.42578125" style="44" customWidth="1"/>
    <col min="7683" max="7683" width="29.28515625" style="44" customWidth="1"/>
    <col min="7684" max="7684" width="13.85546875" style="44" customWidth="1"/>
    <col min="7685" max="7685" width="11.42578125" style="44"/>
    <col min="7686" max="7686" width="17.85546875" style="44" customWidth="1"/>
    <col min="7687" max="7687" width="11.42578125" style="44"/>
    <col min="7688" max="7688" width="36.28515625" style="44" customWidth="1"/>
    <col min="7689" max="7689" width="16.140625" style="44" customWidth="1"/>
    <col min="7690" max="7937" width="11.42578125" style="44"/>
    <col min="7938" max="7938" width="32.42578125" style="44" customWidth="1"/>
    <col min="7939" max="7939" width="29.28515625" style="44" customWidth="1"/>
    <col min="7940" max="7940" width="13.85546875" style="44" customWidth="1"/>
    <col min="7941" max="7941" width="11.42578125" style="44"/>
    <col min="7942" max="7942" width="17.85546875" style="44" customWidth="1"/>
    <col min="7943" max="7943" width="11.42578125" style="44"/>
    <col min="7944" max="7944" width="36.28515625" style="44" customWidth="1"/>
    <col min="7945" max="7945" width="16.140625" style="44" customWidth="1"/>
    <col min="7946" max="8193" width="11.42578125" style="44"/>
    <col min="8194" max="8194" width="32.42578125" style="44" customWidth="1"/>
    <col min="8195" max="8195" width="29.28515625" style="44" customWidth="1"/>
    <col min="8196" max="8196" width="13.85546875" style="44" customWidth="1"/>
    <col min="8197" max="8197" width="11.42578125" style="44"/>
    <col min="8198" max="8198" width="17.85546875" style="44" customWidth="1"/>
    <col min="8199" max="8199" width="11.42578125" style="44"/>
    <col min="8200" max="8200" width="36.28515625" style="44" customWidth="1"/>
    <col min="8201" max="8201" width="16.140625" style="44" customWidth="1"/>
    <col min="8202" max="8449" width="11.42578125" style="44"/>
    <col min="8450" max="8450" width="32.42578125" style="44" customWidth="1"/>
    <col min="8451" max="8451" width="29.28515625" style="44" customWidth="1"/>
    <col min="8452" max="8452" width="13.85546875" style="44" customWidth="1"/>
    <col min="8453" max="8453" width="11.42578125" style="44"/>
    <col min="8454" max="8454" width="17.85546875" style="44" customWidth="1"/>
    <col min="8455" max="8455" width="11.42578125" style="44"/>
    <col min="8456" max="8456" width="36.28515625" style="44" customWidth="1"/>
    <col min="8457" max="8457" width="16.140625" style="44" customWidth="1"/>
    <col min="8458" max="8705" width="11.42578125" style="44"/>
    <col min="8706" max="8706" width="32.42578125" style="44" customWidth="1"/>
    <col min="8707" max="8707" width="29.28515625" style="44" customWidth="1"/>
    <col min="8708" max="8708" width="13.85546875" style="44" customWidth="1"/>
    <col min="8709" max="8709" width="11.42578125" style="44"/>
    <col min="8710" max="8710" width="17.85546875" style="44" customWidth="1"/>
    <col min="8711" max="8711" width="11.42578125" style="44"/>
    <col min="8712" max="8712" width="36.28515625" style="44" customWidth="1"/>
    <col min="8713" max="8713" width="16.140625" style="44" customWidth="1"/>
    <col min="8714" max="8961" width="11.42578125" style="44"/>
    <col min="8962" max="8962" width="32.42578125" style="44" customWidth="1"/>
    <col min="8963" max="8963" width="29.28515625" style="44" customWidth="1"/>
    <col min="8964" max="8964" width="13.85546875" style="44" customWidth="1"/>
    <col min="8965" max="8965" width="11.42578125" style="44"/>
    <col min="8966" max="8966" width="17.85546875" style="44" customWidth="1"/>
    <col min="8967" max="8967" width="11.42578125" style="44"/>
    <col min="8968" max="8968" width="36.28515625" style="44" customWidth="1"/>
    <col min="8969" max="8969" width="16.140625" style="44" customWidth="1"/>
    <col min="8970" max="9217" width="11.42578125" style="44"/>
    <col min="9218" max="9218" width="32.42578125" style="44" customWidth="1"/>
    <col min="9219" max="9219" width="29.28515625" style="44" customWidth="1"/>
    <col min="9220" max="9220" width="13.85546875" style="44" customWidth="1"/>
    <col min="9221" max="9221" width="11.42578125" style="44"/>
    <col min="9222" max="9222" width="17.85546875" style="44" customWidth="1"/>
    <col min="9223" max="9223" width="11.42578125" style="44"/>
    <col min="9224" max="9224" width="36.28515625" style="44" customWidth="1"/>
    <col min="9225" max="9225" width="16.140625" style="44" customWidth="1"/>
    <col min="9226" max="9473" width="11.42578125" style="44"/>
    <col min="9474" max="9474" width="32.42578125" style="44" customWidth="1"/>
    <col min="9475" max="9475" width="29.28515625" style="44" customWidth="1"/>
    <col min="9476" max="9476" width="13.85546875" style="44" customWidth="1"/>
    <col min="9477" max="9477" width="11.42578125" style="44"/>
    <col min="9478" max="9478" width="17.85546875" style="44" customWidth="1"/>
    <col min="9479" max="9479" width="11.42578125" style="44"/>
    <col min="9480" max="9480" width="36.28515625" style="44" customWidth="1"/>
    <col min="9481" max="9481" width="16.140625" style="44" customWidth="1"/>
    <col min="9482" max="9729" width="11.42578125" style="44"/>
    <col min="9730" max="9730" width="32.42578125" style="44" customWidth="1"/>
    <col min="9731" max="9731" width="29.28515625" style="44" customWidth="1"/>
    <col min="9732" max="9732" width="13.85546875" style="44" customWidth="1"/>
    <col min="9733" max="9733" width="11.42578125" style="44"/>
    <col min="9734" max="9734" width="17.85546875" style="44" customWidth="1"/>
    <col min="9735" max="9735" width="11.42578125" style="44"/>
    <col min="9736" max="9736" width="36.28515625" style="44" customWidth="1"/>
    <col min="9737" max="9737" width="16.140625" style="44" customWidth="1"/>
    <col min="9738" max="9985" width="11.42578125" style="44"/>
    <col min="9986" max="9986" width="32.42578125" style="44" customWidth="1"/>
    <col min="9987" max="9987" width="29.28515625" style="44" customWidth="1"/>
    <col min="9988" max="9988" width="13.85546875" style="44" customWidth="1"/>
    <col min="9989" max="9989" width="11.42578125" style="44"/>
    <col min="9990" max="9990" width="17.85546875" style="44" customWidth="1"/>
    <col min="9991" max="9991" width="11.42578125" style="44"/>
    <col min="9992" max="9992" width="36.28515625" style="44" customWidth="1"/>
    <col min="9993" max="9993" width="16.140625" style="44" customWidth="1"/>
    <col min="9994" max="10241" width="11.42578125" style="44"/>
    <col min="10242" max="10242" width="32.42578125" style="44" customWidth="1"/>
    <col min="10243" max="10243" width="29.28515625" style="44" customWidth="1"/>
    <col min="10244" max="10244" width="13.85546875" style="44" customWidth="1"/>
    <col min="10245" max="10245" width="11.42578125" style="44"/>
    <col min="10246" max="10246" width="17.85546875" style="44" customWidth="1"/>
    <col min="10247" max="10247" width="11.42578125" style="44"/>
    <col min="10248" max="10248" width="36.28515625" style="44" customWidth="1"/>
    <col min="10249" max="10249" width="16.140625" style="44" customWidth="1"/>
    <col min="10250" max="10497" width="11.42578125" style="44"/>
    <col min="10498" max="10498" width="32.42578125" style="44" customWidth="1"/>
    <col min="10499" max="10499" width="29.28515625" style="44" customWidth="1"/>
    <col min="10500" max="10500" width="13.85546875" style="44" customWidth="1"/>
    <col min="10501" max="10501" width="11.42578125" style="44"/>
    <col min="10502" max="10502" width="17.85546875" style="44" customWidth="1"/>
    <col min="10503" max="10503" width="11.42578125" style="44"/>
    <col min="10504" max="10504" width="36.28515625" style="44" customWidth="1"/>
    <col min="10505" max="10505" width="16.140625" style="44" customWidth="1"/>
    <col min="10506" max="10753" width="11.42578125" style="44"/>
    <col min="10754" max="10754" width="32.42578125" style="44" customWidth="1"/>
    <col min="10755" max="10755" width="29.28515625" style="44" customWidth="1"/>
    <col min="10756" max="10756" width="13.85546875" style="44" customWidth="1"/>
    <col min="10757" max="10757" width="11.42578125" style="44"/>
    <col min="10758" max="10758" width="17.85546875" style="44" customWidth="1"/>
    <col min="10759" max="10759" width="11.42578125" style="44"/>
    <col min="10760" max="10760" width="36.28515625" style="44" customWidth="1"/>
    <col min="10761" max="10761" width="16.140625" style="44" customWidth="1"/>
    <col min="10762" max="11009" width="11.42578125" style="44"/>
    <col min="11010" max="11010" width="32.42578125" style="44" customWidth="1"/>
    <col min="11011" max="11011" width="29.28515625" style="44" customWidth="1"/>
    <col min="11012" max="11012" width="13.85546875" style="44" customWidth="1"/>
    <col min="11013" max="11013" width="11.42578125" style="44"/>
    <col min="11014" max="11014" width="17.85546875" style="44" customWidth="1"/>
    <col min="11015" max="11015" width="11.42578125" style="44"/>
    <col min="11016" max="11016" width="36.28515625" style="44" customWidth="1"/>
    <col min="11017" max="11017" width="16.140625" style="44" customWidth="1"/>
    <col min="11018" max="11265" width="11.42578125" style="44"/>
    <col min="11266" max="11266" width="32.42578125" style="44" customWidth="1"/>
    <col min="11267" max="11267" width="29.28515625" style="44" customWidth="1"/>
    <col min="11268" max="11268" width="13.85546875" style="44" customWidth="1"/>
    <col min="11269" max="11269" width="11.42578125" style="44"/>
    <col min="11270" max="11270" width="17.85546875" style="44" customWidth="1"/>
    <col min="11271" max="11271" width="11.42578125" style="44"/>
    <col min="11272" max="11272" width="36.28515625" style="44" customWidth="1"/>
    <col min="11273" max="11273" width="16.140625" style="44" customWidth="1"/>
    <col min="11274" max="11521" width="11.42578125" style="44"/>
    <col min="11522" max="11522" width="32.42578125" style="44" customWidth="1"/>
    <col min="11523" max="11523" width="29.28515625" style="44" customWidth="1"/>
    <col min="11524" max="11524" width="13.85546875" style="44" customWidth="1"/>
    <col min="11525" max="11525" width="11.42578125" style="44"/>
    <col min="11526" max="11526" width="17.85546875" style="44" customWidth="1"/>
    <col min="11527" max="11527" width="11.42578125" style="44"/>
    <col min="11528" max="11528" width="36.28515625" style="44" customWidth="1"/>
    <col min="11529" max="11529" width="16.140625" style="44" customWidth="1"/>
    <col min="11530" max="11777" width="11.42578125" style="44"/>
    <col min="11778" max="11778" width="32.42578125" style="44" customWidth="1"/>
    <col min="11779" max="11779" width="29.28515625" style="44" customWidth="1"/>
    <col min="11780" max="11780" width="13.85546875" style="44" customWidth="1"/>
    <col min="11781" max="11781" width="11.42578125" style="44"/>
    <col min="11782" max="11782" width="17.85546875" style="44" customWidth="1"/>
    <col min="11783" max="11783" width="11.42578125" style="44"/>
    <col min="11784" max="11784" width="36.28515625" style="44" customWidth="1"/>
    <col min="11785" max="11785" width="16.140625" style="44" customWidth="1"/>
    <col min="11786" max="12033" width="11.42578125" style="44"/>
    <col min="12034" max="12034" width="32.42578125" style="44" customWidth="1"/>
    <col min="12035" max="12035" width="29.28515625" style="44" customWidth="1"/>
    <col min="12036" max="12036" width="13.85546875" style="44" customWidth="1"/>
    <col min="12037" max="12037" width="11.42578125" style="44"/>
    <col min="12038" max="12038" width="17.85546875" style="44" customWidth="1"/>
    <col min="12039" max="12039" width="11.42578125" style="44"/>
    <col min="12040" max="12040" width="36.28515625" style="44" customWidth="1"/>
    <col min="12041" max="12041" width="16.140625" style="44" customWidth="1"/>
    <col min="12042" max="12289" width="11.42578125" style="44"/>
    <col min="12290" max="12290" width="32.42578125" style="44" customWidth="1"/>
    <col min="12291" max="12291" width="29.28515625" style="44" customWidth="1"/>
    <col min="12292" max="12292" width="13.85546875" style="44" customWidth="1"/>
    <col min="12293" max="12293" width="11.42578125" style="44"/>
    <col min="12294" max="12294" width="17.85546875" style="44" customWidth="1"/>
    <col min="12295" max="12295" width="11.42578125" style="44"/>
    <col min="12296" max="12296" width="36.28515625" style="44" customWidth="1"/>
    <col min="12297" max="12297" width="16.140625" style="44" customWidth="1"/>
    <col min="12298" max="12545" width="11.42578125" style="44"/>
    <col min="12546" max="12546" width="32.42578125" style="44" customWidth="1"/>
    <col min="12547" max="12547" width="29.28515625" style="44" customWidth="1"/>
    <col min="12548" max="12548" width="13.85546875" style="44" customWidth="1"/>
    <col min="12549" max="12549" width="11.42578125" style="44"/>
    <col min="12550" max="12550" width="17.85546875" style="44" customWidth="1"/>
    <col min="12551" max="12551" width="11.42578125" style="44"/>
    <col min="12552" max="12552" width="36.28515625" style="44" customWidth="1"/>
    <col min="12553" max="12553" width="16.140625" style="44" customWidth="1"/>
    <col min="12554" max="12801" width="11.42578125" style="44"/>
    <col min="12802" max="12802" width="32.42578125" style="44" customWidth="1"/>
    <col min="12803" max="12803" width="29.28515625" style="44" customWidth="1"/>
    <col min="12804" max="12804" width="13.85546875" style="44" customWidth="1"/>
    <col min="12805" max="12805" width="11.42578125" style="44"/>
    <col min="12806" max="12806" width="17.85546875" style="44" customWidth="1"/>
    <col min="12807" max="12807" width="11.42578125" style="44"/>
    <col min="12808" max="12808" width="36.28515625" style="44" customWidth="1"/>
    <col min="12809" max="12809" width="16.140625" style="44" customWidth="1"/>
    <col min="12810" max="13057" width="11.42578125" style="44"/>
    <col min="13058" max="13058" width="32.42578125" style="44" customWidth="1"/>
    <col min="13059" max="13059" width="29.28515625" style="44" customWidth="1"/>
    <col min="13060" max="13060" width="13.85546875" style="44" customWidth="1"/>
    <col min="13061" max="13061" width="11.42578125" style="44"/>
    <col min="13062" max="13062" width="17.85546875" style="44" customWidth="1"/>
    <col min="13063" max="13063" width="11.42578125" style="44"/>
    <col min="13064" max="13064" width="36.28515625" style="44" customWidth="1"/>
    <col min="13065" max="13065" width="16.140625" style="44" customWidth="1"/>
    <col min="13066" max="13313" width="11.42578125" style="44"/>
    <col min="13314" max="13314" width="32.42578125" style="44" customWidth="1"/>
    <col min="13315" max="13315" width="29.28515625" style="44" customWidth="1"/>
    <col min="13316" max="13316" width="13.85546875" style="44" customWidth="1"/>
    <col min="13317" max="13317" width="11.42578125" style="44"/>
    <col min="13318" max="13318" width="17.85546875" style="44" customWidth="1"/>
    <col min="13319" max="13319" width="11.42578125" style="44"/>
    <col min="13320" max="13320" width="36.28515625" style="44" customWidth="1"/>
    <col min="13321" max="13321" width="16.140625" style="44" customWidth="1"/>
    <col min="13322" max="13569" width="11.42578125" style="44"/>
    <col min="13570" max="13570" width="32.42578125" style="44" customWidth="1"/>
    <col min="13571" max="13571" width="29.28515625" style="44" customWidth="1"/>
    <col min="13572" max="13572" width="13.85546875" style="44" customWidth="1"/>
    <col min="13573" max="13573" width="11.42578125" style="44"/>
    <col min="13574" max="13574" width="17.85546875" style="44" customWidth="1"/>
    <col min="13575" max="13575" width="11.42578125" style="44"/>
    <col min="13576" max="13576" width="36.28515625" style="44" customWidth="1"/>
    <col min="13577" max="13577" width="16.140625" style="44" customWidth="1"/>
    <col min="13578" max="13825" width="11.42578125" style="44"/>
    <col min="13826" max="13826" width="32.42578125" style="44" customWidth="1"/>
    <col min="13827" max="13827" width="29.28515625" style="44" customWidth="1"/>
    <col min="13828" max="13828" width="13.85546875" style="44" customWidth="1"/>
    <col min="13829" max="13829" width="11.42578125" style="44"/>
    <col min="13830" max="13830" width="17.85546875" style="44" customWidth="1"/>
    <col min="13831" max="13831" width="11.42578125" style="44"/>
    <col min="13832" max="13832" width="36.28515625" style="44" customWidth="1"/>
    <col min="13833" max="13833" width="16.140625" style="44" customWidth="1"/>
    <col min="13834" max="14081" width="11.42578125" style="44"/>
    <col min="14082" max="14082" width="32.42578125" style="44" customWidth="1"/>
    <col min="14083" max="14083" width="29.28515625" style="44" customWidth="1"/>
    <col min="14084" max="14084" width="13.85546875" style="44" customWidth="1"/>
    <col min="14085" max="14085" width="11.42578125" style="44"/>
    <col min="14086" max="14086" width="17.85546875" style="44" customWidth="1"/>
    <col min="14087" max="14087" width="11.42578125" style="44"/>
    <col min="14088" max="14088" width="36.28515625" style="44" customWidth="1"/>
    <col min="14089" max="14089" width="16.140625" style="44" customWidth="1"/>
    <col min="14090" max="14337" width="11.42578125" style="44"/>
    <col min="14338" max="14338" width="32.42578125" style="44" customWidth="1"/>
    <col min="14339" max="14339" width="29.28515625" style="44" customWidth="1"/>
    <col min="14340" max="14340" width="13.85546875" style="44" customWidth="1"/>
    <col min="14341" max="14341" width="11.42578125" style="44"/>
    <col min="14342" max="14342" width="17.85546875" style="44" customWidth="1"/>
    <col min="14343" max="14343" width="11.42578125" style="44"/>
    <col min="14344" max="14344" width="36.28515625" style="44" customWidth="1"/>
    <col min="14345" max="14345" width="16.140625" style="44" customWidth="1"/>
    <col min="14346" max="14593" width="11.42578125" style="44"/>
    <col min="14594" max="14594" width="32.42578125" style="44" customWidth="1"/>
    <col min="14595" max="14595" width="29.28515625" style="44" customWidth="1"/>
    <col min="14596" max="14596" width="13.85546875" style="44" customWidth="1"/>
    <col min="14597" max="14597" width="11.42578125" style="44"/>
    <col min="14598" max="14598" width="17.85546875" style="44" customWidth="1"/>
    <col min="14599" max="14599" width="11.42578125" style="44"/>
    <col min="14600" max="14600" width="36.28515625" style="44" customWidth="1"/>
    <col min="14601" max="14601" width="16.140625" style="44" customWidth="1"/>
    <col min="14602" max="14849" width="11.42578125" style="44"/>
    <col min="14850" max="14850" width="32.42578125" style="44" customWidth="1"/>
    <col min="14851" max="14851" width="29.28515625" style="44" customWidth="1"/>
    <col min="14852" max="14852" width="13.85546875" style="44" customWidth="1"/>
    <col min="14853" max="14853" width="11.42578125" style="44"/>
    <col min="14854" max="14854" width="17.85546875" style="44" customWidth="1"/>
    <col min="14855" max="14855" width="11.42578125" style="44"/>
    <col min="14856" max="14856" width="36.28515625" style="44" customWidth="1"/>
    <col min="14857" max="14857" width="16.140625" style="44" customWidth="1"/>
    <col min="14858" max="15105" width="11.42578125" style="44"/>
    <col min="15106" max="15106" width="32.42578125" style="44" customWidth="1"/>
    <col min="15107" max="15107" width="29.28515625" style="44" customWidth="1"/>
    <col min="15108" max="15108" width="13.85546875" style="44" customWidth="1"/>
    <col min="15109" max="15109" width="11.42578125" style="44"/>
    <col min="15110" max="15110" width="17.85546875" style="44" customWidth="1"/>
    <col min="15111" max="15111" width="11.42578125" style="44"/>
    <col min="15112" max="15112" width="36.28515625" style="44" customWidth="1"/>
    <col min="15113" max="15113" width="16.140625" style="44" customWidth="1"/>
    <col min="15114" max="15361" width="11.42578125" style="44"/>
    <col min="15362" max="15362" width="32.42578125" style="44" customWidth="1"/>
    <col min="15363" max="15363" width="29.28515625" style="44" customWidth="1"/>
    <col min="15364" max="15364" width="13.85546875" style="44" customWidth="1"/>
    <col min="15365" max="15365" width="11.42578125" style="44"/>
    <col min="15366" max="15366" width="17.85546875" style="44" customWidth="1"/>
    <col min="15367" max="15367" width="11.42578125" style="44"/>
    <col min="15368" max="15368" width="36.28515625" style="44" customWidth="1"/>
    <col min="15369" max="15369" width="16.140625" style="44" customWidth="1"/>
    <col min="15370" max="15617" width="11.42578125" style="44"/>
    <col min="15618" max="15618" width="32.42578125" style="44" customWidth="1"/>
    <col min="15619" max="15619" width="29.28515625" style="44" customWidth="1"/>
    <col min="15620" max="15620" width="13.85546875" style="44" customWidth="1"/>
    <col min="15621" max="15621" width="11.42578125" style="44"/>
    <col min="15622" max="15622" width="17.85546875" style="44" customWidth="1"/>
    <col min="15623" max="15623" width="11.42578125" style="44"/>
    <col min="15624" max="15624" width="36.28515625" style="44" customWidth="1"/>
    <col min="15625" max="15625" width="16.140625" style="44" customWidth="1"/>
    <col min="15626" max="15873" width="11.42578125" style="44"/>
    <col min="15874" max="15874" width="32.42578125" style="44" customWidth="1"/>
    <col min="15875" max="15875" width="29.28515625" style="44" customWidth="1"/>
    <col min="15876" max="15876" width="13.85546875" style="44" customWidth="1"/>
    <col min="15877" max="15877" width="11.42578125" style="44"/>
    <col min="15878" max="15878" width="17.85546875" style="44" customWidth="1"/>
    <col min="15879" max="15879" width="11.42578125" style="44"/>
    <col min="15880" max="15880" width="36.28515625" style="44" customWidth="1"/>
    <col min="15881" max="15881" width="16.140625" style="44" customWidth="1"/>
    <col min="15882" max="16129" width="11.42578125" style="44"/>
    <col min="16130" max="16130" width="32.42578125" style="44" customWidth="1"/>
    <col min="16131" max="16131" width="29.28515625" style="44" customWidth="1"/>
    <col min="16132" max="16132" width="13.85546875" style="44" customWidth="1"/>
    <col min="16133" max="16133" width="11.42578125" style="44"/>
    <col min="16134" max="16134" width="17.85546875" style="44" customWidth="1"/>
    <col min="16135" max="16135" width="11.42578125" style="44"/>
    <col min="16136" max="16136" width="36.28515625" style="44" customWidth="1"/>
    <col min="16137" max="16137" width="16.140625" style="44" customWidth="1"/>
    <col min="16138" max="16384" width="11.42578125" style="44"/>
  </cols>
  <sheetData>
    <row r="1" spans="1:12" ht="11.25" customHeight="1" thickBot="1" x14ac:dyDescent="0.3">
      <c r="A1" s="90"/>
      <c r="B1" s="91"/>
      <c r="C1" s="91"/>
      <c r="D1" s="91"/>
      <c r="E1" s="91"/>
      <c r="F1" s="91"/>
      <c r="G1" s="91"/>
      <c r="H1" s="91"/>
      <c r="I1" s="91"/>
      <c r="J1" s="92"/>
    </row>
    <row r="2" spans="1:12" ht="25.5" customHeight="1" thickBot="1" x14ac:dyDescent="0.4">
      <c r="A2" s="130" t="s">
        <v>0</v>
      </c>
      <c r="B2" s="131"/>
      <c r="C2" s="131"/>
      <c r="D2" s="131"/>
      <c r="E2" s="131"/>
      <c r="F2" s="131"/>
      <c r="G2" s="131"/>
      <c r="H2" s="131"/>
      <c r="I2" s="132"/>
      <c r="J2" s="93"/>
    </row>
    <row r="3" spans="1:12" ht="15.75" thickBot="1" x14ac:dyDescent="0.3">
      <c r="A3" s="94"/>
      <c r="B3" s="95"/>
      <c r="C3" s="95"/>
      <c r="D3" s="95"/>
      <c r="E3" s="95"/>
      <c r="F3" s="95"/>
      <c r="G3" s="95"/>
      <c r="H3" s="96"/>
      <c r="I3" s="95"/>
      <c r="J3" s="93"/>
    </row>
    <row r="4" spans="1:12" ht="12.75" customHeight="1" thickBot="1" x14ac:dyDescent="0.4">
      <c r="A4" s="94"/>
      <c r="B4" s="86"/>
      <c r="C4" s="86"/>
      <c r="D4" s="86"/>
      <c r="E4" s="86"/>
      <c r="F4" s="86"/>
      <c r="G4" s="86"/>
      <c r="H4" s="86"/>
      <c r="I4" s="95"/>
      <c r="J4" s="93"/>
      <c r="L4" s="46"/>
    </row>
    <row r="5" spans="1:12" ht="20.25" customHeight="1" thickBot="1" x14ac:dyDescent="0.3">
      <c r="A5" s="133" t="str">
        <f>CONCATENATE(H9," PANNEAU RIDEAU : LARGEUR ",H7,"m X HAUTEUR ",H8,"m")</f>
        <v>1 PANNEAU RIDEAU : LARGEUR 7,9m X HAUTEUR 2,444m</v>
      </c>
      <c r="B5" s="134"/>
      <c r="C5" s="134"/>
      <c r="D5" s="134"/>
      <c r="E5" s="134"/>
      <c r="F5" s="134"/>
      <c r="G5" s="134"/>
      <c r="H5" s="134"/>
      <c r="I5" s="135"/>
      <c r="J5" s="93"/>
    </row>
    <row r="6" spans="1:12" ht="15.75" thickBot="1" x14ac:dyDescent="0.3">
      <c r="A6" s="94"/>
      <c r="B6" s="95"/>
      <c r="C6" s="95"/>
      <c r="D6" s="95"/>
      <c r="E6" s="95"/>
      <c r="F6" s="95"/>
      <c r="G6" s="95"/>
      <c r="H6" s="95"/>
      <c r="I6" s="95"/>
      <c r="J6" s="97"/>
    </row>
    <row r="7" spans="1:12" ht="18" customHeight="1" thickBot="1" x14ac:dyDescent="0.35">
      <c r="A7" s="98" t="s">
        <v>142</v>
      </c>
      <c r="B7" s="114">
        <v>2.5</v>
      </c>
      <c r="C7" s="99"/>
      <c r="D7" s="55" t="s">
        <v>1</v>
      </c>
      <c r="E7" s="115">
        <f>VLOOKUP(E11,'type tissus'!C:H,6,0)</f>
        <v>3</v>
      </c>
      <c r="F7" s="99"/>
      <c r="G7" s="55" t="s">
        <v>146</v>
      </c>
      <c r="H7" s="100">
        <f>((B8-(VLOOKUP(B10,Feuil1!A:J,10,0)))*E9)/H9</f>
        <v>7.9</v>
      </c>
      <c r="I7" s="136">
        <f>INT(H7/E7)+1</f>
        <v>3</v>
      </c>
      <c r="J7" s="97"/>
    </row>
    <row r="8" spans="1:12" ht="18.75" customHeight="1" thickBot="1" x14ac:dyDescent="0.35">
      <c r="A8" s="101" t="s">
        <v>143</v>
      </c>
      <c r="B8" s="114">
        <v>4</v>
      </c>
      <c r="C8" s="99"/>
      <c r="D8" s="55" t="s">
        <v>3</v>
      </c>
      <c r="E8" s="114">
        <v>0.1</v>
      </c>
      <c r="F8" s="99"/>
      <c r="G8" s="55" t="s">
        <v>147</v>
      </c>
      <c r="H8" s="102">
        <f>B7-VLOOKUP(B10,Feuil1!A:J,9,0)+B9</f>
        <v>2.444</v>
      </c>
      <c r="I8" s="137"/>
      <c r="J8" s="97"/>
    </row>
    <row r="9" spans="1:12" ht="21" thickBot="1" x14ac:dyDescent="0.35">
      <c r="A9" s="101" t="s">
        <v>144</v>
      </c>
      <c r="B9" s="114">
        <v>0</v>
      </c>
      <c r="C9" s="103"/>
      <c r="D9" s="104" t="s">
        <v>148</v>
      </c>
      <c r="E9" s="114">
        <v>2</v>
      </c>
      <c r="F9" s="103"/>
      <c r="G9" s="55" t="s">
        <v>2</v>
      </c>
      <c r="H9" s="100">
        <v>1</v>
      </c>
      <c r="I9" s="138"/>
      <c r="J9" s="97"/>
    </row>
    <row r="10" spans="1:12" ht="36" customHeight="1" thickBot="1" x14ac:dyDescent="0.3">
      <c r="A10" s="105" t="s">
        <v>145</v>
      </c>
      <c r="B10" s="87" t="s">
        <v>84</v>
      </c>
      <c r="C10" s="47"/>
      <c r="D10" s="56" t="s">
        <v>149</v>
      </c>
      <c r="E10" s="65" t="s">
        <v>185</v>
      </c>
      <c r="F10" s="99"/>
      <c r="G10" s="103"/>
      <c r="H10" s="47"/>
      <c r="I10" s="47"/>
      <c r="J10" s="97"/>
    </row>
    <row r="11" spans="1:12" ht="39" customHeight="1" thickBot="1" x14ac:dyDescent="0.3">
      <c r="A11" s="94">
        <f ca="1">INDIRECT(VLOOKUP(B$10,Feuil1!A:C,2,0))</f>
        <v>0</v>
      </c>
      <c r="B11" s="57" t="s">
        <v>202</v>
      </c>
      <c r="C11" s="47"/>
      <c r="D11" s="56" t="s">
        <v>207</v>
      </c>
      <c r="E11" s="80" t="s">
        <v>150</v>
      </c>
      <c r="F11" s="99"/>
      <c r="G11" s="47"/>
      <c r="H11" s="47"/>
      <c r="I11" s="47"/>
      <c r="J11" s="97"/>
    </row>
    <row r="12" spans="1:12" ht="45.75" customHeight="1" thickBot="1" x14ac:dyDescent="0.3">
      <c r="A12" s="94"/>
      <c r="B12" s="47"/>
      <c r="C12" s="47"/>
      <c r="D12" s="47"/>
      <c r="E12" s="99"/>
      <c r="F12" s="99"/>
      <c r="G12" s="47"/>
      <c r="H12" s="48"/>
      <c r="I12" s="74"/>
      <c r="J12" s="97"/>
    </row>
    <row r="13" spans="1:12" ht="17.25" hidden="1" thickBot="1" x14ac:dyDescent="0.3">
      <c r="A13" s="94"/>
      <c r="B13" s="106"/>
      <c r="C13" s="106"/>
      <c r="D13" s="95"/>
      <c r="E13" s="81" t="s">
        <v>4</v>
      </c>
      <c r="F13" s="82"/>
      <c r="G13" s="95"/>
      <c r="H13" s="95"/>
      <c r="I13" s="95"/>
      <c r="J13" s="107"/>
    </row>
    <row r="14" spans="1:12" ht="15.75" hidden="1" thickBot="1" x14ac:dyDescent="0.3">
      <c r="A14" s="94"/>
      <c r="B14" s="95"/>
      <c r="C14" s="95"/>
      <c r="D14" s="95"/>
      <c r="E14" s="88" t="s">
        <v>5</v>
      </c>
      <c r="F14" s="88" t="s">
        <v>6</v>
      </c>
      <c r="G14" s="95"/>
      <c r="H14" s="49" t="s">
        <v>7</v>
      </c>
      <c r="I14" s="50" t="s">
        <v>8</v>
      </c>
      <c r="J14" s="93"/>
    </row>
    <row r="15" spans="1:12" s="45" customFormat="1" ht="15.75" thickBot="1" x14ac:dyDescent="0.3">
      <c r="A15" s="94"/>
      <c r="B15" s="142" t="s">
        <v>9</v>
      </c>
      <c r="C15" s="143"/>
      <c r="D15" s="51" t="s">
        <v>10</v>
      </c>
      <c r="E15" s="51" t="s">
        <v>11</v>
      </c>
      <c r="F15" s="51" t="s">
        <v>12</v>
      </c>
      <c r="G15" s="51" t="s">
        <v>13</v>
      </c>
      <c r="H15" s="51" t="s">
        <v>14</v>
      </c>
      <c r="I15" s="51" t="s">
        <v>15</v>
      </c>
      <c r="J15" s="93"/>
    </row>
    <row r="16" spans="1:12" s="45" customFormat="1" ht="16.5" customHeight="1" thickTop="1" thickBot="1" x14ac:dyDescent="0.3">
      <c r="A16" s="67" t="s">
        <v>30</v>
      </c>
      <c r="B16" s="140" t="s">
        <v>19</v>
      </c>
      <c r="C16" s="141"/>
      <c r="D16" s="116">
        <f>+H7*2+0.15</f>
        <v>15.950000000000001</v>
      </c>
      <c r="E16" s="117">
        <v>1.05</v>
      </c>
      <c r="F16" s="117">
        <f>+D16*E16</f>
        <v>16.747500000000002</v>
      </c>
      <c r="G16" s="117" t="s">
        <v>20</v>
      </c>
      <c r="H16" s="118">
        <f>VLOOKUP(B16,[1]BASE!E3:F23,2,0)</f>
        <v>100</v>
      </c>
      <c r="I16" s="119">
        <f>E16*F16*H16</f>
        <v>1758.4875000000004</v>
      </c>
      <c r="J16" s="93"/>
    </row>
    <row r="17" spans="1:10" s="45" customFormat="1" ht="15.75" customHeight="1" thickTop="1" thickBot="1" x14ac:dyDescent="0.3">
      <c r="A17" s="66" t="s">
        <v>31</v>
      </c>
      <c r="B17" s="140" t="str">
        <f>B10</f>
        <v>ALTRAN OBIDOS  K.14100100</v>
      </c>
      <c r="C17" s="141"/>
      <c r="D17" s="116">
        <f>+H7+0.3</f>
        <v>8.2000000000000011</v>
      </c>
      <c r="E17" s="120">
        <v>1.05</v>
      </c>
      <c r="F17" s="120">
        <f>+E17*D17</f>
        <v>8.6100000000000012</v>
      </c>
      <c r="G17" s="120" t="s">
        <v>20</v>
      </c>
      <c r="H17" s="121">
        <f>VLOOKUP(B17,Feuil1!A:J,4,0)</f>
        <v>949</v>
      </c>
      <c r="I17" s="122">
        <f>+H17*F17</f>
        <v>8170.8900000000012</v>
      </c>
      <c r="J17" s="93"/>
    </row>
    <row r="18" spans="1:10" s="45" customFormat="1" ht="15.75" customHeight="1" thickTop="1" thickBot="1" x14ac:dyDescent="0.3">
      <c r="A18" s="94"/>
      <c r="B18" s="144" t="s">
        <v>26</v>
      </c>
      <c r="C18" s="145"/>
      <c r="D18" s="120"/>
      <c r="E18" s="120">
        <v>1.05</v>
      </c>
      <c r="F18" s="123">
        <f>+IF(H7&lt;(E7),(H8),IF((H8)&lt;E7,(H7+E8),(H8)*((INT(H7/E7))+1)))</f>
        <v>8</v>
      </c>
      <c r="G18" s="120" t="s">
        <v>20</v>
      </c>
      <c r="H18" s="124">
        <f>VLOOKUP(E11,'type tissus'!C:D,2,0)</f>
        <v>114.2234</v>
      </c>
      <c r="I18" s="125">
        <f>E18*F18*H18</f>
        <v>959.47656000000006</v>
      </c>
      <c r="J18" s="93"/>
    </row>
    <row r="19" spans="1:10" s="45" customFormat="1" ht="15" customHeight="1" thickTop="1" x14ac:dyDescent="0.25">
      <c r="A19" s="94"/>
      <c r="B19" s="128" t="s">
        <v>16</v>
      </c>
      <c r="C19" s="129"/>
      <c r="D19" s="37"/>
      <c r="E19" s="37">
        <v>1.05</v>
      </c>
      <c r="F19" s="38">
        <v>1</v>
      </c>
      <c r="G19" s="38" t="s">
        <v>13</v>
      </c>
      <c r="H19" s="39">
        <v>0.2</v>
      </c>
      <c r="I19" s="40">
        <f>E19*F19*H19</f>
        <v>0.21000000000000002</v>
      </c>
      <c r="J19" s="93"/>
    </row>
    <row r="20" spans="1:10" s="45" customFormat="1" ht="15" customHeight="1" x14ac:dyDescent="0.25">
      <c r="A20" s="94"/>
      <c r="B20" s="128" t="s">
        <v>17</v>
      </c>
      <c r="C20" s="129"/>
      <c r="D20" s="37"/>
      <c r="E20" s="37">
        <v>1.05</v>
      </c>
      <c r="F20" s="37">
        <f>H7*20</f>
        <v>158</v>
      </c>
      <c r="G20" s="41" t="s">
        <v>18</v>
      </c>
      <c r="H20" s="42">
        <v>0.1</v>
      </c>
      <c r="I20" s="43">
        <f>E20*F20*H20</f>
        <v>16.59</v>
      </c>
      <c r="J20" s="93"/>
    </row>
    <row r="21" spans="1:10" s="45" customFormat="1" ht="15" customHeight="1" x14ac:dyDescent="0.25">
      <c r="A21" s="94"/>
      <c r="B21" s="128" t="s">
        <v>21</v>
      </c>
      <c r="C21" s="129"/>
      <c r="D21" s="37">
        <f>H7*10</f>
        <v>79</v>
      </c>
      <c r="E21" s="37">
        <v>1.05</v>
      </c>
      <c r="F21" s="37">
        <f>+E21*D21</f>
        <v>82.95</v>
      </c>
      <c r="G21" s="37" t="s">
        <v>13</v>
      </c>
      <c r="H21" s="42">
        <v>0.35</v>
      </c>
      <c r="I21" s="43">
        <f>+H21*F21</f>
        <v>29.032499999999999</v>
      </c>
      <c r="J21" s="93"/>
    </row>
    <row r="22" spans="1:10" s="45" customFormat="1" ht="15" customHeight="1" x14ac:dyDescent="0.25">
      <c r="A22" s="94"/>
      <c r="B22" s="128" t="s">
        <v>22</v>
      </c>
      <c r="C22" s="129"/>
      <c r="D22" s="37">
        <v>1</v>
      </c>
      <c r="E22" s="37">
        <v>1.05</v>
      </c>
      <c r="F22" s="37">
        <f>H7*40</f>
        <v>316</v>
      </c>
      <c r="G22" s="37" t="s">
        <v>18</v>
      </c>
      <c r="H22" s="42">
        <v>1.2999999999999999E-2</v>
      </c>
      <c r="I22" s="43">
        <f>E22*F22*H22</f>
        <v>4.3133999999999997</v>
      </c>
      <c r="J22" s="108"/>
    </row>
    <row r="23" spans="1:10" s="45" customFormat="1" ht="15" customHeight="1" x14ac:dyDescent="0.25">
      <c r="A23" s="94"/>
      <c r="B23" s="128" t="s">
        <v>23</v>
      </c>
      <c r="C23" s="129"/>
      <c r="D23" s="37">
        <v>0.5</v>
      </c>
      <c r="E23" s="37">
        <v>1.05</v>
      </c>
      <c r="F23" s="37">
        <f>E23*D23</f>
        <v>0.52500000000000002</v>
      </c>
      <c r="G23" s="37" t="s">
        <v>20</v>
      </c>
      <c r="H23" s="42">
        <v>16</v>
      </c>
      <c r="I23" s="43">
        <f>E23*F23*H23</f>
        <v>8.82</v>
      </c>
      <c r="J23" s="93"/>
    </row>
    <row r="24" spans="1:10" s="45" customFormat="1" ht="15" customHeight="1" x14ac:dyDescent="0.25">
      <c r="A24" s="94"/>
      <c r="B24" s="128" t="s">
        <v>25</v>
      </c>
      <c r="C24" s="129"/>
      <c r="D24" s="37">
        <f>D25</f>
        <v>31.6</v>
      </c>
      <c r="E24" s="37">
        <v>1.05</v>
      </c>
      <c r="F24" s="37">
        <f>+E24*D24</f>
        <v>33.18</v>
      </c>
      <c r="G24" s="37" t="s">
        <v>13</v>
      </c>
      <c r="H24" s="42">
        <v>0.5</v>
      </c>
      <c r="I24" s="43">
        <f>+H24*F24</f>
        <v>16.59</v>
      </c>
      <c r="J24" s="93"/>
    </row>
    <row r="25" spans="1:10" s="45" customFormat="1" ht="15" customHeight="1" x14ac:dyDescent="0.25">
      <c r="A25" s="139"/>
      <c r="B25" s="128" t="s">
        <v>24</v>
      </c>
      <c r="C25" s="129"/>
      <c r="D25" s="37">
        <f>H7*4</f>
        <v>31.6</v>
      </c>
      <c r="E25" s="37">
        <v>1.05</v>
      </c>
      <c r="F25" s="37">
        <f>+E25*D25</f>
        <v>33.18</v>
      </c>
      <c r="G25" s="37" t="s">
        <v>13</v>
      </c>
      <c r="H25" s="42">
        <v>1.5</v>
      </c>
      <c r="I25" s="43">
        <f>+H25*F25</f>
        <v>49.769999999999996</v>
      </c>
      <c r="J25" s="93"/>
    </row>
    <row r="26" spans="1:10" s="45" customFormat="1" ht="18.75" customHeight="1" x14ac:dyDescent="0.25">
      <c r="A26" s="139"/>
      <c r="B26" s="99"/>
      <c r="C26" s="61" t="s">
        <v>27</v>
      </c>
      <c r="D26" s="62"/>
      <c r="E26" s="62"/>
      <c r="F26" s="62"/>
      <c r="G26" s="62"/>
      <c r="H26" s="62"/>
      <c r="I26" s="52">
        <f>SUM(I16:I25)</f>
        <v>11014.179959999999</v>
      </c>
      <c r="J26" s="93"/>
    </row>
    <row r="27" spans="1:10" s="45" customFormat="1" ht="15.75" thickBot="1" x14ac:dyDescent="0.3">
      <c r="A27" s="94"/>
      <c r="B27" s="99"/>
      <c r="C27" s="99"/>
      <c r="D27" s="63"/>
      <c r="E27" s="63"/>
      <c r="F27" s="63"/>
      <c r="G27" s="63"/>
      <c r="H27" s="64"/>
      <c r="I27" s="53"/>
      <c r="J27" s="93"/>
    </row>
    <row r="28" spans="1:10" s="45" customFormat="1" ht="21" thickBot="1" x14ac:dyDescent="0.35">
      <c r="A28" s="94"/>
      <c r="B28" s="99"/>
      <c r="C28" s="109"/>
      <c r="D28" s="95"/>
      <c r="E28" s="109"/>
      <c r="F28" s="58" t="s">
        <v>28</v>
      </c>
      <c r="G28" s="59"/>
      <c r="H28" s="60"/>
      <c r="I28" s="89">
        <f>I26/0.7</f>
        <v>15734.542800000001</v>
      </c>
      <c r="J28" s="97"/>
    </row>
    <row r="29" spans="1:10" s="45" customFormat="1" x14ac:dyDescent="0.25">
      <c r="A29" s="94"/>
      <c r="B29" s="99"/>
      <c r="C29" s="99"/>
      <c r="D29" s="99"/>
      <c r="E29" s="99"/>
      <c r="F29" s="99"/>
      <c r="G29" s="99"/>
      <c r="H29" s="99"/>
      <c r="I29" s="99"/>
      <c r="J29" s="97"/>
    </row>
    <row r="30" spans="1:10" s="45" customFormat="1" ht="8.25" customHeight="1" thickBot="1" x14ac:dyDescent="0.3">
      <c r="A30" s="110"/>
      <c r="B30" s="111"/>
      <c r="C30" s="111"/>
      <c r="D30" s="111"/>
      <c r="E30" s="111"/>
      <c r="F30" s="111"/>
      <c r="G30" s="111"/>
      <c r="H30" s="111"/>
      <c r="I30" s="111"/>
      <c r="J30" s="112"/>
    </row>
    <row r="31" spans="1:10" s="45" customFormat="1" x14ac:dyDescent="0.25"/>
    <row r="32" spans="1:10" s="45" customFormat="1" x14ac:dyDescent="0.25"/>
    <row r="33" s="45" customFormat="1" x14ac:dyDescent="0.25"/>
    <row r="34" s="45" customFormat="1" x14ac:dyDescent="0.25"/>
    <row r="35" s="45" customFormat="1" x14ac:dyDescent="0.25"/>
    <row r="36" s="45" customFormat="1" x14ac:dyDescent="0.25"/>
    <row r="37" s="45" customFormat="1" x14ac:dyDescent="0.25"/>
    <row r="38" s="45" customFormat="1" x14ac:dyDescent="0.25"/>
    <row r="39" s="45" customFormat="1" x14ac:dyDescent="0.25"/>
    <row r="40" s="45" customFormat="1" x14ac:dyDescent="0.25"/>
    <row r="41" s="45" customFormat="1" x14ac:dyDescent="0.25"/>
    <row r="42" s="45" customFormat="1" x14ac:dyDescent="0.25"/>
    <row r="43" s="45" customFormat="1" x14ac:dyDescent="0.25"/>
    <row r="44" s="45" customFormat="1" x14ac:dyDescent="0.25"/>
    <row r="45" s="45" customFormat="1" x14ac:dyDescent="0.25"/>
    <row r="46" s="45" customFormat="1" x14ac:dyDescent="0.25"/>
    <row r="47" s="45" customFormat="1" x14ac:dyDescent="0.25"/>
    <row r="48" s="45" customFormat="1" x14ac:dyDescent="0.25"/>
    <row r="49" s="45" customFormat="1" x14ac:dyDescent="0.25"/>
    <row r="50" s="45" customFormat="1" x14ac:dyDescent="0.25"/>
    <row r="51" s="45" customFormat="1" x14ac:dyDescent="0.25"/>
    <row r="52" s="45" customFormat="1" x14ac:dyDescent="0.25"/>
    <row r="53" s="45" customFormat="1" x14ac:dyDescent="0.25"/>
    <row r="54" s="45" customFormat="1" x14ac:dyDescent="0.25"/>
    <row r="55" s="45" customFormat="1" x14ac:dyDescent="0.25"/>
    <row r="56" s="45" customFormat="1" x14ac:dyDescent="0.25"/>
    <row r="57" s="45" customFormat="1" x14ac:dyDescent="0.25"/>
    <row r="58" s="45" customFormat="1" x14ac:dyDescent="0.25"/>
    <row r="59" s="45" customFormat="1" x14ac:dyDescent="0.25"/>
    <row r="60" s="45" customFormat="1" x14ac:dyDescent="0.25"/>
    <row r="61" s="45" customFormat="1" x14ac:dyDescent="0.25"/>
    <row r="62" s="45" customFormat="1" x14ac:dyDescent="0.25"/>
    <row r="63" s="45" customFormat="1" x14ac:dyDescent="0.25"/>
    <row r="64" s="45" customFormat="1" x14ac:dyDescent="0.25"/>
    <row r="65" s="45" customFormat="1" x14ac:dyDescent="0.25"/>
    <row r="66" s="45" customFormat="1" x14ac:dyDescent="0.25"/>
    <row r="67" s="45" customFormat="1" x14ac:dyDescent="0.25"/>
    <row r="68" s="45" customFormat="1" x14ac:dyDescent="0.25"/>
    <row r="69" s="45" customFormat="1" x14ac:dyDescent="0.25"/>
    <row r="70" s="45" customFormat="1" x14ac:dyDescent="0.25"/>
    <row r="71" s="45" customFormat="1" x14ac:dyDescent="0.25"/>
    <row r="72" s="45" customFormat="1" x14ac:dyDescent="0.25"/>
    <row r="73" s="45" customFormat="1" x14ac:dyDescent="0.25"/>
    <row r="74" s="45" customFormat="1" x14ac:dyDescent="0.25"/>
    <row r="75" s="45" customFormat="1" x14ac:dyDescent="0.25"/>
    <row r="76" s="45" customFormat="1" x14ac:dyDescent="0.25"/>
    <row r="77" s="45" customFormat="1" x14ac:dyDescent="0.25"/>
    <row r="78" s="45" customFormat="1" x14ac:dyDescent="0.25"/>
    <row r="79" s="45" customFormat="1" x14ac:dyDescent="0.25"/>
    <row r="80" s="45" customFormat="1" x14ac:dyDescent="0.25"/>
    <row r="81" s="45" customFormat="1" x14ac:dyDescent="0.25"/>
    <row r="82" s="45" customFormat="1" x14ac:dyDescent="0.25"/>
    <row r="83" s="45" customFormat="1" x14ac:dyDescent="0.25"/>
    <row r="84" s="45" customFormat="1" x14ac:dyDescent="0.25"/>
    <row r="85" s="45" customFormat="1" x14ac:dyDescent="0.25"/>
    <row r="86" s="45" customFormat="1" x14ac:dyDescent="0.25"/>
    <row r="87" s="45" customFormat="1" x14ac:dyDescent="0.25"/>
    <row r="88" s="45" customFormat="1" x14ac:dyDescent="0.25"/>
    <row r="89" s="45" customFormat="1" x14ac:dyDescent="0.25"/>
    <row r="90" s="45" customFormat="1" x14ac:dyDescent="0.25"/>
    <row r="91" s="45" customFormat="1" x14ac:dyDescent="0.25"/>
    <row r="92" s="45" customFormat="1" x14ac:dyDescent="0.25"/>
    <row r="93" s="45" customFormat="1" x14ac:dyDescent="0.25"/>
    <row r="94" s="45" customFormat="1" x14ac:dyDescent="0.25"/>
    <row r="95" s="45" customFormat="1" x14ac:dyDescent="0.25"/>
    <row r="96" s="45" customFormat="1" x14ac:dyDescent="0.25"/>
    <row r="97" s="45" customFormat="1" x14ac:dyDescent="0.25"/>
    <row r="98" s="45" customFormat="1" x14ac:dyDescent="0.25"/>
    <row r="99" s="45" customFormat="1" x14ac:dyDescent="0.25"/>
    <row r="100" s="45" customFormat="1" x14ac:dyDescent="0.25"/>
    <row r="101" s="45" customFormat="1" x14ac:dyDescent="0.25"/>
    <row r="102" s="45" customFormat="1" x14ac:dyDescent="0.25"/>
    <row r="103" s="45" customFormat="1" x14ac:dyDescent="0.25"/>
    <row r="104" s="45" customFormat="1" x14ac:dyDescent="0.25"/>
    <row r="105" s="45" customFormat="1" x14ac:dyDescent="0.25"/>
    <row r="106" s="45" customFormat="1" x14ac:dyDescent="0.25"/>
    <row r="107" s="45" customFormat="1" x14ac:dyDescent="0.25"/>
    <row r="108" s="45" customFormat="1" x14ac:dyDescent="0.25"/>
    <row r="109" s="45" customFormat="1" x14ac:dyDescent="0.25"/>
    <row r="110" s="45" customFormat="1" x14ac:dyDescent="0.25"/>
    <row r="111" s="45" customFormat="1" x14ac:dyDescent="0.25"/>
    <row r="112" s="45" customFormat="1" x14ac:dyDescent="0.25"/>
    <row r="113" s="45" customFormat="1" x14ac:dyDescent="0.25"/>
    <row r="114" s="45" customFormat="1" x14ac:dyDescent="0.25"/>
    <row r="115" s="45" customFormat="1" x14ac:dyDescent="0.25"/>
    <row r="116" s="45" customFormat="1" x14ac:dyDescent="0.25"/>
    <row r="117" s="45" customFormat="1" x14ac:dyDescent="0.25"/>
    <row r="118" s="45" customFormat="1" x14ac:dyDescent="0.25"/>
    <row r="119" s="45" customFormat="1" x14ac:dyDescent="0.25"/>
    <row r="120" s="45" customFormat="1" x14ac:dyDescent="0.25"/>
    <row r="121" s="45" customFormat="1" x14ac:dyDescent="0.25"/>
    <row r="122" s="45" customFormat="1" x14ac:dyDescent="0.25"/>
    <row r="123" s="45" customFormat="1" x14ac:dyDescent="0.25"/>
    <row r="124" s="45" customFormat="1" x14ac:dyDescent="0.25"/>
    <row r="125" s="45" customFormat="1" x14ac:dyDescent="0.25"/>
    <row r="126" s="45" customFormat="1" x14ac:dyDescent="0.25"/>
    <row r="127" s="45" customFormat="1" x14ac:dyDescent="0.25"/>
    <row r="128" s="45" customFormat="1" x14ac:dyDescent="0.25"/>
    <row r="129" s="45" customFormat="1" x14ac:dyDescent="0.25"/>
    <row r="130" s="45" customFormat="1" x14ac:dyDescent="0.25"/>
    <row r="131" s="45" customFormat="1" x14ac:dyDescent="0.25"/>
    <row r="132" s="45" customFormat="1" x14ac:dyDescent="0.25"/>
    <row r="133" s="45" customFormat="1" x14ac:dyDescent="0.25"/>
    <row r="134" s="45" customFormat="1" x14ac:dyDescent="0.25"/>
    <row r="135" s="45" customFormat="1" x14ac:dyDescent="0.25"/>
    <row r="136" s="45" customFormat="1" x14ac:dyDescent="0.25"/>
    <row r="137" s="45" customFormat="1" x14ac:dyDescent="0.25"/>
    <row r="138" s="45" customFormat="1" x14ac:dyDescent="0.25"/>
    <row r="139" s="45" customFormat="1" x14ac:dyDescent="0.25"/>
    <row r="140" s="45" customFormat="1" x14ac:dyDescent="0.25"/>
    <row r="141" s="45" customFormat="1" x14ac:dyDescent="0.25"/>
    <row r="142" s="45" customFormat="1" x14ac:dyDescent="0.25"/>
    <row r="143" s="45" customFormat="1" x14ac:dyDescent="0.25"/>
    <row r="144" s="45" customFormat="1" x14ac:dyDescent="0.25"/>
    <row r="145" s="45" customFormat="1" x14ac:dyDescent="0.25"/>
    <row r="146" s="45" customFormat="1" x14ac:dyDescent="0.25"/>
    <row r="147" s="45" customFormat="1" x14ac:dyDescent="0.25"/>
    <row r="148" s="45" customFormat="1" x14ac:dyDescent="0.25"/>
    <row r="149" s="45" customFormat="1" x14ac:dyDescent="0.25"/>
    <row r="150" s="45" customFormat="1" x14ac:dyDescent="0.25"/>
    <row r="151" s="45" customFormat="1" x14ac:dyDescent="0.25"/>
    <row r="152" s="45" customFormat="1" x14ac:dyDescent="0.25"/>
    <row r="153" s="45" customFormat="1" x14ac:dyDescent="0.25"/>
    <row r="154" s="45" customFormat="1" x14ac:dyDescent="0.25"/>
    <row r="155" s="45" customFormat="1" x14ac:dyDescent="0.25"/>
    <row r="156" s="45" customFormat="1" x14ac:dyDescent="0.25"/>
    <row r="157" s="45" customFormat="1" x14ac:dyDescent="0.25"/>
    <row r="158" s="45" customFormat="1" x14ac:dyDescent="0.25"/>
    <row r="159" s="45" customFormat="1" x14ac:dyDescent="0.25"/>
    <row r="160" s="45" customFormat="1" x14ac:dyDescent="0.25"/>
    <row r="161" s="45" customFormat="1" x14ac:dyDescent="0.25"/>
    <row r="162" s="45" customFormat="1" x14ac:dyDescent="0.25"/>
    <row r="163" s="45" customFormat="1" x14ac:dyDescent="0.25"/>
    <row r="164" s="45" customFormat="1" x14ac:dyDescent="0.25"/>
    <row r="165" s="45" customFormat="1" x14ac:dyDescent="0.25"/>
    <row r="166" s="45" customFormat="1" x14ac:dyDescent="0.25"/>
    <row r="167" s="45" customFormat="1" x14ac:dyDescent="0.25"/>
    <row r="168" s="45" customFormat="1" x14ac:dyDescent="0.25"/>
    <row r="169" s="45" customFormat="1" x14ac:dyDescent="0.25"/>
    <row r="170" s="45" customFormat="1" x14ac:dyDescent="0.25"/>
    <row r="171" s="45" customFormat="1" x14ac:dyDescent="0.25"/>
    <row r="172" s="45" customFormat="1" x14ac:dyDescent="0.25"/>
    <row r="173" s="45" customFormat="1" x14ac:dyDescent="0.25"/>
    <row r="174" s="45" customFormat="1" x14ac:dyDescent="0.25"/>
    <row r="175" s="45" customFormat="1" x14ac:dyDescent="0.25"/>
    <row r="176" s="45" customFormat="1" x14ac:dyDescent="0.25"/>
    <row r="177" s="45" customFormat="1" x14ac:dyDescent="0.25"/>
    <row r="178" s="45" customFormat="1" x14ac:dyDescent="0.25"/>
    <row r="179" s="45" customFormat="1" x14ac:dyDescent="0.25"/>
    <row r="180" s="45" customFormat="1" x14ac:dyDescent="0.25"/>
    <row r="181" s="45" customFormat="1" x14ac:dyDescent="0.25"/>
    <row r="182" s="45" customFormat="1" x14ac:dyDescent="0.25"/>
    <row r="183" s="45" customFormat="1" x14ac:dyDescent="0.25"/>
    <row r="184" s="45" customFormat="1" x14ac:dyDescent="0.25"/>
    <row r="185" s="45" customFormat="1" x14ac:dyDescent="0.25"/>
    <row r="186" s="45" customFormat="1" x14ac:dyDescent="0.25"/>
    <row r="187" s="45" customFormat="1" x14ac:dyDescent="0.25"/>
    <row r="188" s="45" customFormat="1" x14ac:dyDescent="0.25"/>
    <row r="189" s="45" customFormat="1" x14ac:dyDescent="0.25"/>
    <row r="190" s="45" customFormat="1" x14ac:dyDescent="0.25"/>
    <row r="191" s="45" customFormat="1" x14ac:dyDescent="0.25"/>
    <row r="192" s="45" customFormat="1" x14ac:dyDescent="0.25"/>
    <row r="193" spans="2:2" s="45" customFormat="1" x14ac:dyDescent="0.25"/>
    <row r="194" spans="2:2" s="45" customFormat="1" x14ac:dyDescent="0.25"/>
    <row r="195" spans="2:2" s="45" customFormat="1" x14ac:dyDescent="0.25"/>
    <row r="196" spans="2:2" s="45" customFormat="1" x14ac:dyDescent="0.25"/>
    <row r="197" spans="2:2" s="45" customFormat="1" x14ac:dyDescent="0.25"/>
    <row r="198" spans="2:2" s="45" customFormat="1" x14ac:dyDescent="0.25"/>
    <row r="199" spans="2:2" s="45" customFormat="1" x14ac:dyDescent="0.25"/>
    <row r="200" spans="2:2" s="45" customFormat="1" x14ac:dyDescent="0.25">
      <c r="B200" s="44"/>
    </row>
  </sheetData>
  <dataConsolidate/>
  <mergeCells count="15">
    <mergeCell ref="B25:C25"/>
    <mergeCell ref="B22:C22"/>
    <mergeCell ref="B23:C23"/>
    <mergeCell ref="B24:C24"/>
    <mergeCell ref="A2:I2"/>
    <mergeCell ref="A5:I5"/>
    <mergeCell ref="I7:I9"/>
    <mergeCell ref="A25:A26"/>
    <mergeCell ref="B17:C17"/>
    <mergeCell ref="B16:C16"/>
    <mergeCell ref="B15:C15"/>
    <mergeCell ref="B18:C18"/>
    <mergeCell ref="B19:C19"/>
    <mergeCell ref="B20:C20"/>
    <mergeCell ref="B21:C21"/>
  </mergeCells>
  <dataValidations xWindow="286" yWindow="450" count="2">
    <dataValidation type="list" allowBlank="1" showInputMessage="1" showErrorMessage="1" sqref="E10">
      <formula1>Tissus</formula1>
    </dataValidation>
    <dataValidation type="list" allowBlank="1" showInputMessage="1" showErrorMessage="1" sqref="I12 E11">
      <formula1>INDIRECT($E$10)</formula1>
    </dataValidation>
  </dataValidations>
  <pageMargins left="0.25" right="0.25" top="0.75" bottom="0.75" header="0.3" footer="0.3"/>
  <pageSetup paperSize="9" scale="8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73" r:id="rId4" name="Button 249">
              <controlPr defaultSize="0" print="0" autoFill="0" autoPict="0" macro="[0]!OFPROD">
                <anchor moveWithCells="1" sizeWithCells="1">
                  <from>
                    <xdr:col>8</xdr:col>
                    <xdr:colOff>38100</xdr:colOff>
                    <xdr:row>9</xdr:row>
                    <xdr:rowOff>390525</xdr:rowOff>
                  </from>
                  <to>
                    <xdr:col>8</xdr:col>
                    <xdr:colOff>1076325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286" yWindow="450" count="7">
        <x14:dataValidation type="list" allowBlank="1" showInputMessage="1" showErrorMessage="1" prompt="séléctionner le modèle de refléte">
          <x14:formula1>
            <xm:f>Feuil3!$A$2:$A$8</xm:f>
          </x14:formula1>
          <xm:sqref>B16</xm:sqref>
        </x14:dataValidation>
        <x14:dataValidation type="list" allowBlank="1" showInputMessage="1" showErrorMessage="1">
          <x14:formula1>
            <xm:f>Feuil3!$D$2:$D$6</xm:f>
          </x14:formula1>
          <xm:sqref>E9</xm:sqref>
        </x14:dataValidation>
        <x14:dataValidation type="list" allowBlank="1" showInputMessage="1" showErrorMessage="1">
          <x14:formula1>
            <xm:f>Feuil3!$M$2:$M$12</xm:f>
          </x14:formula1>
          <xm:sqref>B9</xm:sqref>
        </x14:dataValidation>
        <x14:dataValidation type="list" allowBlank="1" showInputMessage="1" showErrorMessage="1">
          <x14:formula1>
            <xm:f>Feuil3!$O$2:$O$4</xm:f>
          </x14:formula1>
          <xm:sqref>E8</xm:sqref>
        </x14:dataValidation>
        <x14:dataValidation type="list" allowBlank="1" showInputMessage="1" showErrorMessage="1" prompt="sélectionner le type de tringle">
          <x14:formula1>
            <xm:f>Feuil1!$A$2:$A$19</xm:f>
          </x14:formula1>
          <xm:sqref>B10</xm:sqref>
        </x14:dataValidation>
        <x14:dataValidation type="list" allowBlank="1" showInputMessage="1" showErrorMessage="1">
          <x14:formula1>
            <xm:f>Feuil3!$Q$2:$Q$3</xm:f>
          </x14:formula1>
          <xm:sqref>H9</xm:sqref>
        </x14:dataValidation>
        <x14:dataValidation type="list" allowBlank="1" showInputMessage="1" showErrorMessage="1">
          <x14:formula1>
            <xm:f>Feuil1!$M$2:$M$5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"/>
  <sheetViews>
    <sheetView workbookViewId="0">
      <selection activeCell="H2" sqref="H2"/>
    </sheetView>
  </sheetViews>
  <sheetFormatPr baseColWidth="10" defaultRowHeight="15" x14ac:dyDescent="0.25"/>
  <cols>
    <col min="2" max="2" width="37.85546875" bestFit="1" customWidth="1"/>
    <col min="3" max="3" width="12.42578125" customWidth="1"/>
    <col min="5" max="5" width="25" bestFit="1" customWidth="1"/>
    <col min="8" max="8" width="42.5703125" bestFit="1" customWidth="1"/>
    <col min="9" max="9" width="17.85546875" customWidth="1"/>
  </cols>
  <sheetData>
    <row r="1" spans="1:9" ht="15.75" x14ac:dyDescent="0.25">
      <c r="B1" s="84" t="s">
        <v>141</v>
      </c>
      <c r="C1" s="69" t="s">
        <v>140</v>
      </c>
      <c r="D1" s="69" t="s">
        <v>139</v>
      </c>
      <c r="E1" s="69" t="s">
        <v>138</v>
      </c>
      <c r="F1" s="69" t="s">
        <v>137</v>
      </c>
      <c r="G1" s="83" t="s">
        <v>187</v>
      </c>
      <c r="H1" s="85" t="s">
        <v>188</v>
      </c>
      <c r="I1" s="83" t="s">
        <v>189</v>
      </c>
    </row>
    <row r="2" spans="1:9" ht="30" customHeight="1" x14ac:dyDescent="0.25">
      <c r="A2" s="69" t="s">
        <v>190</v>
      </c>
      <c r="B2" s="126" t="str">
        <f>+calcul!A5</f>
        <v>1 PANNEAU RIDEAU : LARGEUR 7,9m X HAUTEUR 2,444m</v>
      </c>
      <c r="C2" s="126">
        <f>+calcul!H7</f>
        <v>7.9</v>
      </c>
      <c r="D2" s="126">
        <f>+calcul!H8</f>
        <v>2.444</v>
      </c>
      <c r="E2" s="126" t="str">
        <f>+calcul!E11</f>
        <v>VOILAGE DIMOUT BLANC</v>
      </c>
      <c r="F2" s="126"/>
      <c r="G2" s="126"/>
      <c r="H2" s="126" t="str">
        <f>+calcul!B10</f>
        <v>ALTRAN OBIDOS  K.14100100</v>
      </c>
      <c r="I2" s="127"/>
    </row>
    <row r="3" spans="1:9" ht="30" customHeight="1" x14ac:dyDescent="0.25">
      <c r="A3" s="69" t="s">
        <v>191</v>
      </c>
      <c r="B3" s="126"/>
      <c r="C3" s="126"/>
      <c r="D3" s="126"/>
      <c r="E3" s="126"/>
      <c r="F3" s="126"/>
      <c r="G3" s="126"/>
      <c r="H3" s="126"/>
      <c r="I3" s="127"/>
    </row>
    <row r="4" spans="1:9" ht="30" customHeight="1" x14ac:dyDescent="0.25">
      <c r="A4" s="69" t="s">
        <v>192</v>
      </c>
      <c r="B4" s="126"/>
      <c r="C4" s="126"/>
      <c r="D4" s="126"/>
      <c r="E4" s="126"/>
      <c r="F4" s="126"/>
      <c r="G4" s="126"/>
      <c r="H4" s="126"/>
      <c r="I4" s="127"/>
    </row>
    <row r="5" spans="1:9" ht="30" customHeight="1" x14ac:dyDescent="0.25">
      <c r="A5" s="69" t="s">
        <v>193</v>
      </c>
      <c r="B5" s="126"/>
      <c r="C5" s="126"/>
      <c r="D5" s="126"/>
      <c r="E5" s="126"/>
      <c r="F5" s="126"/>
      <c r="G5" s="126"/>
      <c r="H5" s="126"/>
      <c r="I5" s="127"/>
    </row>
    <row r="6" spans="1:9" ht="30" customHeight="1" x14ac:dyDescent="0.25">
      <c r="A6" s="69" t="s">
        <v>194</v>
      </c>
      <c r="B6" s="126"/>
      <c r="C6" s="126"/>
      <c r="D6" s="126"/>
      <c r="E6" s="126"/>
      <c r="F6" s="126"/>
      <c r="G6" s="126"/>
      <c r="H6" s="126"/>
      <c r="I6" s="127"/>
    </row>
    <row r="7" spans="1:9" ht="30" customHeight="1" x14ac:dyDescent="0.25">
      <c r="A7" s="69" t="s">
        <v>195</v>
      </c>
      <c r="B7" s="126"/>
      <c r="C7" s="126"/>
      <c r="D7" s="126"/>
      <c r="E7" s="126"/>
      <c r="F7" s="126"/>
      <c r="G7" s="126"/>
      <c r="H7" s="126"/>
      <c r="I7" s="127"/>
    </row>
    <row r="8" spans="1:9" ht="30" customHeight="1" x14ac:dyDescent="0.25">
      <c r="A8" s="69" t="s">
        <v>196</v>
      </c>
      <c r="B8" s="126"/>
      <c r="C8" s="126"/>
      <c r="D8" s="126"/>
      <c r="E8" s="126"/>
      <c r="F8" s="126"/>
      <c r="G8" s="126"/>
      <c r="H8" s="126"/>
      <c r="I8" s="127"/>
    </row>
    <row r="9" spans="1:9" ht="30" customHeight="1" x14ac:dyDescent="0.25">
      <c r="A9" s="69" t="s">
        <v>197</v>
      </c>
      <c r="B9" s="126"/>
      <c r="C9" s="126"/>
      <c r="D9" s="126"/>
      <c r="E9" s="126"/>
      <c r="F9" s="126"/>
      <c r="G9" s="126"/>
      <c r="H9" s="126"/>
      <c r="I9" s="127"/>
    </row>
    <row r="10" spans="1:9" ht="30" customHeight="1" x14ac:dyDescent="0.25">
      <c r="A10" s="69"/>
      <c r="B10" s="126"/>
      <c r="C10" s="126"/>
      <c r="D10" s="126"/>
      <c r="E10" s="126"/>
      <c r="F10" s="126"/>
      <c r="G10" s="126"/>
      <c r="H10" s="126"/>
      <c r="I10" s="127"/>
    </row>
    <row r="11" spans="1:9" ht="30" customHeight="1" x14ac:dyDescent="0.25">
      <c r="A11" s="69"/>
      <c r="B11" s="126"/>
      <c r="C11" s="126"/>
      <c r="D11" s="126"/>
      <c r="E11" s="126"/>
      <c r="F11" s="126"/>
      <c r="G11" s="126"/>
      <c r="H11" s="126"/>
      <c r="I11" s="127"/>
    </row>
    <row r="12" spans="1:9" ht="30" customHeight="1" x14ac:dyDescent="0.25">
      <c r="A12" s="69"/>
      <c r="B12" s="126"/>
      <c r="C12" s="126"/>
      <c r="D12" s="126"/>
      <c r="E12" s="126"/>
      <c r="F12" s="126"/>
      <c r="G12" s="126"/>
      <c r="H12" s="126"/>
      <c r="I12" s="127"/>
    </row>
    <row r="13" spans="1:9" ht="30" customHeight="1" x14ac:dyDescent="0.25">
      <c r="A13" s="69"/>
      <c r="B13" s="126"/>
      <c r="C13" s="126"/>
      <c r="D13" s="126"/>
      <c r="E13" s="126"/>
      <c r="F13" s="126"/>
      <c r="G13" s="126"/>
      <c r="H13" s="126"/>
      <c r="I13" s="127"/>
    </row>
    <row r="14" spans="1:9" ht="30" customHeight="1" x14ac:dyDescent="0.25">
      <c r="A14" s="69"/>
      <c r="B14" s="126"/>
      <c r="C14" s="126"/>
      <c r="D14" s="126"/>
      <c r="E14" s="126"/>
      <c r="F14" s="126"/>
      <c r="G14" s="126"/>
      <c r="H14" s="126"/>
      <c r="I14" s="127"/>
    </row>
    <row r="15" spans="1:9" ht="30" customHeight="1" x14ac:dyDescent="0.25">
      <c r="A15" s="69"/>
      <c r="B15" s="126"/>
      <c r="C15" s="126"/>
      <c r="D15" s="126"/>
      <c r="E15" s="126"/>
      <c r="F15" s="126"/>
      <c r="G15" s="126"/>
      <c r="H15" s="126"/>
      <c r="I15" s="127"/>
    </row>
    <row r="16" spans="1:9" ht="30" customHeight="1" x14ac:dyDescent="0.25">
      <c r="A16" s="69"/>
      <c r="B16" s="126"/>
      <c r="C16" s="126"/>
      <c r="D16" s="126"/>
      <c r="E16" s="126"/>
      <c r="F16" s="126"/>
      <c r="G16" s="126"/>
      <c r="H16" s="126"/>
      <c r="I16" s="127"/>
    </row>
    <row r="17" spans="1:9" ht="30" customHeight="1" x14ac:dyDescent="0.25">
      <c r="A17" s="69"/>
      <c r="B17" s="126"/>
      <c r="C17" s="126"/>
      <c r="D17" s="126"/>
      <c r="E17" s="126"/>
      <c r="F17" s="126"/>
      <c r="G17" s="126"/>
      <c r="H17" s="126"/>
      <c r="I17" s="127"/>
    </row>
    <row r="18" spans="1:9" ht="30" customHeight="1" x14ac:dyDescent="0.25">
      <c r="A18" s="69"/>
      <c r="B18" s="126"/>
      <c r="C18" s="126"/>
      <c r="D18" s="126"/>
      <c r="E18" s="126"/>
      <c r="F18" s="126"/>
      <c r="G18" s="126"/>
      <c r="H18" s="126"/>
      <c r="I18" s="127"/>
    </row>
    <row r="19" spans="1:9" ht="30" customHeight="1" x14ac:dyDescent="0.25">
      <c r="A19" s="69"/>
      <c r="B19" s="126"/>
      <c r="C19" s="126"/>
      <c r="D19" s="126"/>
      <c r="E19" s="126"/>
      <c r="F19" s="126"/>
      <c r="G19" s="126"/>
      <c r="H19" s="126"/>
      <c r="I19" s="127"/>
    </row>
    <row r="20" spans="1:9" ht="30" customHeight="1" x14ac:dyDescent="0.25">
      <c r="A20" s="69"/>
      <c r="B20" s="126"/>
      <c r="C20" s="126"/>
      <c r="D20" s="126"/>
      <c r="E20" s="126"/>
      <c r="F20" s="126"/>
      <c r="G20" s="126"/>
      <c r="H20" s="126"/>
      <c r="I20" s="127"/>
    </row>
    <row r="21" spans="1:9" ht="30" customHeight="1" x14ac:dyDescent="0.25">
      <c r="A21" s="69"/>
      <c r="B21" s="126"/>
      <c r="C21" s="126"/>
      <c r="D21" s="126"/>
      <c r="E21" s="126"/>
      <c r="F21" s="126"/>
      <c r="G21" s="126"/>
      <c r="H21" s="126"/>
      <c r="I21" s="127"/>
    </row>
    <row r="22" spans="1:9" ht="30" customHeight="1" x14ac:dyDescent="0.25">
      <c r="A22" s="69"/>
      <c r="B22" s="126"/>
      <c r="C22" s="126"/>
      <c r="D22" s="126"/>
      <c r="E22" s="126"/>
      <c r="F22" s="126"/>
      <c r="G22" s="126"/>
      <c r="H22" s="126"/>
      <c r="I22" s="127"/>
    </row>
    <row r="23" spans="1:9" ht="30" customHeight="1" x14ac:dyDescent="0.25">
      <c r="A23" s="69"/>
      <c r="B23" s="126"/>
      <c r="C23" s="126"/>
      <c r="D23" s="126"/>
      <c r="E23" s="126"/>
      <c r="F23" s="126"/>
      <c r="G23" s="126"/>
      <c r="H23" s="126"/>
      <c r="I23" s="127"/>
    </row>
    <row r="24" spans="1:9" ht="30" customHeight="1" x14ac:dyDescent="0.25">
      <c r="A24" s="69"/>
      <c r="B24" s="126"/>
      <c r="C24" s="126"/>
      <c r="D24" s="126"/>
      <c r="E24" s="126"/>
      <c r="F24" s="126"/>
      <c r="G24" s="126"/>
      <c r="H24" s="126"/>
      <c r="I24" s="127"/>
    </row>
    <row r="25" spans="1:9" ht="30" customHeight="1" x14ac:dyDescent="0.25">
      <c r="A25" s="69"/>
      <c r="B25" s="126"/>
      <c r="C25" s="126"/>
      <c r="D25" s="126"/>
      <c r="E25" s="126"/>
      <c r="F25" s="126"/>
      <c r="G25" s="126"/>
      <c r="H25" s="126"/>
      <c r="I25" s="127"/>
    </row>
    <row r="26" spans="1:9" ht="30" customHeight="1" x14ac:dyDescent="0.25">
      <c r="A26" s="69" t="s">
        <v>198</v>
      </c>
      <c r="B26" s="126"/>
      <c r="C26" s="126"/>
      <c r="D26" s="126"/>
      <c r="E26" s="126"/>
      <c r="F26" s="126"/>
      <c r="G26" s="126"/>
      <c r="H26" s="126"/>
      <c r="I26" s="127"/>
    </row>
    <row r="27" spans="1:9" ht="30" customHeight="1" x14ac:dyDescent="0.25">
      <c r="A27" s="69" t="s">
        <v>199</v>
      </c>
      <c r="B27" s="126"/>
      <c r="C27" s="126"/>
      <c r="D27" s="126"/>
      <c r="E27" s="126"/>
      <c r="F27" s="126"/>
      <c r="G27" s="126"/>
      <c r="H27" s="126"/>
      <c r="I27" s="127"/>
    </row>
    <row r="28" spans="1:9" ht="30" customHeight="1" x14ac:dyDescent="0.25">
      <c r="A28" s="69" t="s">
        <v>200</v>
      </c>
      <c r="B28" s="126"/>
      <c r="C28" s="126"/>
      <c r="D28" s="126"/>
      <c r="E28" s="126"/>
      <c r="F28" s="126"/>
      <c r="G28" s="126"/>
      <c r="H28" s="126"/>
      <c r="I28" s="127"/>
    </row>
    <row r="29" spans="1:9" ht="30" customHeight="1" x14ac:dyDescent="0.25">
      <c r="A29" s="69" t="s">
        <v>201</v>
      </c>
      <c r="B29" s="126"/>
      <c r="C29" s="126"/>
      <c r="D29" s="126"/>
      <c r="E29" s="126"/>
      <c r="F29" s="126"/>
      <c r="G29" s="126"/>
      <c r="H29" s="126"/>
      <c r="I29" s="127"/>
    </row>
    <row r="30" spans="1:9" ht="30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5"/>
  <sheetViews>
    <sheetView zoomScale="80" zoomScaleNormal="80" workbookViewId="0">
      <pane ySplit="1" topLeftCell="A14" activePane="bottomLeft" state="frozen"/>
      <selection activeCell="C4" sqref="C4"/>
      <selection pane="bottomLeft" activeCell="C4" sqref="C4"/>
    </sheetView>
  </sheetViews>
  <sheetFormatPr baseColWidth="10" defaultRowHeight="15" x14ac:dyDescent="0.25"/>
  <cols>
    <col min="1" max="1" width="29.28515625" customWidth="1"/>
    <col min="2" max="2" width="45.140625" hidden="1" customWidth="1"/>
    <col min="3" max="3" width="32.28515625" customWidth="1"/>
    <col min="4" max="4" width="11.7109375" customWidth="1"/>
    <col min="5" max="5" width="17.5703125" bestFit="1" customWidth="1"/>
    <col min="6" max="6" width="18" customWidth="1"/>
    <col min="7" max="7" width="12.42578125" bestFit="1" customWidth="1"/>
    <col min="8" max="8" width="16.5703125" bestFit="1" customWidth="1"/>
    <col min="9" max="9" width="15.140625" customWidth="1"/>
    <col min="10" max="10" width="15.140625" bestFit="1" customWidth="1"/>
    <col min="13" max="13" width="14.85546875" bestFit="1" customWidth="1"/>
  </cols>
  <sheetData>
    <row r="1" spans="1:13" ht="60" customHeight="1" thickBot="1" x14ac:dyDescent="0.3">
      <c r="A1" s="18" t="s">
        <v>50</v>
      </c>
      <c r="B1" s="19" t="s">
        <v>58</v>
      </c>
      <c r="C1" s="18" t="s">
        <v>51</v>
      </c>
      <c r="D1" s="18" t="s">
        <v>32</v>
      </c>
      <c r="E1" s="20" t="s">
        <v>60</v>
      </c>
      <c r="F1" s="20" t="s">
        <v>61</v>
      </c>
      <c r="G1" s="21" t="s">
        <v>63</v>
      </c>
      <c r="H1" s="22" t="s">
        <v>65</v>
      </c>
      <c r="I1" s="23" t="s">
        <v>66</v>
      </c>
      <c r="J1" s="20" t="s">
        <v>62</v>
      </c>
      <c r="M1" s="13" t="s">
        <v>206</v>
      </c>
    </row>
    <row r="2" spans="1:13" ht="84.75" customHeight="1" thickBot="1" x14ac:dyDescent="0.3">
      <c r="A2" s="24" t="s">
        <v>88</v>
      </c>
      <c r="B2" s="15" t="str">
        <f>"feuil1!"&amp;ADDRESS(ROW(B2),COLUMN(C2))</f>
        <v>feuil1!$C$2</v>
      </c>
      <c r="C2" s="9"/>
      <c r="D2" s="10">
        <v>300</v>
      </c>
      <c r="E2" s="10" t="s">
        <v>92</v>
      </c>
      <c r="F2" s="10">
        <v>41414300</v>
      </c>
      <c r="G2" s="10" t="s">
        <v>64</v>
      </c>
      <c r="H2" s="14">
        <v>2.5000000000000001E-2</v>
      </c>
      <c r="I2" s="14">
        <v>2.5000000000000001E-2</v>
      </c>
      <c r="J2" s="14">
        <v>0.1</v>
      </c>
      <c r="M2" s="113" t="s">
        <v>202</v>
      </c>
    </row>
    <row r="3" spans="1:13" ht="72.75" customHeight="1" thickBot="1" x14ac:dyDescent="0.3">
      <c r="A3" s="17" t="s">
        <v>89</v>
      </c>
      <c r="B3" s="16" t="str">
        <f t="shared" ref="B3:B18" si="0">"feuil1!"&amp;ADDRESS(ROW(B3),COLUMN(C3))</f>
        <v>feuil1!$C$3</v>
      </c>
      <c r="C3" s="7"/>
      <c r="D3" s="8">
        <v>40</v>
      </c>
      <c r="E3" s="8" t="s">
        <v>93</v>
      </c>
      <c r="F3" s="8">
        <v>41549943</v>
      </c>
      <c r="G3" s="8" t="s">
        <v>67</v>
      </c>
      <c r="H3" s="12">
        <v>2.1000000000000001E-2</v>
      </c>
      <c r="I3" s="12">
        <v>2.3E-2</v>
      </c>
      <c r="J3" s="12">
        <v>4.8000000000000001E-2</v>
      </c>
      <c r="M3" s="113" t="s">
        <v>203</v>
      </c>
    </row>
    <row r="4" spans="1:13" ht="84.75" customHeight="1" thickBot="1" x14ac:dyDescent="0.3">
      <c r="A4" s="24" t="s">
        <v>90</v>
      </c>
      <c r="B4" s="16" t="str">
        <f t="shared" si="0"/>
        <v>feuil1!$C$4</v>
      </c>
      <c r="C4" s="7"/>
      <c r="D4" s="8">
        <v>80</v>
      </c>
      <c r="E4" s="8" t="s">
        <v>93</v>
      </c>
      <c r="F4" s="8"/>
      <c r="G4" s="8" t="s">
        <v>67</v>
      </c>
      <c r="H4" s="12">
        <v>2.1000000000000001E-2</v>
      </c>
      <c r="I4" s="12">
        <v>2.3E-2</v>
      </c>
      <c r="J4" s="12">
        <v>4.8000000000000001E-2</v>
      </c>
      <c r="M4" s="113" t="s">
        <v>204</v>
      </c>
    </row>
    <row r="5" spans="1:13" ht="84.75" customHeight="1" thickBot="1" x14ac:dyDescent="0.3">
      <c r="A5" s="25" t="s">
        <v>91</v>
      </c>
      <c r="B5" s="16" t="str">
        <f t="shared" si="0"/>
        <v>feuil1!$C$5</v>
      </c>
      <c r="C5" s="4"/>
      <c r="D5" s="11">
        <v>600</v>
      </c>
      <c r="E5" s="8" t="s">
        <v>92</v>
      </c>
      <c r="F5" s="8"/>
      <c r="G5" s="8" t="s">
        <v>64</v>
      </c>
      <c r="H5" s="14">
        <v>2.5000000000000001E-2</v>
      </c>
      <c r="I5" s="14">
        <v>2.5000000000000001E-2</v>
      </c>
      <c r="J5" s="14">
        <v>0.1</v>
      </c>
      <c r="M5" s="113" t="s">
        <v>205</v>
      </c>
    </row>
    <row r="6" spans="1:13" ht="77.25" customHeight="1" thickBot="1" x14ac:dyDescent="0.3">
      <c r="A6" s="24" t="s">
        <v>76</v>
      </c>
      <c r="B6" s="16" t="str">
        <f t="shared" si="0"/>
        <v>feuil1!$C$6</v>
      </c>
      <c r="C6" s="4"/>
      <c r="D6" s="11">
        <v>574</v>
      </c>
      <c r="E6" s="12" t="s">
        <v>59</v>
      </c>
      <c r="F6" s="13" t="s">
        <v>69</v>
      </c>
      <c r="G6" s="12" t="s">
        <v>64</v>
      </c>
      <c r="H6" s="12">
        <v>1.9E-2</v>
      </c>
      <c r="I6" s="8">
        <f>H6+0.005</f>
        <v>2.4E-2</v>
      </c>
      <c r="J6" s="8">
        <v>6.0000000000000001E-3</v>
      </c>
    </row>
    <row r="7" spans="1:13" ht="70.5" customHeight="1" thickBot="1" x14ac:dyDescent="0.3">
      <c r="A7" s="24" t="s">
        <v>77</v>
      </c>
      <c r="B7" s="16" t="str">
        <f t="shared" si="0"/>
        <v>feuil1!$C$7</v>
      </c>
      <c r="C7" s="4"/>
      <c r="D7" s="11">
        <v>502</v>
      </c>
      <c r="E7" s="12" t="s">
        <v>59</v>
      </c>
      <c r="F7" s="13" t="s">
        <v>68</v>
      </c>
      <c r="G7" s="8" t="s">
        <v>64</v>
      </c>
      <c r="H7" s="8">
        <v>1.9E-2</v>
      </c>
      <c r="I7" s="8">
        <f>H7+0.005</f>
        <v>2.4E-2</v>
      </c>
      <c r="J7" s="8">
        <v>6.0000000000000001E-3</v>
      </c>
    </row>
    <row r="8" spans="1:13" ht="84.75" customHeight="1" thickBot="1" x14ac:dyDescent="0.3">
      <c r="A8" s="24" t="s">
        <v>78</v>
      </c>
      <c r="B8" s="16" t="str">
        <f t="shared" si="0"/>
        <v>feuil1!$C$8</v>
      </c>
      <c r="C8" s="4"/>
      <c r="D8" s="11">
        <v>536</v>
      </c>
      <c r="E8" s="12" t="s">
        <v>59</v>
      </c>
      <c r="F8" s="13" t="s">
        <v>70</v>
      </c>
      <c r="G8" s="8" t="s">
        <v>64</v>
      </c>
      <c r="H8" s="8">
        <v>1.9E-2</v>
      </c>
      <c r="I8" s="8">
        <v>2.4E-2</v>
      </c>
      <c r="J8" s="8">
        <v>6.0000000000000001E-3</v>
      </c>
    </row>
    <row r="9" spans="1:13" ht="84.75" customHeight="1" thickBot="1" x14ac:dyDescent="0.3">
      <c r="A9" s="24" t="s">
        <v>79</v>
      </c>
      <c r="B9" s="16" t="str">
        <f t="shared" si="0"/>
        <v>feuil1!$C$9</v>
      </c>
      <c r="C9" s="4"/>
      <c r="D9" s="11">
        <v>344</v>
      </c>
      <c r="E9" s="12" t="s">
        <v>59</v>
      </c>
      <c r="F9" s="13" t="s">
        <v>71</v>
      </c>
      <c r="G9" s="8" t="s">
        <v>67</v>
      </c>
      <c r="H9" s="8">
        <v>1.9E-2</v>
      </c>
      <c r="I9" s="8">
        <f>0.019+0.002</f>
        <v>2.0999999999999998E-2</v>
      </c>
      <c r="J9" s="8">
        <v>6.0000000000000001E-3</v>
      </c>
    </row>
    <row r="10" spans="1:13" ht="84.75" customHeight="1" thickBot="1" x14ac:dyDescent="0.3">
      <c r="A10" s="26" t="s">
        <v>80</v>
      </c>
      <c r="B10" s="27" t="str">
        <f t="shared" si="0"/>
        <v>feuil1!$C$10</v>
      </c>
      <c r="C10" s="28"/>
      <c r="D10" s="29">
        <v>284</v>
      </c>
      <c r="E10" s="12" t="s">
        <v>59</v>
      </c>
      <c r="F10" s="30" t="s">
        <v>72</v>
      </c>
      <c r="G10" s="8" t="s">
        <v>67</v>
      </c>
      <c r="H10" s="8">
        <v>1.9E-2</v>
      </c>
      <c r="I10" s="8">
        <f>0.019+0.002</f>
        <v>2.0999999999999998E-2</v>
      </c>
      <c r="J10" s="8">
        <v>6.0000000000000001E-3</v>
      </c>
    </row>
    <row r="11" spans="1:13" ht="84.75" customHeight="1" thickBot="1" x14ac:dyDescent="0.3">
      <c r="A11" s="26" t="s">
        <v>81</v>
      </c>
      <c r="B11" s="6" t="str">
        <f t="shared" si="0"/>
        <v>feuil1!$C$11</v>
      </c>
      <c r="C11" s="4"/>
      <c r="D11" s="11">
        <v>820</v>
      </c>
      <c r="E11" s="12" t="s">
        <v>59</v>
      </c>
      <c r="F11" s="30" t="s">
        <v>73</v>
      </c>
      <c r="G11" s="8" t="s">
        <v>64</v>
      </c>
      <c r="H11" s="14">
        <v>0.03</v>
      </c>
      <c r="I11" s="14">
        <f>H11+0.026</f>
        <v>5.5999999999999994E-2</v>
      </c>
      <c r="J11" s="14">
        <v>0.05</v>
      </c>
    </row>
    <row r="12" spans="1:13" ht="84.75" customHeight="1" thickBot="1" x14ac:dyDescent="0.3">
      <c r="A12" s="26" t="s">
        <v>86</v>
      </c>
      <c r="B12" s="6" t="str">
        <f t="shared" si="0"/>
        <v>feuil1!$C$12</v>
      </c>
      <c r="C12" s="4"/>
      <c r="D12" s="11">
        <v>1327</v>
      </c>
      <c r="E12" s="12" t="s">
        <v>59</v>
      </c>
      <c r="F12" s="30" t="s">
        <v>74</v>
      </c>
      <c r="G12" s="8" t="s">
        <v>64</v>
      </c>
      <c r="H12" s="14">
        <v>0.03</v>
      </c>
      <c r="I12" s="14">
        <f>H12+0.026</f>
        <v>5.5999999999999994E-2</v>
      </c>
      <c r="J12" s="14">
        <v>0.05</v>
      </c>
    </row>
    <row r="13" spans="1:13" ht="84.75" customHeight="1" x14ac:dyDescent="0.25">
      <c r="A13" s="26" t="s">
        <v>83</v>
      </c>
      <c r="B13" s="31" t="str">
        <f t="shared" si="0"/>
        <v>feuil1!$C$13</v>
      </c>
      <c r="C13" s="28"/>
      <c r="D13" s="29">
        <v>755</v>
      </c>
      <c r="E13" s="32" t="s">
        <v>59</v>
      </c>
      <c r="F13" s="30" t="s">
        <v>75</v>
      </c>
      <c r="G13" s="30" t="s">
        <v>67</v>
      </c>
      <c r="H13" s="14">
        <v>0.03</v>
      </c>
      <c r="I13" s="14">
        <f>H13+0.002</f>
        <v>3.2000000000000001E-2</v>
      </c>
      <c r="J13" s="14">
        <v>0.11</v>
      </c>
    </row>
    <row r="14" spans="1:13" ht="84.75" customHeight="1" x14ac:dyDescent="0.25">
      <c r="A14" s="68" t="s">
        <v>131</v>
      </c>
      <c r="B14" s="31"/>
      <c r="C14" s="28"/>
      <c r="D14" s="29">
        <v>1406</v>
      </c>
      <c r="E14" s="32" t="s">
        <v>59</v>
      </c>
      <c r="F14" s="30" t="s">
        <v>132</v>
      </c>
      <c r="G14" s="30"/>
      <c r="H14" s="14"/>
      <c r="I14" s="14"/>
      <c r="J14" s="14"/>
    </row>
    <row r="15" spans="1:13" ht="84.75" customHeight="1" x14ac:dyDescent="0.25">
      <c r="A15" s="33" t="s">
        <v>84</v>
      </c>
      <c r="B15" s="31" t="str">
        <f t="shared" si="0"/>
        <v>feuil1!$C$15</v>
      </c>
      <c r="C15" s="4"/>
      <c r="D15" s="29">
        <v>949</v>
      </c>
      <c r="E15" s="32" t="s">
        <v>59</v>
      </c>
      <c r="F15" s="30" t="s">
        <v>82</v>
      </c>
      <c r="G15" s="30" t="s">
        <v>64</v>
      </c>
      <c r="H15" s="14">
        <v>0.03</v>
      </c>
      <c r="I15" s="14">
        <f>H15+0.026</f>
        <v>5.5999999999999994E-2</v>
      </c>
      <c r="J15" s="14">
        <v>0.05</v>
      </c>
    </row>
    <row r="16" spans="1:13" ht="84.75" customHeight="1" x14ac:dyDescent="0.25">
      <c r="A16" s="33" t="s">
        <v>85</v>
      </c>
      <c r="B16" s="31" t="str">
        <f t="shared" si="0"/>
        <v>feuil1!$C$16</v>
      </c>
      <c r="C16" s="4"/>
      <c r="D16" s="29">
        <v>780</v>
      </c>
      <c r="E16" s="30" t="s">
        <v>59</v>
      </c>
      <c r="F16" s="30" t="s">
        <v>87</v>
      </c>
      <c r="G16" s="30" t="s">
        <v>64</v>
      </c>
      <c r="H16" s="14">
        <v>5.5E-2</v>
      </c>
      <c r="I16" s="14">
        <f>0.055+0.032</f>
        <v>8.6999999999999994E-2</v>
      </c>
      <c r="J16" s="14"/>
    </row>
    <row r="17" spans="1:10" ht="84.75" customHeight="1" x14ac:dyDescent="0.25">
      <c r="A17" s="33" t="s">
        <v>133</v>
      </c>
      <c r="B17" s="31" t="str">
        <f t="shared" si="0"/>
        <v>feuil1!$C$17</v>
      </c>
      <c r="C17" s="4"/>
      <c r="D17" s="29">
        <v>922</v>
      </c>
      <c r="E17" s="30" t="s">
        <v>59</v>
      </c>
      <c r="F17" s="30" t="s">
        <v>134</v>
      </c>
      <c r="G17" s="30" t="s">
        <v>67</v>
      </c>
      <c r="H17" s="4"/>
      <c r="I17" s="4"/>
      <c r="J17" s="4"/>
    </row>
    <row r="18" spans="1:10" ht="84.75" customHeight="1" x14ac:dyDescent="0.25">
      <c r="A18" s="33" t="s">
        <v>136</v>
      </c>
      <c r="B18" s="31" t="str">
        <f t="shared" si="0"/>
        <v>feuil1!$C$18</v>
      </c>
      <c r="C18" s="4"/>
      <c r="D18" s="29">
        <v>1048</v>
      </c>
      <c r="E18" s="30" t="s">
        <v>59</v>
      </c>
      <c r="F18" s="30" t="s">
        <v>135</v>
      </c>
      <c r="G18" s="30" t="s">
        <v>67</v>
      </c>
      <c r="H18" s="4"/>
      <c r="I18" s="4"/>
      <c r="J18" s="4"/>
    </row>
    <row r="19" spans="1:10" ht="84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84.75" customHeight="1" x14ac:dyDescent="0.25"/>
    <row r="21" spans="1:10" ht="84.75" customHeight="1" x14ac:dyDescent="0.25"/>
    <row r="22" spans="1:10" ht="84.75" customHeight="1" x14ac:dyDescent="0.25"/>
    <row r="23" spans="1:10" ht="84.75" customHeight="1" x14ac:dyDescent="0.25"/>
    <row r="24" spans="1:10" ht="84.75" customHeight="1" x14ac:dyDescent="0.25"/>
    <row r="25" spans="1:10" ht="84.7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8"/>
  <sheetViews>
    <sheetView workbookViewId="0">
      <selection activeCell="C4" sqref="C4"/>
    </sheetView>
  </sheetViews>
  <sheetFormatPr baseColWidth="10" defaultRowHeight="15" x14ac:dyDescent="0.25"/>
  <cols>
    <col min="1" max="1" width="20.28515625" bestFit="1" customWidth="1"/>
    <col min="2" max="2" width="39.28515625" bestFit="1" customWidth="1"/>
    <col min="3" max="3" width="46.140625" bestFit="1" customWidth="1"/>
    <col min="5" max="5" width="8.5703125" bestFit="1" customWidth="1"/>
    <col min="6" max="6" width="14.5703125" bestFit="1" customWidth="1"/>
    <col min="7" max="7" width="16.28515625" bestFit="1" customWidth="1"/>
  </cols>
  <sheetData>
    <row r="1" spans="1:8" ht="21" x14ac:dyDescent="0.35">
      <c r="A1" s="70" t="s">
        <v>94</v>
      </c>
      <c r="B1" s="71" t="s">
        <v>95</v>
      </c>
      <c r="C1" s="71" t="s">
        <v>141</v>
      </c>
      <c r="D1" s="71" t="s">
        <v>7</v>
      </c>
      <c r="E1" s="71" t="s">
        <v>96</v>
      </c>
      <c r="F1" s="71" t="s">
        <v>168</v>
      </c>
      <c r="G1" s="71" t="s">
        <v>169</v>
      </c>
      <c r="H1" s="71" t="s">
        <v>170</v>
      </c>
    </row>
    <row r="2" spans="1:8" ht="15.75" x14ac:dyDescent="0.25">
      <c r="A2" s="34" t="s">
        <v>97</v>
      </c>
      <c r="B2" s="34" t="s">
        <v>98</v>
      </c>
      <c r="C2" s="34" t="s">
        <v>152</v>
      </c>
      <c r="D2" s="72">
        <v>97.619</v>
      </c>
      <c r="E2" s="36" t="s">
        <v>99</v>
      </c>
      <c r="F2" s="36" t="s">
        <v>166</v>
      </c>
      <c r="G2" s="36"/>
      <c r="H2" s="36">
        <v>3</v>
      </c>
    </row>
    <row r="3" spans="1:8" ht="15.75" x14ac:dyDescent="0.25">
      <c r="A3" s="34" t="s">
        <v>100</v>
      </c>
      <c r="B3" s="34" t="s">
        <v>100</v>
      </c>
      <c r="C3" s="34" t="s">
        <v>176</v>
      </c>
      <c r="D3" s="72">
        <v>61.056800000000003</v>
      </c>
      <c r="E3" s="36" t="s">
        <v>99</v>
      </c>
      <c r="F3" s="36" t="s">
        <v>167</v>
      </c>
      <c r="G3" s="36" t="s">
        <v>153</v>
      </c>
      <c r="H3" s="36">
        <v>3</v>
      </c>
    </row>
    <row r="4" spans="1:8" ht="15.75" x14ac:dyDescent="0.25">
      <c r="A4" s="34" t="s">
        <v>101</v>
      </c>
      <c r="B4" s="34" t="s">
        <v>102</v>
      </c>
      <c r="C4" s="34" t="s">
        <v>177</v>
      </c>
      <c r="D4" s="72">
        <v>66.143600000000006</v>
      </c>
      <c r="E4" s="36" t="s">
        <v>99</v>
      </c>
      <c r="F4" s="36" t="s">
        <v>167</v>
      </c>
      <c r="G4" s="36" t="s">
        <v>160</v>
      </c>
      <c r="H4" s="36">
        <v>3</v>
      </c>
    </row>
    <row r="5" spans="1:8" ht="15.75" x14ac:dyDescent="0.25">
      <c r="A5" s="34" t="s">
        <v>103</v>
      </c>
      <c r="B5" s="34" t="s">
        <v>104</v>
      </c>
      <c r="C5" s="34" t="s">
        <v>178</v>
      </c>
      <c r="D5" s="72">
        <v>59.890900000000002</v>
      </c>
      <c r="E5" s="36" t="s">
        <v>99</v>
      </c>
      <c r="F5" s="36" t="s">
        <v>167</v>
      </c>
      <c r="G5" s="36" t="s">
        <v>154</v>
      </c>
      <c r="H5" s="36">
        <v>3</v>
      </c>
    </row>
    <row r="6" spans="1:8" ht="15.75" x14ac:dyDescent="0.25">
      <c r="A6" s="34" t="s">
        <v>105</v>
      </c>
      <c r="B6" s="34" t="s">
        <v>106</v>
      </c>
      <c r="C6" s="34" t="s">
        <v>171</v>
      </c>
      <c r="D6" s="72">
        <v>105.36360000000001</v>
      </c>
      <c r="E6" s="36" t="s">
        <v>99</v>
      </c>
      <c r="F6" s="36" t="s">
        <v>166</v>
      </c>
      <c r="G6" s="36" t="s">
        <v>155</v>
      </c>
      <c r="H6" s="36">
        <v>2.8</v>
      </c>
    </row>
    <row r="7" spans="1:8" ht="15.75" x14ac:dyDescent="0.25">
      <c r="A7" s="34" t="s">
        <v>107</v>
      </c>
      <c r="B7" s="34" t="s">
        <v>108</v>
      </c>
      <c r="C7" s="34" t="s">
        <v>172</v>
      </c>
      <c r="D7" s="72">
        <v>105.36360000000001</v>
      </c>
      <c r="E7" s="36" t="s">
        <v>99</v>
      </c>
      <c r="F7" s="36" t="s">
        <v>166</v>
      </c>
      <c r="G7" s="36" t="s">
        <v>161</v>
      </c>
      <c r="H7" s="36">
        <v>2.8</v>
      </c>
    </row>
    <row r="8" spans="1:8" ht="15.75" x14ac:dyDescent="0.25">
      <c r="A8" s="34" t="s">
        <v>109</v>
      </c>
      <c r="B8" s="34" t="s">
        <v>110</v>
      </c>
      <c r="C8" s="34" t="s">
        <v>173</v>
      </c>
      <c r="D8" s="72">
        <v>105.36360000000001</v>
      </c>
      <c r="E8" s="36" t="s">
        <v>99</v>
      </c>
      <c r="F8" s="36" t="s">
        <v>166</v>
      </c>
      <c r="G8" s="36" t="s">
        <v>162</v>
      </c>
      <c r="H8" s="36">
        <v>2.8</v>
      </c>
    </row>
    <row r="9" spans="1:8" ht="15.75" x14ac:dyDescent="0.25">
      <c r="A9" s="34" t="s">
        <v>111</v>
      </c>
      <c r="B9" s="34" t="s">
        <v>112</v>
      </c>
      <c r="C9" s="34" t="s">
        <v>174</v>
      </c>
      <c r="D9" s="72">
        <v>105.36360000000001</v>
      </c>
      <c r="E9" s="36" t="s">
        <v>99</v>
      </c>
      <c r="F9" s="36" t="s">
        <v>166</v>
      </c>
      <c r="G9" s="36" t="s">
        <v>156</v>
      </c>
      <c r="H9" s="36">
        <v>2.8</v>
      </c>
    </row>
    <row r="10" spans="1:8" ht="15.75" x14ac:dyDescent="0.25">
      <c r="A10" s="34" t="s">
        <v>113</v>
      </c>
      <c r="B10" s="34" t="s">
        <v>114</v>
      </c>
      <c r="C10" s="34" t="s">
        <v>175</v>
      </c>
      <c r="D10" s="72">
        <v>105.36360000000001</v>
      </c>
      <c r="E10" s="36" t="s">
        <v>99</v>
      </c>
      <c r="F10" s="36" t="s">
        <v>166</v>
      </c>
      <c r="G10" s="36"/>
      <c r="H10" s="36">
        <v>2.8</v>
      </c>
    </row>
    <row r="11" spans="1:8" ht="15.75" x14ac:dyDescent="0.25">
      <c r="A11" s="34" t="s">
        <v>100</v>
      </c>
      <c r="B11" s="34" t="s">
        <v>115</v>
      </c>
      <c r="C11" s="34" t="s">
        <v>179</v>
      </c>
      <c r="D11" s="72">
        <v>61.056800000000003</v>
      </c>
      <c r="E11" s="36" t="s">
        <v>99</v>
      </c>
      <c r="F11" s="36" t="s">
        <v>167</v>
      </c>
      <c r="G11" s="36" t="s">
        <v>163</v>
      </c>
      <c r="H11" s="36">
        <v>3</v>
      </c>
    </row>
    <row r="12" spans="1:8" ht="15.75" x14ac:dyDescent="0.25">
      <c r="A12" s="34" t="s">
        <v>116</v>
      </c>
      <c r="B12" s="34" t="s">
        <v>117</v>
      </c>
      <c r="C12" s="34" t="s">
        <v>150</v>
      </c>
      <c r="D12" s="73">
        <v>114.2234</v>
      </c>
      <c r="E12" s="35" t="s">
        <v>118</v>
      </c>
      <c r="F12" s="35" t="s">
        <v>167</v>
      </c>
      <c r="G12" s="35" t="s">
        <v>160</v>
      </c>
      <c r="H12" s="36">
        <v>3</v>
      </c>
    </row>
    <row r="13" spans="1:8" ht="15.75" x14ac:dyDescent="0.25">
      <c r="A13" s="34" t="s">
        <v>119</v>
      </c>
      <c r="B13" s="34" t="s">
        <v>120</v>
      </c>
      <c r="C13" s="34" t="s">
        <v>157</v>
      </c>
      <c r="D13" s="73">
        <v>75.743799999999993</v>
      </c>
      <c r="E13" s="35" t="s">
        <v>118</v>
      </c>
      <c r="F13" s="35" t="s">
        <v>166</v>
      </c>
      <c r="G13" s="35"/>
      <c r="H13" s="36">
        <v>3</v>
      </c>
    </row>
    <row r="14" spans="1:8" ht="15.75" x14ac:dyDescent="0.25">
      <c r="A14" s="34" t="s">
        <v>121</v>
      </c>
      <c r="B14" s="34" t="s">
        <v>122</v>
      </c>
      <c r="C14" s="34" t="s">
        <v>151</v>
      </c>
      <c r="D14" s="73">
        <v>80.782399999999996</v>
      </c>
      <c r="E14" s="35" t="s">
        <v>118</v>
      </c>
      <c r="F14" s="35" t="s">
        <v>167</v>
      </c>
      <c r="G14" s="35"/>
      <c r="H14" s="36">
        <v>3</v>
      </c>
    </row>
    <row r="15" spans="1:8" ht="15.75" x14ac:dyDescent="0.25">
      <c r="A15" s="34" t="s">
        <v>127</v>
      </c>
      <c r="B15" s="34" t="s">
        <v>123</v>
      </c>
      <c r="C15" s="34" t="s">
        <v>158</v>
      </c>
      <c r="D15" s="73">
        <v>59.864899999999999</v>
      </c>
      <c r="E15" s="35" t="s">
        <v>118</v>
      </c>
      <c r="F15" s="35" t="s">
        <v>167</v>
      </c>
      <c r="G15" s="35" t="s">
        <v>164</v>
      </c>
      <c r="H15" s="36">
        <v>3</v>
      </c>
    </row>
    <row r="16" spans="1:8" ht="15.75" x14ac:dyDescent="0.25">
      <c r="A16" s="34" t="s">
        <v>128</v>
      </c>
      <c r="B16" s="34" t="s">
        <v>124</v>
      </c>
      <c r="C16" s="34" t="s">
        <v>180</v>
      </c>
      <c r="D16" s="73">
        <v>59.864899999999999</v>
      </c>
      <c r="E16" s="35" t="s">
        <v>118</v>
      </c>
      <c r="F16" s="35" t="s">
        <v>167</v>
      </c>
      <c r="G16" s="35" t="s">
        <v>165</v>
      </c>
      <c r="H16" s="36">
        <v>3</v>
      </c>
    </row>
    <row r="17" spans="1:8" ht="15.75" x14ac:dyDescent="0.25">
      <c r="A17" s="34" t="s">
        <v>129</v>
      </c>
      <c r="B17" s="34" t="s">
        <v>125</v>
      </c>
      <c r="C17" s="34" t="s">
        <v>159</v>
      </c>
      <c r="D17" s="73">
        <v>59.864899999999999</v>
      </c>
      <c r="E17" s="35" t="s">
        <v>118</v>
      </c>
      <c r="F17" s="35" t="s">
        <v>167</v>
      </c>
      <c r="G17" s="35" t="s">
        <v>161</v>
      </c>
      <c r="H17" s="36">
        <v>3</v>
      </c>
    </row>
    <row r="18" spans="1:8" ht="15.75" x14ac:dyDescent="0.25">
      <c r="A18" s="34" t="s">
        <v>130</v>
      </c>
      <c r="B18" s="34" t="s">
        <v>126</v>
      </c>
      <c r="C18" s="34" t="s">
        <v>181</v>
      </c>
      <c r="D18" s="73">
        <v>52.658999999999999</v>
      </c>
      <c r="E18" s="35" t="s">
        <v>118</v>
      </c>
      <c r="F18" s="35" t="s">
        <v>167</v>
      </c>
      <c r="G18" s="35"/>
      <c r="H18" s="36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2"/>
  <sheetViews>
    <sheetView topLeftCell="E1" workbookViewId="0">
      <selection activeCell="C4" sqref="C4"/>
    </sheetView>
  </sheetViews>
  <sheetFormatPr baseColWidth="10" defaultRowHeight="15" x14ac:dyDescent="0.25"/>
  <cols>
    <col min="1" max="1" width="19.85546875" bestFit="1" customWidth="1"/>
    <col min="4" max="4" width="12.42578125" bestFit="1" customWidth="1"/>
    <col min="6" max="6" width="19.42578125" bestFit="1" customWidth="1"/>
    <col min="7" max="7" width="20.140625" bestFit="1" customWidth="1"/>
    <col min="8" max="8" width="17.140625" bestFit="1" customWidth="1"/>
    <col min="9" max="9" width="16.42578125" bestFit="1" customWidth="1"/>
    <col min="11" max="11" width="14.140625" bestFit="1" customWidth="1"/>
    <col min="13" max="13" width="20.140625" bestFit="1" customWidth="1"/>
    <col min="14" max="14" width="1.7109375" customWidth="1"/>
    <col min="16" max="16" width="3.140625" customWidth="1"/>
    <col min="17" max="17" width="26" bestFit="1" customWidth="1"/>
  </cols>
  <sheetData>
    <row r="1" spans="1:17" ht="21" customHeight="1" x14ac:dyDescent="0.35">
      <c r="A1" s="2" t="s">
        <v>33</v>
      </c>
      <c r="B1" s="2" t="s">
        <v>32</v>
      </c>
      <c r="D1" s="2" t="s">
        <v>38</v>
      </c>
      <c r="F1" s="2" t="s">
        <v>39</v>
      </c>
      <c r="G1" s="146" t="s">
        <v>29</v>
      </c>
      <c r="H1" s="146"/>
      <c r="I1" s="146"/>
      <c r="J1" s="146"/>
      <c r="K1" s="146"/>
      <c r="M1" s="1" t="s">
        <v>56</v>
      </c>
      <c r="O1" s="1" t="s">
        <v>57</v>
      </c>
      <c r="Q1" s="54" t="s">
        <v>2</v>
      </c>
    </row>
    <row r="2" spans="1:17" ht="15.75" customHeight="1" x14ac:dyDescent="0.25">
      <c r="A2" s="3" t="s">
        <v>19</v>
      </c>
      <c r="B2" s="3">
        <v>100</v>
      </c>
      <c r="D2" s="3">
        <v>1</v>
      </c>
      <c r="F2" s="4" t="s">
        <v>35</v>
      </c>
      <c r="G2" s="4" t="s">
        <v>40</v>
      </c>
      <c r="H2" s="4" t="s">
        <v>41</v>
      </c>
      <c r="I2" s="4" t="s">
        <v>42</v>
      </c>
      <c r="J2" s="4"/>
      <c r="K2" s="4" t="s">
        <v>55</v>
      </c>
      <c r="M2" s="3">
        <v>-0.05</v>
      </c>
      <c r="O2" s="3">
        <v>0.01</v>
      </c>
      <c r="Q2" s="3">
        <v>1</v>
      </c>
    </row>
    <row r="3" spans="1:17" x14ac:dyDescent="0.25">
      <c r="A3" s="3" t="s">
        <v>34</v>
      </c>
      <c r="B3" s="3">
        <v>60</v>
      </c>
      <c r="D3" s="3">
        <v>1.25</v>
      </c>
      <c r="F3" s="4" t="s">
        <v>54</v>
      </c>
      <c r="G3" s="4" t="s">
        <v>40</v>
      </c>
      <c r="H3" s="4" t="s">
        <v>41</v>
      </c>
      <c r="I3" s="4" t="s">
        <v>42</v>
      </c>
      <c r="J3" s="4"/>
      <c r="K3" s="4" t="s">
        <v>55</v>
      </c>
      <c r="M3" s="3">
        <v>-0.04</v>
      </c>
      <c r="O3" s="3">
        <v>0.05</v>
      </c>
      <c r="Q3" s="3">
        <v>2</v>
      </c>
    </row>
    <row r="4" spans="1:17" x14ac:dyDescent="0.25">
      <c r="A4" s="3" t="s">
        <v>35</v>
      </c>
      <c r="B4" s="3">
        <v>50</v>
      </c>
      <c r="D4" s="3">
        <v>1.5</v>
      </c>
      <c r="F4" s="4" t="s">
        <v>53</v>
      </c>
      <c r="G4" s="4" t="s">
        <v>40</v>
      </c>
      <c r="H4" s="4" t="s">
        <v>41</v>
      </c>
      <c r="I4" s="4" t="s">
        <v>42</v>
      </c>
      <c r="J4" s="4"/>
      <c r="K4" s="4" t="s">
        <v>55</v>
      </c>
      <c r="M4" s="3">
        <v>-0.03</v>
      </c>
      <c r="O4" s="3">
        <v>0.1</v>
      </c>
      <c r="Q4" s="3"/>
    </row>
    <row r="5" spans="1:17" x14ac:dyDescent="0.25">
      <c r="A5" s="3" t="s">
        <v>36</v>
      </c>
      <c r="B5" s="3">
        <v>40</v>
      </c>
      <c r="D5" s="3">
        <v>1.75</v>
      </c>
      <c r="F5" s="4" t="s">
        <v>37</v>
      </c>
      <c r="G5" s="4" t="s">
        <v>40</v>
      </c>
      <c r="H5" s="4" t="s">
        <v>41</v>
      </c>
      <c r="I5" s="4" t="s">
        <v>42</v>
      </c>
      <c r="J5" s="4"/>
      <c r="K5" s="4" t="s">
        <v>55</v>
      </c>
      <c r="M5" s="3">
        <v>-0.02</v>
      </c>
    </row>
    <row r="6" spans="1:17" x14ac:dyDescent="0.25">
      <c r="A6" s="3" t="s">
        <v>37</v>
      </c>
      <c r="B6" s="3">
        <v>25</v>
      </c>
      <c r="D6" s="3">
        <v>2</v>
      </c>
      <c r="F6" s="4" t="s">
        <v>34</v>
      </c>
      <c r="G6" s="4" t="s">
        <v>40</v>
      </c>
      <c r="H6" s="4" t="s">
        <v>41</v>
      </c>
      <c r="I6" s="4" t="s">
        <v>42</v>
      </c>
      <c r="J6" s="4"/>
      <c r="K6" s="4" t="s">
        <v>55</v>
      </c>
      <c r="M6" s="3">
        <v>-0.01</v>
      </c>
    </row>
    <row r="7" spans="1:17" x14ac:dyDescent="0.25">
      <c r="A7" s="5" t="s">
        <v>44</v>
      </c>
      <c r="B7" s="4" t="s">
        <v>52</v>
      </c>
      <c r="F7" s="4" t="s">
        <v>44</v>
      </c>
      <c r="G7" s="4" t="s">
        <v>40</v>
      </c>
      <c r="H7" s="4" t="s">
        <v>41</v>
      </c>
      <c r="I7" s="4" t="s">
        <v>42</v>
      </c>
      <c r="J7" s="4"/>
      <c r="K7" s="4" t="s">
        <v>55</v>
      </c>
      <c r="M7" s="3">
        <v>0</v>
      </c>
    </row>
    <row r="8" spans="1:17" x14ac:dyDescent="0.25">
      <c r="A8" s="3" t="s">
        <v>47</v>
      </c>
      <c r="B8" s="4"/>
      <c r="F8" s="4" t="s">
        <v>45</v>
      </c>
      <c r="G8" s="4" t="s">
        <v>40</v>
      </c>
      <c r="H8" s="4" t="s">
        <v>41</v>
      </c>
      <c r="I8" s="4" t="s">
        <v>42</v>
      </c>
      <c r="J8" s="4" t="s">
        <v>43</v>
      </c>
      <c r="K8" s="4" t="s">
        <v>55</v>
      </c>
      <c r="M8" s="3">
        <v>0.01</v>
      </c>
    </row>
    <row r="9" spans="1:17" x14ac:dyDescent="0.25">
      <c r="F9" s="4" t="s">
        <v>46</v>
      </c>
      <c r="G9" s="4" t="s">
        <v>40</v>
      </c>
      <c r="H9" s="4" t="s">
        <v>41</v>
      </c>
      <c r="I9" s="4" t="s">
        <v>42</v>
      </c>
      <c r="J9" s="4"/>
      <c r="K9" s="4" t="s">
        <v>55</v>
      </c>
      <c r="M9" s="3">
        <v>0.02</v>
      </c>
    </row>
    <row r="10" spans="1:17" x14ac:dyDescent="0.25">
      <c r="F10" s="4" t="s">
        <v>47</v>
      </c>
      <c r="G10" s="4" t="s">
        <v>48</v>
      </c>
      <c r="H10" s="4" t="s">
        <v>49</v>
      </c>
      <c r="I10" s="4"/>
      <c r="J10" s="4"/>
      <c r="K10" s="4" t="s">
        <v>55</v>
      </c>
      <c r="M10" s="3">
        <v>0.03</v>
      </c>
    </row>
    <row r="11" spans="1:17" x14ac:dyDescent="0.25">
      <c r="M11" s="3">
        <v>0.04</v>
      </c>
    </row>
    <row r="12" spans="1:17" x14ac:dyDescent="0.25">
      <c r="M12" s="3">
        <v>0.05</v>
      </c>
    </row>
    <row r="13" spans="1:17" x14ac:dyDescent="0.25">
      <c r="M13" s="3"/>
    </row>
    <row r="14" spans="1:17" x14ac:dyDescent="0.25">
      <c r="M14" s="3"/>
    </row>
    <row r="15" spans="1:17" x14ac:dyDescent="0.25">
      <c r="M15" s="3"/>
    </row>
    <row r="16" spans="1:17" x14ac:dyDescent="0.25">
      <c r="M16" s="3"/>
    </row>
    <row r="17" spans="13:13" x14ac:dyDescent="0.25">
      <c r="M17" s="3"/>
    </row>
    <row r="18" spans="13:13" x14ac:dyDescent="0.25">
      <c r="M18" s="3"/>
    </row>
    <row r="19" spans="13:13" x14ac:dyDescent="0.25">
      <c r="M19" s="3"/>
    </row>
    <row r="20" spans="13:13" x14ac:dyDescent="0.25">
      <c r="M20" s="3"/>
    </row>
    <row r="21" spans="13:13" x14ac:dyDescent="0.25">
      <c r="M21" s="3"/>
    </row>
    <row r="22" spans="13:13" x14ac:dyDescent="0.25">
      <c r="M22" s="3"/>
    </row>
  </sheetData>
  <mergeCells count="1">
    <mergeCell ref="G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1"/>
  <sheetViews>
    <sheetView workbookViewId="0">
      <selection activeCell="C4" sqref="C4"/>
    </sheetView>
  </sheetViews>
  <sheetFormatPr baseColWidth="10" defaultRowHeight="15" x14ac:dyDescent="0.25"/>
  <cols>
    <col min="1" max="1" width="15.140625" bestFit="1" customWidth="1"/>
    <col min="2" max="2" width="15.140625" customWidth="1"/>
    <col min="3" max="3" width="51" bestFit="1" customWidth="1"/>
    <col min="4" max="4" width="45.85546875" bestFit="1" customWidth="1"/>
  </cols>
  <sheetData>
    <row r="1" spans="1:4" ht="23.25" thickBot="1" x14ac:dyDescent="0.35">
      <c r="A1" s="77" t="s">
        <v>183</v>
      </c>
      <c r="C1" s="78" t="s">
        <v>182</v>
      </c>
      <c r="D1" s="79" t="s">
        <v>186</v>
      </c>
    </row>
    <row r="2" spans="1:4" ht="20.25" x14ac:dyDescent="0.3">
      <c r="A2" s="76" t="s">
        <v>184</v>
      </c>
      <c r="C2" s="76" t="s">
        <v>152</v>
      </c>
      <c r="D2" s="76" t="s">
        <v>176</v>
      </c>
    </row>
    <row r="3" spans="1:4" ht="20.25" x14ac:dyDescent="0.3">
      <c r="A3" s="75" t="s">
        <v>185</v>
      </c>
      <c r="C3" s="75" t="s">
        <v>171</v>
      </c>
      <c r="D3" s="75" t="s">
        <v>177</v>
      </c>
    </row>
    <row r="4" spans="1:4" ht="20.25" x14ac:dyDescent="0.3">
      <c r="A4" s="75"/>
      <c r="C4" s="75" t="s">
        <v>172</v>
      </c>
      <c r="D4" s="75" t="s">
        <v>178</v>
      </c>
    </row>
    <row r="5" spans="1:4" ht="20.25" x14ac:dyDescent="0.3">
      <c r="A5" s="75"/>
      <c r="C5" s="75" t="s">
        <v>173</v>
      </c>
      <c r="D5" s="75" t="s">
        <v>179</v>
      </c>
    </row>
    <row r="6" spans="1:4" ht="20.25" x14ac:dyDescent="0.3">
      <c r="A6" s="75"/>
      <c r="C6" s="75" t="s">
        <v>174</v>
      </c>
      <c r="D6" s="75" t="s">
        <v>150</v>
      </c>
    </row>
    <row r="7" spans="1:4" ht="20.25" x14ac:dyDescent="0.3">
      <c r="A7" s="75"/>
      <c r="C7" s="75" t="s">
        <v>175</v>
      </c>
      <c r="D7" s="75" t="s">
        <v>151</v>
      </c>
    </row>
    <row r="8" spans="1:4" ht="20.25" x14ac:dyDescent="0.3">
      <c r="A8" s="75"/>
      <c r="C8" s="75" t="s">
        <v>157</v>
      </c>
      <c r="D8" s="75" t="s">
        <v>158</v>
      </c>
    </row>
    <row r="9" spans="1:4" ht="20.25" x14ac:dyDescent="0.3">
      <c r="A9" s="75"/>
      <c r="C9" s="75"/>
      <c r="D9" s="75" t="s">
        <v>180</v>
      </c>
    </row>
    <row r="10" spans="1:4" ht="20.25" x14ac:dyDescent="0.3">
      <c r="A10" s="75"/>
      <c r="C10" s="75"/>
      <c r="D10" s="75" t="s">
        <v>159</v>
      </c>
    </row>
    <row r="11" spans="1:4" ht="20.25" x14ac:dyDescent="0.3">
      <c r="A11" s="75"/>
      <c r="C11" s="75"/>
      <c r="D11" s="75" t="s">
        <v>181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calcul</vt:lpstr>
      <vt:lpstr>OF PRODUCTION</vt:lpstr>
      <vt:lpstr>Feuil1</vt:lpstr>
      <vt:lpstr>type tissus</vt:lpstr>
      <vt:lpstr>Feuil3</vt:lpstr>
      <vt:lpstr>Feuil4</vt:lpstr>
      <vt:lpstr>Occultant</vt:lpstr>
      <vt:lpstr>Tissus</vt:lpstr>
      <vt:lpstr>Voilage</vt:lpstr>
      <vt:lpstr>calcul!Zone_d_impression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OULOUALI Mohamed</dc:creator>
  <cp:lastModifiedBy>OULOUALI Mohamed</cp:lastModifiedBy>
  <dcterms:created xsi:type="dcterms:W3CDTF">2019-05-23T08:40:03Z</dcterms:created>
  <dcterms:modified xsi:type="dcterms:W3CDTF">2019-07-23T07:58:23Z</dcterms:modified>
</cp:coreProperties>
</file>