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CC95F67C-C37E-4DD3-8D72-F7B2C05316DA}" xr6:coauthVersionLast="47" xr6:coauthVersionMax="47" xr10:uidLastSave="{00000000-0000-0000-0000-000000000000}"/>
  <bookViews>
    <workbookView xWindow="-120" yWindow="-120" windowWidth="20730" windowHeight="11160" xr2:uid="{0D1DED63-FCCD-4F40-9B54-6A219424DFBD}"/>
  </bookViews>
  <sheets>
    <sheet name="Feuil1" sheetId="1" r:id="rId1"/>
  </sheets>
  <externalReferences>
    <externalReference r:id="rId2"/>
  </externalReferences>
  <definedNames>
    <definedName name="dataferm">[1]DATA!$AE$2:$AE$21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" i="1" l="1"/>
  <c r="AF6" i="1" a="1"/>
  <c r="AF6" i="1" s="1"/>
  <c r="AE6" i="1" a="1"/>
  <c r="AE6" i="1" s="1"/>
  <c r="AD6" i="1" a="1"/>
  <c r="AD6" i="1" s="1"/>
  <c r="AC6" i="1" a="1"/>
  <c r="AC6" i="1" s="1"/>
  <c r="AB6" i="1" a="1"/>
  <c r="AB6" i="1" s="1"/>
  <c r="AF5" i="1" a="1"/>
  <c r="AF5" i="1" s="1"/>
  <c r="AE5" i="1" a="1"/>
  <c r="AE5" i="1" s="1"/>
  <c r="AD5" i="1" a="1"/>
  <c r="AD5" i="1" s="1"/>
  <c r="AC5" i="1" a="1"/>
  <c r="AC5" i="1" s="1"/>
  <c r="AB5" i="1" a="1"/>
  <c r="AB5" i="1" s="1"/>
  <c r="AF4" i="1" a="1"/>
  <c r="AF4" i="1" s="1"/>
  <c r="AE4" i="1" a="1"/>
  <c r="AE4" i="1" s="1"/>
  <c r="AD4" i="1" a="1"/>
  <c r="AD4" i="1" s="1"/>
  <c r="AC4" i="1" a="1"/>
  <c r="AC4" i="1" s="1"/>
  <c r="AB4" i="1" a="1"/>
  <c r="AB4" i="1" s="1"/>
  <c r="AF3" i="1" a="1"/>
  <c r="AF3" i="1" s="1"/>
  <c r="AE3" i="1" a="1"/>
  <c r="AE3" i="1" s="1"/>
  <c r="AD3" i="1" a="1"/>
  <c r="AD3" i="1" s="1"/>
  <c r="AC3" i="1" a="1"/>
  <c r="AC3" i="1" s="1"/>
  <c r="AB3" i="1" a="1"/>
  <c r="AB3" i="1" s="1"/>
  <c r="AF2" i="1" a="1"/>
  <c r="AF2" i="1" s="1"/>
  <c r="AE2" i="1" a="1"/>
  <c r="AE2" i="1" s="1"/>
  <c r="AD2" i="1" a="1"/>
  <c r="AD2" i="1" s="1"/>
  <c r="AC2" i="1" a="1"/>
  <c r="AC2" i="1" s="1"/>
  <c r="AB2" i="1" a="1"/>
  <c r="AB2" i="1" s="1"/>
  <c r="Q14" i="1"/>
  <c r="R14" i="1" s="1"/>
  <c r="P14" i="1"/>
  <c r="U13" i="1"/>
  <c r="Q13" i="1"/>
  <c r="N13" i="1"/>
  <c r="F13" i="1"/>
  <c r="H13" i="1" s="1"/>
  <c r="J13" i="1" s="1"/>
  <c r="L13" i="1" s="1"/>
  <c r="U12" i="1"/>
  <c r="Q12" i="1"/>
  <c r="N12" i="1"/>
  <c r="H12" i="1"/>
  <c r="F12" i="1"/>
  <c r="U11" i="1"/>
  <c r="Q11" i="1"/>
  <c r="N11" i="1"/>
  <c r="F11" i="1"/>
  <c r="H11" i="1" s="1"/>
  <c r="C11" i="1"/>
  <c r="C12" i="1" s="1"/>
  <c r="U10" i="1"/>
  <c r="Q10" i="1"/>
  <c r="N10" i="1"/>
  <c r="F10" i="1"/>
  <c r="C10" i="1"/>
  <c r="T10" i="1" s="1"/>
  <c r="U9" i="1"/>
  <c r="U14" i="1" s="1"/>
  <c r="T9" i="1"/>
  <c r="Q9" i="1"/>
  <c r="N9" i="1"/>
  <c r="F9" i="1"/>
  <c r="H9" i="1" s="1"/>
  <c r="V12" i="1" a="1"/>
  <c r="V11" i="1" a="1"/>
  <c r="V10" i="1" a="1"/>
  <c r="V13" i="1" a="1"/>
  <c r="V9" i="1" a="1"/>
  <c r="P12" i="1" l="1"/>
  <c r="J12" i="1"/>
  <c r="L12" i="1" s="1"/>
  <c r="J11" i="1"/>
  <c r="L11" i="1" s="1"/>
  <c r="Z11" i="1" s="1"/>
  <c r="V9" i="1"/>
  <c r="W9" i="1" s="1"/>
  <c r="V13" i="1"/>
  <c r="V10" i="1"/>
  <c r="X10" i="1" s="1"/>
  <c r="V11" i="1"/>
  <c r="V12" i="1"/>
  <c r="X12" i="1" s="1"/>
  <c r="Z13" i="1"/>
  <c r="W10" i="1"/>
  <c r="C13" i="1"/>
  <c r="T13" i="1" s="1"/>
  <c r="T12" i="1"/>
  <c r="Y12" i="1" a="1"/>
  <c r="Y12" i="1" s="1"/>
  <c r="T11" i="1"/>
  <c r="P13" i="1"/>
  <c r="Y13" i="1" a="1"/>
  <c r="Y13" i="1" s="1"/>
  <c r="J9" i="1"/>
  <c r="H10" i="1"/>
  <c r="J10" i="1" s="1"/>
  <c r="L10" i="1" s="1"/>
  <c r="Z12" i="1"/>
  <c r="AH4" i="1"/>
  <c r="Q7" i="1"/>
  <c r="R7" i="1" s="1"/>
  <c r="P7" i="1"/>
  <c r="AH6" i="1"/>
  <c r="U6" i="1"/>
  <c r="Q6" i="1"/>
  <c r="F6" i="1"/>
  <c r="H6" i="1" s="1"/>
  <c r="AH5" i="1"/>
  <c r="U5" i="1"/>
  <c r="Q5" i="1"/>
  <c r="F5" i="1"/>
  <c r="H5" i="1" s="1"/>
  <c r="U4" i="1"/>
  <c r="Q4" i="1"/>
  <c r="F4" i="1"/>
  <c r="H4" i="1" s="1"/>
  <c r="J4" i="1" s="1"/>
  <c r="AH3" i="1"/>
  <c r="U3" i="1"/>
  <c r="Q3" i="1"/>
  <c r="F3" i="1"/>
  <c r="C3" i="1"/>
  <c r="U2" i="1"/>
  <c r="U7" i="1" s="1"/>
  <c r="T2" i="1"/>
  <c r="Q2" i="1"/>
  <c r="F2" i="1"/>
  <c r="AC1" i="1"/>
  <c r="AB1" i="1"/>
  <c r="V4" i="1" a="1"/>
  <c r="V3" i="1" a="1"/>
  <c r="V2" i="1" a="1"/>
  <c r="V5" i="1" a="1"/>
  <c r="V6" i="1" a="1"/>
  <c r="P11" i="1" l="1"/>
  <c r="Y11" i="1" a="1"/>
  <c r="Y11" i="1" s="1"/>
  <c r="W12" i="1"/>
  <c r="X11" i="1"/>
  <c r="W11" i="1"/>
  <c r="L9" i="1"/>
  <c r="Z10" i="1"/>
  <c r="Y10" i="1" a="1"/>
  <c r="Y10" i="1" s="1"/>
  <c r="X13" i="1"/>
  <c r="W13" i="1"/>
  <c r="P10" i="1"/>
  <c r="V14" i="1"/>
  <c r="X9" i="1"/>
  <c r="V6" i="1"/>
  <c r="V5" i="1"/>
  <c r="X5" i="1" s="1"/>
  <c r="V2" i="1"/>
  <c r="W2" i="1" s="1"/>
  <c r="V3" i="1"/>
  <c r="V4" i="1"/>
  <c r="W5" i="1"/>
  <c r="T3" i="1"/>
  <c r="C4" i="1"/>
  <c r="L4" i="1"/>
  <c r="N4" i="1" s="1"/>
  <c r="J5" i="1"/>
  <c r="L5" i="1" s="1"/>
  <c r="N5" i="1" s="1"/>
  <c r="H2" i="1"/>
  <c r="J2" i="1" s="1"/>
  <c r="L2" i="1" s="1"/>
  <c r="N2" i="1" s="1"/>
  <c r="H3" i="1"/>
  <c r="J6" i="1"/>
  <c r="L6" i="1" s="1"/>
  <c r="N6" i="1" s="1"/>
  <c r="Y9" i="1" l="1" a="1"/>
  <c r="Y9" i="1" s="1"/>
  <c r="Y14" i="1" s="1"/>
  <c r="P9" i="1"/>
  <c r="Z9" i="1"/>
  <c r="Z14" i="1" s="1"/>
  <c r="X14" i="1"/>
  <c r="W14" i="1"/>
  <c r="Z5" i="1"/>
  <c r="Y2" i="1" a="1"/>
  <c r="Y2" i="1" s="1"/>
  <c r="P2" i="1"/>
  <c r="J3" i="1"/>
  <c r="Y4" i="1" a="1"/>
  <c r="Y4" i="1" s="1"/>
  <c r="Z4" i="1"/>
  <c r="X3" i="1"/>
  <c r="W3" i="1"/>
  <c r="P6" i="1"/>
  <c r="P4" i="1"/>
  <c r="Z2" i="1"/>
  <c r="V7" i="1"/>
  <c r="X2" i="1"/>
  <c r="C5" i="1"/>
  <c r="AD1" i="1"/>
  <c r="T4" i="1"/>
  <c r="Y6" i="1" a="1"/>
  <c r="Y6" i="1" s="1"/>
  <c r="Y5" i="1" a="1"/>
  <c r="Y5" i="1" s="1"/>
  <c r="Z6" i="1"/>
  <c r="P5" i="1"/>
  <c r="X4" i="1"/>
  <c r="W4" i="1"/>
  <c r="X6" i="1"/>
  <c r="W6" i="1"/>
  <c r="C6" i="1" l="1"/>
  <c r="AE1" i="1"/>
  <c r="T5" i="1"/>
  <c r="X7" i="1"/>
  <c r="W7" i="1"/>
  <c r="L3" i="1"/>
  <c r="N3" i="1" l="1"/>
  <c r="Y3" i="1" a="1"/>
  <c r="Y3" i="1" s="1"/>
  <c r="Y7" i="1" s="1"/>
  <c r="T6" i="1"/>
  <c r="AF1" i="1"/>
  <c r="Z3" i="1" l="1"/>
  <c r="Z7" i="1" s="1"/>
  <c r="P3" i="1"/>
  <c r="AG2" i="1" l="1"/>
  <c r="AG3" i="1"/>
  <c r="AG5" i="1"/>
  <c r="AG4" i="1"/>
  <c r="AG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<sst xmlns="http://schemas.openxmlformats.org/spreadsheetml/2006/main" count="49" uniqueCount="27">
  <si>
    <t>L</t>
  </si>
  <si>
    <t>M</t>
  </si>
  <si>
    <t>Me</t>
  </si>
  <si>
    <t>J</t>
  </si>
  <si>
    <t>V</t>
  </si>
  <si>
    <t>information</t>
  </si>
  <si>
    <t>x1 - 01:00</t>
  </si>
  <si>
    <t>x2 - 01:00</t>
  </si>
  <si>
    <t>x3 - 01:30</t>
  </si>
  <si>
    <t>x4 - 02:00</t>
  </si>
  <si>
    <t>x1 - 01:15</t>
  </si>
  <si>
    <t>x5 - 02:00</t>
  </si>
  <si>
    <t>x6 - 02:00</t>
  </si>
  <si>
    <t>x1</t>
  </si>
  <si>
    <t>x2</t>
  </si>
  <si>
    <t>x3</t>
  </si>
  <si>
    <t>x5</t>
  </si>
  <si>
    <t>x6</t>
  </si>
  <si>
    <t>x3 - 01:00</t>
  </si>
  <si>
    <t>x5 - 01:00</t>
  </si>
  <si>
    <t>x6 - 01:00</t>
  </si>
  <si>
    <t>x5 - 01:30</t>
  </si>
  <si>
    <t>x3 - 02:00</t>
  </si>
  <si>
    <t>x2 - 01:15</t>
  </si>
  <si>
    <t>x5- 01:30</t>
  </si>
  <si>
    <t>x1 - 02:00</t>
  </si>
  <si>
    <t>heure/sem.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</si>
</sst>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d\.\ dd\ mmm"/>
    <numFmt numFmtId="166" formatCode="[h]:mm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color rgb="FFFF0000"/>
      <name val="Arial Narrow"/>
      <family val="2"/>
    </font>
    <font>
      <b/>
      <sz val="15"/>
      <color theme="0"/>
      <name val="Arial Narrow"/>
      <family val="2"/>
    </font>
    <font>
      <b/>
      <sz val="15"/>
      <name val="Arial Narrow"/>
      <family val="2"/>
    </font>
    <font>
      <sz val="15"/>
      <color theme="0" tint="-0.499984740745262"/>
      <name val="Arial Narrow"/>
      <family val="2"/>
    </font>
    <font>
      <sz val="15"/>
      <name val="Arial Narrow"/>
      <family val="2"/>
    </font>
    <font>
      <b/>
      <sz val="15"/>
      <color theme="2" tint="-0.499984740745262"/>
      <name val="Arial Narrow"/>
      <family val="2"/>
    </font>
    <font>
      <sz val="18"/>
      <name val="Ink Free"/>
      <family val="4"/>
    </font>
    <font>
      <sz val="14"/>
      <color rgb="FFFF0000"/>
      <name val="Myriad Pro Light"/>
      <family val="2"/>
    </font>
    <font>
      <sz val="14"/>
      <name val="Arial Narrow"/>
      <family val="2"/>
    </font>
    <font>
      <sz val="14"/>
      <name val="Myriad Pro SemiCond"/>
      <family val="2"/>
    </font>
    <font>
      <b/>
      <sz val="15"/>
      <name val="Myriad Pro SemiCond"/>
      <family val="2"/>
    </font>
    <font>
      <sz val="15"/>
      <color theme="0" tint="-0.499984740745262"/>
      <name val="Myriad Pro Light SemiCond"/>
      <family val="2"/>
    </font>
    <font>
      <sz val="15"/>
      <name val="Myriad Pro SemiCond"/>
      <family val="2"/>
    </font>
    <font>
      <sz val="12"/>
      <name val="Myriad Pro SemiCond"/>
      <family val="2"/>
    </font>
    <font>
      <b/>
      <sz val="14"/>
      <name val="Myriad Pro SemiCond"/>
      <family val="2"/>
    </font>
    <font>
      <sz val="14"/>
      <name val="Myriad Pro Light"/>
      <family val="2"/>
    </font>
    <font>
      <b/>
      <sz val="14"/>
      <color theme="2" tint="-0.499984740745262"/>
      <name val="Myriad Pro Light"/>
      <family val="2"/>
    </font>
    <font>
      <sz val="16"/>
      <color theme="1" tint="0.249977111117893"/>
      <name val="Myriad Pro Light"/>
      <family val="2"/>
    </font>
    <font>
      <sz val="16"/>
      <color theme="1" tint="0.249977111117893"/>
      <name val="Myriad Pro SemiCond"/>
      <family val="2"/>
    </font>
    <font>
      <sz val="15"/>
      <name val="Myriad Pro Light"/>
      <family val="2"/>
    </font>
    <font>
      <b/>
      <sz val="15"/>
      <color theme="3"/>
      <name val="Arial Narrow"/>
      <family val="2"/>
    </font>
    <font>
      <b/>
      <sz val="15"/>
      <color theme="0"/>
      <name val="Myriad Pro SemiCond"/>
      <family val="2"/>
    </font>
    <font>
      <sz val="15"/>
      <color theme="0"/>
      <name val="Myriad Pro Light SemiCond"/>
      <family val="2"/>
    </font>
    <font>
      <sz val="15"/>
      <color theme="0"/>
      <name val="Myriad Pro SemiCond"/>
      <family val="2"/>
    </font>
    <font>
      <sz val="18"/>
      <color theme="0"/>
      <name val="Myriad Pro Light"/>
      <family val="2"/>
    </font>
    <font>
      <sz val="18"/>
      <name val="Myriad Pro Light"/>
      <family val="2"/>
    </font>
    <font>
      <sz val="16"/>
      <name val="Myriad Pro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0D6B6"/>
        <bgColor indexed="64"/>
      </patternFill>
    </fill>
    <fill>
      <patternFill patternType="solid">
        <fgColor rgb="FF82828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2" tint="-0.49998474074526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165" fontId="11" fillId="0" borderId="3" xfId="0" applyNumberFormat="1" applyFont="1" applyBorder="1" applyAlignment="1">
      <alignment vertical="center"/>
    </xf>
    <xf numFmtId="20" fontId="11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20" fontId="13" fillId="0" borderId="3" xfId="0" applyNumberFormat="1" applyFont="1" applyBorder="1" applyAlignment="1">
      <alignment horizontal="center" vertical="center"/>
    </xf>
    <xf numFmtId="166" fontId="14" fillId="0" borderId="3" xfId="0" applyNumberFormat="1" applyFont="1" applyBorder="1" applyAlignment="1">
      <alignment horizontal="center" vertical="center"/>
    </xf>
    <xf numFmtId="20" fontId="15" fillId="0" borderId="4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8" fillId="0" borderId="6" xfId="0" applyFont="1" applyBorder="1" applyAlignment="1">
      <alignment horizontal="center" vertical="center"/>
    </xf>
    <xf numFmtId="20" fontId="19" fillId="0" borderId="6" xfId="0" applyNumberFormat="1" applyFont="1" applyBorder="1" applyAlignment="1">
      <alignment horizontal="center" vertical="center"/>
    </xf>
    <xf numFmtId="166" fontId="19" fillId="0" borderId="6" xfId="0" applyNumberFormat="1" applyFont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9" fontId="19" fillId="0" borderId="6" xfId="1" applyFont="1" applyBorder="1" applyAlignment="1">
      <alignment horizontal="center" vertical="center"/>
    </xf>
    <xf numFmtId="166" fontId="19" fillId="0" borderId="8" xfId="1" applyNumberFormat="1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1" fontId="21" fillId="4" borderId="9" xfId="0" applyNumberFormat="1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/>
    </xf>
    <xf numFmtId="1" fontId="14" fillId="0" borderId="5" xfId="0" applyNumberFormat="1" applyFont="1" applyBorder="1" applyAlignment="1">
      <alignment horizontal="center" vertical="center"/>
    </xf>
    <xf numFmtId="1" fontId="14" fillId="0" borderId="6" xfId="0" applyNumberFormat="1" applyFont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1" fontId="21" fillId="4" borderId="10" xfId="0" applyNumberFormat="1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166" fontId="23" fillId="0" borderId="11" xfId="0" applyNumberFormat="1" applyFont="1" applyBorder="1" applyAlignment="1">
      <alignment horizontal="center"/>
    </xf>
    <xf numFmtId="166" fontId="24" fillId="0" borderId="11" xfId="0" applyNumberFormat="1" applyFont="1" applyBorder="1"/>
    <xf numFmtId="166" fontId="24" fillId="0" borderId="11" xfId="0" applyNumberFormat="1" applyFont="1" applyBorder="1" applyAlignment="1">
      <alignment horizontal="center" vertical="center"/>
    </xf>
    <xf numFmtId="166" fontId="23" fillId="0" borderId="11" xfId="0" applyNumberFormat="1" applyFont="1" applyBorder="1" applyAlignment="1">
      <alignment horizontal="center" vertical="center"/>
    </xf>
    <xf numFmtId="166" fontId="25" fillId="0" borderId="11" xfId="0" applyNumberFormat="1" applyFont="1" applyBorder="1" applyAlignment="1">
      <alignment horizontal="center" vertical="center"/>
    </xf>
    <xf numFmtId="20" fontId="15" fillId="0" borderId="12" xfId="0" applyNumberFormat="1" applyFont="1" applyBorder="1" applyAlignment="1">
      <alignment horizontal="center" vertical="center"/>
    </xf>
    <xf numFmtId="20" fontId="11" fillId="0" borderId="12" xfId="0" applyNumberFormat="1" applyFont="1" applyBorder="1" applyAlignment="1">
      <alignment horizontal="left" vertical="center"/>
    </xf>
    <xf numFmtId="0" fontId="17" fillId="0" borderId="0" xfId="0" applyFont="1"/>
    <xf numFmtId="0" fontId="18" fillId="0" borderId="0" xfId="0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9" fontId="26" fillId="5" borderId="6" xfId="1" applyFont="1" applyFill="1" applyBorder="1" applyAlignment="1">
      <alignment horizontal="center" vertical="center"/>
    </xf>
    <xf numFmtId="166" fontId="27" fillId="0" borderId="8" xfId="1" applyNumberFormat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20" fontId="28" fillId="6" borderId="6" xfId="0" applyNumberFormat="1" applyFont="1" applyFill="1" applyBorder="1" applyAlignment="1">
      <alignment horizontal="center" vertical="center"/>
    </xf>
    <xf numFmtId="0" fontId="28" fillId="6" borderId="6" xfId="0" applyFont="1" applyFill="1" applyBorder="1" applyAlignment="1">
      <alignment horizontal="center" vertical="center"/>
    </xf>
    <xf numFmtId="0" fontId="28" fillId="6" borderId="6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11">
    <dxf>
      <font>
        <color theme="0"/>
      </font>
      <fill>
        <patternFill>
          <bgColor rgb="FFC00000"/>
        </patternFill>
      </fill>
    </dxf>
    <dxf>
      <font>
        <b val="0"/>
        <i val="0"/>
        <strike val="0"/>
        <color theme="1" tint="0.14996795556505021"/>
      </font>
      <fill>
        <patternFill>
          <bgColor rgb="FFA2EAE8"/>
        </patternFill>
      </fill>
    </dxf>
    <dxf>
      <font>
        <color theme="0"/>
      </font>
      <fill>
        <patternFill>
          <bgColor rgb="FFFF0066"/>
        </patternFill>
      </fill>
    </dxf>
    <dxf>
      <font>
        <strike val="0"/>
        <color theme="9" tint="-0.499984740745262"/>
      </font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1BD7FD"/>
        </patternFill>
      </fill>
    </dxf>
    <dxf>
      <font>
        <b val="0"/>
        <i val="0"/>
        <strike val="0"/>
        <color theme="1" tint="0.14996795556505021"/>
      </font>
      <fill>
        <patternFill>
          <bgColor rgb="FFA2EAE8"/>
        </patternFill>
      </fill>
    </dxf>
    <dxf>
      <font>
        <color theme="0"/>
      </font>
      <fill>
        <patternFill>
          <bgColor rgb="FFFF0066"/>
        </patternFill>
      </fill>
    </dxf>
    <dxf>
      <font>
        <b val="0"/>
        <i val="0"/>
        <color theme="0"/>
      </font>
      <fill>
        <patternFill>
          <bgColor rgb="FFFF0066"/>
        </patternFill>
      </fill>
    </dxf>
    <dxf>
      <font>
        <color theme="0"/>
      </font>
      <fill>
        <patternFill>
          <bgColor rgb="FFFF0066"/>
        </patternFill>
      </fill>
    </dxf>
    <dxf>
      <font>
        <strike val="0"/>
        <color theme="9" tint="-0.499984740745262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SAFA%202023_&#224;%20partir%20du%2020-10-2023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 au 25 nov (47)"/>
      <sheetName val="13 au 17 nov. (46)"/>
      <sheetName val="06 au 10 nov. (45)"/>
      <sheetName val="30 au 3 nov. (44)"/>
      <sheetName val="23 au 27 oct. (43)"/>
      <sheetName val="16 au 20 octobre (42)"/>
      <sheetName val="09 au 13 octobre (41)"/>
      <sheetName val="02 au 06 octobre (40)"/>
      <sheetName val="25 au 29 (39)"/>
      <sheetName val="18 au 22 sept. (38)"/>
      <sheetName val="11 au 15 septembre (37)"/>
      <sheetName val="04 au 08 sept. (36)"/>
      <sheetName val="28 au 01 sept (35)"/>
      <sheetName val="21 au 25 août (34)"/>
      <sheetName val="14 au 18 août (33)"/>
      <sheetName val="07 au 11 août (32)"/>
      <sheetName val="24 au 28 juillet (30)"/>
      <sheetName val="17 au 21 juillet (29)"/>
      <sheetName val="10 au 14 juillet (28)"/>
      <sheetName val="03 au 07 juin(27)"/>
      <sheetName val="26 au 30 juin (26)"/>
      <sheetName val="19 au 23 juin (25)"/>
      <sheetName val="12 au 16 juin (24)"/>
      <sheetName val="05 au 09 juin (23)"/>
      <sheetName val="29 au 02 juin (22)"/>
      <sheetName val="22 au 26 mai (21)"/>
      <sheetName val="15 au 19 (20)"/>
      <sheetName val="08 au 12 mai (19)"/>
      <sheetName val="01 au 05 mail (18)"/>
      <sheetName val="24 au 28 avril (17)"/>
      <sheetName val="17 au 21 avril (16)"/>
      <sheetName val="10 au 14 avril (15)"/>
      <sheetName val="03 au 07 avril (14)"/>
      <sheetName val="27 au 31 mars (13)"/>
      <sheetName val="20 au 24 mars (12)"/>
      <sheetName val="13 au 17 mars (11)"/>
      <sheetName val="06 au 10 mars (10)"/>
      <sheetName val="27 au 03 mars (9)"/>
      <sheetName val="20 au 24 février (8)"/>
      <sheetName val="13 au 17 février (7)"/>
      <sheetName val="06 au 10 février (6)"/>
      <sheetName val="30 au 3 février (5)"/>
      <sheetName val="23 au 27 janvier (4)"/>
      <sheetName val="16 au 20 janvier (3)"/>
      <sheetName val="9 au 13 janvier (2)"/>
      <sheetName val="2 au 6 janv. (01)"/>
      <sheetName val="27 au 30 déc. (51)"/>
      <sheetName val="PB jusqu'au 05-12-22 (1)"/>
      <sheetName val="PB jusqu'au 11-01-23 (2)"/>
      <sheetName val="Pb jusqu'au 23-01-23 (3)"/>
      <sheetName val="PB jusqu'au 02-02-23 (4)"/>
      <sheetName val="PB jusqu'au 27-02-23 (5)"/>
      <sheetName val="PB jusqu'au 05-04-2023"/>
      <sheetName val="Pb --&gt; 12.04.23"/>
      <sheetName val="PB jusq'au 25-04-23 (-druet)"/>
      <sheetName val="PB jusqu'au 24-04-23 (-steyart)"/>
      <sheetName val="Planning de base_mod_base_1"/>
      <sheetName val="31 au 04 août (31)"/>
      <sheetName val="Pl. base --&gt; 140923"/>
      <sheetName val="planning de base"/>
      <sheetName val="Feuil3"/>
      <sheetName val="LISTE BENEF."/>
      <sheetName val="BENEFICIAIRES jusqu'au 10-05-20"/>
      <sheetName val="DATA"/>
      <sheetName val="Absence, congé &amp; RDV"/>
      <sheetName val="congé du personnel"/>
      <sheetName val="FICHE D'APPEL"/>
      <sheetName val="H. BONI-MALI"/>
      <sheetName val="formation"/>
      <sheetName val="plan d'aide"/>
      <sheetName val="plan d'aide (2)"/>
      <sheetName val="Feuil1"/>
      <sheetName val="lemaitre "/>
      <sheetName val="Coudyzer Marie Louise "/>
      <sheetName val="FICHE D'APPEL ORIGINALE"/>
      <sheetName val="EVENEMENT"/>
      <sheetName val="FICHE D'APPEL (3)"/>
      <sheetName val="FICHE D'APPEL (4)"/>
      <sheetName val="F54 TER"/>
      <sheetName val="achat &amp; distr.mat. "/>
      <sheetName val="planning de base (2)"/>
      <sheetName val="Modèle"/>
      <sheetName val="entretien"/>
      <sheetName val="canicule"/>
      <sheetName val="ST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>
        <row r="2">
          <cell r="AE2">
            <v>44927</v>
          </cell>
        </row>
        <row r="3">
          <cell r="AE3">
            <v>45026</v>
          </cell>
        </row>
        <row r="4">
          <cell r="AE4">
            <v>45047</v>
          </cell>
        </row>
        <row r="5">
          <cell r="AE5">
            <v>45064</v>
          </cell>
        </row>
        <row r="6">
          <cell r="AE6">
            <v>45065</v>
          </cell>
        </row>
        <row r="7">
          <cell r="AE7">
            <v>45075</v>
          </cell>
        </row>
        <row r="8">
          <cell r="AE8">
            <v>45153</v>
          </cell>
        </row>
        <row r="9">
          <cell r="AE9">
            <v>45128</v>
          </cell>
        </row>
        <row r="10">
          <cell r="AE10">
            <v>45152</v>
          </cell>
        </row>
        <row r="11">
          <cell r="AE11">
            <v>45196</v>
          </cell>
        </row>
        <row r="12">
          <cell r="AE12">
            <v>45231</v>
          </cell>
        </row>
        <row r="13">
          <cell r="AE13">
            <v>45232</v>
          </cell>
        </row>
        <row r="14">
          <cell r="AE14">
            <v>45241</v>
          </cell>
        </row>
        <row r="15">
          <cell r="AE15">
            <v>45245</v>
          </cell>
        </row>
        <row r="16">
          <cell r="AE16">
            <v>45285</v>
          </cell>
        </row>
        <row r="17">
          <cell r="AE17">
            <v>45286</v>
          </cell>
        </row>
        <row r="19">
          <cell r="AE19">
            <v>45292</v>
          </cell>
        </row>
        <row r="20">
          <cell r="AE20">
            <v>45383</v>
          </cell>
        </row>
        <row r="21">
          <cell r="AE21">
            <v>45413</v>
          </cell>
        </row>
      </sheetData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DB3CC-F018-42D8-91E6-4923AEDE9EFA}">
  <dimension ref="A1:AP14"/>
  <sheetViews>
    <sheetView showGridLines="0" tabSelected="1" zoomScale="40" zoomScaleNormal="40" workbookViewId="0">
      <selection activeCell="R13" sqref="R13"/>
    </sheetView>
  </sheetViews>
  <sheetFormatPr baseColWidth="10" defaultRowHeight="15"/>
  <cols>
    <col min="2" max="2" width="6.7109375" bestFit="1" customWidth="1"/>
    <col min="3" max="3" width="16.7109375" bestFit="1" customWidth="1"/>
    <col min="4" max="4" width="8.28515625" bestFit="1" customWidth="1"/>
    <col min="5" max="5" width="29.140625" bestFit="1" customWidth="1"/>
    <col min="6" max="6" width="10.140625" customWidth="1"/>
    <col min="7" max="7" width="37" bestFit="1" customWidth="1"/>
    <col min="8" max="8" width="10.140625" customWidth="1"/>
    <col min="9" max="9" width="25.7109375" bestFit="1" customWidth="1"/>
    <col min="10" max="10" width="9.42578125" bestFit="1" customWidth="1"/>
    <col min="11" max="11" width="38.7109375" bestFit="1" customWidth="1"/>
    <col min="12" max="12" width="9.42578125" bestFit="1" customWidth="1"/>
    <col min="13" max="18" width="9.7109375" customWidth="1"/>
    <col min="19" max="19" width="3.140625" customWidth="1"/>
    <col min="20" max="20" width="5.5703125" hidden="1" customWidth="1"/>
    <col min="21" max="22" width="10.140625" hidden="1" customWidth="1"/>
    <col min="23" max="23" width="10" hidden="1" customWidth="1"/>
    <col min="24" max="24" width="9.140625" hidden="1" customWidth="1"/>
    <col min="25" max="25" width="9.85546875" hidden="1" customWidth="1"/>
    <col min="26" max="26" width="4.28515625" hidden="1" customWidth="1"/>
    <col min="27" max="27" width="4.28515625" customWidth="1"/>
    <col min="28" max="32" width="8" style="57" customWidth="1"/>
    <col min="33" max="33" width="6.140625" style="57" customWidth="1"/>
    <col min="34" max="34" width="5.140625" style="57" bestFit="1" customWidth="1"/>
    <col min="35" max="35" width="7" style="57" bestFit="1" customWidth="1"/>
    <col min="36" max="36" width="5.7109375" style="57" customWidth="1"/>
    <col min="37" max="37" width="6.7109375" style="57" customWidth="1"/>
    <col min="38" max="38" width="8" style="57" customWidth="1"/>
    <col min="39" max="39" width="11" style="57" customWidth="1"/>
    <col min="40" max="40" width="6.42578125" style="57" customWidth="1"/>
    <col min="41" max="41" width="12.85546875" style="57" bestFit="1" customWidth="1"/>
    <col min="42" max="42" width="15.85546875" style="57" bestFit="1" customWidth="1"/>
  </cols>
  <sheetData>
    <row r="1" spans="1:42" s="7" customFormat="1" ht="25.5" thickBot="1">
      <c r="A1" s="1"/>
      <c r="B1" s="2"/>
      <c r="C1" s="2"/>
      <c r="D1" s="3"/>
      <c r="E1" s="4"/>
      <c r="F1" s="5"/>
      <c r="G1" s="4"/>
      <c r="H1" s="5"/>
      <c r="I1" s="4"/>
      <c r="J1" s="5"/>
      <c r="K1" s="4"/>
      <c r="L1" s="5"/>
      <c r="M1" s="4"/>
      <c r="N1" s="5"/>
      <c r="O1" s="4"/>
      <c r="P1" s="6"/>
      <c r="R1" s="8"/>
      <c r="T1" s="9"/>
      <c r="W1" s="6"/>
      <c r="X1" s="6"/>
      <c r="Y1" s="6"/>
      <c r="Z1" s="10"/>
      <c r="AB1" s="11">
        <f>$C2</f>
        <v>45187</v>
      </c>
      <c r="AC1" s="11">
        <f>C3</f>
        <v>45188</v>
      </c>
      <c r="AD1" s="11">
        <f>C4</f>
        <v>45189</v>
      </c>
      <c r="AE1" s="11">
        <f>C5</f>
        <v>45190</v>
      </c>
      <c r="AF1" s="11">
        <f>C6</f>
        <v>45191</v>
      </c>
      <c r="AG1" s="6"/>
      <c r="AH1" s="6"/>
      <c r="AI1" s="12" t="s">
        <v>15</v>
      </c>
      <c r="AJ1" s="6" t="s">
        <v>0</v>
      </c>
      <c r="AK1" s="6" t="s">
        <v>1</v>
      </c>
      <c r="AL1" s="6" t="s">
        <v>2</v>
      </c>
      <c r="AM1" s="6" t="s">
        <v>3</v>
      </c>
      <c r="AN1" s="6" t="s">
        <v>4</v>
      </c>
      <c r="AO1" s="6" t="s">
        <v>5</v>
      </c>
      <c r="AP1" s="6" t="s">
        <v>26</v>
      </c>
    </row>
    <row r="2" spans="1:42" s="22" customFormat="1" ht="19.149999999999999" customHeight="1">
      <c r="A2" s="13"/>
      <c r="B2" s="14"/>
      <c r="C2" s="15">
        <v>45187</v>
      </c>
      <c r="D2" s="16">
        <v>0.33333333333333331</v>
      </c>
      <c r="E2" s="17" t="s">
        <v>6</v>
      </c>
      <c r="F2" s="18">
        <f>IF(E2="",D2,D2+RIGHT(E2,5))</f>
        <v>0.375</v>
      </c>
      <c r="G2" s="17" t="s">
        <v>7</v>
      </c>
      <c r="H2" s="18">
        <f t="shared" ref="H2:H6" si="0">IF(G2="",F2,F2+RIGHT(G2,5))</f>
        <v>0.41666666666666669</v>
      </c>
      <c r="I2" s="17" t="s">
        <v>8</v>
      </c>
      <c r="J2" s="18">
        <f t="shared" ref="J2:J5" si="1">IF(I2="",H2,H2+RIGHT(I2,5))</f>
        <v>0.47916666666666669</v>
      </c>
      <c r="K2" s="17" t="s">
        <v>11</v>
      </c>
      <c r="L2" s="18">
        <f t="shared" ref="L2" si="2">IF(K2="",J2,J2+RIGHT(K2,5))</f>
        <v>0.5625</v>
      </c>
      <c r="M2" s="17"/>
      <c r="N2" s="18" t="str">
        <f>IF(M2="","",L2+RIGHT(M2,5))</f>
        <v/>
      </c>
      <c r="O2" s="17"/>
      <c r="P2" s="19">
        <f t="shared" ref="P2:P7" si="3">LARGE(D2:O2,1)</f>
        <v>0.5625</v>
      </c>
      <c r="Q2" s="20" t="str">
        <f>IF(O2="","",N2+RIGHT(O2,5))</f>
        <v/>
      </c>
      <c r="R2" s="21"/>
      <c r="T2" s="23" t="str">
        <f>UPPER(LEFT(TEXT(WEEKDAY(C2),"jjjj"),2))</f>
        <v>LU</v>
      </c>
      <c r="U2" s="24">
        <f>IF(B2&lt;&gt;"","",TIMEVALUE("07:30"))</f>
        <v>0.3125</v>
      </c>
      <c r="V2" s="25" cm="1">
        <f t="array" aca="1" ref="V2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0.22916666666666663</v>
      </c>
      <c r="W2" s="26" t="str">
        <f t="shared" ref="W2:W7" ca="1" si="4">IF(U2="","",IF(U2&gt;V2,"-","")&amp;TEXT(ABS(V2-U2),"hh:mm"))</f>
        <v>-02:00</v>
      </c>
      <c r="X2" s="27">
        <f t="shared" ref="X2:X7" ca="1" si="5">IFERROR(IF(V2="","",V2/U2),0)</f>
        <v>0.73333333333333317</v>
      </c>
      <c r="Y2" s="28" cm="1">
        <f t="array" ref="Y2">SUM(IFERROR(IF(SEARCH("CPAS"&amp;" -",D2:M2),RIGHT(D2:O2,5))*1,""))</f>
        <v>0</v>
      </c>
      <c r="Z2" s="10">
        <f>COUNTIF(E2:O2,"cpas*")</f>
        <v>0</v>
      </c>
      <c r="AB2" s="29" cm="1">
        <f t="array" ref="AB2">IF($AI2="","",SUMPRODUCT((LEFT($E$2:$O$13,LEN($AI2))=$AI2)*(WEEKDAY($C$2:$C$13,2)=COLUMNS($A:A))))</f>
        <v>2</v>
      </c>
      <c r="AC2" s="29" cm="1">
        <f t="array" ref="AC2">IF($AI2="","",SUMPRODUCT((LEFT($E$2:$O$42,LEN($AI2))=$AI2)*(WEEKDAY($C$2:$C$42,2)=COLUMNS($A:B))))</f>
        <v>2</v>
      </c>
      <c r="AD2" s="29" cm="1">
        <f t="array" ref="AD2">IF($AI2="","",SUMPRODUCT((LEFT($E$2:$O$42,LEN($AI2))=$AI2)*(WEEKDAY($C$2:$C$42,2)=COLUMNS($A:C))))</f>
        <v>3</v>
      </c>
      <c r="AE2" s="29" cm="1">
        <f t="array" ref="AE2">IF($AI2="","",SUMPRODUCT((LEFT($E$2:$O$42,LEN($AI2))=$AI2)*(WEEKDAY($C$2:$C$42,2)=COLUMNS($A:D))))</f>
        <v>4</v>
      </c>
      <c r="AF2" s="30" cm="1">
        <f t="array" ref="AF2">IF($AI2="","",SUMPRODUCT((LEFT($E$2:$O$42,LEN($AI2))=$AI2)*(WEEKDAY($C$2:$C$42,2)=COLUMNS($A:E))))</f>
        <v>2</v>
      </c>
      <c r="AG2" s="31">
        <f t="shared" ref="AG2:AG7" si="6">SUM(AB2:AF2)</f>
        <v>13</v>
      </c>
      <c r="AH2" s="32">
        <f>SUMIF(AJ2:AN2,1)+SUMIF(AJ2:AN2,2)</f>
        <v>6</v>
      </c>
      <c r="AI2" s="33" t="s">
        <v>13</v>
      </c>
      <c r="AJ2" s="34">
        <v>2</v>
      </c>
      <c r="AK2" s="35">
        <v>2</v>
      </c>
      <c r="AL2" s="35">
        <v>3</v>
      </c>
      <c r="AM2" s="35">
        <v>4</v>
      </c>
      <c r="AN2" s="35">
        <v>2</v>
      </c>
      <c r="AO2" s="29"/>
      <c r="AP2" s="58">
        <v>0.59375</v>
      </c>
    </row>
    <row r="3" spans="1:42" s="22" customFormat="1" ht="19.149999999999999" customHeight="1">
      <c r="A3" s="13"/>
      <c r="B3" s="14"/>
      <c r="C3" s="15">
        <f>C2+1</f>
        <v>45188</v>
      </c>
      <c r="D3" s="16">
        <v>0.33333333333333331</v>
      </c>
      <c r="E3" s="17" t="s">
        <v>6</v>
      </c>
      <c r="F3" s="18">
        <f>IF(E3="",D3,D3+RIGHT(E3,5))</f>
        <v>0.375</v>
      </c>
      <c r="G3" s="17"/>
      <c r="H3" s="18">
        <f t="shared" si="0"/>
        <v>0.375</v>
      </c>
      <c r="I3" s="17" t="s">
        <v>8</v>
      </c>
      <c r="J3" s="18">
        <f t="shared" si="1"/>
        <v>0.4375</v>
      </c>
      <c r="K3" s="17" t="s">
        <v>6</v>
      </c>
      <c r="L3" s="18">
        <f t="shared" ref="L3:N7" si="7">IF(K3="","",J3+RIGHT(K3,5))</f>
        <v>0.47916666666666669</v>
      </c>
      <c r="M3" s="17"/>
      <c r="N3" s="18" t="str">
        <f t="shared" si="7"/>
        <v/>
      </c>
      <c r="O3" s="17"/>
      <c r="P3" s="19">
        <f t="shared" si="3"/>
        <v>0.47916666666666669</v>
      </c>
      <c r="Q3" s="20" t="str">
        <f>IF(O3="","",N3+RIGHT(O3,5))</f>
        <v/>
      </c>
      <c r="R3" s="21"/>
      <c r="T3" s="23" t="str">
        <f>UPPER(LEFT(TEXT(WEEKDAY(C3),"jjjj"),2))</f>
        <v>MA</v>
      </c>
      <c r="U3" s="24">
        <f>IF(B3&lt;&gt;"","",TIMEVALUE("07:30"))</f>
        <v>0.3125</v>
      </c>
      <c r="V3" s="25" cm="1">
        <f t="array" aca="1" ref="V3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0.14583333333333331</v>
      </c>
      <c r="W3" s="26" t="str">
        <f t="shared" ca="1" si="4"/>
        <v>-04:00</v>
      </c>
      <c r="X3" s="27">
        <f t="shared" ca="1" si="5"/>
        <v>0.46666666666666662</v>
      </c>
      <c r="Y3" s="28" cm="1">
        <f t="array" ref="Y3">SUM(IFERROR(IF(SEARCH("CPAS"&amp;" -",D3:M3),RIGHT(D3:O3,5))*1,""))</f>
        <v>0</v>
      </c>
      <c r="Z3" s="10">
        <f t="shared" ref="Z3:Z6" si="8">COUNTIF(E3:O3,"cpas*")</f>
        <v>0</v>
      </c>
      <c r="AB3" s="29" cm="1">
        <f t="array" ref="AB3">IF($AI3="","",SUMPRODUCT((LEFT($E$2:$O$13,LEN($AI3))=$AI3)*(WEEKDAY($C$2:$C$13,2)=COLUMNS($A:A))))</f>
        <v>1</v>
      </c>
      <c r="AC3" s="29" cm="1">
        <f t="array" ref="AC3">IF($AI3="","",SUMPRODUCT((LEFT($E$2:$O$42,LEN($AI3))=$AI3)*(WEEKDAY($C$2:$C$42,2)=COLUMNS($A:B))))</f>
        <v>1</v>
      </c>
      <c r="AD3" s="29" cm="1">
        <f t="array" ref="AD3">IF($AI3="","",SUMPRODUCT((LEFT($E$2:$O$42,LEN($AI3))=$AI3)*(WEEKDAY($C$2:$C$42,2)=COLUMNS($A:C))))</f>
        <v>0</v>
      </c>
      <c r="AE3" s="29" cm="1">
        <f t="array" ref="AE3">IF($AI3="","",SUMPRODUCT((LEFT($E$2:$O$42,LEN($AI3))=$AI3)*(WEEKDAY($C$2:$C$42,2)=COLUMNS($A:D))))</f>
        <v>0</v>
      </c>
      <c r="AF3" s="30" cm="1">
        <f t="array" ref="AF3">IF($AI3="","",SUMPRODUCT((LEFT($E$2:$O$42,LEN($AI3))=$AI3)*(WEEKDAY($C$2:$C$42,2)=COLUMNS($A:E))))</f>
        <v>1</v>
      </c>
      <c r="AG3" s="36">
        <f t="shared" si="6"/>
        <v>3</v>
      </c>
      <c r="AH3" s="37">
        <f t="shared" ref="AH2:AH7" si="9">SUMIF(AJ3:AN3,1)+SUMIF(AJ3:AN3,2)</f>
        <v>3</v>
      </c>
      <c r="AI3" s="38" t="s">
        <v>14</v>
      </c>
      <c r="AJ3" s="34">
        <v>1</v>
      </c>
      <c r="AK3" s="35">
        <v>1</v>
      </c>
      <c r="AL3" s="35"/>
      <c r="AM3" s="35"/>
      <c r="AN3" s="35">
        <v>1</v>
      </c>
      <c r="AO3" s="29"/>
      <c r="AP3" s="58">
        <v>0.13541666666666666</v>
      </c>
    </row>
    <row r="4" spans="1:42" s="22" customFormat="1" ht="19.149999999999999" customHeight="1">
      <c r="A4" s="13"/>
      <c r="B4" s="14"/>
      <c r="C4" s="15">
        <f>C3+1</f>
        <v>45189</v>
      </c>
      <c r="D4" s="16">
        <v>0.33333333333333331</v>
      </c>
      <c r="E4" s="17" t="s">
        <v>6</v>
      </c>
      <c r="F4" s="18">
        <f t="shared" ref="F4:F6" si="10">IF(E4="",D4,D4+RIGHT(E4,5))</f>
        <v>0.375</v>
      </c>
      <c r="G4" s="17" t="s">
        <v>8</v>
      </c>
      <c r="H4" s="18">
        <f t="shared" si="0"/>
        <v>0.4375</v>
      </c>
      <c r="I4" s="17"/>
      <c r="J4" s="18">
        <f t="shared" si="1"/>
        <v>0.4375</v>
      </c>
      <c r="K4" s="17" t="s">
        <v>6</v>
      </c>
      <c r="L4" s="18">
        <f t="shared" si="7"/>
        <v>0.47916666666666669</v>
      </c>
      <c r="M4" s="17"/>
      <c r="N4" s="18" t="str">
        <f t="shared" si="7"/>
        <v/>
      </c>
      <c r="O4" s="17"/>
      <c r="P4" s="19">
        <f t="shared" si="3"/>
        <v>0.47916666666666669</v>
      </c>
      <c r="Q4" s="20" t="str">
        <f>IF(O4="","",N4+RIGHT(O4,5))</f>
        <v/>
      </c>
      <c r="R4" s="21"/>
      <c r="T4" s="23" t="str">
        <f>UPPER(LEFT(TEXT(WEEKDAY(C4),"jjjj"),2))</f>
        <v>ME</v>
      </c>
      <c r="U4" s="24">
        <f>IF(B4&lt;&gt;"","",TIMEVALUE("06:30"))</f>
        <v>0.27083333333333331</v>
      </c>
      <c r="V4" s="25" cm="1">
        <f t="array" aca="1" ref="V4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0.14583333333333331</v>
      </c>
      <c r="W4" s="26" t="str">
        <f t="shared" ca="1" si="4"/>
        <v>-03:00</v>
      </c>
      <c r="X4" s="27">
        <f t="shared" ca="1" si="5"/>
        <v>0.53846153846153844</v>
      </c>
      <c r="Y4" s="28" cm="1">
        <f t="array" ref="Y4">SUM(IFERROR(IF(SEARCH("CPAS"&amp;" -",D4:M4),RIGHT(D4:O4,5))*1,""))</f>
        <v>0</v>
      </c>
      <c r="Z4" s="10">
        <f t="shared" si="8"/>
        <v>0</v>
      </c>
      <c r="AB4" s="29" cm="1">
        <f t="array" ref="AB4">IF($AI4="","",SUMPRODUCT((LEFT($E$2:$O$42,LEN($AI4))=$AI4)*(WEEKDAY($C$2:$C$42,2)=COLUMNS($A:A))))</f>
        <v>2</v>
      </c>
      <c r="AC4" s="29" cm="1">
        <f t="array" ref="AC4">IF($AI4="","",SUMPRODUCT((LEFT($E$2:$O$42,LEN($AI4))=$AI4)*(WEEKDAY($C$2:$C$42,2)=COLUMNS($A:B))))</f>
        <v>2</v>
      </c>
      <c r="AD4" s="29" cm="1">
        <f t="array" ref="AD4">IF($AI4="","",SUMPRODUCT((LEFT($E$2:$O$42,LEN($AI4))=$AI4)*(WEEKDAY($C$2:$C$42,2)=COLUMNS($A:C))))</f>
        <v>1</v>
      </c>
      <c r="AE4" s="29" cm="1">
        <f t="array" ref="AE4">IF($AI4="","",SUMPRODUCT((LEFT($E$2:$O$42,LEN($AI4))=$AI4)*(WEEKDAY($C$2:$C$42,2)=COLUMNS($A:D))))</f>
        <v>2</v>
      </c>
      <c r="AF4" s="30" cm="1">
        <f t="array" ref="AF4">IF($AI4="","",SUMPRODUCT((LEFT($E$2:$O$42,LEN($AI4))=$AI4)*(WEEKDAY($C$2:$C$42,2)=COLUMNS($A:E))))</f>
        <v>1</v>
      </c>
      <c r="AG4" s="36">
        <f t="shared" si="6"/>
        <v>8</v>
      </c>
      <c r="AH4" s="37">
        <f>SUMIF(AJ4:AN4,1)+SUMIF(AJ4:AN4,2)</f>
        <v>8</v>
      </c>
      <c r="AI4" s="38" t="s">
        <v>15</v>
      </c>
      <c r="AJ4" s="34">
        <v>2</v>
      </c>
      <c r="AK4" s="35">
        <v>2</v>
      </c>
      <c r="AL4" s="35">
        <v>1</v>
      </c>
      <c r="AM4" s="35">
        <v>2</v>
      </c>
      <c r="AN4" s="35">
        <v>1</v>
      </c>
      <c r="AO4" s="29"/>
      <c r="AP4" s="58">
        <v>0.47916666666666669</v>
      </c>
    </row>
    <row r="5" spans="1:42" s="22" customFormat="1" ht="19.149999999999999" customHeight="1">
      <c r="A5" s="13"/>
      <c r="B5" s="14"/>
      <c r="C5" s="15">
        <f>C4+1</f>
        <v>45190</v>
      </c>
      <c r="D5" s="16">
        <v>0.33333333333333331</v>
      </c>
      <c r="E5" s="17" t="s">
        <v>6</v>
      </c>
      <c r="F5" s="18">
        <f t="shared" si="10"/>
        <v>0.375</v>
      </c>
      <c r="G5" s="17" t="s">
        <v>8</v>
      </c>
      <c r="H5" s="18">
        <f t="shared" si="0"/>
        <v>0.4375</v>
      </c>
      <c r="I5" s="17" t="s">
        <v>9</v>
      </c>
      <c r="J5" s="18">
        <f t="shared" si="1"/>
        <v>0.52083333333333337</v>
      </c>
      <c r="K5" s="17" t="s">
        <v>6</v>
      </c>
      <c r="L5" s="18">
        <f t="shared" si="7"/>
        <v>0.5625</v>
      </c>
      <c r="M5" s="17"/>
      <c r="N5" s="18" t="str">
        <f t="shared" si="7"/>
        <v/>
      </c>
      <c r="O5" s="17"/>
      <c r="P5" s="19">
        <f t="shared" si="3"/>
        <v>0.5625</v>
      </c>
      <c r="Q5" s="20" t="str">
        <f>IF(O5="","",N5+RIGHT(O5,5))</f>
        <v/>
      </c>
      <c r="R5" s="21"/>
      <c r="T5" s="23" t="str">
        <f>UPPER(LEFT(TEXT(WEEKDAY(C5),"jjjj"),2))</f>
        <v>JE</v>
      </c>
      <c r="U5" s="24">
        <f>IF(B5&lt;&gt;"","",TIMEVALUE("07:30"))</f>
        <v>0.3125</v>
      </c>
      <c r="V5" s="25" cm="1">
        <f t="array" aca="1" ref="V5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0.22916666666666666</v>
      </c>
      <c r="W5" s="26" t="str">
        <f t="shared" ca="1" si="4"/>
        <v>-02:00</v>
      </c>
      <c r="X5" s="27">
        <f t="shared" ca="1" si="5"/>
        <v>0.73333333333333328</v>
      </c>
      <c r="Y5" s="28" cm="1">
        <f t="array" ref="Y5">SUM(IFERROR(IF(SEARCH("CPAS"&amp;" -",D5:M5),RIGHT(D5:O5,5))*1,""))</f>
        <v>0</v>
      </c>
      <c r="Z5" s="10">
        <f t="shared" si="8"/>
        <v>0</v>
      </c>
      <c r="AB5" s="29" cm="1">
        <f t="array" ref="AB5">IF($AI5="","",SUMPRODUCT((LEFT($E$2:$O$42,LEN($AI5))=$AI5)*(WEEKDAY($C$2:$C$42,2)=COLUMNS($A:A))))</f>
        <v>3</v>
      </c>
      <c r="AC5" s="29" cm="1">
        <f t="array" ref="AC5">IF($AI5="","",SUMPRODUCT((LEFT($E$2:$O$42,LEN($AI5))=$AI5)*(WEEKDAY($C$2:$C$42,2)=COLUMNS($A:B))))</f>
        <v>1</v>
      </c>
      <c r="AD5" s="29" cm="1">
        <f t="array" ref="AD5">IF($AI5="","",SUMPRODUCT((LEFT($E$2:$O$42,LEN($AI5))=$AI5)*(WEEKDAY($C$2:$C$42,2)=COLUMNS($A:C))))</f>
        <v>2</v>
      </c>
      <c r="AE5" s="29" cm="1">
        <f t="array" ref="AE5">IF($AI5="","",SUMPRODUCT((LEFT($E$2:$O$42,LEN($AI5))=$AI5)*(WEEKDAY($C$2:$C$42,2)=COLUMNS($A:D))))</f>
        <v>1</v>
      </c>
      <c r="AF5" s="30" cm="1">
        <f t="array" ref="AF5">IF($AI5="","",SUMPRODUCT((LEFT($E$2:$O$42,LEN($AI5))=$AI5)*(WEEKDAY($C$2:$C$42,2)=COLUMNS($A:E))))</f>
        <v>1</v>
      </c>
      <c r="AG5" s="36">
        <f t="shared" si="6"/>
        <v>8</v>
      </c>
      <c r="AH5" s="37">
        <f t="shared" si="9"/>
        <v>5</v>
      </c>
      <c r="AI5" s="38" t="s">
        <v>16</v>
      </c>
      <c r="AJ5" s="34">
        <v>3</v>
      </c>
      <c r="AK5" s="35">
        <v>1</v>
      </c>
      <c r="AL5" s="35">
        <v>2</v>
      </c>
      <c r="AM5" s="35">
        <v>1</v>
      </c>
      <c r="AN5" s="35">
        <v>1</v>
      </c>
      <c r="AO5" s="29"/>
      <c r="AP5" s="59"/>
    </row>
    <row r="6" spans="1:42" s="22" customFormat="1" ht="19.149999999999999" customHeight="1">
      <c r="A6" s="13"/>
      <c r="B6" s="14"/>
      <c r="C6" s="15">
        <f>C5+1</f>
        <v>45191</v>
      </c>
      <c r="D6" s="16">
        <v>0.33333333333333331</v>
      </c>
      <c r="E6" s="17" t="s">
        <v>6</v>
      </c>
      <c r="F6" s="18">
        <f t="shared" si="10"/>
        <v>0.375</v>
      </c>
      <c r="G6" s="17" t="s">
        <v>8</v>
      </c>
      <c r="H6" s="18">
        <f t="shared" si="0"/>
        <v>0.4375</v>
      </c>
      <c r="I6" s="17" t="s">
        <v>10</v>
      </c>
      <c r="J6" s="18">
        <f t="shared" ref="J6" si="11">IF(I6="","",H6+RIGHT(I6,5))</f>
        <v>0.48958333333333331</v>
      </c>
      <c r="K6" s="17" t="s">
        <v>12</v>
      </c>
      <c r="L6" s="18">
        <f t="shared" si="7"/>
        <v>0.57291666666666663</v>
      </c>
      <c r="M6" s="17"/>
      <c r="N6" s="18" t="str">
        <f t="shared" si="7"/>
        <v/>
      </c>
      <c r="O6" s="17"/>
      <c r="P6" s="19">
        <f t="shared" si="3"/>
        <v>0.57291666666666663</v>
      </c>
      <c r="Q6" s="20" t="str">
        <f>IF(O6="","",N6+RIGHT(O6,5))</f>
        <v/>
      </c>
      <c r="R6" s="21"/>
      <c r="T6" s="23" t="str">
        <f>UPPER(LEFT(TEXT(WEEKDAY(C6),"jjjj"),2))</f>
        <v>VE</v>
      </c>
      <c r="U6" s="24">
        <f>IF(B6&lt;&gt;"","",TIMEVALUE("07:30"))</f>
        <v>0.3125</v>
      </c>
      <c r="V6" s="25" cm="1">
        <f t="array" aca="1" ref="V6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0.23958333333333331</v>
      </c>
      <c r="W6" s="26" t="str">
        <f t="shared" ca="1" si="4"/>
        <v>-01:45</v>
      </c>
      <c r="X6" s="27">
        <f t="shared" ca="1" si="5"/>
        <v>0.76666666666666661</v>
      </c>
      <c r="Y6" s="28" cm="1">
        <f t="array" ref="Y6">SUM(IFERROR(IF(SEARCH("CPAS"&amp;" -",D6:M6),RIGHT(D6:O6,5))*1,""))</f>
        <v>0</v>
      </c>
      <c r="Z6" s="10">
        <f t="shared" si="8"/>
        <v>0</v>
      </c>
      <c r="AB6" s="29" cm="1">
        <f t="array" ref="AB6">IF($AI6="","",SUMPRODUCT((LEFT($E$2:$O$42,LEN($AI6))=$AI6)*(WEEKDAY($C$2:$C$42,2)=COLUMNS($A:A))))</f>
        <v>0</v>
      </c>
      <c r="AC6" s="29" cm="1">
        <f t="array" ref="AC6">IF($AI6="","",SUMPRODUCT((LEFT($E$2:$O$42,LEN($AI6))=$AI6)*(WEEKDAY($C$2:$C$42,2)=COLUMNS($A:B))))</f>
        <v>0</v>
      </c>
      <c r="AD6" s="29" cm="1">
        <f t="array" ref="AD6">IF($AI6="","",SUMPRODUCT((LEFT($E$2:$O$42,LEN($AI6))=$AI6)*(WEEKDAY($C$2:$C$42,2)=COLUMNS($A:C))))</f>
        <v>0</v>
      </c>
      <c r="AE6" s="29" cm="1">
        <f t="array" ref="AE6">IF($AI6="","",SUMPRODUCT((LEFT($E$2:$O$42,LEN($AI6))=$AI6)*(WEEKDAY($C$2:$C$42,2)=COLUMNS($A:D))))</f>
        <v>0</v>
      </c>
      <c r="AF6" s="30" cm="1">
        <f t="array" ref="AF6">IF($AI6="","",SUMPRODUCT((LEFT($E$2:$O$42,LEN($AI6))=$AI6)*(WEEKDAY($C$2:$C$42,2)=COLUMNS($A:E))))</f>
        <v>3</v>
      </c>
      <c r="AG6" s="36">
        <f t="shared" si="6"/>
        <v>3</v>
      </c>
      <c r="AH6" s="37">
        <f t="shared" si="9"/>
        <v>0</v>
      </c>
      <c r="AI6" s="38" t="s">
        <v>17</v>
      </c>
      <c r="AJ6" s="34"/>
      <c r="AK6" s="35"/>
      <c r="AL6" s="35"/>
      <c r="AM6" s="35"/>
      <c r="AN6" s="35">
        <v>3</v>
      </c>
      <c r="AO6" s="29"/>
      <c r="AP6" s="59"/>
    </row>
    <row r="7" spans="1:42" s="49" customFormat="1" ht="24.75">
      <c r="A7" s="39"/>
      <c r="B7" s="40"/>
      <c r="C7" s="41"/>
      <c r="D7" s="41"/>
      <c r="E7" s="42">
        <v>0.25</v>
      </c>
      <c r="F7" s="43"/>
      <c r="G7" s="42">
        <v>0.25</v>
      </c>
      <c r="H7" s="44"/>
      <c r="I7" s="45">
        <v>0.28125</v>
      </c>
      <c r="J7" s="44"/>
      <c r="K7" s="45">
        <v>0.33333333333333331</v>
      </c>
      <c r="L7" s="44"/>
      <c r="M7" s="45">
        <v>6.25E-2</v>
      </c>
      <c r="N7" s="44"/>
      <c r="O7" s="45"/>
      <c r="P7" s="46">
        <f>SUM(E7:O7)</f>
        <v>1.1770833333333333</v>
      </c>
      <c r="Q7" s="47" t="str">
        <f t="shared" ref="Q7" si="12">IF(O7="","",N7+RIGHT(O7,5))</f>
        <v/>
      </c>
      <c r="R7" s="48" t="str">
        <f t="shared" ref="R7" si="13">IF(Q7="","",O7+RIGHT(Q7,5))</f>
        <v/>
      </c>
      <c r="T7" s="50"/>
      <c r="U7" s="51">
        <f>SUM(U2:U6)</f>
        <v>1.5208333333333333</v>
      </c>
      <c r="V7" s="51">
        <f ca="1">SUM(V2:V6)</f>
        <v>0.98958333333333326</v>
      </c>
      <c r="W7" s="52" t="str">
        <f t="shared" ca="1" si="4"/>
        <v>-12:45</v>
      </c>
      <c r="X7" s="53">
        <f t="shared" ca="1" si="5"/>
        <v>0.65068493150684925</v>
      </c>
      <c r="Y7" s="54">
        <f>SUM(Y2:Y6)</f>
        <v>0</v>
      </c>
      <c r="Z7" s="55">
        <f>SUM(Z2:Z6)</f>
        <v>0</v>
      </c>
      <c r="AB7" s="29"/>
      <c r="AC7" s="29"/>
      <c r="AD7" s="29"/>
      <c r="AE7" s="29"/>
      <c r="AF7" s="30"/>
      <c r="AG7" s="36"/>
      <c r="AH7" s="37"/>
      <c r="AI7" s="38"/>
      <c r="AJ7" s="34"/>
      <c r="AK7" s="35"/>
      <c r="AL7" s="35"/>
      <c r="AM7" s="35"/>
      <c r="AN7" s="35"/>
      <c r="AO7" s="56"/>
      <c r="AP7" s="60"/>
    </row>
    <row r="8" spans="1:42" ht="24.75">
      <c r="B8" s="2"/>
      <c r="C8" s="2"/>
      <c r="D8" s="3"/>
      <c r="E8" s="4"/>
      <c r="F8" s="5"/>
      <c r="G8" s="4"/>
      <c r="H8" s="5"/>
      <c r="I8" s="4"/>
      <c r="J8" s="5"/>
      <c r="K8" s="4"/>
      <c r="L8" s="5"/>
      <c r="M8" s="4"/>
      <c r="N8" s="5"/>
      <c r="O8" s="4"/>
      <c r="P8" s="6"/>
      <c r="Q8" s="7"/>
      <c r="R8" s="8"/>
      <c r="S8" s="7"/>
      <c r="T8" s="9"/>
      <c r="U8" s="7"/>
      <c r="V8" s="7"/>
      <c r="W8" s="6"/>
      <c r="X8" s="6"/>
      <c r="Y8" s="6"/>
      <c r="Z8" s="10"/>
    </row>
    <row r="9" spans="1:42" ht="24.75">
      <c r="B9" s="14"/>
      <c r="C9" s="15">
        <v>45187</v>
      </c>
      <c r="D9" s="16">
        <v>0.33333333333333331</v>
      </c>
      <c r="E9" s="17" t="s">
        <v>18</v>
      </c>
      <c r="F9" s="18">
        <f>IF(E9="",D9,D9+RIGHT(E9,5))</f>
        <v>0.375</v>
      </c>
      <c r="G9" s="17" t="s">
        <v>6</v>
      </c>
      <c r="H9" s="18">
        <f t="shared" ref="H9:H13" si="14">IF(G9="",F9,F9+RIGHT(G9,5))</f>
        <v>0.41666666666666669</v>
      </c>
      <c r="I9" s="17" t="s">
        <v>24</v>
      </c>
      <c r="J9" s="18">
        <f t="shared" ref="J9:J12" si="15">IF(I9="",H9,H9+RIGHT(I9,5))</f>
        <v>0.47916666666666669</v>
      </c>
      <c r="K9" s="17" t="s">
        <v>11</v>
      </c>
      <c r="L9" s="18">
        <f t="shared" ref="L9" si="16">IF(K9="",J9,J9+RIGHT(K9,5))</f>
        <v>0.5625</v>
      </c>
      <c r="M9" s="17"/>
      <c r="N9" s="18" t="str">
        <f>IF(M9="","",L9+RIGHT(M9,5))</f>
        <v/>
      </c>
      <c r="O9" s="17"/>
      <c r="P9" s="19">
        <f t="shared" ref="P9:P14" si="17">LARGE(D9:O9,1)</f>
        <v>0.5625</v>
      </c>
      <c r="Q9" s="20" t="str">
        <f>IF(O9="","",N9+RIGHT(O9,5))</f>
        <v/>
      </c>
      <c r="R9" s="21"/>
      <c r="S9" s="22"/>
      <c r="T9" s="23" t="str">
        <f>UPPER(LEFT(TEXT(WEEKDAY(C9),"jjjj"),2))</f>
        <v>LU</v>
      </c>
      <c r="U9" s="24">
        <f>IF(B9&lt;&gt;"","",TIMEVALUE("07:30"))</f>
        <v>0.3125</v>
      </c>
      <c r="V9" s="25" cm="1">
        <f t="array" aca="1" ref="V9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0.22916666666666663</v>
      </c>
      <c r="W9" s="26" t="str">
        <f t="shared" ref="W9:W14" ca="1" si="18">IF(U9="","",IF(U9&gt;V9,"-","")&amp;TEXT(ABS(V9-U9),"hh:mm"))</f>
        <v>-02:00</v>
      </c>
      <c r="X9" s="27">
        <f t="shared" ref="X9:X14" ca="1" si="19">IFERROR(IF(V9="","",V9/U9),0)</f>
        <v>0.73333333333333317</v>
      </c>
      <c r="Y9" s="28" cm="1">
        <f t="array" ref="Y9">SUM(IFERROR(IF(SEARCH("CPAS"&amp;" -",D9:M9),RIGHT(D9:O9,5))*1,""))</f>
        <v>0</v>
      </c>
      <c r="Z9" s="10">
        <f>COUNTIF(E9:O9,"cpas*")</f>
        <v>0</v>
      </c>
    </row>
    <row r="10" spans="1:42" ht="24.75">
      <c r="B10" s="14"/>
      <c r="C10" s="15">
        <f>C9+1</f>
        <v>45188</v>
      </c>
      <c r="D10" s="16">
        <v>0.33333333333333331</v>
      </c>
      <c r="E10" s="17" t="s">
        <v>7</v>
      </c>
      <c r="F10" s="18">
        <f>IF(E10="",D10,D10+RIGHT(E10,5))</f>
        <v>0.375</v>
      </c>
      <c r="G10" s="17"/>
      <c r="H10" s="18">
        <f t="shared" si="14"/>
        <v>0.375</v>
      </c>
      <c r="I10" s="17" t="s">
        <v>21</v>
      </c>
      <c r="J10" s="18">
        <f t="shared" si="15"/>
        <v>0.4375</v>
      </c>
      <c r="K10" s="17" t="s">
        <v>18</v>
      </c>
      <c r="L10" s="18">
        <f t="shared" ref="L10:L14" si="20">IF(K10="","",J10+RIGHT(K10,5))</f>
        <v>0.47916666666666669</v>
      </c>
      <c r="M10" s="17"/>
      <c r="N10" s="18" t="str">
        <f t="shared" ref="N10:N14" si="21">IF(M10="","",L10+RIGHT(M10,5))</f>
        <v/>
      </c>
      <c r="O10" s="17"/>
      <c r="P10" s="19">
        <f t="shared" si="17"/>
        <v>0.47916666666666669</v>
      </c>
      <c r="Q10" s="20" t="str">
        <f>IF(O10="","",N10+RIGHT(O10,5))</f>
        <v/>
      </c>
      <c r="R10" s="21"/>
      <c r="S10" s="22"/>
      <c r="T10" s="23" t="str">
        <f>UPPER(LEFT(TEXT(WEEKDAY(C10),"jjjj"),2))</f>
        <v>MA</v>
      </c>
      <c r="U10" s="24">
        <f>IF(B10&lt;&gt;"","",TIMEVALUE("07:30"))</f>
        <v>0.3125</v>
      </c>
      <c r="V10" s="25" cm="1">
        <f t="array" aca="1" ref="V10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0.14583333333333331</v>
      </c>
      <c r="W10" s="26" t="str">
        <f t="shared" ca="1" si="18"/>
        <v>-04:00</v>
      </c>
      <c r="X10" s="27">
        <f t="shared" ca="1" si="19"/>
        <v>0.46666666666666662</v>
      </c>
      <c r="Y10" s="28" cm="1">
        <f t="array" ref="Y10">SUM(IFERROR(IF(SEARCH("CPAS"&amp;" -",D10:M10),RIGHT(D10:O10,5))*1,""))</f>
        <v>0</v>
      </c>
      <c r="Z10" s="10">
        <f t="shared" ref="Z10:Z13" si="22">COUNTIF(E10:O10,"cpas*")</f>
        <v>0</v>
      </c>
    </row>
    <row r="11" spans="1:42" ht="24.75">
      <c r="B11" s="14"/>
      <c r="C11" s="15">
        <f>C10+1</f>
        <v>45189</v>
      </c>
      <c r="D11" s="16">
        <v>0.33333333333333331</v>
      </c>
      <c r="E11" s="17" t="s">
        <v>19</v>
      </c>
      <c r="F11" s="18">
        <f t="shared" ref="F11:F13" si="23">IF(E11="",D11,D11+RIGHT(E11,5))</f>
        <v>0.375</v>
      </c>
      <c r="G11" s="17" t="s">
        <v>21</v>
      </c>
      <c r="H11" s="18">
        <f t="shared" si="14"/>
        <v>0.4375</v>
      </c>
      <c r="I11" s="17"/>
      <c r="J11" s="18">
        <f t="shared" si="15"/>
        <v>0.4375</v>
      </c>
      <c r="K11" s="17" t="s">
        <v>25</v>
      </c>
      <c r="L11" s="18">
        <f t="shared" si="20"/>
        <v>0.52083333333333337</v>
      </c>
      <c r="M11" s="17"/>
      <c r="N11" s="18" t="str">
        <f t="shared" si="21"/>
        <v/>
      </c>
      <c r="O11" s="17"/>
      <c r="P11" s="19">
        <f t="shared" si="17"/>
        <v>0.52083333333333337</v>
      </c>
      <c r="Q11" s="20" t="str">
        <f>IF(O11="","",N11+RIGHT(O11,5))</f>
        <v/>
      </c>
      <c r="R11" s="21"/>
      <c r="S11" s="22"/>
      <c r="T11" s="23" t="str">
        <f>UPPER(LEFT(TEXT(WEEKDAY(C11),"jjjj"),2))</f>
        <v>ME</v>
      </c>
      <c r="U11" s="24">
        <f>IF(B11&lt;&gt;"","",TIMEVALUE("06:30"))</f>
        <v>0.27083333333333331</v>
      </c>
      <c r="V11" s="25" cm="1">
        <f t="array" aca="1" ref="V11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0.1875</v>
      </c>
      <c r="W11" s="26" t="str">
        <f t="shared" ca="1" si="18"/>
        <v>-02:00</v>
      </c>
      <c r="X11" s="27">
        <f t="shared" ca="1" si="19"/>
        <v>0.6923076923076924</v>
      </c>
      <c r="Y11" s="28" cm="1">
        <f t="array" ref="Y11">SUM(IFERROR(IF(SEARCH("CPAS"&amp;" -",D11:M11),RIGHT(D11:O11,5))*1,""))</f>
        <v>0</v>
      </c>
      <c r="Z11" s="10">
        <f t="shared" si="22"/>
        <v>0</v>
      </c>
    </row>
    <row r="12" spans="1:42" ht="24.75">
      <c r="B12" s="14"/>
      <c r="C12" s="15">
        <f>C11+1</f>
        <v>45190</v>
      </c>
      <c r="D12" s="16">
        <v>0.33333333333333331</v>
      </c>
      <c r="E12" s="17" t="s">
        <v>6</v>
      </c>
      <c r="F12" s="18">
        <f t="shared" si="23"/>
        <v>0.375</v>
      </c>
      <c r="G12" s="17" t="s">
        <v>21</v>
      </c>
      <c r="H12" s="18">
        <f t="shared" si="14"/>
        <v>0.4375</v>
      </c>
      <c r="I12" s="17" t="s">
        <v>22</v>
      </c>
      <c r="J12" s="18">
        <f t="shared" si="15"/>
        <v>0.52083333333333337</v>
      </c>
      <c r="K12" s="17" t="s">
        <v>6</v>
      </c>
      <c r="L12" s="18">
        <f t="shared" si="20"/>
        <v>0.5625</v>
      </c>
      <c r="M12" s="17"/>
      <c r="N12" s="18" t="str">
        <f t="shared" si="21"/>
        <v/>
      </c>
      <c r="O12" s="17"/>
      <c r="P12" s="19">
        <f t="shared" si="17"/>
        <v>0.5625</v>
      </c>
      <c r="Q12" s="20" t="str">
        <f>IF(O12="","",N12+RIGHT(O12,5))</f>
        <v/>
      </c>
      <c r="R12" s="21"/>
      <c r="S12" s="22"/>
      <c r="T12" s="23" t="str">
        <f>UPPER(LEFT(TEXT(WEEKDAY(C12),"jjjj"),2))</f>
        <v>JE</v>
      </c>
      <c r="U12" s="24">
        <f>IF(B12&lt;&gt;"","",TIMEVALUE("07:30"))</f>
        <v>0.3125</v>
      </c>
      <c r="V12" s="25" cm="1">
        <f t="array" aca="1" ref="V12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0.22916666666666666</v>
      </c>
      <c r="W12" s="26" t="str">
        <f t="shared" ca="1" si="18"/>
        <v>-02:00</v>
      </c>
      <c r="X12" s="27">
        <f t="shared" ca="1" si="19"/>
        <v>0.73333333333333328</v>
      </c>
      <c r="Y12" s="28" cm="1">
        <f t="array" ref="Y12">SUM(IFERROR(IF(SEARCH("CPAS"&amp;" -",D12:M12),RIGHT(D12:O12,5))*1,""))</f>
        <v>0</v>
      </c>
      <c r="Z12" s="10">
        <f t="shared" si="22"/>
        <v>0</v>
      </c>
    </row>
    <row r="13" spans="1:42" ht="24.75">
      <c r="B13" s="14"/>
      <c r="C13" s="15">
        <f>C12+1</f>
        <v>45191</v>
      </c>
      <c r="D13" s="16">
        <v>0.33333333333333331</v>
      </c>
      <c r="E13" s="17" t="s">
        <v>20</v>
      </c>
      <c r="F13" s="18">
        <f t="shared" si="23"/>
        <v>0.375</v>
      </c>
      <c r="G13" s="17" t="s">
        <v>21</v>
      </c>
      <c r="H13" s="18">
        <f t="shared" si="14"/>
        <v>0.4375</v>
      </c>
      <c r="I13" s="17" t="s">
        <v>23</v>
      </c>
      <c r="J13" s="18">
        <f t="shared" ref="J13" si="24">IF(I13="","",H13+RIGHT(I13,5))</f>
        <v>0.48958333333333331</v>
      </c>
      <c r="K13" s="17" t="s">
        <v>12</v>
      </c>
      <c r="L13" s="18">
        <f t="shared" si="20"/>
        <v>0.57291666666666663</v>
      </c>
      <c r="M13" s="17"/>
      <c r="N13" s="18" t="str">
        <f t="shared" si="21"/>
        <v/>
      </c>
      <c r="O13" s="17"/>
      <c r="P13" s="19">
        <f t="shared" si="17"/>
        <v>0.57291666666666663</v>
      </c>
      <c r="Q13" s="20" t="str">
        <f>IF(O13="","",N13+RIGHT(O13,5))</f>
        <v/>
      </c>
      <c r="R13" s="21"/>
      <c r="S13" s="22"/>
      <c r="T13" s="23" t="str">
        <f>UPPER(LEFT(TEXT(WEEKDAY(C13),"jjjj"),2))</f>
        <v>VE</v>
      </c>
      <c r="U13" s="24">
        <f>IF(B13&lt;&gt;"","",TIMEVALUE("07:30"))</f>
        <v>0.3125</v>
      </c>
      <c r="V13" s="25" cm="1">
        <f t="array" aca="1" ref="V13" ca="1">IF(INDIRECT("E"&amp;ROW())="",0,VALUE(RIGHT(INDIRECT("E"&amp;ROW()),5)))+IF(INDIRECT("g"&amp;ROW())="",0,VALUE(RIGHT(INDIRECT("g"&amp;ROW()),5)))+IF(INDIRECT("i"&amp;ROW())="",0,VALUE(RIGHT(INDIRECT("i"&amp;ROW()),5)))+IF(INDIRECT("k"&amp;ROW())="",0,VALUE(RIGHT(INDIRECT("k"&amp;ROW()),5)))+IF(INDIRECT("m"&amp;ROW())="",0,VALUE(RIGHT(INDIRECT("m"&amp;ROW()),5)))+IF(INDIRECT("o"&amp;ROW())="",0,VALUE(RIGHT(INDIRECT("o"&amp;ROW()),5)))</f>
        <v>0.23958333333333331</v>
      </c>
      <c r="W13" s="26" t="str">
        <f t="shared" ca="1" si="18"/>
        <v>-01:45</v>
      </c>
      <c r="X13" s="27">
        <f t="shared" ca="1" si="19"/>
        <v>0.76666666666666661</v>
      </c>
      <c r="Y13" s="28" cm="1">
        <f t="array" ref="Y13">SUM(IFERROR(IF(SEARCH("CPAS"&amp;" -",D13:M13),RIGHT(D13:O13,5))*1,""))</f>
        <v>0</v>
      </c>
      <c r="Z13" s="10">
        <f t="shared" si="22"/>
        <v>0</v>
      </c>
    </row>
    <row r="14" spans="1:42" ht="24.75">
      <c r="B14" s="40"/>
      <c r="C14" s="41"/>
      <c r="D14" s="41"/>
      <c r="E14" s="42">
        <v>0.25</v>
      </c>
      <c r="F14" s="43"/>
      <c r="G14" s="42">
        <v>0.25</v>
      </c>
      <c r="H14" s="44"/>
      <c r="I14" s="45">
        <v>0.28125</v>
      </c>
      <c r="J14" s="44"/>
      <c r="K14" s="45">
        <v>0.33333333333333331</v>
      </c>
      <c r="L14" s="44"/>
      <c r="M14" s="45">
        <v>6.25E-2</v>
      </c>
      <c r="N14" s="44"/>
      <c r="O14" s="45"/>
      <c r="P14" s="46">
        <f>SUM(E14:O14)</f>
        <v>1.1770833333333333</v>
      </c>
      <c r="Q14" s="47" t="str">
        <f t="shared" ref="Q14" si="25">IF(O14="","",N14+RIGHT(O14,5))</f>
        <v/>
      </c>
      <c r="R14" s="48" t="str">
        <f t="shared" ref="R14" si="26">IF(Q14="","",O14+RIGHT(Q14,5))</f>
        <v/>
      </c>
      <c r="S14" s="49"/>
      <c r="T14" s="50"/>
      <c r="U14" s="51">
        <f>SUM(U9:U13)</f>
        <v>1.5208333333333333</v>
      </c>
      <c r="V14" s="51">
        <f ca="1">SUM(V9:V13)</f>
        <v>1.03125</v>
      </c>
      <c r="W14" s="52" t="str">
        <f t="shared" ca="1" si="18"/>
        <v>-11:45</v>
      </c>
      <c r="X14" s="53">
        <f t="shared" ca="1" si="19"/>
        <v>0.67808219178082196</v>
      </c>
      <c r="Y14" s="54">
        <f>SUM(Y9:Y13)</f>
        <v>0</v>
      </c>
      <c r="Z14" s="55">
        <f>SUM(Z9:Z13)</f>
        <v>0</v>
      </c>
    </row>
  </sheetData>
  <conditionalFormatting sqref="W2:W6">
    <cfRule type="expression" dxfId="10" priority="15">
      <formula>V2&lt;U2</formula>
    </cfRule>
  </conditionalFormatting>
  <conditionalFormatting sqref="W2:X6">
    <cfRule type="expression" dxfId="9" priority="14">
      <formula>$V2&gt;$U2</formula>
    </cfRule>
  </conditionalFormatting>
  <conditionalFormatting sqref="AH2:AI7">
    <cfRule type="expression" dxfId="8" priority="16">
      <formula>$AG2&lt;&gt;$AH2</formula>
    </cfRule>
  </conditionalFormatting>
  <conditionalFormatting sqref="AB2:AF7">
    <cfRule type="expression" dxfId="7" priority="10">
      <formula>AB2&lt;&gt;AJ2</formula>
    </cfRule>
  </conditionalFormatting>
  <conditionalFormatting sqref="C2:C6">
    <cfRule type="expression" dxfId="6" priority="9">
      <formula>COUNTIF(dataferm,$C2)&gt;0</formula>
    </cfRule>
  </conditionalFormatting>
  <conditionalFormatting sqref="AI2:AO7">
    <cfRule type="expression" dxfId="5" priority="8">
      <formula>$AO2&lt;&gt;""</formula>
    </cfRule>
  </conditionalFormatting>
  <conditionalFormatting sqref="W9:W13">
    <cfRule type="expression" dxfId="3" priority="4">
      <formula>V9&lt;U9</formula>
    </cfRule>
  </conditionalFormatting>
  <conditionalFormatting sqref="W9:X13">
    <cfRule type="expression" dxfId="2" priority="3">
      <formula>$V9&gt;$U9</formula>
    </cfRule>
  </conditionalFormatting>
  <conditionalFormatting sqref="C9:C13">
    <cfRule type="expression" dxfId="1" priority="1">
      <formula>COUNTIF(dataferm,$C9)&gt;0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5BDE39E8-C6ED-4DB9-AFC0-E28491A5D065}">
            <xm:f>NOT(ISERROR(SEARCH($AI$1,E2)))</xm:f>
            <xm:f>$AI$1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E2:P7</xm:sqref>
        </x14:conditionalFormatting>
        <x14:conditionalFormatting xmlns:xm="http://schemas.microsoft.com/office/excel/2006/main">
          <x14:cfRule type="containsText" priority="2" operator="containsText" id="{8016C8C3-577D-4743-9535-4BF82786B9FE}">
            <xm:f>NOT(ISERROR(SEARCH($AI$1,E9)))</xm:f>
            <xm:f>$AI$1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E9:P14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2023-11-25T11:48:45Z</dcterms:created>
  <dcterms:modified xsi:type="dcterms:W3CDTF">2023-11-25T12:30:06Z</dcterms:modified>
</cp:coreProperties>
</file>