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hilippelemarechal/Library/Mobile Documents/com~apple~CloudDocs/1-Sauvegarde Philippe/01-MAISONS SCCV/PLOEUC 24 L'HERMITAGE 24 LLS - CHAMPS RENAUD/FACTURE/01-FACTURES EMISES/RECAP AVANCEMENT/"/>
    </mc:Choice>
  </mc:AlternateContent>
  <xr:revisionPtr revIDLastSave="0" documentId="13_ncr:1_{FD8A415C-8DC3-AD4A-8E55-EB5944DA4FF9}" xr6:coauthVersionLast="47" xr6:coauthVersionMax="47" xr10:uidLastSave="{00000000-0000-0000-0000-000000000000}"/>
  <bookViews>
    <workbookView xWindow="14460" yWindow="660" windowWidth="14180" windowHeight="15880" activeTab="1" xr2:uid="{00000000-000D-0000-FFFF-FFFF00000000}"/>
  </bookViews>
  <sheets>
    <sheet name="Feuil1" sheetId="12" r:id="rId1"/>
    <sheet name="Bat A" sheetId="4" r:id="rId2"/>
    <sheet name="Bat B" sheetId="8" r:id="rId3"/>
    <sheet name="Bat C" sheetId="9" r:id="rId4"/>
    <sheet name="Bat D" sheetId="10" r:id="rId5"/>
  </sheets>
  <definedNames>
    <definedName name="_xlnm.Print_Area" localSheetId="1">'Bat A'!$B$3:$M$36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0" l="1"/>
  <c r="H8" i="10"/>
  <c r="H7" i="10"/>
  <c r="H8" i="9"/>
  <c r="H9" i="9"/>
  <c r="H7" i="9"/>
  <c r="H9" i="8"/>
  <c r="H13" i="8"/>
  <c r="H12" i="8"/>
  <c r="H11" i="8"/>
  <c r="H10" i="8"/>
  <c r="H8" i="8"/>
  <c r="H7" i="8"/>
  <c r="H32" i="4"/>
  <c r="H31" i="4"/>
  <c r="H30" i="4"/>
  <c r="H29" i="4"/>
  <c r="H28" i="4"/>
  <c r="H27" i="4"/>
  <c r="H26" i="4"/>
  <c r="F12" i="10"/>
  <c r="F11" i="10"/>
  <c r="F10" i="10"/>
  <c r="K9" i="10"/>
  <c r="I9" i="10"/>
  <c r="J9" i="10" s="1"/>
  <c r="K8" i="10"/>
  <c r="I8" i="10"/>
  <c r="K7" i="10"/>
  <c r="I7" i="10"/>
  <c r="K6" i="10"/>
  <c r="I6" i="10"/>
  <c r="J6" i="10" s="1"/>
  <c r="F12" i="9"/>
  <c r="F11" i="9"/>
  <c r="F10" i="9"/>
  <c r="K9" i="9"/>
  <c r="I9" i="9"/>
  <c r="K8" i="9"/>
  <c r="I8" i="9"/>
  <c r="K7" i="9"/>
  <c r="I7" i="9"/>
  <c r="K6" i="9"/>
  <c r="I6" i="9"/>
  <c r="J6" i="9" s="1"/>
  <c r="F16" i="8"/>
  <c r="F15" i="8"/>
  <c r="F14" i="8"/>
  <c r="K13" i="8"/>
  <c r="I13" i="8"/>
  <c r="K12" i="8"/>
  <c r="I12" i="8"/>
  <c r="J12" i="8" s="1"/>
  <c r="K11" i="8"/>
  <c r="I11" i="8"/>
  <c r="J11" i="8" s="1"/>
  <c r="K10" i="8"/>
  <c r="I10" i="8"/>
  <c r="J10" i="8" s="1"/>
  <c r="K9" i="8"/>
  <c r="I9" i="8"/>
  <c r="K8" i="8"/>
  <c r="I8" i="8"/>
  <c r="K7" i="8"/>
  <c r="I7" i="8"/>
  <c r="K6" i="8"/>
  <c r="I6" i="8"/>
  <c r="J6" i="8" s="1"/>
  <c r="F35" i="4"/>
  <c r="F34" i="4"/>
  <c r="F33" i="4"/>
  <c r="K32" i="4"/>
  <c r="K31" i="4"/>
  <c r="L6" i="10" l="1"/>
  <c r="J8" i="9"/>
  <c r="J9" i="9"/>
  <c r="J13" i="8"/>
  <c r="J7" i="8"/>
  <c r="J8" i="10"/>
  <c r="J7" i="10"/>
  <c r="J7" i="9"/>
  <c r="L11" i="8"/>
  <c r="M11" i="8" s="1"/>
  <c r="J8" i="8"/>
  <c r="L8" i="8" s="1"/>
  <c r="M8" i="8" s="1"/>
  <c r="J9" i="8"/>
  <c r="L9" i="8" s="1"/>
  <c r="L9" i="10"/>
  <c r="M9" i="10" s="1"/>
  <c r="I10" i="10"/>
  <c r="I14" i="8"/>
  <c r="L7" i="10"/>
  <c r="M7" i="10" s="1"/>
  <c r="L8" i="10"/>
  <c r="M8" i="10" s="1"/>
  <c r="M6" i="10"/>
  <c r="L8" i="9"/>
  <c r="M8" i="9" s="1"/>
  <c r="L6" i="9"/>
  <c r="M6" i="9" s="1"/>
  <c r="L9" i="9"/>
  <c r="M9" i="9" s="1"/>
  <c r="I10" i="9"/>
  <c r="L12" i="8"/>
  <c r="M12" i="8" s="1"/>
  <c r="L13" i="8"/>
  <c r="M13" i="8" s="1"/>
  <c r="L7" i="8"/>
  <c r="M7" i="8" s="1"/>
  <c r="L10" i="8"/>
  <c r="M10" i="8" s="1"/>
  <c r="L6" i="8"/>
  <c r="M6" i="8" s="1"/>
  <c r="I25" i="4"/>
  <c r="I31" i="4"/>
  <c r="J31" i="4" s="1"/>
  <c r="L31" i="4" s="1"/>
  <c r="M31" i="4" s="1"/>
  <c r="I32" i="4"/>
  <c r="J32" i="4" s="1"/>
  <c r="L32" i="4" s="1"/>
  <c r="M32" i="4" s="1"/>
  <c r="L7" i="9" l="1"/>
  <c r="M7" i="9" s="1"/>
  <c r="M9" i="8"/>
  <c r="M16" i="8"/>
  <c r="M12" i="10"/>
  <c r="M12" i="9"/>
  <c r="M11" i="9" l="1"/>
  <c r="M14" i="9"/>
  <c r="M15" i="8"/>
  <c r="M18" i="8"/>
  <c r="J25" i="4"/>
  <c r="I26" i="4"/>
  <c r="I27" i="4"/>
  <c r="J27" i="4" s="1"/>
  <c r="I28" i="4"/>
  <c r="J28" i="4" s="1"/>
  <c r="I29" i="4"/>
  <c r="J29" i="4"/>
  <c r="I30" i="4"/>
  <c r="J30" i="4" s="1"/>
  <c r="K30" i="4"/>
  <c r="K29" i="4"/>
  <c r="K28" i="4"/>
  <c r="K27" i="4"/>
  <c r="K26" i="4"/>
  <c r="K25" i="4"/>
  <c r="M11" i="10" l="1"/>
  <c r="M14" i="10"/>
  <c r="L27" i="4"/>
  <c r="I33" i="4"/>
  <c r="L29" i="4"/>
  <c r="M29" i="4" s="1"/>
  <c r="L28" i="4"/>
  <c r="M28" i="4" s="1"/>
  <c r="L30" i="4"/>
  <c r="M30" i="4" s="1"/>
  <c r="M27" i="4"/>
  <c r="L25" i="4"/>
  <c r="M25" i="4" s="1"/>
  <c r="J26" i="4"/>
  <c r="L26" i="4" s="1"/>
  <c r="M26" i="4" s="1"/>
  <c r="M35" i="4" l="1"/>
  <c r="M34" i="4"/>
</calcChain>
</file>

<file path=xl/sharedStrings.xml><?xml version="1.0" encoding="utf-8"?>
<sst xmlns="http://schemas.openxmlformats.org/spreadsheetml/2006/main" count="163" uniqueCount="64">
  <si>
    <t>TVA</t>
  </si>
  <si>
    <t>TOTAL TTC</t>
  </si>
  <si>
    <t>T4</t>
  </si>
  <si>
    <t>T3</t>
  </si>
  <si>
    <t>T2</t>
  </si>
  <si>
    <t>Type de financement</t>
  </si>
  <si>
    <t>Surface m2</t>
  </si>
  <si>
    <t>Quantités</t>
  </si>
  <si>
    <t>%</t>
  </si>
  <si>
    <t>Prix unitaire HT</t>
  </si>
  <si>
    <t xml:space="preserve">HT </t>
  </si>
  <si>
    <t>TVA %</t>
  </si>
  <si>
    <t>Bat  A</t>
  </si>
  <si>
    <t>PLUS</t>
  </si>
  <si>
    <t>PLAI</t>
  </si>
  <si>
    <t>Bat  B</t>
  </si>
  <si>
    <t>Total</t>
  </si>
  <si>
    <t>Total HT</t>
  </si>
  <si>
    <t>Total TTC</t>
  </si>
  <si>
    <t>004 A      RDC</t>
  </si>
  <si>
    <t>101 A      R+1</t>
  </si>
  <si>
    <t>102 A      R+1</t>
  </si>
  <si>
    <t>103 A      R+1</t>
  </si>
  <si>
    <t>104 A      R+1</t>
  </si>
  <si>
    <t>004 B      RDC</t>
  </si>
  <si>
    <t>101 B     R+1</t>
  </si>
  <si>
    <t>102 B      R+1</t>
  </si>
  <si>
    <t>103 B      R+1</t>
  </si>
  <si>
    <t>104 B      R+1</t>
  </si>
  <si>
    <t>102 C      R+1</t>
  </si>
  <si>
    <t>001 D     RDC</t>
  </si>
  <si>
    <t>002 D     RDC</t>
  </si>
  <si>
    <t>101 D      R+1</t>
  </si>
  <si>
    <t>102 D       R+1</t>
  </si>
  <si>
    <t>Bat  C</t>
  </si>
  <si>
    <t>Bat  D</t>
  </si>
  <si>
    <t>001 A    RDC</t>
  </si>
  <si>
    <t>002 A     RDC</t>
  </si>
  <si>
    <t>003 A     RDC</t>
  </si>
  <si>
    <r>
      <rPr>
        <sz val="12"/>
        <color rgb="FF000000"/>
        <rFont val="Arial1"/>
      </rPr>
      <t xml:space="preserve">001 B   </t>
    </r>
    <r>
      <rPr>
        <sz val="12"/>
        <color theme="1"/>
        <rFont val="Calibri"/>
        <family val="2"/>
        <scheme val="minor"/>
      </rPr>
      <t xml:space="preserve"> RDC</t>
    </r>
  </si>
  <si>
    <r>
      <t xml:space="preserve">002 B     </t>
    </r>
    <r>
      <rPr>
        <sz val="12"/>
        <color theme="1"/>
        <rFont val="Calibri"/>
        <family val="2"/>
        <scheme val="minor"/>
      </rPr>
      <t>RDC</t>
    </r>
  </si>
  <si>
    <r>
      <t xml:space="preserve">003 B    </t>
    </r>
    <r>
      <rPr>
        <sz val="12"/>
        <color theme="1"/>
        <rFont val="Calibri"/>
        <family val="2"/>
        <scheme val="minor"/>
      </rPr>
      <t xml:space="preserve"> RDC</t>
    </r>
  </si>
  <si>
    <r>
      <rPr>
        <sz val="12"/>
        <color rgb="FF000000"/>
        <rFont val="Arial1"/>
      </rPr>
      <t xml:space="preserve">001 C  </t>
    </r>
    <r>
      <rPr>
        <sz val="12"/>
        <color theme="1"/>
        <rFont val="Calibri"/>
        <family val="2"/>
        <scheme val="minor"/>
      </rPr>
      <t xml:space="preserve"> RDC</t>
    </r>
  </si>
  <si>
    <r>
      <t xml:space="preserve">002 C     </t>
    </r>
    <r>
      <rPr>
        <sz val="12"/>
        <color theme="1"/>
        <rFont val="Calibri"/>
        <family val="2"/>
        <scheme val="minor"/>
      </rPr>
      <t>RDC</t>
    </r>
  </si>
  <si>
    <r>
      <t xml:space="preserve">101 C    </t>
    </r>
    <r>
      <rPr>
        <sz val="12"/>
        <color theme="1"/>
        <rFont val="Calibri"/>
        <family val="2"/>
        <scheme val="minor"/>
      </rPr>
      <t xml:space="preserve"> R+1</t>
    </r>
  </si>
  <si>
    <t>Type</t>
  </si>
  <si>
    <t>Bat</t>
  </si>
  <si>
    <t>Ref plan</t>
  </si>
  <si>
    <t>A la signature du contrat de réservation</t>
  </si>
  <si>
    <t>A l'achèvement des fondations</t>
  </si>
  <si>
    <t>Plancher haut RDC terminé</t>
  </si>
  <si>
    <t>Plancher 8+1 term/é</t>
  </si>
  <si>
    <t>A la mise hors d'eau</t>
  </si>
  <si>
    <t>A la mise hors d'alr</t>
  </si>
  <si>
    <t>A l'achèvement du cloisonnement</t>
  </si>
  <si>
    <t>A l'achèvement de l'ensemble immobilier</t>
  </si>
  <si>
    <t>A la remise des clés des logements</t>
  </si>
  <si>
    <t>A la signature du PV de levée de réserves</t>
  </si>
  <si>
    <t>GPA</t>
  </si>
  <si>
    <t>Bat A</t>
  </si>
  <si>
    <t>Bat B</t>
  </si>
  <si>
    <t>Bat C</t>
  </si>
  <si>
    <t>Bat D</t>
  </si>
  <si>
    <t>--&gt; Colone H des tableaux Bat A,B,C et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</si>
</sst>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 * #,##0.00_)\ &quot;€&quot;_ ;_ * \(#,##0.00\)\ &quot;€&quot;_ ;_ * &quot;-&quot;??_)\ &quot;€&quot;_ ;_ @_ "/>
    <numFmt numFmtId="164" formatCode="_-* #,##0.00\ &quot;€&quot;_-;\-* #,##0.00\ &quot;€&quot;_-;_-* &quot;-&quot;??\ &quot;€&quot;_-;_-@_-"/>
    <numFmt numFmtId="165" formatCode="#,##0.00&quot; &quot;[$€-40C];[Red]&quot;-&quot;#,##0.00&quot; &quot;[$€-40C]"/>
    <numFmt numFmtId="166" formatCode="d\.m\.yyyy;@"/>
    <numFmt numFmtId="167" formatCode="#,##0.00\ \k\r"/>
    <numFmt numFmtId="168" formatCode="General\ &quot;m2&quot;"/>
    <numFmt numFmtId="169" formatCode="0.0%"/>
    <numFmt numFmtId="170" formatCode="#,##0.00\ &quot;€&quot;"/>
    <numFmt numFmtId="171" formatCode="#,##0.00\ [$€-40C]"/>
    <numFmt numFmtId="172" formatCode="#,##0.00\ [$€-407]"/>
  </numFmts>
  <fonts count="22">
    <font>
      <sz val="11"/>
      <color rgb="FF000000"/>
      <name val="Arial1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sz val="12"/>
      <color rgb="FF000000"/>
      <name val="Arial1"/>
    </font>
    <font>
      <sz val="12"/>
      <color theme="1"/>
      <name val="Arial"/>
      <family val="2"/>
    </font>
    <font>
      <b/>
      <sz val="16"/>
      <color theme="1"/>
      <name val="Arial"/>
      <family val="2"/>
    </font>
    <font>
      <b/>
      <sz val="16"/>
      <name val="Arial"/>
      <family val="2"/>
    </font>
    <font>
      <b/>
      <sz val="20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2"/>
      <color theme="1"/>
      <name val="Arial"/>
      <family val="2"/>
    </font>
    <font>
      <sz val="12"/>
      <color rgb="FFFF0000"/>
      <name val="Arial"/>
      <family val="2"/>
    </font>
    <font>
      <sz val="12"/>
      <color rgb="FF000000"/>
      <name val="Arial"/>
      <family val="2"/>
    </font>
    <font>
      <u/>
      <sz val="12"/>
      <color theme="1"/>
      <name val="Arial"/>
      <family val="2"/>
    </font>
    <font>
      <i/>
      <sz val="10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0"/>
      <color rgb="FF454545"/>
      <name val="Helvetica"/>
      <family val="2"/>
    </font>
    <font>
      <sz val="12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</borders>
  <cellStyleXfs count="6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Border="0" applyProtection="0">
      <alignment horizontal="center"/>
    </xf>
    <xf numFmtId="0" fontId="4" fillId="0" borderId="0" applyNumberFormat="0" applyBorder="0" applyProtection="0">
      <alignment horizontal="center" textRotation="90"/>
    </xf>
    <xf numFmtId="0" fontId="5" fillId="0" borderId="0" applyNumberFormat="0" applyBorder="0" applyProtection="0"/>
    <xf numFmtId="165" fontId="5" fillId="0" borderId="0" applyBorder="0" applyProtection="0"/>
  </cellStyleXfs>
  <cellXfs count="88">
    <xf numFmtId="0" fontId="0" fillId="0" borderId="0" xfId="0"/>
    <xf numFmtId="0" fontId="7" fillId="5" borderId="0" xfId="0" applyFont="1" applyFill="1"/>
    <xf numFmtId="0" fontId="7" fillId="4" borderId="0" xfId="0" applyFont="1" applyFill="1"/>
    <xf numFmtId="0" fontId="8" fillId="4" borderId="0" xfId="0" applyFont="1" applyFill="1" applyAlignment="1">
      <alignment horizontal="left"/>
    </xf>
    <xf numFmtId="14" fontId="7" fillId="4" borderId="0" xfId="0" applyNumberFormat="1" applyFont="1" applyFill="1"/>
    <xf numFmtId="0" fontId="9" fillId="4" borderId="0" xfId="0" applyFont="1" applyFill="1" applyAlignment="1">
      <alignment horizontal="left"/>
    </xf>
    <xf numFmtId="0" fontId="8" fillId="4" borderId="0" xfId="0" applyFont="1" applyFill="1"/>
    <xf numFmtId="0" fontId="10" fillId="4" borderId="0" xfId="0" applyFont="1" applyFill="1"/>
    <xf numFmtId="0" fontId="11" fillId="4" borderId="0" xfId="0" applyFont="1" applyFill="1"/>
    <xf numFmtId="14" fontId="7" fillId="4" borderId="0" xfId="0" applyNumberFormat="1" applyFont="1" applyFill="1" applyAlignment="1">
      <alignment horizontal="left"/>
    </xf>
    <xf numFmtId="0" fontId="12" fillId="4" borderId="0" xfId="0" applyFont="1" applyFill="1"/>
    <xf numFmtId="0" fontId="7" fillId="4" borderId="0" xfId="0" applyFont="1" applyFill="1" applyAlignment="1">
      <alignment horizontal="left"/>
    </xf>
    <xf numFmtId="0" fontId="7" fillId="4" borderId="0" xfId="0" applyFont="1" applyFill="1" applyAlignment="1">
      <alignment horizontal="right"/>
    </xf>
    <xf numFmtId="0" fontId="13" fillId="4" borderId="0" xfId="0" applyFont="1" applyFill="1"/>
    <xf numFmtId="0" fontId="7" fillId="5" borderId="0" xfId="0" applyFont="1" applyFill="1" applyAlignment="1">
      <alignment horizontal="right"/>
    </xf>
    <xf numFmtId="14" fontId="7" fillId="5" borderId="0" xfId="0" applyNumberFormat="1" applyFont="1" applyFill="1" applyAlignment="1">
      <alignment horizontal="left" indent="1"/>
    </xf>
    <xf numFmtId="166" fontId="7" fillId="5" borderId="0" xfId="0" applyNumberFormat="1" applyFont="1" applyFill="1" applyAlignment="1">
      <alignment horizontal="left" indent="1"/>
    </xf>
    <xf numFmtId="0" fontId="7" fillId="5" borderId="0" xfId="0" applyFont="1" applyFill="1" applyAlignment="1">
      <alignment horizontal="left" indent="1"/>
    </xf>
    <xf numFmtId="0" fontId="14" fillId="7" borderId="0" xfId="0" applyFont="1" applyFill="1"/>
    <xf numFmtId="0" fontId="15" fillId="4" borderId="0" xfId="0" applyFont="1" applyFill="1"/>
    <xf numFmtId="0" fontId="12" fillId="5" borderId="0" xfId="0" applyFont="1" applyFill="1" applyAlignment="1">
      <alignment horizontal="right"/>
    </xf>
    <xf numFmtId="0" fontId="16" fillId="4" borderId="0" xfId="0" applyFont="1" applyFill="1" applyAlignment="1">
      <alignment horizontal="right"/>
    </xf>
    <xf numFmtId="167" fontId="7" fillId="5" borderId="0" xfId="0" applyNumberFormat="1" applyFont="1" applyFill="1"/>
    <xf numFmtId="0" fontId="7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167" fontId="7" fillId="5" borderId="0" xfId="0" applyNumberFormat="1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7" fillId="6" borderId="1" xfId="0" applyFont="1" applyFill="1" applyBorder="1" applyAlignment="1">
      <alignment horizontal="center"/>
    </xf>
    <xf numFmtId="9" fontId="7" fillId="6" borderId="1" xfId="0" applyNumberFormat="1" applyFont="1" applyFill="1" applyBorder="1" applyAlignment="1">
      <alignment horizontal="center"/>
    </xf>
    <xf numFmtId="167" fontId="7" fillId="4" borderId="0" xfId="0" applyNumberFormat="1" applyFont="1" applyFill="1"/>
    <xf numFmtId="0" fontId="7" fillId="2" borderId="1" xfId="0" applyFont="1" applyFill="1" applyBorder="1" applyAlignment="1">
      <alignment horizontal="center"/>
    </xf>
    <xf numFmtId="9" fontId="7" fillId="2" borderId="1" xfId="0" applyNumberFormat="1" applyFont="1" applyFill="1" applyBorder="1" applyAlignment="1">
      <alignment horizontal="center"/>
    </xf>
    <xf numFmtId="0" fontId="7" fillId="4" borderId="0" xfId="0" applyFont="1" applyFill="1" applyAlignment="1">
      <alignment horizontal="center"/>
    </xf>
    <xf numFmtId="168" fontId="7" fillId="4" borderId="0" xfId="0" applyNumberFormat="1" applyFont="1" applyFill="1" applyAlignment="1">
      <alignment horizontal="center"/>
    </xf>
    <xf numFmtId="170" fontId="7" fillId="4" borderId="0" xfId="0" applyNumberFormat="1" applyFont="1" applyFill="1"/>
    <xf numFmtId="44" fontId="7" fillId="4" borderId="0" xfId="0" applyNumberFormat="1" applyFont="1" applyFill="1"/>
    <xf numFmtId="9" fontId="7" fillId="4" borderId="0" xfId="0" applyNumberFormat="1" applyFont="1" applyFill="1"/>
    <xf numFmtId="171" fontId="7" fillId="4" borderId="0" xfId="0" applyNumberFormat="1" applyFont="1" applyFill="1"/>
    <xf numFmtId="0" fontId="12" fillId="4" borderId="3" xfId="0" applyFont="1" applyFill="1" applyBorder="1"/>
    <xf numFmtId="171" fontId="7" fillId="4" borderId="3" xfId="0" applyNumberFormat="1" applyFont="1" applyFill="1" applyBorder="1"/>
    <xf numFmtId="172" fontId="7" fillId="4" borderId="0" xfId="0" applyNumberFormat="1" applyFont="1" applyFill="1"/>
    <xf numFmtId="0" fontId="17" fillId="4" borderId="0" xfId="0" applyFont="1" applyFill="1"/>
    <xf numFmtId="0" fontId="18" fillId="4" borderId="0" xfId="0" applyFont="1" applyFill="1"/>
    <xf numFmtId="171" fontId="17" fillId="4" borderId="0" xfId="0" applyNumberFormat="1" applyFont="1" applyFill="1"/>
    <xf numFmtId="167" fontId="17" fillId="4" borderId="0" xfId="0" applyNumberFormat="1" applyFont="1" applyFill="1"/>
    <xf numFmtId="0" fontId="19" fillId="4" borderId="0" xfId="0" applyFont="1" applyFill="1"/>
    <xf numFmtId="0" fontId="20" fillId="0" borderId="0" xfId="0" applyFont="1"/>
    <xf numFmtId="0" fontId="7" fillId="3" borderId="1" xfId="0" applyFont="1" applyFill="1" applyBorder="1" applyAlignment="1">
      <alignment horizontal="center"/>
    </xf>
    <xf numFmtId="9" fontId="7" fillId="3" borderId="1" xfId="0" applyNumberFormat="1" applyFont="1" applyFill="1" applyBorder="1" applyAlignment="1">
      <alignment horizontal="center"/>
    </xf>
    <xf numFmtId="0" fontId="7" fillId="10" borderId="1" xfId="0" applyFont="1" applyFill="1" applyBorder="1" applyAlignment="1">
      <alignment horizontal="center"/>
    </xf>
    <xf numFmtId="9" fontId="7" fillId="10" borderId="1" xfId="0" applyNumberFormat="1" applyFont="1" applyFill="1" applyBorder="1" applyAlignment="1">
      <alignment horizontal="center"/>
    </xf>
    <xf numFmtId="0" fontId="12" fillId="8" borderId="2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center" vertical="center" wrapText="1"/>
    </xf>
    <xf numFmtId="0" fontId="12" fillId="8" borderId="2" xfId="0" applyFont="1" applyFill="1" applyBorder="1" applyAlignment="1">
      <alignment horizontal="center" vertical="center" wrapText="1"/>
    </xf>
    <xf numFmtId="0" fontId="21" fillId="9" borderId="1" xfId="0" applyFont="1" applyFill="1" applyBorder="1" applyAlignment="1">
      <alignment horizontal="center" vertical="center" wrapText="1"/>
    </xf>
    <xf numFmtId="168" fontId="6" fillId="6" borderId="1" xfId="0" applyNumberFormat="1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168" fontId="6" fillId="10" borderId="1" xfId="0" applyNumberFormat="1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8" fontId="6" fillId="3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8" fontId="6" fillId="2" borderId="1" xfId="0" applyNumberFormat="1" applyFont="1" applyFill="1" applyBorder="1" applyAlignment="1">
      <alignment horizontal="center"/>
    </xf>
    <xf numFmtId="164" fontId="7" fillId="6" borderId="1" xfId="1" applyFont="1" applyFill="1" applyBorder="1" applyAlignment="1">
      <alignment horizontal="center"/>
    </xf>
    <xf numFmtId="169" fontId="7" fillId="6" borderId="1" xfId="0" applyNumberFormat="1" applyFont="1" applyFill="1" applyBorder="1" applyAlignment="1">
      <alignment horizontal="center"/>
    </xf>
    <xf numFmtId="164" fontId="7" fillId="10" borderId="1" xfId="1" applyFont="1" applyFill="1" applyBorder="1" applyAlignment="1">
      <alignment horizontal="center"/>
    </xf>
    <xf numFmtId="169" fontId="7" fillId="10" borderId="1" xfId="0" applyNumberFormat="1" applyFont="1" applyFill="1" applyBorder="1" applyAlignment="1">
      <alignment horizontal="center"/>
    </xf>
    <xf numFmtId="164" fontId="7" fillId="3" borderId="1" xfId="1" applyFont="1" applyFill="1" applyBorder="1" applyAlignment="1">
      <alignment horizontal="center"/>
    </xf>
    <xf numFmtId="169" fontId="7" fillId="3" borderId="1" xfId="0" applyNumberFormat="1" applyFont="1" applyFill="1" applyBorder="1" applyAlignment="1">
      <alignment horizontal="center"/>
    </xf>
    <xf numFmtId="164" fontId="7" fillId="2" borderId="1" xfId="1" applyFont="1" applyFill="1" applyBorder="1" applyAlignment="1">
      <alignment horizontal="center"/>
    </xf>
    <xf numFmtId="169" fontId="7" fillId="2" borderId="1" xfId="0" applyNumberFormat="1" applyFont="1" applyFill="1" applyBorder="1" applyAlignment="1">
      <alignment horizontal="center"/>
    </xf>
    <xf numFmtId="0" fontId="7" fillId="6" borderId="1" xfId="0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left"/>
    </xf>
    <xf numFmtId="14" fontId="7" fillId="5" borderId="0" xfId="0" applyNumberFormat="1" applyFont="1" applyFill="1" applyAlignment="1">
      <alignment horizontal="left" indent="1"/>
    </xf>
    <xf numFmtId="0" fontId="7" fillId="4" borderId="0" xfId="0" applyFont="1" applyFill="1" applyAlignment="1">
      <alignment horizontal="left" vertical="center" wrapText="1"/>
    </xf>
    <xf numFmtId="0" fontId="7" fillId="4" borderId="0" xfId="0" applyFont="1" applyFill="1" applyAlignment="1">
      <alignment horizontal="left" vertical="center"/>
    </xf>
    <xf numFmtId="0" fontId="7" fillId="10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0" xfId="0" quotePrefix="1" applyAlignment="1">
      <alignment horizontal="center"/>
    </xf>
  </cellXfs>
  <cellStyles count="6">
    <cellStyle name="Heading" xfId="2" xr:uid="{00000000-0005-0000-0000-000000000000}"/>
    <cellStyle name="Heading1" xfId="3" xr:uid="{00000000-0005-0000-0000-000001000000}"/>
    <cellStyle name="Monétaire" xfId="1" builtinId="4"/>
    <cellStyle name="Normal" xfId="0" builtinId="0" customBuiltin="1"/>
    <cellStyle name="Result" xfId="4" xr:uid="{00000000-0005-0000-0000-000005000000}"/>
    <cellStyle name="Result2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A463A-5584-D043-82D3-57180104F80F}">
  <dimension ref="C9:O14"/>
  <sheetViews>
    <sheetView workbookViewId="0">
      <selection activeCell="D10" sqref="D10"/>
    </sheetView>
  </sheetViews>
  <sheetFormatPr baseColWidth="10" defaultRowHeight="14"/>
  <cols>
    <col min="15" max="15" width="33.83203125" bestFit="1" customWidth="1"/>
  </cols>
  <sheetData>
    <row r="9" spans="3:15" s="81" customFormat="1" ht="75">
      <c r="C9" s="83"/>
      <c r="D9" s="83" t="s">
        <v>48</v>
      </c>
      <c r="E9" s="83" t="s">
        <v>49</v>
      </c>
      <c r="F9" s="83" t="s">
        <v>50</v>
      </c>
      <c r="G9" s="83" t="s">
        <v>51</v>
      </c>
      <c r="H9" s="83" t="s">
        <v>52</v>
      </c>
      <c r="I9" s="83" t="s">
        <v>53</v>
      </c>
      <c r="J9" s="83" t="s">
        <v>54</v>
      </c>
      <c r="K9" s="83" t="s">
        <v>55</v>
      </c>
      <c r="L9" s="83" t="s">
        <v>56</v>
      </c>
      <c r="M9" s="83" t="s">
        <v>57</v>
      </c>
      <c r="N9" s="83" t="s">
        <v>58</v>
      </c>
    </row>
    <row r="10" spans="3:15" s="82" customFormat="1">
      <c r="C10" s="84"/>
      <c r="D10" s="85">
        <v>0.05</v>
      </c>
      <c r="E10" s="85">
        <v>0.25</v>
      </c>
      <c r="F10" s="85">
        <v>0.1</v>
      </c>
      <c r="G10" s="85">
        <v>0.1</v>
      </c>
      <c r="H10" s="85">
        <v>0.1</v>
      </c>
      <c r="I10" s="85">
        <v>0.1</v>
      </c>
      <c r="J10" s="85">
        <v>0.15</v>
      </c>
      <c r="K10" s="85">
        <v>0.1</v>
      </c>
      <c r="L10" s="85">
        <v>0.03</v>
      </c>
      <c r="M10" s="85">
        <v>0.01</v>
      </c>
      <c r="N10" s="85">
        <v>0.01</v>
      </c>
      <c r="O10" s="87" t="s">
        <v>63</v>
      </c>
    </row>
    <row r="11" spans="3:15">
      <c r="C11" s="86" t="s">
        <v>59</v>
      </c>
      <c r="D11" s="86"/>
      <c r="E11" s="86"/>
      <c r="F11" s="86"/>
      <c r="G11" s="86"/>
      <c r="H11" s="86"/>
      <c r="I11" s="86"/>
      <c r="J11" s="86"/>
      <c r="K11" s="86"/>
      <c r="L11" s="86"/>
      <c r="M11" s="86"/>
      <c r="N11" s="86"/>
    </row>
    <row r="12" spans="3:15">
      <c r="C12" s="86" t="s">
        <v>60</v>
      </c>
      <c r="D12" s="86"/>
      <c r="E12" s="86"/>
      <c r="F12" s="86"/>
      <c r="G12" s="86"/>
      <c r="H12" s="86"/>
      <c r="I12" s="86"/>
      <c r="J12" s="86"/>
      <c r="K12" s="86"/>
      <c r="L12" s="86"/>
      <c r="M12" s="86"/>
      <c r="N12" s="86"/>
    </row>
    <row r="13" spans="3:15">
      <c r="C13" s="86" t="s">
        <v>61</v>
      </c>
      <c r="D13" s="86"/>
      <c r="E13" s="86"/>
      <c r="F13" s="86"/>
      <c r="G13" s="86"/>
      <c r="H13" s="86"/>
      <c r="I13" s="86"/>
      <c r="J13" s="86"/>
      <c r="K13" s="86"/>
      <c r="L13" s="86"/>
      <c r="M13" s="86"/>
      <c r="N13" s="86"/>
    </row>
    <row r="14" spans="3:15">
      <c r="C14" s="86" t="s">
        <v>62</v>
      </c>
      <c r="D14" s="86"/>
      <c r="E14" s="86"/>
      <c r="F14" s="86"/>
      <c r="G14" s="86"/>
      <c r="H14" s="86"/>
      <c r="I14" s="86"/>
      <c r="J14" s="86"/>
      <c r="K14" s="86"/>
      <c r="L14" s="86"/>
      <c r="M14" s="86"/>
      <c r="N14" s="8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79F648-6847-264B-9F36-93012C47A993}">
  <dimension ref="A2:O43"/>
  <sheetViews>
    <sheetView tabSelected="1" view="pageBreakPreview" topLeftCell="H9" zoomScale="83" zoomScaleNormal="100" zoomScaleSheetLayoutView="100" workbookViewId="0">
      <selection activeCell="M34" sqref="M34"/>
    </sheetView>
  </sheetViews>
  <sheetFormatPr baseColWidth="10" defaultColWidth="10.83203125" defaultRowHeight="16"/>
  <cols>
    <col min="1" max="1" width="3.1640625" style="1" customWidth="1"/>
    <col min="2" max="2" width="9" style="1" customWidth="1"/>
    <col min="3" max="3" width="6" style="1" bestFit="1" customWidth="1"/>
    <col min="4" max="4" width="17.1640625" style="1" customWidth="1"/>
    <col min="5" max="5" width="14.6640625" style="1" customWidth="1"/>
    <col min="6" max="6" width="20.33203125" style="1" customWidth="1"/>
    <col min="7" max="7" width="11.6640625" style="1" customWidth="1"/>
    <col min="8" max="8" width="14.6640625" style="1" bestFit="1" customWidth="1"/>
    <col min="9" max="9" width="28" style="1" bestFit="1" customWidth="1"/>
    <col min="10" max="10" width="15.83203125" style="1" customWidth="1"/>
    <col min="11" max="11" width="13.1640625" style="1" customWidth="1"/>
    <col min="12" max="12" width="16.1640625" style="1" bestFit="1" customWidth="1"/>
    <col min="13" max="13" width="22.5" style="1" customWidth="1"/>
    <col min="14" max="14" width="2.1640625" style="1" customWidth="1"/>
    <col min="15" max="15" width="12.83203125" style="1" customWidth="1"/>
    <col min="16" max="16384" width="10.83203125" style="1"/>
  </cols>
  <sheetData>
    <row r="2" spans="1:14" ht="20">
      <c r="A2" s="2"/>
      <c r="B2" s="2"/>
      <c r="C2" s="2"/>
      <c r="D2" s="3"/>
      <c r="E2" s="2"/>
      <c r="F2" s="2"/>
      <c r="G2" s="2"/>
      <c r="H2" s="4"/>
      <c r="I2" s="4"/>
      <c r="J2" s="4"/>
      <c r="K2" s="2"/>
      <c r="L2" s="2"/>
      <c r="M2" s="2"/>
      <c r="N2" s="2"/>
    </row>
    <row r="3" spans="1:14" ht="25">
      <c r="A3" s="2"/>
      <c r="B3" s="2"/>
      <c r="C3" s="2"/>
      <c r="D3" s="5"/>
      <c r="E3" s="2"/>
      <c r="F3" s="2"/>
      <c r="G3" s="2"/>
      <c r="H3" s="2"/>
      <c r="I3" s="6"/>
      <c r="J3" s="7"/>
      <c r="K3"/>
      <c r="L3"/>
      <c r="M3" s="2"/>
      <c r="N3" s="2"/>
    </row>
    <row r="4" spans="1:14">
      <c r="A4" s="2"/>
      <c r="B4" s="2"/>
      <c r="C4" s="2"/>
      <c r="D4" s="8"/>
      <c r="E4" s="9"/>
      <c r="F4" s="9"/>
      <c r="G4" s="2"/>
      <c r="H4" s="10"/>
      <c r="I4" s="2"/>
      <c r="J4" s="2"/>
      <c r="K4" s="74"/>
      <c r="L4" s="74"/>
      <c r="M4" s="2"/>
      <c r="N4" s="2"/>
    </row>
    <row r="5" spans="1:14">
      <c r="A5" s="2"/>
      <c r="B5" s="2"/>
      <c r="C5" s="2"/>
      <c r="D5" s="8"/>
      <c r="E5" s="11"/>
      <c r="F5" s="11"/>
      <c r="G5" s="2"/>
      <c r="H5" s="2"/>
      <c r="I5" s="2"/>
      <c r="J5" s="2"/>
      <c r="K5" s="12"/>
      <c r="L5" s="2"/>
      <c r="M5" s="2"/>
      <c r="N5" s="2"/>
    </row>
    <row r="6" spans="1:14">
      <c r="A6" s="2"/>
      <c r="B6" s="2"/>
      <c r="C6" s="2"/>
      <c r="D6" s="8"/>
      <c r="E6" s="2"/>
      <c r="F6" s="2"/>
      <c r="G6" s="2"/>
      <c r="H6" s="2"/>
      <c r="I6" s="10"/>
      <c r="J6" s="10"/>
      <c r="K6" s="2"/>
      <c r="L6" s="2"/>
      <c r="M6" s="2"/>
      <c r="N6" s="2"/>
    </row>
    <row r="7" spans="1:14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>
      <c r="A8" s="2"/>
      <c r="B8" s="2"/>
      <c r="C8" s="2"/>
      <c r="D8" s="9"/>
      <c r="E8" s="9"/>
      <c r="F8" s="9"/>
      <c r="G8" s="2"/>
      <c r="H8" s="2"/>
      <c r="I8" s="13"/>
      <c r="J8" s="13"/>
      <c r="K8" s="13"/>
      <c r="L8" s="2"/>
      <c r="M8" s="2"/>
      <c r="N8" s="2"/>
    </row>
    <row r="9" spans="1:14">
      <c r="A9" s="2"/>
      <c r="B9" s="2"/>
      <c r="C9" s="2"/>
      <c r="D9" s="14"/>
      <c r="E9" s="14"/>
      <c r="F9" s="14"/>
      <c r="G9" s="75"/>
      <c r="H9" s="75"/>
      <c r="I9" s="15"/>
      <c r="J9" s="13"/>
      <c r="N9" s="2"/>
    </row>
    <row r="10" spans="1:14">
      <c r="A10" s="2"/>
      <c r="B10" s="2"/>
      <c r="C10" s="2"/>
      <c r="D10" s="14"/>
      <c r="E10" s="14"/>
      <c r="F10" s="14"/>
      <c r="G10" s="75"/>
      <c r="H10" s="75"/>
      <c r="I10" s="15"/>
      <c r="J10" s="13"/>
      <c r="N10" s="2"/>
    </row>
    <row r="11" spans="1:14">
      <c r="A11" s="2"/>
      <c r="B11" s="2"/>
      <c r="C11" s="2"/>
      <c r="D11" s="14"/>
      <c r="E11" s="14"/>
      <c r="F11" s="14"/>
      <c r="G11" s="16"/>
      <c r="H11" s="16"/>
      <c r="I11" s="15"/>
      <c r="J11" s="13"/>
      <c r="N11" s="2"/>
    </row>
    <row r="12" spans="1:14">
      <c r="A12" s="2"/>
      <c r="B12" s="2"/>
      <c r="C12" s="2"/>
      <c r="D12" s="14"/>
      <c r="E12" s="14"/>
      <c r="F12" s="14"/>
      <c r="G12" s="17"/>
      <c r="H12" s="17"/>
      <c r="I12" s="15"/>
      <c r="J12" s="13"/>
      <c r="N12" s="2"/>
    </row>
    <row r="13" spans="1:14">
      <c r="A13" s="2"/>
      <c r="B13" s="2"/>
      <c r="C13" s="2"/>
      <c r="F13" s="14"/>
      <c r="G13" s="75"/>
      <c r="H13" s="75"/>
      <c r="I13" s="15"/>
      <c r="J13" s="13"/>
      <c r="N13" s="2"/>
    </row>
    <row r="14" spans="1:14">
      <c r="A14" s="2"/>
      <c r="B14" s="2"/>
      <c r="C14" s="2"/>
      <c r="D14" s="11"/>
      <c r="E14" s="11"/>
      <c r="F14" s="11"/>
      <c r="G14" s="11"/>
      <c r="H14" s="11"/>
      <c r="I14" s="13"/>
      <c r="J14" s="13"/>
      <c r="N14" s="2"/>
    </row>
    <row r="15" spans="1:14">
      <c r="A15" s="2"/>
      <c r="B15" s="2"/>
      <c r="C15" s="2"/>
      <c r="D15" s="12"/>
      <c r="E15" s="10"/>
      <c r="F15" s="11"/>
      <c r="G15" s="2"/>
      <c r="H15" s="2"/>
      <c r="I15" s="2"/>
      <c r="J15" s="2"/>
      <c r="K15" s="2"/>
      <c r="L15" s="2"/>
      <c r="M15" s="2"/>
      <c r="N15" s="2"/>
    </row>
    <row r="16" spans="1:14">
      <c r="A16" s="2"/>
      <c r="B16" s="2"/>
      <c r="C16" s="2"/>
      <c r="D16" s="12"/>
      <c r="E16" s="10"/>
      <c r="F16" s="11"/>
      <c r="G16" s="2"/>
      <c r="H16" s="2"/>
      <c r="I16" s="2"/>
      <c r="J16" s="2"/>
      <c r="K16" s="2"/>
      <c r="L16" s="2"/>
      <c r="M16" s="2"/>
      <c r="N16" s="2"/>
    </row>
    <row r="17" spans="1:15">
      <c r="A17" s="2"/>
      <c r="B17" s="2"/>
      <c r="C17" s="2"/>
      <c r="D17" s="12"/>
      <c r="E17" s="10"/>
      <c r="F17" s="11"/>
      <c r="G17" s="2"/>
      <c r="H17" s="2"/>
      <c r="I17" s="2"/>
      <c r="J17" s="2"/>
      <c r="K17" s="2"/>
      <c r="L17" s="2"/>
      <c r="M17" s="2"/>
      <c r="N17" s="2"/>
    </row>
    <row r="18" spans="1:15">
      <c r="A18" s="2"/>
      <c r="B18" s="2"/>
      <c r="C18" s="2"/>
      <c r="D18" s="10"/>
      <c r="E18" s="10"/>
      <c r="F18" s="11"/>
      <c r="G18" s="2"/>
      <c r="H18" s="2"/>
      <c r="I18" s="2"/>
      <c r="J18" s="2"/>
      <c r="K18" s="2"/>
      <c r="L18" s="2"/>
      <c r="M18" s="2"/>
      <c r="N18" s="2"/>
    </row>
    <row r="19" spans="1:15">
      <c r="A19" s="2"/>
      <c r="B19" s="2"/>
      <c r="C19" s="2"/>
      <c r="D19" s="10"/>
      <c r="E19" s="10"/>
      <c r="F19" s="11"/>
      <c r="G19" s="2"/>
      <c r="H19" s="2"/>
      <c r="I19" s="2"/>
      <c r="J19" s="2"/>
      <c r="K19" s="2"/>
      <c r="L19" s="2"/>
      <c r="M19" s="2"/>
      <c r="N19" s="2"/>
    </row>
    <row r="20" spans="1:15">
      <c r="A20" s="2"/>
      <c r="B20" s="2"/>
      <c r="C20" s="2"/>
      <c r="D20" s="76"/>
      <c r="E20" s="77"/>
      <c r="F20" s="77"/>
      <c r="G20" s="77"/>
      <c r="H20" s="77"/>
      <c r="I20" s="77"/>
      <c r="J20" s="77"/>
      <c r="K20" s="2"/>
      <c r="L20" s="2"/>
      <c r="M20" s="2"/>
      <c r="N20" s="2"/>
    </row>
    <row r="21" spans="1:15">
      <c r="A21" s="2"/>
      <c r="B21" s="2"/>
      <c r="C21" s="2"/>
      <c r="D21" s="18"/>
      <c r="E21" s="2"/>
      <c r="F21" s="2"/>
      <c r="G21" s="2"/>
      <c r="H21" s="2"/>
      <c r="I21" s="19"/>
      <c r="J21" s="19"/>
      <c r="K21" s="2"/>
      <c r="L21" s="2"/>
      <c r="M21" s="2"/>
      <c r="N21" s="2"/>
    </row>
    <row r="22" spans="1:1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0"/>
    </row>
    <row r="23" spans="1:1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1"/>
      <c r="N23" s="12"/>
      <c r="O23" s="22"/>
    </row>
    <row r="24" spans="1:15" s="26" customFormat="1" ht="34">
      <c r="A24" s="23"/>
      <c r="B24" s="51" t="s">
        <v>46</v>
      </c>
      <c r="C24" s="51" t="s">
        <v>45</v>
      </c>
      <c r="D24" s="51" t="s">
        <v>47</v>
      </c>
      <c r="E24" s="52" t="s">
        <v>5</v>
      </c>
      <c r="F24" s="51" t="s">
        <v>6</v>
      </c>
      <c r="G24" s="51" t="s">
        <v>7</v>
      </c>
      <c r="H24" s="53" t="s">
        <v>8</v>
      </c>
      <c r="I24" s="51" t="s">
        <v>9</v>
      </c>
      <c r="J24" s="51" t="s">
        <v>10</v>
      </c>
      <c r="K24" s="51" t="s">
        <v>11</v>
      </c>
      <c r="L24" s="51" t="s">
        <v>0</v>
      </c>
      <c r="M24" s="51" t="s">
        <v>1</v>
      </c>
      <c r="N24" s="24"/>
      <c r="O24" s="25"/>
    </row>
    <row r="25" spans="1:15" ht="16" customHeight="1">
      <c r="A25" s="2"/>
      <c r="B25" s="73" t="s">
        <v>12</v>
      </c>
      <c r="C25" s="54" t="s">
        <v>2</v>
      </c>
      <c r="D25" s="54" t="s">
        <v>36</v>
      </c>
      <c r="E25" s="54" t="s">
        <v>14</v>
      </c>
      <c r="F25" s="55">
        <v>85.83</v>
      </c>
      <c r="G25" s="27">
        <v>1</v>
      </c>
      <c r="H25" s="28">
        <v>0.1</v>
      </c>
      <c r="I25" s="65">
        <f t="shared" ref="I25:I32" si="0">+$E$43*F25</f>
        <v>163077</v>
      </c>
      <c r="J25" s="65">
        <f t="shared" ref="J25:J30" si="1">+I25*H25</f>
        <v>16307.7</v>
      </c>
      <c r="K25" s="66">
        <f>+IF(E25="PLAI",5.5%,10%)</f>
        <v>5.5E-2</v>
      </c>
      <c r="L25" s="65">
        <f>IF(ISBLANK(K25),"",IF(J25*K25*G25&gt;0,J25*K25*G25,0))</f>
        <v>896.92349999999999</v>
      </c>
      <c r="M25" s="65">
        <f>IF(SUM(G25*J25,L25)&gt;0,SUM(G25*J25,L25),"")</f>
        <v>17204.623500000002</v>
      </c>
      <c r="N25" s="29"/>
    </row>
    <row r="26" spans="1:15" ht="17">
      <c r="A26" s="2"/>
      <c r="B26" s="73"/>
      <c r="C26" s="54" t="s">
        <v>3</v>
      </c>
      <c r="D26" s="54" t="s">
        <v>37</v>
      </c>
      <c r="E26" s="54" t="s">
        <v>13</v>
      </c>
      <c r="F26" s="55">
        <v>70.11</v>
      </c>
      <c r="G26" s="27">
        <v>1</v>
      </c>
      <c r="H26" s="28">
        <f>+$H$25</f>
        <v>0.1</v>
      </c>
      <c r="I26" s="65">
        <f t="shared" si="0"/>
        <v>133209</v>
      </c>
      <c r="J26" s="65">
        <f t="shared" si="1"/>
        <v>13320.900000000001</v>
      </c>
      <c r="K26" s="66">
        <f t="shared" ref="K26:K30" si="2">+IF(E26="PLAI",5.5%,10%)</f>
        <v>0.1</v>
      </c>
      <c r="L26" s="65">
        <f t="shared" ref="L26:L30" si="3">IF(ISBLANK(K26),"",IF(J26*K26*G26&gt;0,J26*K26*G26,0))</f>
        <v>1332.0900000000001</v>
      </c>
      <c r="M26" s="65">
        <f t="shared" ref="M26:M30" si="4">IF(SUM(G26*J26,L26)&gt;0,SUM(G26*J26,L26),"")</f>
        <v>14652.990000000002</v>
      </c>
      <c r="N26" s="29"/>
    </row>
    <row r="27" spans="1:15" ht="17">
      <c r="A27" s="2"/>
      <c r="B27" s="73"/>
      <c r="C27" s="54" t="s">
        <v>3</v>
      </c>
      <c r="D27" s="54" t="s">
        <v>38</v>
      </c>
      <c r="E27" s="54" t="s">
        <v>14</v>
      </c>
      <c r="F27" s="55">
        <v>67.180000000000007</v>
      </c>
      <c r="G27" s="27">
        <v>1</v>
      </c>
      <c r="H27" s="28">
        <f t="shared" ref="H27:H32" si="5">+$H$25</f>
        <v>0.1</v>
      </c>
      <c r="I27" s="65">
        <f t="shared" si="0"/>
        <v>127642.00000000001</v>
      </c>
      <c r="J27" s="65">
        <f t="shared" si="1"/>
        <v>12764.200000000003</v>
      </c>
      <c r="K27" s="66">
        <f t="shared" si="2"/>
        <v>5.5E-2</v>
      </c>
      <c r="L27" s="65">
        <f t="shared" si="3"/>
        <v>702.03100000000018</v>
      </c>
      <c r="M27" s="65">
        <f t="shared" si="4"/>
        <v>13466.231000000003</v>
      </c>
      <c r="N27" s="29"/>
    </row>
    <row r="28" spans="1:15" ht="17">
      <c r="A28" s="2"/>
      <c r="B28" s="73"/>
      <c r="C28" s="54" t="s">
        <v>2</v>
      </c>
      <c r="D28" s="54" t="s">
        <v>19</v>
      </c>
      <c r="E28" s="54" t="s">
        <v>13</v>
      </c>
      <c r="F28" s="55">
        <v>85.82</v>
      </c>
      <c r="G28" s="27">
        <v>1</v>
      </c>
      <c r="H28" s="28">
        <f t="shared" si="5"/>
        <v>0.1</v>
      </c>
      <c r="I28" s="65">
        <f t="shared" si="0"/>
        <v>163058</v>
      </c>
      <c r="J28" s="65">
        <f t="shared" si="1"/>
        <v>16305.800000000001</v>
      </c>
      <c r="K28" s="66">
        <f t="shared" si="2"/>
        <v>0.1</v>
      </c>
      <c r="L28" s="65">
        <f t="shared" si="3"/>
        <v>1630.5800000000002</v>
      </c>
      <c r="M28" s="65">
        <f t="shared" si="4"/>
        <v>17936.38</v>
      </c>
      <c r="N28" s="29"/>
    </row>
    <row r="29" spans="1:15" ht="17">
      <c r="A29" s="2"/>
      <c r="B29" s="73"/>
      <c r="C29" s="54" t="s">
        <v>3</v>
      </c>
      <c r="D29" s="54" t="s">
        <v>20</v>
      </c>
      <c r="E29" s="54" t="s">
        <v>14</v>
      </c>
      <c r="F29" s="55">
        <v>67.849999999999994</v>
      </c>
      <c r="G29" s="27">
        <v>1</v>
      </c>
      <c r="H29" s="28">
        <f t="shared" si="5"/>
        <v>0.1</v>
      </c>
      <c r="I29" s="65">
        <f t="shared" si="0"/>
        <v>128914.99999999999</v>
      </c>
      <c r="J29" s="65">
        <f t="shared" si="1"/>
        <v>12891.5</v>
      </c>
      <c r="K29" s="66">
        <f t="shared" si="2"/>
        <v>5.5E-2</v>
      </c>
      <c r="L29" s="65">
        <f t="shared" si="3"/>
        <v>709.03250000000003</v>
      </c>
      <c r="M29" s="65">
        <f t="shared" si="4"/>
        <v>13600.532499999999</v>
      </c>
      <c r="N29" s="29"/>
    </row>
    <row r="30" spans="1:15" ht="17">
      <c r="A30" s="2"/>
      <c r="B30" s="73"/>
      <c r="C30" s="54" t="s">
        <v>4</v>
      </c>
      <c r="D30" s="54" t="s">
        <v>21</v>
      </c>
      <c r="E30" s="54" t="s">
        <v>14</v>
      </c>
      <c r="F30" s="55">
        <v>56.36</v>
      </c>
      <c r="G30" s="27">
        <v>1</v>
      </c>
      <c r="H30" s="28">
        <f t="shared" si="5"/>
        <v>0.1</v>
      </c>
      <c r="I30" s="65">
        <f t="shared" si="0"/>
        <v>107084</v>
      </c>
      <c r="J30" s="65">
        <f t="shared" si="1"/>
        <v>10708.400000000001</v>
      </c>
      <c r="K30" s="66">
        <f t="shared" si="2"/>
        <v>5.5E-2</v>
      </c>
      <c r="L30" s="65">
        <f t="shared" si="3"/>
        <v>588.9620000000001</v>
      </c>
      <c r="M30" s="65">
        <f t="shared" si="4"/>
        <v>11297.362000000001</v>
      </c>
      <c r="N30" s="29"/>
    </row>
    <row r="31" spans="1:15" ht="17">
      <c r="A31" s="2"/>
      <c r="B31" s="73"/>
      <c r="C31" s="54" t="s">
        <v>4</v>
      </c>
      <c r="D31" s="54" t="s">
        <v>22</v>
      </c>
      <c r="E31" s="54" t="s">
        <v>13</v>
      </c>
      <c r="F31" s="55">
        <v>52.88</v>
      </c>
      <c r="G31" s="27">
        <v>1</v>
      </c>
      <c r="H31" s="28">
        <f t="shared" si="5"/>
        <v>0.1</v>
      </c>
      <c r="I31" s="65">
        <f t="shared" si="0"/>
        <v>100472</v>
      </c>
      <c r="J31" s="65">
        <f t="shared" ref="J31:J32" si="6">+I31*H31</f>
        <v>10047.200000000001</v>
      </c>
      <c r="K31" s="66">
        <f t="shared" ref="K31:K32" si="7">+IF(E31="PLAI",5.5%,10%)</f>
        <v>0.1</v>
      </c>
      <c r="L31" s="65">
        <f t="shared" ref="L31:L32" si="8">IF(ISBLANK(K31),"",IF(J31*K31*G31&gt;0,J31*K31*G31,0))</f>
        <v>1004.7200000000001</v>
      </c>
      <c r="M31" s="65">
        <f t="shared" ref="M31:M32" si="9">IF(SUM(G31*J31,L31)&gt;0,SUM(G31*J31,L31),"")</f>
        <v>11051.92</v>
      </c>
      <c r="N31" s="29"/>
    </row>
    <row r="32" spans="1:15" ht="17">
      <c r="A32" s="2"/>
      <c r="B32" s="73"/>
      <c r="C32" s="54" t="s">
        <v>3</v>
      </c>
      <c r="D32" s="54" t="s">
        <v>23</v>
      </c>
      <c r="E32" s="54" t="s">
        <v>13</v>
      </c>
      <c r="F32" s="55">
        <v>67.92</v>
      </c>
      <c r="G32" s="27">
        <v>1</v>
      </c>
      <c r="H32" s="28">
        <f t="shared" si="5"/>
        <v>0.1</v>
      </c>
      <c r="I32" s="65">
        <f t="shared" si="0"/>
        <v>129048</v>
      </c>
      <c r="J32" s="65">
        <f t="shared" si="6"/>
        <v>12904.800000000001</v>
      </c>
      <c r="K32" s="66">
        <f t="shared" si="7"/>
        <v>0.1</v>
      </c>
      <c r="L32" s="65">
        <f t="shared" si="8"/>
        <v>1290.4800000000002</v>
      </c>
      <c r="M32" s="65">
        <f t="shared" si="9"/>
        <v>14195.28</v>
      </c>
      <c r="N32" s="29"/>
    </row>
    <row r="33" spans="1:14">
      <c r="A33" s="2"/>
      <c r="B33" s="2"/>
      <c r="C33" s="2"/>
      <c r="D33" s="2"/>
      <c r="E33" s="32" t="s">
        <v>16</v>
      </c>
      <c r="F33" s="33">
        <f>SUM(F25:F32)</f>
        <v>553.94999999999993</v>
      </c>
      <c r="G33" s="32"/>
      <c r="H33" s="34"/>
      <c r="I33" s="35">
        <f>SUM(I25:I32)</f>
        <v>1052505</v>
      </c>
      <c r="J33" s="36"/>
      <c r="K33" s="34"/>
      <c r="L33" s="2"/>
      <c r="M33" s="2"/>
      <c r="N33" s="2"/>
    </row>
    <row r="34" spans="1:14">
      <c r="A34" s="2"/>
      <c r="B34" s="2"/>
      <c r="C34" s="2"/>
      <c r="D34" s="2"/>
      <c r="E34" s="32" t="s">
        <v>14</v>
      </c>
      <c r="F34" s="33">
        <f>+SUMIF(E25:E32,E34,F25:F32)</f>
        <v>277.21999999999997</v>
      </c>
      <c r="G34" s="2"/>
      <c r="H34" s="2"/>
      <c r="I34" s="2"/>
      <c r="J34" s="2"/>
      <c r="K34" s="10" t="s">
        <v>17</v>
      </c>
      <c r="L34" s="10"/>
      <c r="M34" s="37">
        <f>SUM(M25:M32)-SUM(L25:L32)</f>
        <v>105250.5</v>
      </c>
      <c r="N34" s="29"/>
    </row>
    <row r="35" spans="1:14" ht="17" thickBot="1">
      <c r="A35" s="2"/>
      <c r="B35" s="2"/>
      <c r="C35" s="2"/>
      <c r="D35" s="2"/>
      <c r="E35" s="32" t="s">
        <v>13</v>
      </c>
      <c r="F35" s="33">
        <f>+SUMIF(E25:E32,E35,F25:F32)</f>
        <v>276.73</v>
      </c>
      <c r="G35" s="2"/>
      <c r="H35" s="2"/>
      <c r="I35" s="2"/>
      <c r="J35" s="2"/>
      <c r="K35" s="38" t="s">
        <v>0</v>
      </c>
      <c r="L35" s="38"/>
      <c r="M35" s="39">
        <f>SUM(L25:L32)</f>
        <v>8154.8190000000013</v>
      </c>
      <c r="N35" s="29"/>
    </row>
    <row r="36" spans="1:14" ht="17" thickTop="1">
      <c r="A36" s="2"/>
      <c r="B36" s="2"/>
      <c r="C36" s="2"/>
      <c r="D36" s="2"/>
      <c r="E36" s="2"/>
      <c r="F36" s="2"/>
      <c r="G36" s="2"/>
      <c r="H36" s="2"/>
      <c r="I36" s="2"/>
      <c r="J36" s="2"/>
      <c r="K36" s="10"/>
      <c r="L36" s="2"/>
      <c r="M36" s="40"/>
      <c r="N36" s="2"/>
    </row>
    <row r="37" spans="1:14">
      <c r="C37" s="45"/>
      <c r="D37" s="45"/>
      <c r="E37" s="2"/>
      <c r="F37" s="2"/>
      <c r="G37" s="46"/>
      <c r="H37" s="2"/>
      <c r="I37" s="2"/>
      <c r="J37" s="2"/>
      <c r="K37" s="2"/>
      <c r="L37" s="2"/>
      <c r="M37" s="2"/>
      <c r="N37" s="2"/>
    </row>
    <row r="38" spans="1:14">
      <c r="C38" s="45"/>
      <c r="D38" s="45"/>
      <c r="E38" s="2"/>
      <c r="F38" s="2"/>
      <c r="G38" s="2"/>
      <c r="H38" s="2"/>
      <c r="I38" s="2"/>
      <c r="J38" s="2"/>
      <c r="K38" s="2"/>
      <c r="L38" s="2"/>
      <c r="M38" s="2"/>
      <c r="N38" s="2"/>
    </row>
    <row r="39" spans="1:14">
      <c r="C39" s="45"/>
      <c r="D39" s="45"/>
      <c r="E39" s="2"/>
      <c r="F39" s="2"/>
      <c r="G39" s="2"/>
      <c r="H39" s="2"/>
      <c r="I39" s="2"/>
      <c r="J39" s="2"/>
      <c r="K39" s="2"/>
      <c r="L39" s="2"/>
      <c r="M39" s="2"/>
      <c r="N39" s="2"/>
    </row>
    <row r="42" spans="1:14">
      <c r="D42" s="1">
        <v>3392936</v>
      </c>
    </row>
    <row r="43" spans="1:14">
      <c r="D43" s="1">
        <v>1723.2</v>
      </c>
      <c r="E43" s="1">
        <v>1900</v>
      </c>
    </row>
  </sheetData>
  <mergeCells count="6">
    <mergeCell ref="B25:B32"/>
    <mergeCell ref="K4:L4"/>
    <mergeCell ref="G9:H9"/>
    <mergeCell ref="G13:H13"/>
    <mergeCell ref="D20:J20"/>
    <mergeCell ref="G10:H10"/>
  </mergeCells>
  <pageMargins left="0.7" right="0.7" top="0.75" bottom="0.75" header="0.3" footer="0.3"/>
  <pageSetup paperSize="9" scale="42" orientation="portrait" horizontalDpi="0" verticalDpi="0"/>
  <colBreaks count="1" manualBreakCount="1">
    <brk id="13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BBD633-B175-2247-9C19-DDB398DA1237}">
  <dimension ref="A2:O23"/>
  <sheetViews>
    <sheetView workbookViewId="0">
      <selection activeCell="F38" sqref="F38"/>
    </sheetView>
  </sheetViews>
  <sheetFormatPr baseColWidth="10" defaultColWidth="10.83203125" defaultRowHeight="16"/>
  <cols>
    <col min="1" max="1" width="3.1640625" style="1" customWidth="1"/>
    <col min="2" max="2" width="9" style="1" customWidth="1"/>
    <col min="3" max="3" width="6" style="1" bestFit="1" customWidth="1"/>
    <col min="4" max="4" width="17.1640625" style="1" customWidth="1"/>
    <col min="5" max="5" width="14.6640625" style="1" customWidth="1"/>
    <col min="6" max="6" width="20.33203125" style="1" customWidth="1"/>
    <col min="7" max="7" width="11.6640625" style="1" customWidth="1"/>
    <col min="8" max="8" width="14.6640625" style="1" bestFit="1" customWidth="1"/>
    <col min="9" max="9" width="28" style="1" bestFit="1" customWidth="1"/>
    <col min="10" max="10" width="15.83203125" style="1" customWidth="1"/>
    <col min="11" max="11" width="13.1640625" style="1" customWidth="1"/>
    <col min="12" max="12" width="16.1640625" style="1" bestFit="1" customWidth="1"/>
    <col min="13" max="13" width="22.5" style="1" customWidth="1"/>
    <col min="14" max="14" width="2.1640625" style="1" customWidth="1"/>
    <col min="15" max="15" width="12.83203125" style="1" customWidth="1"/>
    <col min="16" max="16384" width="10.83203125" style="1"/>
  </cols>
  <sheetData>
    <row r="2" spans="1:15">
      <c r="A2" s="2"/>
      <c r="B2" s="2"/>
      <c r="C2" s="2"/>
      <c r="D2" s="18"/>
      <c r="E2" s="2"/>
      <c r="F2" s="2"/>
      <c r="G2" s="2"/>
      <c r="H2" s="2"/>
      <c r="I2" s="19"/>
      <c r="J2" s="19"/>
      <c r="K2" s="2"/>
      <c r="L2" s="2"/>
      <c r="M2" s="2"/>
      <c r="N2" s="2"/>
    </row>
    <row r="3" spans="1:1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0"/>
    </row>
    <row r="4" spans="1:1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1"/>
      <c r="N4" s="12"/>
      <c r="O4" s="22"/>
    </row>
    <row r="5" spans="1:15" s="26" customFormat="1" ht="34">
      <c r="A5" s="23"/>
      <c r="B5" s="51" t="s">
        <v>46</v>
      </c>
      <c r="C5" s="51" t="s">
        <v>45</v>
      </c>
      <c r="D5" s="51" t="s">
        <v>47</v>
      </c>
      <c r="E5" s="52" t="s">
        <v>5</v>
      </c>
      <c r="F5" s="51" t="s">
        <v>6</v>
      </c>
      <c r="G5" s="51" t="s">
        <v>7</v>
      </c>
      <c r="H5" s="53" t="s">
        <v>8</v>
      </c>
      <c r="I5" s="51" t="s">
        <v>9</v>
      </c>
      <c r="J5" s="51" t="s">
        <v>10</v>
      </c>
      <c r="K5" s="51" t="s">
        <v>11</v>
      </c>
      <c r="L5" s="51" t="s">
        <v>0</v>
      </c>
      <c r="M5" s="51" t="s">
        <v>1</v>
      </c>
      <c r="N5" s="24"/>
      <c r="O5" s="25"/>
    </row>
    <row r="6" spans="1:15" ht="16" customHeight="1">
      <c r="A6" s="2"/>
      <c r="B6" s="78" t="s">
        <v>15</v>
      </c>
      <c r="C6" s="56" t="s">
        <v>2</v>
      </c>
      <c r="D6" s="57" t="s">
        <v>39</v>
      </c>
      <c r="E6" s="57" t="s">
        <v>13</v>
      </c>
      <c r="F6" s="58">
        <v>85.820000000000007</v>
      </c>
      <c r="G6" s="49">
        <v>1</v>
      </c>
      <c r="H6" s="50">
        <v>0.15</v>
      </c>
      <c r="I6" s="67">
        <f t="shared" ref="I6:I13" si="0">+$E$23*F6</f>
        <v>163058</v>
      </c>
      <c r="J6" s="67">
        <f t="shared" ref="J6:J13" si="1">+I6*H6</f>
        <v>24458.7</v>
      </c>
      <c r="K6" s="68">
        <f t="shared" ref="K6:K13" si="2">+IF(E6="PLAI",5.5%,10%)</f>
        <v>0.1</v>
      </c>
      <c r="L6" s="67">
        <f t="shared" ref="L6:L13" si="3">IF(ISBLANK(K6),"",IF(J6*K6*G6&gt;0,J6*K6*G6,0))</f>
        <v>2445.8700000000003</v>
      </c>
      <c r="M6" s="67">
        <f t="shared" ref="M6:M13" si="4">IF(SUM(G6*J6,L6)&gt;0,SUM(G6*J6,L6),"")</f>
        <v>26904.57</v>
      </c>
      <c r="N6" s="29"/>
    </row>
    <row r="7" spans="1:15" ht="17">
      <c r="A7" s="2"/>
      <c r="B7" s="78"/>
      <c r="C7" s="56" t="s">
        <v>3</v>
      </c>
      <c r="D7" s="56" t="s">
        <v>40</v>
      </c>
      <c r="E7" s="56" t="s">
        <v>14</v>
      </c>
      <c r="F7" s="58">
        <v>67.180000000000007</v>
      </c>
      <c r="G7" s="49">
        <v>1</v>
      </c>
      <c r="H7" s="50">
        <f>+$H$6</f>
        <v>0.15</v>
      </c>
      <c r="I7" s="67">
        <f t="shared" si="0"/>
        <v>127642.00000000001</v>
      </c>
      <c r="J7" s="67">
        <f t="shared" si="1"/>
        <v>19146.300000000003</v>
      </c>
      <c r="K7" s="68">
        <f t="shared" si="2"/>
        <v>5.5E-2</v>
      </c>
      <c r="L7" s="67">
        <f t="shared" si="3"/>
        <v>1053.0465000000002</v>
      </c>
      <c r="M7" s="67">
        <f t="shared" si="4"/>
        <v>20199.346500000003</v>
      </c>
      <c r="N7" s="29"/>
    </row>
    <row r="8" spans="1:15" ht="17">
      <c r="A8" s="2"/>
      <c r="B8" s="78"/>
      <c r="C8" s="56" t="s">
        <v>3</v>
      </c>
      <c r="D8" s="56" t="s">
        <v>41</v>
      </c>
      <c r="E8" s="56" t="s">
        <v>13</v>
      </c>
      <c r="F8" s="58">
        <v>70.11</v>
      </c>
      <c r="G8" s="49">
        <v>1</v>
      </c>
      <c r="H8" s="50">
        <f t="shared" ref="H8:H13" si="5">+$H$6</f>
        <v>0.15</v>
      </c>
      <c r="I8" s="67">
        <f t="shared" si="0"/>
        <v>133209</v>
      </c>
      <c r="J8" s="67">
        <f t="shared" si="1"/>
        <v>19981.349999999999</v>
      </c>
      <c r="K8" s="68">
        <f t="shared" si="2"/>
        <v>0.1</v>
      </c>
      <c r="L8" s="67">
        <f t="shared" si="3"/>
        <v>1998.135</v>
      </c>
      <c r="M8" s="67">
        <f t="shared" si="4"/>
        <v>21979.484999999997</v>
      </c>
      <c r="N8" s="29"/>
    </row>
    <row r="9" spans="1:15" ht="17">
      <c r="A9" s="2"/>
      <c r="B9" s="78"/>
      <c r="C9" s="56" t="s">
        <v>2</v>
      </c>
      <c r="D9" s="57" t="s">
        <v>24</v>
      </c>
      <c r="E9" s="57" t="s">
        <v>14</v>
      </c>
      <c r="F9" s="58">
        <v>85.83</v>
      </c>
      <c r="G9" s="49">
        <v>1</v>
      </c>
      <c r="H9" s="50">
        <f>+$H$6</f>
        <v>0.15</v>
      </c>
      <c r="I9" s="67">
        <f t="shared" si="0"/>
        <v>163077</v>
      </c>
      <c r="J9" s="67">
        <f t="shared" si="1"/>
        <v>24461.55</v>
      </c>
      <c r="K9" s="68">
        <f t="shared" si="2"/>
        <v>5.5E-2</v>
      </c>
      <c r="L9" s="67">
        <f t="shared" si="3"/>
        <v>1345.38525</v>
      </c>
      <c r="M9" s="67">
        <f t="shared" si="4"/>
        <v>25806.935249999999</v>
      </c>
      <c r="N9" s="29"/>
    </row>
    <row r="10" spans="1:15" ht="17">
      <c r="A10" s="2"/>
      <c r="B10" s="78"/>
      <c r="C10" s="56" t="s">
        <v>3</v>
      </c>
      <c r="D10" s="57" t="s">
        <v>25</v>
      </c>
      <c r="E10" s="57" t="s">
        <v>13</v>
      </c>
      <c r="F10" s="58">
        <v>67.919999999999987</v>
      </c>
      <c r="G10" s="49">
        <v>1</v>
      </c>
      <c r="H10" s="50">
        <f t="shared" si="5"/>
        <v>0.15</v>
      </c>
      <c r="I10" s="67">
        <f t="shared" si="0"/>
        <v>129047.99999999997</v>
      </c>
      <c r="J10" s="67">
        <f t="shared" si="1"/>
        <v>19357.199999999993</v>
      </c>
      <c r="K10" s="68">
        <f t="shared" si="2"/>
        <v>0.1</v>
      </c>
      <c r="L10" s="67">
        <f t="shared" si="3"/>
        <v>1935.7199999999993</v>
      </c>
      <c r="M10" s="67">
        <f t="shared" si="4"/>
        <v>21292.919999999991</v>
      </c>
      <c r="N10" s="29"/>
    </row>
    <row r="11" spans="1:15" ht="17">
      <c r="A11" s="2"/>
      <c r="B11" s="78"/>
      <c r="C11" s="56" t="s">
        <v>4</v>
      </c>
      <c r="D11" s="57" t="s">
        <v>26</v>
      </c>
      <c r="E11" s="57" t="s">
        <v>14</v>
      </c>
      <c r="F11" s="58">
        <v>52.879999999999995</v>
      </c>
      <c r="G11" s="49">
        <v>1</v>
      </c>
      <c r="H11" s="50">
        <f t="shared" si="5"/>
        <v>0.15</v>
      </c>
      <c r="I11" s="67">
        <f t="shared" si="0"/>
        <v>100471.99999999999</v>
      </c>
      <c r="J11" s="67">
        <f t="shared" si="1"/>
        <v>15070.799999999997</v>
      </c>
      <c r="K11" s="68">
        <f t="shared" si="2"/>
        <v>5.5E-2</v>
      </c>
      <c r="L11" s="67">
        <f t="shared" si="3"/>
        <v>828.89399999999989</v>
      </c>
      <c r="M11" s="67">
        <f t="shared" si="4"/>
        <v>15899.693999999998</v>
      </c>
      <c r="N11" s="29"/>
    </row>
    <row r="12" spans="1:15" ht="17">
      <c r="A12" s="2"/>
      <c r="B12" s="78"/>
      <c r="C12" s="56" t="s">
        <v>4</v>
      </c>
      <c r="D12" s="57" t="s">
        <v>27</v>
      </c>
      <c r="E12" s="57" t="s">
        <v>13</v>
      </c>
      <c r="F12" s="58">
        <v>56.360000000000007</v>
      </c>
      <c r="G12" s="49">
        <v>1</v>
      </c>
      <c r="H12" s="50">
        <f t="shared" si="5"/>
        <v>0.15</v>
      </c>
      <c r="I12" s="67">
        <f t="shared" si="0"/>
        <v>107084.00000000001</v>
      </c>
      <c r="J12" s="67">
        <f t="shared" si="1"/>
        <v>16062.600000000002</v>
      </c>
      <c r="K12" s="68">
        <f t="shared" si="2"/>
        <v>0.1</v>
      </c>
      <c r="L12" s="67">
        <f t="shared" si="3"/>
        <v>1606.2600000000002</v>
      </c>
      <c r="M12" s="67">
        <f t="shared" si="4"/>
        <v>17668.86</v>
      </c>
      <c r="N12" s="29"/>
    </row>
    <row r="13" spans="1:15" ht="17">
      <c r="A13" s="2"/>
      <c r="B13" s="78"/>
      <c r="C13" s="56" t="s">
        <v>3</v>
      </c>
      <c r="D13" s="57" t="s">
        <v>28</v>
      </c>
      <c r="E13" s="57" t="s">
        <v>14</v>
      </c>
      <c r="F13" s="58">
        <v>67.849999999999994</v>
      </c>
      <c r="G13" s="49">
        <v>1</v>
      </c>
      <c r="H13" s="50">
        <f t="shared" si="5"/>
        <v>0.15</v>
      </c>
      <c r="I13" s="67">
        <f t="shared" si="0"/>
        <v>128914.99999999999</v>
      </c>
      <c r="J13" s="67">
        <f t="shared" si="1"/>
        <v>19337.249999999996</v>
      </c>
      <c r="K13" s="68">
        <f t="shared" si="2"/>
        <v>5.5E-2</v>
      </c>
      <c r="L13" s="67">
        <f t="shared" si="3"/>
        <v>1063.5487499999997</v>
      </c>
      <c r="M13" s="67">
        <f t="shared" si="4"/>
        <v>20400.798749999994</v>
      </c>
      <c r="N13" s="29"/>
    </row>
    <row r="14" spans="1:15">
      <c r="A14" s="2"/>
      <c r="B14" s="2"/>
      <c r="C14" s="2"/>
      <c r="D14" s="2"/>
      <c r="E14" s="32" t="s">
        <v>16</v>
      </c>
      <c r="F14" s="33">
        <f>SUM(F6:F13)</f>
        <v>553.95000000000005</v>
      </c>
      <c r="G14" s="32"/>
      <c r="H14" s="34"/>
      <c r="I14" s="35">
        <f>SUM(I6:I13)</f>
        <v>1052505</v>
      </c>
      <c r="J14" s="36"/>
      <c r="K14" s="34"/>
      <c r="L14" s="2"/>
      <c r="M14" s="2"/>
      <c r="N14" s="2"/>
    </row>
    <row r="15" spans="1:15">
      <c r="A15" s="2"/>
      <c r="B15" s="2"/>
      <c r="C15" s="2"/>
      <c r="D15" s="2"/>
      <c r="E15" s="32" t="s">
        <v>14</v>
      </c>
      <c r="F15" s="33">
        <f>+SUMIF(E6:E13,E15,F6:F13)</f>
        <v>273.74</v>
      </c>
      <c r="G15" s="2"/>
      <c r="H15" s="2"/>
      <c r="I15" s="2"/>
      <c r="J15" s="2"/>
      <c r="K15" s="10" t="s">
        <v>17</v>
      </c>
      <c r="L15" s="10"/>
      <c r="M15" s="37">
        <f>SUM(M6:M13)-SUM(L6:L13)</f>
        <v>157875.75</v>
      </c>
      <c r="N15" s="29"/>
    </row>
    <row r="16" spans="1:15" ht="17" thickBot="1">
      <c r="A16" s="2"/>
      <c r="B16" s="2"/>
      <c r="C16" s="2"/>
      <c r="D16" s="2"/>
      <c r="E16" s="32" t="s">
        <v>13</v>
      </c>
      <c r="F16" s="33">
        <f>+SUMIF(E6:E13,E16,F6:F13)</f>
        <v>280.20999999999998</v>
      </c>
      <c r="G16" s="2"/>
      <c r="H16" s="2"/>
      <c r="I16" s="2"/>
      <c r="J16" s="2"/>
      <c r="K16" s="38" t="s">
        <v>0</v>
      </c>
      <c r="L16" s="38"/>
      <c r="M16" s="39">
        <f>SUM(L6:L13)</f>
        <v>12276.8595</v>
      </c>
      <c r="N16" s="29"/>
    </row>
    <row r="17" spans="1:14" ht="17" thickTop="1">
      <c r="A17" s="2"/>
      <c r="B17" s="2"/>
      <c r="C17" s="2"/>
      <c r="D17" s="2"/>
      <c r="E17" s="2"/>
      <c r="F17" s="2"/>
      <c r="G17" s="2"/>
      <c r="H17" s="2"/>
      <c r="I17" s="2"/>
      <c r="J17" s="2"/>
      <c r="K17" s="10"/>
      <c r="L17" s="2"/>
      <c r="M17" s="40"/>
      <c r="N17" s="2"/>
    </row>
    <row r="18" spans="1:14" ht="18">
      <c r="A18" s="2"/>
      <c r="B18" s="2"/>
      <c r="C18" s="2"/>
      <c r="D18" s="2"/>
      <c r="E18" s="2"/>
      <c r="F18" s="2"/>
      <c r="G18" s="2"/>
      <c r="H18" s="2"/>
      <c r="I18" s="2"/>
      <c r="J18" s="2"/>
      <c r="K18" s="41" t="s">
        <v>18</v>
      </c>
      <c r="L18" s="42"/>
      <c r="M18" s="43">
        <f>SUM(M6:M13)</f>
        <v>170152.60949999999</v>
      </c>
      <c r="N18" s="44"/>
    </row>
    <row r="19" spans="1:14" ht="18">
      <c r="A19" s="2"/>
      <c r="B19" s="2"/>
      <c r="C19" s="2"/>
      <c r="D19" s="2"/>
      <c r="E19" s="2"/>
      <c r="F19" s="2"/>
      <c r="G19" s="2"/>
      <c r="H19" s="2"/>
      <c r="I19" s="2"/>
      <c r="J19" s="2"/>
      <c r="K19" s="41"/>
      <c r="L19" s="42"/>
      <c r="M19" s="44"/>
      <c r="N19" s="44"/>
    </row>
    <row r="22" spans="1:14">
      <c r="D22" s="1">
        <v>3392936</v>
      </c>
    </row>
    <row r="23" spans="1:14">
      <c r="D23" s="1">
        <v>1723.2</v>
      </c>
      <c r="E23" s="1">
        <v>1900</v>
      </c>
    </row>
  </sheetData>
  <mergeCells count="1">
    <mergeCell ref="B6:B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A6FF6-DFD5-7945-B66A-059C2A511383}">
  <dimension ref="A2:O20"/>
  <sheetViews>
    <sheetView topLeftCell="E1" workbookViewId="0">
      <selection activeCell="A15" sqref="A15:XFD26"/>
    </sheetView>
  </sheetViews>
  <sheetFormatPr baseColWidth="10" defaultColWidth="10.83203125" defaultRowHeight="16"/>
  <cols>
    <col min="1" max="1" width="3.1640625" style="1" customWidth="1"/>
    <col min="2" max="2" width="9" style="1" customWidth="1"/>
    <col min="3" max="3" width="6" style="1" bestFit="1" customWidth="1"/>
    <col min="4" max="4" width="17.1640625" style="1" customWidth="1"/>
    <col min="5" max="5" width="14.6640625" style="1" customWidth="1"/>
    <col min="6" max="6" width="20.33203125" style="1" customWidth="1"/>
    <col min="7" max="7" width="11.6640625" style="1" customWidth="1"/>
    <col min="8" max="8" width="14.6640625" style="1" bestFit="1" customWidth="1"/>
    <col min="9" max="9" width="28" style="1" bestFit="1" customWidth="1"/>
    <col min="10" max="10" width="15.83203125" style="1" customWidth="1"/>
    <col min="11" max="11" width="13.1640625" style="1" customWidth="1"/>
    <col min="12" max="12" width="16.1640625" style="1" bestFit="1" customWidth="1"/>
    <col min="13" max="13" width="22.5" style="1" customWidth="1"/>
    <col min="14" max="14" width="2.1640625" style="1" customWidth="1"/>
    <col min="15" max="15" width="12.83203125" style="1" customWidth="1"/>
    <col min="16" max="16384" width="10.83203125" style="1"/>
  </cols>
  <sheetData>
    <row r="2" spans="1:15">
      <c r="A2" s="2"/>
      <c r="B2" s="2"/>
      <c r="C2" s="2"/>
      <c r="D2" s="18"/>
      <c r="E2" s="2"/>
      <c r="F2" s="2"/>
      <c r="G2" s="2"/>
      <c r="H2" s="2"/>
      <c r="I2" s="19"/>
      <c r="J2" s="19"/>
      <c r="K2" s="2"/>
      <c r="L2" s="2"/>
      <c r="M2" s="2"/>
      <c r="N2" s="2"/>
    </row>
    <row r="3" spans="1:1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0"/>
    </row>
    <row r="4" spans="1:1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1"/>
      <c r="N4" s="12"/>
      <c r="O4" s="22"/>
    </row>
    <row r="5" spans="1:15" s="26" customFormat="1" ht="34">
      <c r="A5" s="23"/>
      <c r="B5" s="51" t="s">
        <v>46</v>
      </c>
      <c r="C5" s="51" t="s">
        <v>45</v>
      </c>
      <c r="D5" s="51" t="s">
        <v>47</v>
      </c>
      <c r="E5" s="52" t="s">
        <v>5</v>
      </c>
      <c r="F5" s="51" t="s">
        <v>6</v>
      </c>
      <c r="G5" s="51" t="s">
        <v>7</v>
      </c>
      <c r="H5" s="53" t="s">
        <v>8</v>
      </c>
      <c r="I5" s="51" t="s">
        <v>9</v>
      </c>
      <c r="J5" s="51" t="s">
        <v>10</v>
      </c>
      <c r="K5" s="51" t="s">
        <v>11</v>
      </c>
      <c r="L5" s="51" t="s">
        <v>0</v>
      </c>
      <c r="M5" s="51" t="s">
        <v>1</v>
      </c>
      <c r="N5" s="24"/>
      <c r="O5" s="25"/>
    </row>
    <row r="6" spans="1:15" ht="18" customHeight="1">
      <c r="A6" s="2"/>
      <c r="B6" s="79" t="s">
        <v>34</v>
      </c>
      <c r="C6" s="59" t="s">
        <v>3</v>
      </c>
      <c r="D6" s="60" t="s">
        <v>42</v>
      </c>
      <c r="E6" s="60" t="s">
        <v>13</v>
      </c>
      <c r="F6" s="61">
        <v>67.73</v>
      </c>
      <c r="G6" s="47">
        <v>1</v>
      </c>
      <c r="H6" s="48">
        <v>0.1</v>
      </c>
      <c r="I6" s="69">
        <f>+$E$20*F6</f>
        <v>128687.00000000001</v>
      </c>
      <c r="J6" s="69">
        <f t="shared" ref="J6:J9" si="0">+I6*H6</f>
        <v>12868.700000000003</v>
      </c>
      <c r="K6" s="70">
        <f t="shared" ref="K6:K9" si="1">+IF(E6="PLAI",5.5%,10%)</f>
        <v>0.1</v>
      </c>
      <c r="L6" s="69">
        <f t="shared" ref="L6:L9" si="2">IF(ISBLANK(K6),"",IF(J6*K6*G6&gt;0,J6*K6*G6,0))</f>
        <v>1286.8700000000003</v>
      </c>
      <c r="M6" s="69">
        <f t="shared" ref="M6:M9" si="3">IF(SUM(G6*J6,L6)&gt;0,SUM(G6*J6,L6),"")</f>
        <v>14155.570000000003</v>
      </c>
      <c r="N6" s="29"/>
    </row>
    <row r="7" spans="1:15" ht="17">
      <c r="A7" s="2"/>
      <c r="B7" s="79"/>
      <c r="C7" s="59" t="s">
        <v>2</v>
      </c>
      <c r="D7" s="59" t="s">
        <v>43</v>
      </c>
      <c r="E7" s="59" t="s">
        <v>13</v>
      </c>
      <c r="F7" s="61">
        <v>86.02</v>
      </c>
      <c r="G7" s="47">
        <v>1</v>
      </c>
      <c r="H7" s="48">
        <f>+$H$6</f>
        <v>0.1</v>
      </c>
      <c r="I7" s="69">
        <f>+$E$20*F7</f>
        <v>163438</v>
      </c>
      <c r="J7" s="69">
        <f t="shared" si="0"/>
        <v>16343.800000000001</v>
      </c>
      <c r="K7" s="70">
        <f t="shared" si="1"/>
        <v>0.1</v>
      </c>
      <c r="L7" s="69">
        <f t="shared" si="2"/>
        <v>1634.38</v>
      </c>
      <c r="M7" s="69">
        <f t="shared" si="3"/>
        <v>17978.18</v>
      </c>
      <c r="N7" s="29"/>
    </row>
    <row r="8" spans="1:15" ht="17">
      <c r="A8" s="2"/>
      <c r="B8" s="79"/>
      <c r="C8" s="59" t="s">
        <v>3</v>
      </c>
      <c r="D8" s="59" t="s">
        <v>44</v>
      </c>
      <c r="E8" s="59" t="s">
        <v>14</v>
      </c>
      <c r="F8" s="61">
        <v>67.89</v>
      </c>
      <c r="G8" s="47">
        <v>1</v>
      </c>
      <c r="H8" s="48">
        <f>+$H$6</f>
        <v>0.1</v>
      </c>
      <c r="I8" s="69">
        <f>+$E$20*F8</f>
        <v>128991</v>
      </c>
      <c r="J8" s="69">
        <f t="shared" si="0"/>
        <v>12899.1</v>
      </c>
      <c r="K8" s="70">
        <f t="shared" si="1"/>
        <v>5.5E-2</v>
      </c>
      <c r="L8" s="69">
        <f t="shared" si="2"/>
        <v>709.45050000000003</v>
      </c>
      <c r="M8" s="69">
        <f t="shared" si="3"/>
        <v>13608.550500000001</v>
      </c>
      <c r="N8" s="29"/>
    </row>
    <row r="9" spans="1:15" ht="17">
      <c r="A9" s="2"/>
      <c r="B9" s="79"/>
      <c r="C9" s="59" t="s">
        <v>2</v>
      </c>
      <c r="D9" s="60" t="s">
        <v>29</v>
      </c>
      <c r="E9" s="60" t="s">
        <v>14</v>
      </c>
      <c r="F9" s="61">
        <v>86.009999999999991</v>
      </c>
      <c r="G9" s="47">
        <v>1</v>
      </c>
      <c r="H9" s="48">
        <f t="shared" ref="H9" si="4">+$H$6</f>
        <v>0.1</v>
      </c>
      <c r="I9" s="69">
        <f>+$E$20*F9</f>
        <v>163418.99999999997</v>
      </c>
      <c r="J9" s="69">
        <f t="shared" si="0"/>
        <v>16341.899999999998</v>
      </c>
      <c r="K9" s="70">
        <f t="shared" si="1"/>
        <v>5.5E-2</v>
      </c>
      <c r="L9" s="69">
        <f t="shared" si="2"/>
        <v>898.80449999999985</v>
      </c>
      <c r="M9" s="69">
        <f t="shared" si="3"/>
        <v>17240.704499999996</v>
      </c>
      <c r="N9" s="29"/>
    </row>
    <row r="10" spans="1:15">
      <c r="A10" s="2"/>
      <c r="B10" s="2"/>
      <c r="C10" s="2"/>
      <c r="D10" s="2"/>
      <c r="E10" s="32" t="s">
        <v>16</v>
      </c>
      <c r="F10" s="33">
        <f>SUM(F6:F9)</f>
        <v>307.64999999999998</v>
      </c>
      <c r="G10" s="32"/>
      <c r="H10" s="34"/>
      <c r="I10" s="35">
        <f>SUM(I6:I9)</f>
        <v>584535</v>
      </c>
      <c r="J10" s="36"/>
      <c r="K10" s="34"/>
      <c r="L10" s="2"/>
      <c r="M10" s="2"/>
      <c r="N10" s="2"/>
    </row>
    <row r="11" spans="1:15">
      <c r="A11" s="2"/>
      <c r="B11" s="2"/>
      <c r="C11" s="2"/>
      <c r="D11" s="2"/>
      <c r="E11" s="32" t="s">
        <v>14</v>
      </c>
      <c r="F11" s="33">
        <f>+SUMIF(E6:E9,E11,F6:F9)</f>
        <v>153.89999999999998</v>
      </c>
      <c r="G11" s="2"/>
      <c r="H11" s="2"/>
      <c r="I11" s="2"/>
      <c r="J11" s="2"/>
      <c r="K11" s="10" t="s">
        <v>17</v>
      </c>
      <c r="L11" s="10"/>
      <c r="M11" s="37">
        <f>SUM(M6:M9)-SUM(L6:L9)</f>
        <v>58453.500000000007</v>
      </c>
      <c r="N11" s="29"/>
    </row>
    <row r="12" spans="1:15" ht="17" thickBot="1">
      <c r="A12" s="2"/>
      <c r="B12" s="2"/>
      <c r="C12" s="2"/>
      <c r="D12" s="2"/>
      <c r="E12" s="32" t="s">
        <v>13</v>
      </c>
      <c r="F12" s="33">
        <f>+SUMIF(E6:E9,E12,F6:F9)</f>
        <v>153.75</v>
      </c>
      <c r="G12" s="2"/>
      <c r="H12" s="2"/>
      <c r="I12" s="2"/>
      <c r="J12" s="2"/>
      <c r="K12" s="38" t="s">
        <v>0</v>
      </c>
      <c r="L12" s="38"/>
      <c r="M12" s="39">
        <f>SUM(L6:L9)</f>
        <v>4529.5050000000001</v>
      </c>
      <c r="N12" s="29"/>
    </row>
    <row r="13" spans="1:15" ht="17" thickTop="1">
      <c r="A13" s="2"/>
      <c r="B13" s="2"/>
      <c r="C13" s="2"/>
      <c r="D13" s="2"/>
      <c r="E13" s="2"/>
      <c r="F13" s="2"/>
      <c r="G13" s="2"/>
      <c r="H13" s="2"/>
      <c r="I13" s="2"/>
      <c r="J13" s="2"/>
      <c r="K13" s="10"/>
      <c r="L13" s="2"/>
      <c r="M13" s="40"/>
      <c r="N13" s="2"/>
    </row>
    <row r="14" spans="1:15" ht="18">
      <c r="A14" s="2"/>
      <c r="B14" s="2"/>
      <c r="C14" s="2"/>
      <c r="D14" s="2"/>
      <c r="E14" s="2"/>
      <c r="F14" s="2"/>
      <c r="G14" s="2"/>
      <c r="H14" s="2"/>
      <c r="I14" s="2"/>
      <c r="J14" s="2"/>
      <c r="K14" s="41" t="s">
        <v>18</v>
      </c>
      <c r="L14" s="42"/>
      <c r="M14" s="43">
        <f>SUM(M6:M9)</f>
        <v>62983.005000000005</v>
      </c>
      <c r="N14" s="44"/>
    </row>
    <row r="15" spans="1:15">
      <c r="C15" s="45"/>
      <c r="D15" s="45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5">
      <c r="C16" s="45"/>
      <c r="D16" s="45"/>
      <c r="E16" s="2"/>
      <c r="F16" s="2"/>
      <c r="G16" s="2"/>
      <c r="H16" s="2"/>
      <c r="I16" s="2"/>
      <c r="J16" s="2"/>
      <c r="K16" s="2"/>
      <c r="L16" s="2"/>
      <c r="M16" s="2"/>
      <c r="N16" s="2"/>
    </row>
    <row r="19" spans="4:5">
      <c r="D19" s="1">
        <v>3392936</v>
      </c>
    </row>
    <row r="20" spans="4:5">
      <c r="D20" s="1">
        <v>1723.2</v>
      </c>
      <c r="E20" s="1">
        <v>1900</v>
      </c>
    </row>
  </sheetData>
  <mergeCells count="1">
    <mergeCell ref="B6:B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D6B88-20A0-484E-9D44-52BB35E5CDF2}">
  <dimension ref="A2:O18"/>
  <sheetViews>
    <sheetView workbookViewId="0">
      <selection activeCell="H20" sqref="H20"/>
    </sheetView>
  </sheetViews>
  <sheetFormatPr baseColWidth="10" defaultColWidth="10.83203125" defaultRowHeight="16"/>
  <cols>
    <col min="1" max="1" width="3.1640625" style="1" customWidth="1"/>
    <col min="2" max="2" width="9" style="1" customWidth="1"/>
    <col min="3" max="3" width="6" style="1" bestFit="1" customWidth="1"/>
    <col min="4" max="4" width="17.1640625" style="1" customWidth="1"/>
    <col min="5" max="5" width="14.6640625" style="1" customWidth="1"/>
    <col min="6" max="6" width="20.33203125" style="1" customWidth="1"/>
    <col min="7" max="7" width="11.6640625" style="1" customWidth="1"/>
    <col min="8" max="8" width="14.6640625" style="1" bestFit="1" customWidth="1"/>
    <col min="9" max="9" width="28" style="1" bestFit="1" customWidth="1"/>
    <col min="10" max="10" width="15.83203125" style="1" customWidth="1"/>
    <col min="11" max="11" width="13.1640625" style="1" customWidth="1"/>
    <col min="12" max="12" width="16.1640625" style="1" bestFit="1" customWidth="1"/>
    <col min="13" max="13" width="22.5" style="1" customWidth="1"/>
    <col min="14" max="14" width="2.1640625" style="1" customWidth="1"/>
    <col min="15" max="15" width="12.83203125" style="1" customWidth="1"/>
    <col min="16" max="16384" width="10.83203125" style="1"/>
  </cols>
  <sheetData>
    <row r="2" spans="1:15">
      <c r="A2" s="2"/>
      <c r="B2" s="2"/>
      <c r="C2" s="2"/>
      <c r="D2" s="18"/>
      <c r="E2" s="2"/>
      <c r="F2" s="2"/>
      <c r="G2" s="2"/>
      <c r="H2" s="2"/>
      <c r="I2" s="19"/>
      <c r="J2" s="19"/>
      <c r="K2" s="2"/>
      <c r="L2" s="2"/>
      <c r="M2" s="2"/>
      <c r="N2" s="2"/>
    </row>
    <row r="3" spans="1:1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0"/>
    </row>
    <row r="4" spans="1:1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1"/>
      <c r="N4" s="12"/>
      <c r="O4" s="22"/>
    </row>
    <row r="5" spans="1:15" s="26" customFormat="1" ht="34">
      <c r="A5" s="23"/>
      <c r="B5" s="51" t="s">
        <v>46</v>
      </c>
      <c r="C5" s="51" t="s">
        <v>45</v>
      </c>
      <c r="D5" s="51" t="s">
        <v>47</v>
      </c>
      <c r="E5" s="52" t="s">
        <v>5</v>
      </c>
      <c r="F5" s="51" t="s">
        <v>6</v>
      </c>
      <c r="G5" s="51" t="s">
        <v>7</v>
      </c>
      <c r="H5" s="53" t="s">
        <v>8</v>
      </c>
      <c r="I5" s="51" t="s">
        <v>9</v>
      </c>
      <c r="J5" s="51" t="s">
        <v>10</v>
      </c>
      <c r="K5" s="51" t="s">
        <v>11</v>
      </c>
      <c r="L5" s="51" t="s">
        <v>0</v>
      </c>
      <c r="M5" s="51" t="s">
        <v>1</v>
      </c>
      <c r="N5" s="24"/>
      <c r="O5" s="25"/>
    </row>
    <row r="6" spans="1:15" ht="17">
      <c r="A6" s="2"/>
      <c r="B6" s="80" t="s">
        <v>35</v>
      </c>
      <c r="C6" s="62" t="s">
        <v>3</v>
      </c>
      <c r="D6" s="63" t="s">
        <v>30</v>
      </c>
      <c r="E6" s="63" t="s">
        <v>13</v>
      </c>
      <c r="F6" s="64">
        <v>67.73</v>
      </c>
      <c r="G6" s="30">
        <v>1</v>
      </c>
      <c r="H6" s="31">
        <v>0.1</v>
      </c>
      <c r="I6" s="71">
        <f>+$E$18*F6</f>
        <v>128687.00000000001</v>
      </c>
      <c r="J6" s="71">
        <f t="shared" ref="J6:J9" si="0">+I6*H6</f>
        <v>12868.700000000003</v>
      </c>
      <c r="K6" s="72">
        <f t="shared" ref="K6:K9" si="1">+IF(E6="PLAI",5.5%,10%)</f>
        <v>0.1</v>
      </c>
      <c r="L6" s="71">
        <f t="shared" ref="L6:L9" si="2">IF(ISBLANK(K6),"",IF(J6*K6*G6&gt;0,J6*K6*G6,0))</f>
        <v>1286.8700000000003</v>
      </c>
      <c r="M6" s="71">
        <f t="shared" ref="M6:M9" si="3">IF(SUM(G6*J6,L6)&gt;0,SUM(G6*J6,L6),"")</f>
        <v>14155.570000000003</v>
      </c>
      <c r="N6" s="29"/>
    </row>
    <row r="7" spans="1:15" ht="17" customHeight="1">
      <c r="A7" s="2"/>
      <c r="B7" s="80"/>
      <c r="C7" s="62" t="s">
        <v>2</v>
      </c>
      <c r="D7" s="63" t="s">
        <v>31</v>
      </c>
      <c r="E7" s="63" t="s">
        <v>13</v>
      </c>
      <c r="F7" s="64">
        <v>86.02</v>
      </c>
      <c r="G7" s="30">
        <v>1</v>
      </c>
      <c r="H7" s="31">
        <f>+$H$6</f>
        <v>0.1</v>
      </c>
      <c r="I7" s="71">
        <f>+$E$18*F7</f>
        <v>163438</v>
      </c>
      <c r="J7" s="71">
        <f t="shared" si="0"/>
        <v>16343.800000000001</v>
      </c>
      <c r="K7" s="72">
        <f t="shared" si="1"/>
        <v>0.1</v>
      </c>
      <c r="L7" s="71">
        <f t="shared" si="2"/>
        <v>1634.38</v>
      </c>
      <c r="M7" s="71">
        <f t="shared" si="3"/>
        <v>17978.18</v>
      </c>
      <c r="N7" s="29"/>
    </row>
    <row r="8" spans="1:15" ht="17">
      <c r="A8" s="2"/>
      <c r="B8" s="80"/>
      <c r="C8" s="62" t="s">
        <v>3</v>
      </c>
      <c r="D8" s="63" t="s">
        <v>32</v>
      </c>
      <c r="E8" s="63" t="s">
        <v>14</v>
      </c>
      <c r="F8" s="64">
        <v>67.89</v>
      </c>
      <c r="G8" s="30">
        <v>1</v>
      </c>
      <c r="H8" s="31">
        <f t="shared" ref="H8:H9" si="4">+$H$6</f>
        <v>0.1</v>
      </c>
      <c r="I8" s="71">
        <f>+$E$18*F8</f>
        <v>128991</v>
      </c>
      <c r="J8" s="71">
        <f t="shared" si="0"/>
        <v>12899.1</v>
      </c>
      <c r="K8" s="72">
        <f t="shared" si="1"/>
        <v>5.5E-2</v>
      </c>
      <c r="L8" s="71">
        <f t="shared" si="2"/>
        <v>709.45050000000003</v>
      </c>
      <c r="M8" s="71">
        <f t="shared" si="3"/>
        <v>13608.550500000001</v>
      </c>
      <c r="N8" s="29"/>
    </row>
    <row r="9" spans="1:15" ht="17">
      <c r="A9" s="2"/>
      <c r="B9" s="80"/>
      <c r="C9" s="62" t="s">
        <v>2</v>
      </c>
      <c r="D9" s="63" t="s">
        <v>33</v>
      </c>
      <c r="E9" s="63" t="s">
        <v>14</v>
      </c>
      <c r="F9" s="64">
        <v>86.009999999999991</v>
      </c>
      <c r="G9" s="30">
        <v>1</v>
      </c>
      <c r="H9" s="31">
        <f t="shared" si="4"/>
        <v>0.1</v>
      </c>
      <c r="I9" s="71">
        <f>+$E$18*F9</f>
        <v>163418.99999999997</v>
      </c>
      <c r="J9" s="71">
        <f t="shared" si="0"/>
        <v>16341.899999999998</v>
      </c>
      <c r="K9" s="72">
        <f t="shared" si="1"/>
        <v>5.5E-2</v>
      </c>
      <c r="L9" s="71">
        <f t="shared" si="2"/>
        <v>898.80449999999985</v>
      </c>
      <c r="M9" s="71">
        <f t="shared" si="3"/>
        <v>17240.704499999996</v>
      </c>
      <c r="N9" s="29"/>
    </row>
    <row r="10" spans="1:15">
      <c r="A10" s="2"/>
      <c r="B10" s="2"/>
      <c r="C10" s="2"/>
      <c r="D10" s="2"/>
      <c r="E10" s="32" t="s">
        <v>16</v>
      </c>
      <c r="F10" s="33">
        <f>SUM(F6:F9)</f>
        <v>307.64999999999998</v>
      </c>
      <c r="G10" s="32"/>
      <c r="H10" s="34"/>
      <c r="I10" s="35">
        <f>SUM(I6:I9)</f>
        <v>584535</v>
      </c>
      <c r="J10" s="36"/>
      <c r="K10" s="34"/>
      <c r="L10" s="2"/>
      <c r="M10" s="2"/>
      <c r="N10" s="2"/>
    </row>
    <row r="11" spans="1:15">
      <c r="A11" s="2"/>
      <c r="B11" s="2"/>
      <c r="C11" s="2"/>
      <c r="D11" s="2"/>
      <c r="E11" s="32" t="s">
        <v>14</v>
      </c>
      <c r="F11" s="33">
        <f>+SUMIF(E6:E9,E11,F6:F9)</f>
        <v>153.89999999999998</v>
      </c>
      <c r="G11" s="2"/>
      <c r="H11" s="2"/>
      <c r="I11" s="2"/>
      <c r="J11" s="2"/>
      <c r="K11" s="10" t="s">
        <v>17</v>
      </c>
      <c r="L11" s="10"/>
      <c r="M11" s="37">
        <f>SUM(M6:M9)-SUM(L6:L9)</f>
        <v>58453.500000000007</v>
      </c>
      <c r="N11" s="29"/>
    </row>
    <row r="12" spans="1:15" ht="17" thickBot="1">
      <c r="A12" s="2"/>
      <c r="B12" s="2"/>
      <c r="C12" s="2"/>
      <c r="D12" s="2"/>
      <c r="E12" s="32" t="s">
        <v>13</v>
      </c>
      <c r="F12" s="33">
        <f>+SUMIF(E6:E9,E12,F6:F9)</f>
        <v>153.75</v>
      </c>
      <c r="G12" s="2"/>
      <c r="H12" s="2"/>
      <c r="I12" s="2"/>
      <c r="J12" s="2"/>
      <c r="K12" s="38" t="s">
        <v>0</v>
      </c>
      <c r="L12" s="38"/>
      <c r="M12" s="39">
        <f>SUM(L6:L9)</f>
        <v>4529.5050000000001</v>
      </c>
      <c r="N12" s="29"/>
    </row>
    <row r="13" spans="1:15" ht="17" thickTop="1">
      <c r="A13" s="2"/>
      <c r="B13" s="2"/>
      <c r="C13" s="2"/>
      <c r="D13" s="2"/>
      <c r="E13" s="2"/>
      <c r="F13" s="2"/>
      <c r="G13" s="2"/>
      <c r="H13" s="2"/>
      <c r="I13" s="2"/>
      <c r="J13" s="2"/>
      <c r="K13" s="10"/>
      <c r="L13" s="2"/>
      <c r="M13" s="40"/>
      <c r="N13" s="2"/>
    </row>
    <row r="14" spans="1:15" ht="18">
      <c r="A14" s="2"/>
      <c r="B14" s="2"/>
      <c r="C14" s="2"/>
      <c r="D14" s="2"/>
      <c r="E14" s="2"/>
      <c r="F14" s="2"/>
      <c r="G14" s="2"/>
      <c r="H14" s="2"/>
      <c r="I14" s="2"/>
      <c r="J14" s="2"/>
      <c r="K14" s="41" t="s">
        <v>18</v>
      </c>
      <c r="L14" s="42"/>
      <c r="M14" s="43">
        <f>SUM(M6:M9)</f>
        <v>62983.005000000005</v>
      </c>
      <c r="N14" s="44"/>
    </row>
    <row r="17" spans="4:5">
      <c r="D17" s="1">
        <v>3392936</v>
      </c>
    </row>
    <row r="18" spans="4:5">
      <c r="D18" s="1">
        <v>1723.2</v>
      </c>
      <c r="E18" s="1">
        <v>1900</v>
      </c>
    </row>
  </sheetData>
  <mergeCells count="1">
    <mergeCell ref="B6:B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9072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Bat A</vt:lpstr>
      <vt:lpstr>Bat B</vt:lpstr>
      <vt:lpstr>Bat C</vt:lpstr>
      <vt:lpstr>Bat D</vt:lpstr>
      <vt:lpstr>'Bat A'!Zone_d_impression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Philippe LE MARECHAL</cp:lastModifiedBy>
  <cp:revision>123</cp:revision>
  <cp:lastPrinted>2023-11-28T04:05:45Z</cp:lastPrinted>
  <dcterms:created xsi:type="dcterms:W3CDTF">2009-09-05T07:09:42Z</dcterms:created>
  <dcterms:modified xsi:type="dcterms:W3CDTF">2025-05-24T03:56:45Z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