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Hugo\EXCEL\"/>
    </mc:Choice>
  </mc:AlternateContent>
  <xr:revisionPtr revIDLastSave="0" documentId="13_ncr:1_{FEC8FA78-DC9F-49B8-8A14-84F8F4742E2B}" xr6:coauthVersionLast="43" xr6:coauthVersionMax="43" xr10:uidLastSave="{00000000-0000-0000-0000-000000000000}"/>
  <bookViews>
    <workbookView xWindow="25080" yWindow="-120" windowWidth="25440" windowHeight="15390" xr2:uid="{274470F1-D2B7-4AF2-BA59-DEF5A416C1F2}"/>
  </bookViews>
  <sheets>
    <sheet name="Base de donnés" sheetId="1" r:id="rId1"/>
    <sheet name="Historisation" sheetId="2" r:id="rId2"/>
    <sheet name="Principe" sheetId="3" r:id="rId3"/>
  </sheets>
  <definedNames>
    <definedName name="l_travail">'Base de donnés'!#REF!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1" i="1" l="1"/>
  <c r="C111" i="1"/>
  <c r="C182" i="1"/>
  <c r="L182" i="1" s="1"/>
  <c r="C198" i="1"/>
  <c r="L198" i="1" s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G109" i="1"/>
  <c r="J109" i="1" s="1"/>
  <c r="D109" i="1" s="1"/>
  <c r="G110" i="1"/>
  <c r="J110" i="1" s="1"/>
  <c r="D110" i="1" s="1"/>
  <c r="G111" i="1"/>
  <c r="K111" i="1" s="1"/>
  <c r="G112" i="1"/>
  <c r="J112" i="1"/>
  <c r="D112" i="1" s="1"/>
  <c r="K112" i="1"/>
  <c r="G113" i="1"/>
  <c r="J113" i="1" s="1"/>
  <c r="D113" i="1" s="1"/>
  <c r="K113" i="1"/>
  <c r="C113" i="1" s="1"/>
  <c r="G114" i="1"/>
  <c r="J114" i="1" s="1"/>
  <c r="D114" i="1" s="1"/>
  <c r="G115" i="1"/>
  <c r="K115" i="1" s="1"/>
  <c r="C115" i="1" s="1"/>
  <c r="G116" i="1"/>
  <c r="J116" i="1"/>
  <c r="D116" i="1" s="1"/>
  <c r="K116" i="1"/>
  <c r="C116" i="1" s="1"/>
  <c r="G117" i="1"/>
  <c r="J117" i="1" s="1"/>
  <c r="D117" i="1" s="1"/>
  <c r="K117" i="1"/>
  <c r="C117" i="1" s="1"/>
  <c r="G118" i="1"/>
  <c r="J118" i="1" s="1"/>
  <c r="D118" i="1" s="1"/>
  <c r="G119" i="1"/>
  <c r="K119" i="1" s="1"/>
  <c r="C119" i="1" s="1"/>
  <c r="G120" i="1"/>
  <c r="J120" i="1"/>
  <c r="D120" i="1" s="1"/>
  <c r="K120" i="1"/>
  <c r="C120" i="1" s="1"/>
  <c r="G121" i="1"/>
  <c r="J121" i="1" s="1"/>
  <c r="D121" i="1" s="1"/>
  <c r="K121" i="1"/>
  <c r="C121" i="1" s="1"/>
  <c r="G122" i="1"/>
  <c r="J122" i="1" s="1"/>
  <c r="D122" i="1" s="1"/>
  <c r="G123" i="1"/>
  <c r="K123" i="1" s="1"/>
  <c r="C123" i="1" s="1"/>
  <c r="G124" i="1"/>
  <c r="J124" i="1"/>
  <c r="D124" i="1" s="1"/>
  <c r="K124" i="1"/>
  <c r="C124" i="1" s="1"/>
  <c r="G125" i="1"/>
  <c r="J125" i="1" s="1"/>
  <c r="D125" i="1" s="1"/>
  <c r="K125" i="1"/>
  <c r="G126" i="1"/>
  <c r="J126" i="1" s="1"/>
  <c r="D126" i="1" s="1"/>
  <c r="G127" i="1"/>
  <c r="K127" i="1" s="1"/>
  <c r="C127" i="1" s="1"/>
  <c r="G128" i="1"/>
  <c r="J128" i="1"/>
  <c r="D128" i="1" s="1"/>
  <c r="K128" i="1"/>
  <c r="C128" i="1" s="1"/>
  <c r="G129" i="1"/>
  <c r="J129" i="1" s="1"/>
  <c r="D129" i="1" s="1"/>
  <c r="K129" i="1"/>
  <c r="C129" i="1" s="1"/>
  <c r="G130" i="1"/>
  <c r="J130" i="1" s="1"/>
  <c r="D130" i="1" s="1"/>
  <c r="G131" i="1"/>
  <c r="K131" i="1" s="1"/>
  <c r="C131" i="1" s="1"/>
  <c r="G132" i="1"/>
  <c r="J132" i="1"/>
  <c r="D132" i="1" s="1"/>
  <c r="K132" i="1"/>
  <c r="C132" i="1" s="1"/>
  <c r="G133" i="1"/>
  <c r="J133" i="1" s="1"/>
  <c r="D133" i="1" s="1"/>
  <c r="K133" i="1"/>
  <c r="C133" i="1" s="1"/>
  <c r="G134" i="1"/>
  <c r="J134" i="1" s="1"/>
  <c r="D134" i="1" s="1"/>
  <c r="G135" i="1"/>
  <c r="K135" i="1" s="1"/>
  <c r="C135" i="1" s="1"/>
  <c r="G136" i="1"/>
  <c r="J136" i="1"/>
  <c r="D136" i="1" s="1"/>
  <c r="K136" i="1"/>
  <c r="C136" i="1" s="1"/>
  <c r="G137" i="1"/>
  <c r="J137" i="1" s="1"/>
  <c r="D137" i="1" s="1"/>
  <c r="K137" i="1"/>
  <c r="C137" i="1" s="1"/>
  <c r="G138" i="1"/>
  <c r="J138" i="1" s="1"/>
  <c r="D138" i="1" s="1"/>
  <c r="G139" i="1"/>
  <c r="K139" i="1" s="1"/>
  <c r="C139" i="1" s="1"/>
  <c r="G140" i="1"/>
  <c r="J140" i="1"/>
  <c r="D140" i="1" s="1"/>
  <c r="K140" i="1"/>
  <c r="C140" i="1" s="1"/>
  <c r="G141" i="1"/>
  <c r="J141" i="1" s="1"/>
  <c r="D141" i="1" s="1"/>
  <c r="K141" i="1"/>
  <c r="C141" i="1" s="1"/>
  <c r="G142" i="1"/>
  <c r="J142" i="1" s="1"/>
  <c r="D142" i="1" s="1"/>
  <c r="G143" i="1"/>
  <c r="K143" i="1" s="1"/>
  <c r="C143" i="1" s="1"/>
  <c r="G144" i="1"/>
  <c r="J144" i="1"/>
  <c r="D144" i="1" s="1"/>
  <c r="K144" i="1"/>
  <c r="G145" i="1"/>
  <c r="J145" i="1" s="1"/>
  <c r="D145" i="1" s="1"/>
  <c r="K145" i="1"/>
  <c r="C145" i="1" s="1"/>
  <c r="G146" i="1"/>
  <c r="J146" i="1" s="1"/>
  <c r="D146" i="1" s="1"/>
  <c r="G147" i="1"/>
  <c r="K147" i="1" s="1"/>
  <c r="C147" i="1" s="1"/>
  <c r="G148" i="1"/>
  <c r="J148" i="1"/>
  <c r="D148" i="1" s="1"/>
  <c r="K148" i="1"/>
  <c r="G149" i="1"/>
  <c r="J149" i="1" s="1"/>
  <c r="D149" i="1" s="1"/>
  <c r="K149" i="1"/>
  <c r="C149" i="1" s="1"/>
  <c r="G150" i="1"/>
  <c r="J150" i="1" s="1"/>
  <c r="D150" i="1" s="1"/>
  <c r="G151" i="1"/>
  <c r="K151" i="1" s="1"/>
  <c r="C151" i="1" s="1"/>
  <c r="G152" i="1"/>
  <c r="J152" i="1"/>
  <c r="D152" i="1" s="1"/>
  <c r="K152" i="1"/>
  <c r="C152" i="1" s="1"/>
  <c r="G153" i="1"/>
  <c r="J153" i="1" s="1"/>
  <c r="D153" i="1" s="1"/>
  <c r="K153" i="1"/>
  <c r="C153" i="1" s="1"/>
  <c r="G154" i="1"/>
  <c r="J154" i="1" s="1"/>
  <c r="D154" i="1" s="1"/>
  <c r="G155" i="1"/>
  <c r="K155" i="1" s="1"/>
  <c r="C155" i="1" s="1"/>
  <c r="G156" i="1"/>
  <c r="J156" i="1"/>
  <c r="D156" i="1" s="1"/>
  <c r="K156" i="1"/>
  <c r="C156" i="1" s="1"/>
  <c r="G157" i="1"/>
  <c r="J157" i="1" s="1"/>
  <c r="D157" i="1" s="1"/>
  <c r="K157" i="1"/>
  <c r="G158" i="1"/>
  <c r="J158" i="1" s="1"/>
  <c r="D158" i="1" s="1"/>
  <c r="G159" i="1"/>
  <c r="K159" i="1" s="1"/>
  <c r="C159" i="1" s="1"/>
  <c r="G160" i="1"/>
  <c r="J160" i="1"/>
  <c r="D160" i="1" s="1"/>
  <c r="K160" i="1"/>
  <c r="C160" i="1" s="1"/>
  <c r="G161" i="1"/>
  <c r="J161" i="1" s="1"/>
  <c r="D161" i="1" s="1"/>
  <c r="K161" i="1"/>
  <c r="C161" i="1" s="1"/>
  <c r="G162" i="1"/>
  <c r="J162" i="1" s="1"/>
  <c r="D162" i="1" s="1"/>
  <c r="G163" i="1"/>
  <c r="K163" i="1" s="1"/>
  <c r="C163" i="1" s="1"/>
  <c r="G164" i="1"/>
  <c r="J164" i="1"/>
  <c r="D164" i="1" s="1"/>
  <c r="K164" i="1"/>
  <c r="C164" i="1" s="1"/>
  <c r="G165" i="1"/>
  <c r="J165" i="1" s="1"/>
  <c r="D165" i="1" s="1"/>
  <c r="K165" i="1"/>
  <c r="C165" i="1" s="1"/>
  <c r="G166" i="1"/>
  <c r="J166" i="1" s="1"/>
  <c r="D166" i="1" s="1"/>
  <c r="G167" i="1"/>
  <c r="K167" i="1" s="1"/>
  <c r="C167" i="1" s="1"/>
  <c r="G168" i="1"/>
  <c r="J168" i="1"/>
  <c r="D168" i="1" s="1"/>
  <c r="K168" i="1"/>
  <c r="C168" i="1" s="1"/>
  <c r="G169" i="1"/>
  <c r="J169" i="1" s="1"/>
  <c r="D169" i="1" s="1"/>
  <c r="K169" i="1"/>
  <c r="C169" i="1" s="1"/>
  <c r="G170" i="1"/>
  <c r="J170" i="1" s="1"/>
  <c r="D170" i="1" s="1"/>
  <c r="G171" i="1"/>
  <c r="K171" i="1" s="1"/>
  <c r="C171" i="1" s="1"/>
  <c r="G172" i="1"/>
  <c r="J172" i="1"/>
  <c r="D172" i="1" s="1"/>
  <c r="K172" i="1"/>
  <c r="C172" i="1" s="1"/>
  <c r="G173" i="1"/>
  <c r="J173" i="1" s="1"/>
  <c r="D173" i="1" s="1"/>
  <c r="K173" i="1"/>
  <c r="C173" i="1" s="1"/>
  <c r="G174" i="1"/>
  <c r="J174" i="1" s="1"/>
  <c r="D174" i="1" s="1"/>
  <c r="G175" i="1"/>
  <c r="K175" i="1" s="1"/>
  <c r="C175" i="1" s="1"/>
  <c r="G176" i="1"/>
  <c r="J176" i="1" s="1"/>
  <c r="D176" i="1" s="1"/>
  <c r="K176" i="1"/>
  <c r="C176" i="1" s="1"/>
  <c r="G177" i="1"/>
  <c r="J177" i="1" s="1"/>
  <c r="D177" i="1" s="1"/>
  <c r="K177" i="1"/>
  <c r="G178" i="1"/>
  <c r="J178" i="1" s="1"/>
  <c r="D178" i="1" s="1"/>
  <c r="K178" i="1"/>
  <c r="C178" i="1" s="1"/>
  <c r="G179" i="1"/>
  <c r="K179" i="1" s="1"/>
  <c r="C179" i="1" s="1"/>
  <c r="G180" i="1"/>
  <c r="J180" i="1" s="1"/>
  <c r="D180" i="1" s="1"/>
  <c r="K180" i="1"/>
  <c r="C180" i="1" s="1"/>
  <c r="G181" i="1"/>
  <c r="J181" i="1" s="1"/>
  <c r="D181" i="1" s="1"/>
  <c r="K181" i="1"/>
  <c r="C181" i="1" s="1"/>
  <c r="G182" i="1"/>
  <c r="J182" i="1" s="1"/>
  <c r="D182" i="1" s="1"/>
  <c r="K182" i="1"/>
  <c r="G183" i="1"/>
  <c r="K183" i="1" s="1"/>
  <c r="C183" i="1" s="1"/>
  <c r="G184" i="1"/>
  <c r="J184" i="1" s="1"/>
  <c r="D184" i="1" s="1"/>
  <c r="K184" i="1"/>
  <c r="C184" i="1" s="1"/>
  <c r="G185" i="1"/>
  <c r="J185" i="1" s="1"/>
  <c r="D185" i="1" s="1"/>
  <c r="K185" i="1"/>
  <c r="C185" i="1" s="1"/>
  <c r="G186" i="1"/>
  <c r="J186" i="1" s="1"/>
  <c r="D186" i="1" s="1"/>
  <c r="K186" i="1"/>
  <c r="C186" i="1" s="1"/>
  <c r="L186" i="1" s="1"/>
  <c r="G187" i="1"/>
  <c r="K187" i="1" s="1"/>
  <c r="C187" i="1" s="1"/>
  <c r="G188" i="1"/>
  <c r="J188" i="1" s="1"/>
  <c r="D188" i="1" s="1"/>
  <c r="K188" i="1"/>
  <c r="C188" i="1" s="1"/>
  <c r="G189" i="1"/>
  <c r="J189" i="1" s="1"/>
  <c r="D189" i="1" s="1"/>
  <c r="K189" i="1"/>
  <c r="C189" i="1" s="1"/>
  <c r="G190" i="1"/>
  <c r="J190" i="1" s="1"/>
  <c r="D190" i="1" s="1"/>
  <c r="K190" i="1"/>
  <c r="C190" i="1" s="1"/>
  <c r="L190" i="1" s="1"/>
  <c r="G191" i="1"/>
  <c r="K191" i="1" s="1"/>
  <c r="C191" i="1" s="1"/>
  <c r="G192" i="1"/>
  <c r="J192" i="1" s="1"/>
  <c r="D192" i="1" s="1"/>
  <c r="K192" i="1"/>
  <c r="C192" i="1" s="1"/>
  <c r="G193" i="1"/>
  <c r="J193" i="1" s="1"/>
  <c r="D193" i="1" s="1"/>
  <c r="K193" i="1"/>
  <c r="C193" i="1" s="1"/>
  <c r="G194" i="1"/>
  <c r="J194" i="1" s="1"/>
  <c r="D194" i="1" s="1"/>
  <c r="K194" i="1"/>
  <c r="C194" i="1" s="1"/>
  <c r="L194" i="1" s="1"/>
  <c r="G195" i="1"/>
  <c r="K195" i="1" s="1"/>
  <c r="C195" i="1" s="1"/>
  <c r="G196" i="1"/>
  <c r="J196" i="1" s="1"/>
  <c r="D196" i="1" s="1"/>
  <c r="K196" i="1"/>
  <c r="C196" i="1" s="1"/>
  <c r="G197" i="1"/>
  <c r="J197" i="1" s="1"/>
  <c r="D197" i="1" s="1"/>
  <c r="K197" i="1"/>
  <c r="C197" i="1" s="1"/>
  <c r="G198" i="1"/>
  <c r="J198" i="1" s="1"/>
  <c r="D198" i="1" s="1"/>
  <c r="K198" i="1"/>
  <c r="G199" i="1"/>
  <c r="K199" i="1" s="1"/>
  <c r="C199" i="1" s="1"/>
  <c r="G200" i="1"/>
  <c r="J200" i="1" s="1"/>
  <c r="D200" i="1" s="1"/>
  <c r="K200" i="1"/>
  <c r="C200" i="1" s="1"/>
  <c r="G201" i="1"/>
  <c r="J201" i="1" s="1"/>
  <c r="D201" i="1" s="1"/>
  <c r="K201" i="1"/>
  <c r="C201" i="1" s="1"/>
  <c r="G202" i="1"/>
  <c r="J202" i="1" s="1"/>
  <c r="D202" i="1" s="1"/>
  <c r="K202" i="1"/>
  <c r="C202" i="1" s="1"/>
  <c r="L202" i="1" s="1"/>
  <c r="G203" i="1"/>
  <c r="K203" i="1" s="1"/>
  <c r="C203" i="1" s="1"/>
  <c r="G104" i="1"/>
  <c r="G103" i="1"/>
  <c r="G102" i="1"/>
  <c r="G101" i="1"/>
  <c r="G100" i="1"/>
  <c r="G99" i="1"/>
  <c r="G98" i="1"/>
  <c r="G97" i="1"/>
  <c r="G96" i="1"/>
  <c r="G95" i="1"/>
  <c r="G94" i="1"/>
  <c r="G93" i="1"/>
  <c r="G91" i="1"/>
  <c r="G90" i="1"/>
  <c r="G89" i="1"/>
  <c r="G92" i="1"/>
  <c r="G88" i="1"/>
  <c r="G87" i="1"/>
  <c r="G86" i="1"/>
  <c r="G85" i="1"/>
  <c r="G84" i="1"/>
  <c r="G83" i="1"/>
  <c r="G82" i="1"/>
  <c r="G81" i="1"/>
  <c r="C157" i="1" l="1"/>
  <c r="L157" i="1" s="1"/>
  <c r="C125" i="1"/>
  <c r="L125" i="1" s="1"/>
  <c r="C148" i="1"/>
  <c r="L148" i="1" s="1"/>
  <c r="C177" i="1"/>
  <c r="L177" i="1" s="1"/>
  <c r="C144" i="1"/>
  <c r="L144" i="1" s="1"/>
  <c r="C112" i="1"/>
  <c r="L112" i="1" s="1"/>
  <c r="L189" i="1"/>
  <c r="L165" i="1"/>
  <c r="L133" i="1"/>
  <c r="L197" i="1"/>
  <c r="L141" i="1"/>
  <c r="L173" i="1"/>
  <c r="L149" i="1"/>
  <c r="L117" i="1"/>
  <c r="L181" i="1"/>
  <c r="L172" i="1"/>
  <c r="L140" i="1"/>
  <c r="L135" i="1"/>
  <c r="L167" i="1"/>
  <c r="L185" i="1"/>
  <c r="L193" i="1"/>
  <c r="L201" i="1"/>
  <c r="L116" i="1"/>
  <c r="L153" i="1"/>
  <c r="L121" i="1"/>
  <c r="L171" i="1"/>
  <c r="L139" i="1"/>
  <c r="L169" i="1"/>
  <c r="L137" i="1"/>
  <c r="L155" i="1"/>
  <c r="L123" i="1"/>
  <c r="L156" i="1"/>
  <c r="L178" i="1"/>
  <c r="L176" i="1"/>
  <c r="L200" i="1"/>
  <c r="L196" i="1"/>
  <c r="L192" i="1"/>
  <c r="L188" i="1"/>
  <c r="L184" i="1"/>
  <c r="L180" i="1"/>
  <c r="L161" i="1"/>
  <c r="L152" i="1"/>
  <c r="L129" i="1"/>
  <c r="L120" i="1"/>
  <c r="L124" i="1"/>
  <c r="L160" i="1"/>
  <c r="L164" i="1"/>
  <c r="L132" i="1"/>
  <c r="L128" i="1"/>
  <c r="L168" i="1"/>
  <c r="L145" i="1"/>
  <c r="L136" i="1"/>
  <c r="L163" i="1"/>
  <c r="L131" i="1"/>
  <c r="L203" i="1"/>
  <c r="L195" i="1"/>
  <c r="L187" i="1"/>
  <c r="L179" i="1"/>
  <c r="L147" i="1"/>
  <c r="L115" i="1"/>
  <c r="L113" i="1"/>
  <c r="L175" i="1"/>
  <c r="L143" i="1"/>
  <c r="L111" i="1"/>
  <c r="L199" i="1"/>
  <c r="L183" i="1"/>
  <c r="L191" i="1"/>
  <c r="L151" i="1"/>
  <c r="L119" i="1"/>
  <c r="L159" i="1"/>
  <c r="L127" i="1"/>
  <c r="J203" i="1"/>
  <c r="D203" i="1" s="1"/>
  <c r="J199" i="1"/>
  <c r="D199" i="1" s="1"/>
  <c r="J195" i="1"/>
  <c r="D195" i="1" s="1"/>
  <c r="J191" i="1"/>
  <c r="D191" i="1" s="1"/>
  <c r="J187" i="1"/>
  <c r="D187" i="1" s="1"/>
  <c r="J183" i="1"/>
  <c r="D183" i="1" s="1"/>
  <c r="J179" i="1"/>
  <c r="D179" i="1" s="1"/>
  <c r="J175" i="1"/>
  <c r="D175" i="1" s="1"/>
  <c r="J171" i="1"/>
  <c r="D171" i="1" s="1"/>
  <c r="J167" i="1"/>
  <c r="D167" i="1" s="1"/>
  <c r="J163" i="1"/>
  <c r="D163" i="1" s="1"/>
  <c r="J159" i="1"/>
  <c r="D159" i="1" s="1"/>
  <c r="J155" i="1"/>
  <c r="D155" i="1" s="1"/>
  <c r="J151" i="1"/>
  <c r="D151" i="1" s="1"/>
  <c r="J147" i="1"/>
  <c r="D147" i="1" s="1"/>
  <c r="J143" i="1"/>
  <c r="D143" i="1" s="1"/>
  <c r="J139" i="1"/>
  <c r="D139" i="1" s="1"/>
  <c r="J135" i="1"/>
  <c r="D135" i="1" s="1"/>
  <c r="J131" i="1"/>
  <c r="D131" i="1" s="1"/>
  <c r="J127" i="1"/>
  <c r="D127" i="1" s="1"/>
  <c r="J123" i="1"/>
  <c r="D123" i="1" s="1"/>
  <c r="J119" i="1"/>
  <c r="D119" i="1" s="1"/>
  <c r="J115" i="1"/>
  <c r="D115" i="1" s="1"/>
  <c r="J111" i="1"/>
  <c r="D111" i="1" s="1"/>
  <c r="K109" i="1"/>
  <c r="K174" i="1"/>
  <c r="K170" i="1"/>
  <c r="K166" i="1"/>
  <c r="K162" i="1"/>
  <c r="K158" i="1"/>
  <c r="K154" i="1"/>
  <c r="K150" i="1"/>
  <c r="K146" i="1"/>
  <c r="K142" i="1"/>
  <c r="K138" i="1"/>
  <c r="K134" i="1"/>
  <c r="K130" i="1"/>
  <c r="K126" i="1"/>
  <c r="K122" i="1"/>
  <c r="K118" i="1"/>
  <c r="K114" i="1"/>
  <c r="K110" i="1"/>
  <c r="G43" i="1"/>
  <c r="C110" i="1" l="1"/>
  <c r="L110" i="1" s="1"/>
  <c r="C142" i="1"/>
  <c r="L142" i="1" s="1"/>
  <c r="C174" i="1"/>
  <c r="L174" i="1" s="1"/>
  <c r="C134" i="1"/>
  <c r="L134" i="1" s="1"/>
  <c r="C170" i="1"/>
  <c r="L170" i="1" s="1"/>
  <c r="C114" i="1"/>
  <c r="L114" i="1" s="1"/>
  <c r="C146" i="1"/>
  <c r="L146" i="1" s="1"/>
  <c r="C118" i="1"/>
  <c r="L118" i="1" s="1"/>
  <c r="C150" i="1"/>
  <c r="L150" i="1" s="1"/>
  <c r="C154" i="1"/>
  <c r="L154" i="1" s="1"/>
  <c r="C166" i="1"/>
  <c r="L166" i="1" s="1"/>
  <c r="C138" i="1"/>
  <c r="L138" i="1" s="1"/>
  <c r="C122" i="1"/>
  <c r="L122" i="1" s="1"/>
  <c r="C126" i="1"/>
  <c r="L126" i="1" s="1"/>
  <c r="C158" i="1"/>
  <c r="L158" i="1" s="1"/>
  <c r="C109" i="1"/>
  <c r="L109" i="1" s="1"/>
  <c r="C130" i="1"/>
  <c r="L130" i="1" s="1"/>
  <c r="C162" i="1"/>
  <c r="L162" i="1" s="1"/>
  <c r="G3" i="1"/>
  <c r="G108" i="1" l="1"/>
  <c r="K108" i="1" s="1"/>
  <c r="G107" i="1"/>
  <c r="J107" i="1" s="1"/>
  <c r="D107" i="1" s="1"/>
  <c r="G106" i="1"/>
  <c r="J106" i="1" s="1"/>
  <c r="D106" i="1" s="1"/>
  <c r="G105" i="1"/>
  <c r="K105" i="1" s="1"/>
  <c r="J103" i="1"/>
  <c r="J102" i="1"/>
  <c r="J99" i="1"/>
  <c r="J98" i="1"/>
  <c r="J95" i="1"/>
  <c r="C95" i="1" s="1"/>
  <c r="J94" i="1"/>
  <c r="C94" i="1" s="1"/>
  <c r="J93" i="1"/>
  <c r="C93" i="1" s="1"/>
  <c r="J91" i="1"/>
  <c r="C91" i="1" s="1"/>
  <c r="J90" i="1"/>
  <c r="C90" i="1" s="1"/>
  <c r="J89" i="1"/>
  <c r="C89" i="1" s="1"/>
  <c r="J88" i="1"/>
  <c r="C88" i="1" s="1"/>
  <c r="J87" i="1"/>
  <c r="C87" i="1" s="1"/>
  <c r="J86" i="1"/>
  <c r="C86" i="1" s="1"/>
  <c r="J84" i="1"/>
  <c r="C84" i="1" s="1"/>
  <c r="J83" i="1"/>
  <c r="J82" i="1"/>
  <c r="C82" i="1" s="1"/>
  <c r="J81" i="1"/>
  <c r="D81" i="1" s="1"/>
  <c r="G80" i="1"/>
  <c r="J80" i="1" s="1"/>
  <c r="D80" i="1" s="1"/>
  <c r="G79" i="1"/>
  <c r="J79" i="1" s="1"/>
  <c r="D79" i="1" s="1"/>
  <c r="G78" i="1"/>
  <c r="J78" i="1" s="1"/>
  <c r="D78" i="1" s="1"/>
  <c r="G77" i="1"/>
  <c r="J77" i="1" s="1"/>
  <c r="D77" i="1" s="1"/>
  <c r="G76" i="1"/>
  <c r="J76" i="1" s="1"/>
  <c r="D76" i="1" s="1"/>
  <c r="G75" i="1"/>
  <c r="J75" i="1" s="1"/>
  <c r="D75" i="1" s="1"/>
  <c r="G74" i="1"/>
  <c r="J74" i="1" s="1"/>
  <c r="D74" i="1" s="1"/>
  <c r="G73" i="1"/>
  <c r="K73" i="1" s="1"/>
  <c r="G72" i="1"/>
  <c r="J72" i="1" s="1"/>
  <c r="D72" i="1" s="1"/>
  <c r="G71" i="1"/>
  <c r="J71" i="1" s="1"/>
  <c r="D71" i="1" s="1"/>
  <c r="G70" i="1"/>
  <c r="J70" i="1" s="1"/>
  <c r="D70" i="1" s="1"/>
  <c r="G69" i="1"/>
  <c r="K69" i="1" s="1"/>
  <c r="G68" i="1"/>
  <c r="J68" i="1" s="1"/>
  <c r="D68" i="1" s="1"/>
  <c r="G67" i="1"/>
  <c r="J67" i="1" s="1"/>
  <c r="D67" i="1" s="1"/>
  <c r="G66" i="1"/>
  <c r="J66" i="1" s="1"/>
  <c r="D66" i="1" s="1"/>
  <c r="G65" i="1"/>
  <c r="K65" i="1" s="1"/>
  <c r="G64" i="1"/>
  <c r="J64" i="1" s="1"/>
  <c r="D64" i="1" s="1"/>
  <c r="G63" i="1"/>
  <c r="J63" i="1" s="1"/>
  <c r="D63" i="1" s="1"/>
  <c r="G62" i="1"/>
  <c r="J62" i="1" s="1"/>
  <c r="D62" i="1" s="1"/>
  <c r="G61" i="1"/>
  <c r="K61" i="1" s="1"/>
  <c r="G60" i="1"/>
  <c r="J60" i="1" s="1"/>
  <c r="D60" i="1" s="1"/>
  <c r="G59" i="1"/>
  <c r="J59" i="1" s="1"/>
  <c r="D59" i="1" s="1"/>
  <c r="G58" i="1"/>
  <c r="J58" i="1" s="1"/>
  <c r="D58" i="1" s="1"/>
  <c r="G57" i="1"/>
  <c r="J57" i="1" s="1"/>
  <c r="D57" i="1" s="1"/>
  <c r="G56" i="1"/>
  <c r="J56" i="1" s="1"/>
  <c r="D56" i="1" s="1"/>
  <c r="G55" i="1"/>
  <c r="J55" i="1" s="1"/>
  <c r="D55" i="1" s="1"/>
  <c r="G54" i="1"/>
  <c r="J54" i="1" s="1"/>
  <c r="D54" i="1" s="1"/>
  <c r="G53" i="1"/>
  <c r="K53" i="1" s="1"/>
  <c r="G52" i="1"/>
  <c r="J52" i="1" s="1"/>
  <c r="D52" i="1" s="1"/>
  <c r="G51" i="1"/>
  <c r="J51" i="1" s="1"/>
  <c r="D51" i="1" s="1"/>
  <c r="G50" i="1"/>
  <c r="J50" i="1" s="1"/>
  <c r="D50" i="1" s="1"/>
  <c r="G49" i="1"/>
  <c r="J49" i="1" s="1"/>
  <c r="D49" i="1" s="1"/>
  <c r="G48" i="1"/>
  <c r="J48" i="1" s="1"/>
  <c r="D48" i="1" s="1"/>
  <c r="G47" i="1"/>
  <c r="J47" i="1" s="1"/>
  <c r="D47" i="1" s="1"/>
  <c r="G46" i="1"/>
  <c r="J46" i="1" s="1"/>
  <c r="D46" i="1" s="1"/>
  <c r="G45" i="1"/>
  <c r="K45" i="1" s="1"/>
  <c r="G44" i="1"/>
  <c r="J44" i="1" s="1"/>
  <c r="D44" i="1" s="1"/>
  <c r="J43" i="1"/>
  <c r="D43" i="1" s="1"/>
  <c r="G42" i="1"/>
  <c r="J42" i="1" s="1"/>
  <c r="D42" i="1" s="1"/>
  <c r="G41" i="1"/>
  <c r="K41" i="1" s="1"/>
  <c r="G40" i="1"/>
  <c r="J40" i="1" s="1"/>
  <c r="D40" i="1" s="1"/>
  <c r="G39" i="1"/>
  <c r="J39" i="1" s="1"/>
  <c r="D39" i="1" s="1"/>
  <c r="G38" i="1"/>
  <c r="J38" i="1" s="1"/>
  <c r="D38" i="1" s="1"/>
  <c r="G37" i="1"/>
  <c r="K37" i="1" s="1"/>
  <c r="G36" i="1"/>
  <c r="J36" i="1" s="1"/>
  <c r="D36" i="1" s="1"/>
  <c r="G35" i="1"/>
  <c r="J35" i="1" s="1"/>
  <c r="D35" i="1" s="1"/>
  <c r="G34" i="1"/>
  <c r="J34" i="1" s="1"/>
  <c r="D34" i="1" s="1"/>
  <c r="G33" i="1"/>
  <c r="K33" i="1" s="1"/>
  <c r="G32" i="1"/>
  <c r="J32" i="1" s="1"/>
  <c r="D32" i="1" s="1"/>
  <c r="G31" i="1"/>
  <c r="J31" i="1" s="1"/>
  <c r="D31" i="1" s="1"/>
  <c r="G30" i="1"/>
  <c r="J30" i="1" s="1"/>
  <c r="D30" i="1" s="1"/>
  <c r="G29" i="1"/>
  <c r="K29" i="1" s="1"/>
  <c r="G28" i="1"/>
  <c r="J28" i="1" s="1"/>
  <c r="D28" i="1" s="1"/>
  <c r="G27" i="1"/>
  <c r="J27" i="1" s="1"/>
  <c r="D27" i="1" s="1"/>
  <c r="G26" i="1"/>
  <c r="J26" i="1" s="1"/>
  <c r="D26" i="1" s="1"/>
  <c r="G25" i="1"/>
  <c r="K25" i="1" s="1"/>
  <c r="G24" i="1"/>
  <c r="J24" i="1" s="1"/>
  <c r="D24" i="1" s="1"/>
  <c r="G23" i="1"/>
  <c r="J23" i="1" s="1"/>
  <c r="D23" i="1" s="1"/>
  <c r="G22" i="1"/>
  <c r="J22" i="1" s="1"/>
  <c r="D22" i="1" s="1"/>
  <c r="G21" i="1"/>
  <c r="J21" i="1" s="1"/>
  <c r="D21" i="1" s="1"/>
  <c r="G20" i="1"/>
  <c r="J20" i="1" s="1"/>
  <c r="D20" i="1" s="1"/>
  <c r="G19" i="1"/>
  <c r="J19" i="1" s="1"/>
  <c r="D19" i="1" s="1"/>
  <c r="G18" i="1"/>
  <c r="J18" i="1" s="1"/>
  <c r="D18" i="1" s="1"/>
  <c r="G17" i="1"/>
  <c r="J17" i="1" s="1"/>
  <c r="D17" i="1" s="1"/>
  <c r="G16" i="1"/>
  <c r="J16" i="1" s="1"/>
  <c r="D16" i="1" s="1"/>
  <c r="G15" i="1"/>
  <c r="J15" i="1" s="1"/>
  <c r="D15" i="1" s="1"/>
  <c r="G14" i="1"/>
  <c r="J14" i="1" s="1"/>
  <c r="D14" i="1" s="1"/>
  <c r="G13" i="1"/>
  <c r="J13" i="1" s="1"/>
  <c r="D13" i="1" s="1"/>
  <c r="G12" i="1"/>
  <c r="J12" i="1" s="1"/>
  <c r="D12" i="1" s="1"/>
  <c r="J11" i="1"/>
  <c r="D11" i="1" s="1"/>
  <c r="G10" i="1"/>
  <c r="J10" i="1" s="1"/>
  <c r="D10" i="1" s="1"/>
  <c r="G9" i="1"/>
  <c r="K9" i="1" s="1"/>
  <c r="G8" i="1"/>
  <c r="J8" i="1" s="1"/>
  <c r="D8" i="1" s="1"/>
  <c r="G7" i="1"/>
  <c r="J7" i="1" s="1"/>
  <c r="D7" i="1" s="1"/>
  <c r="G6" i="1"/>
  <c r="J6" i="1" s="1"/>
  <c r="D6" i="1" s="1"/>
  <c r="G5" i="1"/>
  <c r="K5" i="1" s="1"/>
  <c r="G4" i="1"/>
  <c r="J4" i="1" s="1"/>
  <c r="D4" i="1" s="1"/>
  <c r="K3" i="1"/>
  <c r="J3" i="1"/>
  <c r="D3" i="1" s="1"/>
  <c r="C105" i="1" l="1"/>
  <c r="L105" i="1" s="1"/>
  <c r="C9" i="1"/>
  <c r="L9" i="1" s="1"/>
  <c r="C33" i="1"/>
  <c r="L33" i="1" s="1"/>
  <c r="C3" i="1"/>
  <c r="L3" i="1" s="1"/>
  <c r="C25" i="1"/>
  <c r="L25" i="1" s="1"/>
  <c r="C65" i="1"/>
  <c r="L65" i="1" s="1"/>
  <c r="C5" i="1"/>
  <c r="L5" i="1" s="1"/>
  <c r="C29" i="1"/>
  <c r="L29" i="1" s="1"/>
  <c r="C37" i="1"/>
  <c r="L37" i="1" s="1"/>
  <c r="C69" i="1"/>
  <c r="L69" i="1" s="1"/>
  <c r="C108" i="1"/>
  <c r="L108" i="1" s="1"/>
  <c r="D83" i="1"/>
  <c r="C83" i="1"/>
  <c r="L83" i="1" s="1"/>
  <c r="D86" i="1"/>
  <c r="D94" i="1"/>
  <c r="D102" i="1"/>
  <c r="C102" i="1"/>
  <c r="L102" i="1" s="1"/>
  <c r="D87" i="1"/>
  <c r="L87" i="1"/>
  <c r="D95" i="1"/>
  <c r="D103" i="1"/>
  <c r="C103" i="1"/>
  <c r="L103" i="1" s="1"/>
  <c r="D88" i="1"/>
  <c r="D89" i="1"/>
  <c r="L89" i="1"/>
  <c r="D82" i="1"/>
  <c r="L82" i="1"/>
  <c r="D90" i="1"/>
  <c r="D98" i="1"/>
  <c r="C98" i="1"/>
  <c r="L98" i="1" s="1"/>
  <c r="D91" i="1"/>
  <c r="D99" i="1"/>
  <c r="C99" i="1"/>
  <c r="L99" i="1" s="1"/>
  <c r="D84" i="1"/>
  <c r="L84" i="1"/>
  <c r="D93" i="1"/>
  <c r="L93" i="1"/>
  <c r="K62" i="1"/>
  <c r="K16" i="1"/>
  <c r="K6" i="1"/>
  <c r="K13" i="1"/>
  <c r="K50" i="1"/>
  <c r="J45" i="1"/>
  <c r="D45" i="1" s="1"/>
  <c r="K32" i="1"/>
  <c r="K52" i="1"/>
  <c r="K64" i="1"/>
  <c r="K23" i="1"/>
  <c r="J53" i="1"/>
  <c r="D53" i="1" s="1"/>
  <c r="J65" i="1"/>
  <c r="D65" i="1" s="1"/>
  <c r="J85" i="1"/>
  <c r="C85" i="1" s="1"/>
  <c r="K17" i="1"/>
  <c r="K21" i="1"/>
  <c r="K46" i="1"/>
  <c r="K63" i="1"/>
  <c r="K80" i="1"/>
  <c r="K35" i="1"/>
  <c r="K47" i="1"/>
  <c r="K81" i="1"/>
  <c r="C81" i="1" s="1"/>
  <c r="K31" i="1"/>
  <c r="K70" i="1"/>
  <c r="K77" i="1"/>
  <c r="K14" i="1"/>
  <c r="K18" i="1"/>
  <c r="J29" i="1"/>
  <c r="D29" i="1" s="1"/>
  <c r="J33" i="1"/>
  <c r="D33" i="1" s="1"/>
  <c r="K38" i="1"/>
  <c r="K48" i="1"/>
  <c r="K57" i="1"/>
  <c r="L94" i="1"/>
  <c r="K49" i="1"/>
  <c r="K72" i="1"/>
  <c r="L95" i="1"/>
  <c r="J105" i="1"/>
  <c r="D105" i="1" s="1"/>
  <c r="K8" i="1"/>
  <c r="K15" i="1"/>
  <c r="K20" i="1"/>
  <c r="K40" i="1"/>
  <c r="K67" i="1"/>
  <c r="K78" i="1"/>
  <c r="K106" i="1"/>
  <c r="K30" i="1"/>
  <c r="K55" i="1"/>
  <c r="J61" i="1"/>
  <c r="D61" i="1" s="1"/>
  <c r="K79" i="1"/>
  <c r="K10" i="1"/>
  <c r="K12" i="1"/>
  <c r="J25" i="1"/>
  <c r="D25" i="1" s="1"/>
  <c r="K27" i="1"/>
  <c r="K42" i="1"/>
  <c r="K44" i="1"/>
  <c r="K59" i="1"/>
  <c r="K74" i="1"/>
  <c r="K76" i="1"/>
  <c r="L91" i="1"/>
  <c r="K4" i="1"/>
  <c r="K19" i="1"/>
  <c r="K34" i="1"/>
  <c r="K36" i="1"/>
  <c r="K51" i="1"/>
  <c r="K66" i="1"/>
  <c r="K68" i="1"/>
  <c r="J97" i="1"/>
  <c r="C97" i="1" s="1"/>
  <c r="K11" i="1"/>
  <c r="J41" i="1"/>
  <c r="D41" i="1" s="1"/>
  <c r="K43" i="1"/>
  <c r="K58" i="1"/>
  <c r="K60" i="1"/>
  <c r="K75" i="1"/>
  <c r="J92" i="1"/>
  <c r="C92" i="1" s="1"/>
  <c r="J9" i="1"/>
  <c r="D9" i="1" s="1"/>
  <c r="K26" i="1"/>
  <c r="K28" i="1"/>
  <c r="J73" i="1"/>
  <c r="D73" i="1" s="1"/>
  <c r="L90" i="1"/>
  <c r="J5" i="1"/>
  <c r="D5" i="1" s="1"/>
  <c r="K7" i="1"/>
  <c r="K22" i="1"/>
  <c r="K24" i="1"/>
  <c r="J37" i="1"/>
  <c r="D37" i="1" s="1"/>
  <c r="K39" i="1"/>
  <c r="C39" i="1" s="1"/>
  <c r="K54" i="1"/>
  <c r="K56" i="1"/>
  <c r="J69" i="1"/>
  <c r="D69" i="1" s="1"/>
  <c r="K71" i="1"/>
  <c r="L86" i="1"/>
  <c r="L88" i="1"/>
  <c r="J101" i="1"/>
  <c r="K107" i="1"/>
  <c r="J96" i="1"/>
  <c r="C96" i="1" s="1"/>
  <c r="J100" i="1"/>
  <c r="J104" i="1"/>
  <c r="J108" i="1"/>
  <c r="D108" i="1" s="1"/>
  <c r="C31" i="1" l="1"/>
  <c r="L31" i="1" s="1"/>
  <c r="C43" i="1"/>
  <c r="L43" i="1" s="1"/>
  <c r="C47" i="1"/>
  <c r="L47" i="1" s="1"/>
  <c r="C13" i="1"/>
  <c r="L13" i="1" s="1"/>
  <c r="C73" i="1"/>
  <c r="L73" i="1" s="1"/>
  <c r="C26" i="1"/>
  <c r="L26" i="1" s="1"/>
  <c r="C19" i="1"/>
  <c r="L19" i="1" s="1"/>
  <c r="C27" i="1"/>
  <c r="L27" i="1" s="1"/>
  <c r="C106" i="1"/>
  <c r="L106" i="1" s="1"/>
  <c r="C35" i="1"/>
  <c r="L35" i="1" s="1"/>
  <c r="C6" i="1"/>
  <c r="L6" i="1" s="1"/>
  <c r="C48" i="1"/>
  <c r="L48" i="1" s="1"/>
  <c r="C34" i="1"/>
  <c r="L34" i="1" s="1"/>
  <c r="C30" i="1"/>
  <c r="L30" i="1" s="1"/>
  <c r="C4" i="1"/>
  <c r="L4" i="1" s="1"/>
  <c r="C78" i="1"/>
  <c r="L78" i="1" s="1"/>
  <c r="C72" i="1"/>
  <c r="L72" i="1" s="1"/>
  <c r="C18" i="1"/>
  <c r="L18" i="1" s="1"/>
  <c r="C80" i="1"/>
  <c r="L80" i="1" s="1"/>
  <c r="C23" i="1"/>
  <c r="L23" i="1" s="1"/>
  <c r="C16" i="1"/>
  <c r="L16" i="1" s="1"/>
  <c r="C61" i="1"/>
  <c r="L61" i="1" s="1"/>
  <c r="C41" i="1"/>
  <c r="L41" i="1" s="1"/>
  <c r="C51" i="1"/>
  <c r="L51" i="1" s="1"/>
  <c r="C36" i="1"/>
  <c r="L36" i="1" s="1"/>
  <c r="C55" i="1"/>
  <c r="L55" i="1" s="1"/>
  <c r="C38" i="1"/>
  <c r="L38" i="1" s="1"/>
  <c r="C107" i="1"/>
  <c r="L107" i="1" s="1"/>
  <c r="C42" i="1"/>
  <c r="L42" i="1" s="1"/>
  <c r="C24" i="1"/>
  <c r="L24" i="1" s="1"/>
  <c r="C12" i="1"/>
  <c r="L12" i="1" s="1"/>
  <c r="C49" i="1"/>
  <c r="L49" i="1" s="1"/>
  <c r="C14" i="1"/>
  <c r="L14" i="1" s="1"/>
  <c r="C63" i="1"/>
  <c r="L63" i="1" s="1"/>
  <c r="C64" i="1"/>
  <c r="L64" i="1" s="1"/>
  <c r="C62" i="1"/>
  <c r="L62" i="1" s="1"/>
  <c r="C7" i="1"/>
  <c r="L7" i="1" s="1"/>
  <c r="C68" i="1"/>
  <c r="L68" i="1" s="1"/>
  <c r="C10" i="1"/>
  <c r="L10" i="1" s="1"/>
  <c r="C40" i="1"/>
  <c r="L40" i="1" s="1"/>
  <c r="C53" i="1"/>
  <c r="L53" i="1" s="1"/>
  <c r="C56" i="1"/>
  <c r="L56" i="1" s="1"/>
  <c r="C60" i="1"/>
  <c r="L60" i="1" s="1"/>
  <c r="C59" i="1"/>
  <c r="L59" i="1" s="1"/>
  <c r="C15" i="1"/>
  <c r="L15" i="1" s="1"/>
  <c r="C17" i="1"/>
  <c r="L17" i="1" s="1"/>
  <c r="C45" i="1"/>
  <c r="L45" i="1" s="1"/>
  <c r="C54" i="1"/>
  <c r="L54" i="1" s="1"/>
  <c r="C58" i="1"/>
  <c r="L58" i="1" s="1"/>
  <c r="C44" i="1"/>
  <c r="L44" i="1" s="1"/>
  <c r="C8" i="1"/>
  <c r="L8" i="1" s="1"/>
  <c r="C50" i="1"/>
  <c r="L50" i="1" s="1"/>
  <c r="C28" i="1"/>
  <c r="L28" i="1" s="1"/>
  <c r="C22" i="1"/>
  <c r="L22" i="1" s="1"/>
  <c r="C67" i="1"/>
  <c r="L67" i="1" s="1"/>
  <c r="C71" i="1"/>
  <c r="L71" i="1" s="1"/>
  <c r="C76" i="1"/>
  <c r="L76" i="1" s="1"/>
  <c r="C77" i="1"/>
  <c r="L77" i="1" s="1"/>
  <c r="C46" i="1"/>
  <c r="L46" i="1" s="1"/>
  <c r="C52" i="1"/>
  <c r="L52" i="1" s="1"/>
  <c r="C75" i="1"/>
  <c r="L75" i="1" s="1"/>
  <c r="C66" i="1"/>
  <c r="L66" i="1" s="1"/>
  <c r="C74" i="1"/>
  <c r="L74" i="1" s="1"/>
  <c r="C79" i="1"/>
  <c r="L79" i="1" s="1"/>
  <c r="C20" i="1"/>
  <c r="L20" i="1" s="1"/>
  <c r="C57" i="1"/>
  <c r="L57" i="1" s="1"/>
  <c r="C70" i="1"/>
  <c r="L70" i="1" s="1"/>
  <c r="C21" i="1"/>
  <c r="L21" i="1" s="1"/>
  <c r="C32" i="1"/>
  <c r="L32" i="1" s="1"/>
  <c r="C11" i="1"/>
  <c r="L11" i="1" s="1"/>
  <c r="D92" i="1"/>
  <c r="L92" i="1"/>
  <c r="L81" i="1"/>
  <c r="D85" i="1"/>
  <c r="L85" i="1"/>
  <c r="D100" i="1"/>
  <c r="C100" i="1"/>
  <c r="L100" i="1" s="1"/>
  <c r="D104" i="1"/>
  <c r="C104" i="1"/>
  <c r="L104" i="1" s="1"/>
  <c r="D96" i="1"/>
  <c r="L96" i="1"/>
  <c r="D101" i="1"/>
  <c r="C101" i="1"/>
  <c r="L101" i="1" s="1"/>
  <c r="D97" i="1"/>
  <c r="L97" i="1"/>
  <c r="L39" i="1"/>
</calcChain>
</file>

<file path=xl/sharedStrings.xml><?xml version="1.0" encoding="utf-8"?>
<sst xmlns="http://schemas.openxmlformats.org/spreadsheetml/2006/main" count="482" uniqueCount="201">
  <si>
    <t>Date travail effectué</t>
  </si>
  <si>
    <t>Etat de la maintenance</t>
  </si>
  <si>
    <t>Type de Maintenance</t>
  </si>
  <si>
    <t>Site</t>
  </si>
  <si>
    <t>Maintenance préventive</t>
  </si>
  <si>
    <t>Date travaux effectué</t>
  </si>
  <si>
    <t>Durée en jour avant maintenance</t>
  </si>
  <si>
    <t>Retard des travaux</t>
  </si>
  <si>
    <t>Stabilisateur aval</t>
  </si>
  <si>
    <t>Matériel</t>
  </si>
  <si>
    <t>Saint-Pourçain</t>
  </si>
  <si>
    <t>Commune</t>
  </si>
  <si>
    <t>Faubourg de Paris</t>
  </si>
  <si>
    <t>Rue de Champ feuillet</t>
  </si>
  <si>
    <t>Rue de la Passerelle</t>
  </si>
  <si>
    <t>Réservoir (réseau briailles)</t>
  </si>
  <si>
    <t>Monostab. aval</t>
  </si>
  <si>
    <t>Montord</t>
  </si>
  <si>
    <t>Diamètre</t>
  </si>
  <si>
    <t>Pression Amont/Aval</t>
  </si>
  <si>
    <t>Marque</t>
  </si>
  <si>
    <t>Référence</t>
  </si>
  <si>
    <t>6,7/2,5</t>
  </si>
  <si>
    <t>8/3,5</t>
  </si>
  <si>
    <t>5 et 1</t>
  </si>
  <si>
    <t>Bayard</t>
  </si>
  <si>
    <t>Treteau</t>
  </si>
  <si>
    <t>Les Marquetons</t>
  </si>
  <si>
    <t>5,5/4,5</t>
  </si>
  <si>
    <t>Creuzier le Vieux</t>
  </si>
  <si>
    <t>Rue des acacias</t>
  </si>
  <si>
    <t>Station les Vergers</t>
  </si>
  <si>
    <t>Rue de Boutiron</t>
  </si>
  <si>
    <t>Rue des Dauriers (haut)</t>
  </si>
  <si>
    <t>Rue de Nantille</t>
  </si>
  <si>
    <t>Rue des Dauriers (bas)</t>
  </si>
  <si>
    <t>7/2,5</t>
  </si>
  <si>
    <t>7/3,5</t>
  </si>
  <si>
    <t>7,5/4</t>
  </si>
  <si>
    <t>7 et 3</t>
  </si>
  <si>
    <t>Creuzier le Neuf</t>
  </si>
  <si>
    <t xml:space="preserve">Les Audries </t>
  </si>
  <si>
    <t>Les Combes</t>
  </si>
  <si>
    <t>Langy</t>
  </si>
  <si>
    <t>Créchy</t>
  </si>
  <si>
    <t>Montaigu-le-blin</t>
  </si>
  <si>
    <t xml:space="preserve">Réservoir </t>
  </si>
  <si>
    <t>La poste</t>
  </si>
  <si>
    <t>By-pass</t>
  </si>
  <si>
    <t>Vanne altimétrique fonction amont</t>
  </si>
  <si>
    <t>Varennes sur  Allier</t>
  </si>
  <si>
    <t>Route de créchy</t>
  </si>
  <si>
    <t>Route de Cesset</t>
  </si>
  <si>
    <t>RN7 chazeuil</t>
  </si>
  <si>
    <t>Etg Martel</t>
  </si>
  <si>
    <t>Ramus</t>
  </si>
  <si>
    <t>Les moullières</t>
  </si>
  <si>
    <t>Les Salnins</t>
  </si>
  <si>
    <t>Haies basses</t>
  </si>
  <si>
    <t>Claval</t>
  </si>
  <si>
    <t>le coquet 2</t>
  </si>
  <si>
    <t>le coquet 1</t>
  </si>
  <si>
    <t xml:space="preserve">St-Germain des Fossés </t>
  </si>
  <si>
    <t>Rnd point ex tuileries N°209</t>
  </si>
  <si>
    <t>Marcenat</t>
  </si>
  <si>
    <t>Arrivée les mottes</t>
  </si>
  <si>
    <t>Boucé</t>
  </si>
  <si>
    <t>Lacet</t>
  </si>
  <si>
    <t>Billy</t>
  </si>
  <si>
    <t>Brise charge</t>
  </si>
  <si>
    <t>La paroisse</t>
  </si>
  <si>
    <t>St félix</t>
  </si>
  <si>
    <t>Vanne altimétrique</t>
  </si>
  <si>
    <t>Brise charge (by-pass)</t>
  </si>
  <si>
    <t>Code (320010    ITC)</t>
  </si>
  <si>
    <t>8/2,6</t>
  </si>
  <si>
    <t>10 et 8</t>
  </si>
  <si>
    <t>8 et 7</t>
  </si>
  <si>
    <t>12,5/8</t>
  </si>
  <si>
    <t>9 et 6</t>
  </si>
  <si>
    <t>8 et 4</t>
  </si>
  <si>
    <t>3,35 et ?</t>
  </si>
  <si>
    <t>4,5 et ?</t>
  </si>
  <si>
    <t>3,5 et 2</t>
  </si>
  <si>
    <t>Tury</t>
  </si>
  <si>
    <t>2151876-20</t>
  </si>
  <si>
    <t xml:space="preserve">Vanne altimétrique </t>
  </si>
  <si>
    <t>Hydrosavy stab amont</t>
  </si>
  <si>
    <t>79801 98</t>
  </si>
  <si>
    <t>3,2 et ?</t>
  </si>
  <si>
    <t>6 et 1,4</t>
  </si>
  <si>
    <t>7 / 1,5</t>
  </si>
  <si>
    <t>8 et 1,5</t>
  </si>
  <si>
    <t>320014  ITC</t>
  </si>
  <si>
    <t>7 et 3,5</t>
  </si>
  <si>
    <t>320011     ITC</t>
  </si>
  <si>
    <t>NG1E-208-03/KCOS</t>
  </si>
  <si>
    <t>NG1E-208-01/KCHOSX</t>
  </si>
  <si>
    <t>NG1E-206-03/KCOS</t>
  </si>
  <si>
    <t>Le nécessaire pour l'identification du modèle auprès d'un commercial (selon Pinel) :</t>
  </si>
  <si>
    <t>Calval : SI numéro de série commence par N &gt; 200 ou N = 200 alors le modèle est post année 2000 est donc référencer dans le catalogue Claval.</t>
  </si>
  <si>
    <t>Necessite Le n° sur la plaque signalétique, 2 chiffre 2 chiffre 3 chiffre (Année, Mois, Modèle)</t>
  </si>
  <si>
    <t>Ref 391-P N°8303818</t>
  </si>
  <si>
    <t>N°321010</t>
  </si>
  <si>
    <t>Ref 535 N°91 07 555</t>
  </si>
  <si>
    <t>Ref : K3 60 N°336010 ou NF06012</t>
  </si>
  <si>
    <t>Ref : K3 60 N°98 02 160</t>
  </si>
  <si>
    <t>Ref : 395 N°930244 ou N°336000</t>
  </si>
  <si>
    <t>Ratonnière</t>
  </si>
  <si>
    <t>18 12 2013</t>
  </si>
  <si>
    <t xml:space="preserve">SLAT </t>
  </si>
  <si>
    <t>4 de 12 V/12 AH en série parallèle</t>
  </si>
  <si>
    <t>Caractéristique</t>
  </si>
  <si>
    <t>4 de 12 V/12 AH en série-parallèle</t>
  </si>
  <si>
    <t xml:space="preserve">2 de 12 V/65 AH en série </t>
  </si>
  <si>
    <t>Chazeuil</t>
  </si>
  <si>
    <t>Les Mottes</t>
  </si>
  <si>
    <t>Saint-Félix</t>
  </si>
  <si>
    <t>Les Fontaines</t>
  </si>
  <si>
    <t>Les Moulières</t>
  </si>
  <si>
    <t>Le Pont-noir</t>
  </si>
  <si>
    <t>La Montagne Verte</t>
  </si>
  <si>
    <t>12 V/100 AH en série par 4 (48 V)</t>
  </si>
  <si>
    <t>2 de 12 V/65 AH en série (24 V)</t>
  </si>
  <si>
    <t>SLAT : 22 12 2015</t>
  </si>
  <si>
    <t>SLAT : 20 07 2010</t>
  </si>
  <si>
    <t>SLAT : 14 04 2015</t>
  </si>
  <si>
    <t>AEES : 2001</t>
  </si>
  <si>
    <t>SLAT : 08 01 2014</t>
  </si>
  <si>
    <t xml:space="preserve">4 de 6 V/12 AH en série (24 V) </t>
  </si>
  <si>
    <t>2 de 12 V/17 AH en série (24 V)</t>
  </si>
  <si>
    <t>SLAT 1 : 2001</t>
  </si>
  <si>
    <t>SLAT 2 : 05 08 2014</t>
  </si>
  <si>
    <t>Le Marquisat</t>
  </si>
  <si>
    <t>AEES : 1995</t>
  </si>
  <si>
    <t>SLAT : 16 11 2015</t>
  </si>
  <si>
    <t>SLAT : 28 03 2013</t>
  </si>
  <si>
    <t>SLAT : 9 12 2014</t>
  </si>
  <si>
    <t>BILLY TELEGESTION</t>
  </si>
  <si>
    <t>BILLY BUREAUX</t>
  </si>
  <si>
    <t>BILLY BUREAUX serveur</t>
  </si>
  <si>
    <t xml:space="preserve">KLORAY : 16 11 2000 </t>
  </si>
  <si>
    <t>INFOSEC : 10 11 2005</t>
  </si>
  <si>
    <t>INFOSEC : 2012</t>
  </si>
  <si>
    <t>2 de 12 V-9AH</t>
  </si>
  <si>
    <t>8 de 12 V-7AH</t>
  </si>
  <si>
    <t>54 de 12 V</t>
  </si>
  <si>
    <t>NX "AMP9038"</t>
  </si>
  <si>
    <t>NX "AMP9085"</t>
  </si>
  <si>
    <t>YUASA NPL65-12I</t>
  </si>
  <si>
    <t>EUROPA EB12-7,2</t>
  </si>
  <si>
    <t>NX "AMP9037"</t>
  </si>
  <si>
    <t>Origine INFOSEC</t>
  </si>
  <si>
    <t>BATTERIES SOFREL</t>
  </si>
  <si>
    <t>Briailles</t>
  </si>
  <si>
    <t>Saint-Didier</t>
  </si>
  <si>
    <t>Chavroches</t>
  </si>
  <si>
    <t>Billy Fontcroze</t>
  </si>
  <si>
    <t>Billy brise-charge</t>
  </si>
  <si>
    <t>Billy télégestion</t>
  </si>
  <si>
    <t>Le Coquet</t>
  </si>
  <si>
    <t>Bayet"lechambon"</t>
  </si>
  <si>
    <t>La bêche</t>
  </si>
  <si>
    <t>Les grandes garennes</t>
  </si>
  <si>
    <t>Interco .VA/RGA</t>
  </si>
  <si>
    <t>YUASA NP12-12</t>
  </si>
  <si>
    <t>YUASA</t>
  </si>
  <si>
    <t>12 V/12 AH  /  151x98x97.5</t>
  </si>
  <si>
    <t xml:space="preserve">12 V/12 AH </t>
  </si>
  <si>
    <t>YUASA NP12-6</t>
  </si>
  <si>
    <t>S550 = 12 V / 12 AH +</t>
  </si>
  <si>
    <t xml:space="preserve">S550 = 12 V / 12 AH </t>
  </si>
  <si>
    <t>Extension Sofrel = 12 V / 12 AH</t>
  </si>
  <si>
    <t>Sofrel</t>
  </si>
  <si>
    <t>Surpresseur Creuzier le Vieux</t>
  </si>
  <si>
    <t>Billy SIG</t>
  </si>
  <si>
    <t>Bayet</t>
  </si>
  <si>
    <t xml:space="preserve">2 de 12 V/12 AH en série </t>
  </si>
  <si>
    <t>Power Sonic</t>
  </si>
  <si>
    <t>1 de 12V/5Ah</t>
  </si>
  <si>
    <t>Alimentation secourue 24 VDC</t>
  </si>
  <si>
    <t>Onduleur 230 VAC</t>
  </si>
  <si>
    <t>Échéance maintenance préventive</t>
  </si>
  <si>
    <t xml:space="preserve">Maintenance annuelle </t>
  </si>
  <si>
    <t>Nécessite le Type(commence par NGE ou NG1E) si daté de N&gt;=200</t>
  </si>
  <si>
    <t>Nécessite la référence donc 3 chiffre ou 3 chiffre et une lettre (la lettre précédée ou est précédée par les 3 chiffre).</t>
  </si>
  <si>
    <t>Bayard : SI numéro de série commence par N &gt; 20 ou N = 20 alors le modèle est post année 2000 donc mieux réferencer.</t>
  </si>
  <si>
    <t>Échéance maintenance</t>
  </si>
  <si>
    <t>M</t>
  </si>
  <si>
    <t>Numéro ligne</t>
  </si>
  <si>
    <t>Renouvellement matériel site</t>
  </si>
  <si>
    <t>le Chêpes</t>
  </si>
  <si>
    <t>Slat 1</t>
  </si>
  <si>
    <t>Slat 2</t>
  </si>
  <si>
    <t>Billy bureaux</t>
  </si>
  <si>
    <t>AEES</t>
  </si>
  <si>
    <t>KLORAY</t>
  </si>
  <si>
    <t>INFOSEC</t>
  </si>
  <si>
    <t>APC</t>
  </si>
  <si>
    <t>EATON3S550</t>
  </si>
  <si>
    <t>Les moulières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</si>
</sst>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ova"/>
      <family val="2"/>
    </font>
    <font>
      <sz val="14"/>
      <color theme="1"/>
      <name val="Arial Nova"/>
      <family val="2"/>
    </font>
    <font>
      <u/>
      <sz val="14"/>
      <color theme="10"/>
      <name val="Arial Nova"/>
      <family val="2"/>
    </font>
    <font>
      <sz val="14"/>
      <color theme="1"/>
      <name val="Calibri"/>
      <family val="2"/>
      <scheme val="minor"/>
    </font>
    <font>
      <i/>
      <sz val="20"/>
      <color theme="1"/>
      <name val="Georgia Pro"/>
      <family val="1"/>
    </font>
    <font>
      <sz val="16"/>
      <color theme="1"/>
      <name val="Comic Sans MS"/>
      <family val="4"/>
    </font>
    <font>
      <sz val="16"/>
      <name val="Comic Sans MS"/>
      <family val="4"/>
    </font>
    <font>
      <u/>
      <sz val="16"/>
      <color theme="10"/>
      <name val="Comic Sans MS"/>
      <family val="4"/>
    </font>
    <font>
      <sz val="17"/>
      <color theme="1"/>
      <name val="Calibri"/>
      <family val="2"/>
      <scheme val="minor"/>
    </font>
    <font>
      <sz val="17"/>
      <color theme="10"/>
      <name val="Comic Sans MS"/>
      <family val="4"/>
    </font>
    <font>
      <sz val="17"/>
      <color theme="1"/>
      <name val="Arial Nova"/>
      <family val="2"/>
    </font>
    <font>
      <sz val="20"/>
      <color theme="1"/>
      <name val="Arial Nova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/>
    <xf numFmtId="0" fontId="0" fillId="0" borderId="0" xfId="0" applyFont="1"/>
    <xf numFmtId="0" fontId="3" fillId="0" borderId="0" xfId="0" applyFont="1"/>
    <xf numFmtId="0" fontId="4" fillId="0" borderId="0" xfId="0" applyFont="1"/>
    <xf numFmtId="0" fontId="4" fillId="0" borderId="0" xfId="0" applyFont="1" applyBorder="1"/>
    <xf numFmtId="0" fontId="5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4" fontId="6" fillId="0" borderId="0" xfId="1" applyNumberFormat="1" applyFont="1" applyAlignment="1">
      <alignment horizontal="center"/>
    </xf>
    <xf numFmtId="0" fontId="5" fillId="0" borderId="0" xfId="0" applyFont="1" applyBorder="1"/>
    <xf numFmtId="0" fontId="5" fillId="0" borderId="0" xfId="0" applyFont="1"/>
    <xf numFmtId="0" fontId="7" fillId="0" borderId="0" xfId="0" applyFont="1"/>
    <xf numFmtId="0" fontId="7" fillId="0" borderId="0" xfId="0" applyFont="1" applyBorder="1"/>
    <xf numFmtId="0" fontId="8" fillId="4" borderId="10" xfId="0" applyFont="1" applyFill="1" applyBorder="1" applyAlignment="1">
      <alignment horizontal="center" vertical="center" wrapText="1"/>
    </xf>
    <xf numFmtId="0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14" fontId="10" fillId="0" borderId="0" xfId="1" applyNumberFormat="1" applyFont="1" applyAlignment="1">
      <alignment horizontal="center"/>
    </xf>
    <xf numFmtId="0" fontId="9" fillId="0" borderId="0" xfId="0" applyNumberFormat="1" applyFont="1" applyAlignment="1">
      <alignment horizontal="center"/>
    </xf>
    <xf numFmtId="16" fontId="9" fillId="0" borderId="0" xfId="0" applyNumberFormat="1" applyFont="1" applyAlignment="1">
      <alignment horizont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/>
    </xf>
    <xf numFmtId="0" fontId="9" fillId="0" borderId="0" xfId="0" applyNumberFormat="1" applyFont="1" applyBorder="1" applyAlignment="1">
      <alignment horizontal="center"/>
    </xf>
    <xf numFmtId="0" fontId="9" fillId="0" borderId="0" xfId="0" applyNumberFormat="1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14" fontId="11" fillId="0" borderId="0" xfId="1" applyNumberFormat="1" applyFont="1" applyAlignment="1">
      <alignment horizontal="center"/>
    </xf>
    <xf numFmtId="0" fontId="12" fillId="0" borderId="0" xfId="0" applyFont="1"/>
    <xf numFmtId="14" fontId="13" fillId="0" borderId="0" xfId="1" applyNumberFormat="1" applyFont="1" applyAlignment="1">
      <alignment horizontal="center" vertical="center"/>
    </xf>
    <xf numFmtId="0" fontId="14" fillId="0" borderId="0" xfId="0" applyNumberFormat="1" applyFont="1" applyAlignment="1">
      <alignment horizontal="center"/>
    </xf>
    <xf numFmtId="0" fontId="14" fillId="0" borderId="0" xfId="0" applyFont="1"/>
    <xf numFmtId="0" fontId="15" fillId="0" borderId="0" xfId="0" applyFont="1"/>
    <xf numFmtId="0" fontId="16" fillId="0" borderId="0" xfId="0" applyFont="1"/>
    <xf numFmtId="0" fontId="15" fillId="0" borderId="10" xfId="0" applyFont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5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6">
    <dxf>
      <font>
        <b/>
        <i val="0"/>
        <color theme="0"/>
      </font>
      <fill>
        <gradientFill degree="90">
          <stop position="0">
            <color theme="4" tint="-0.49803155613879818"/>
          </stop>
          <stop position="1">
            <color theme="4"/>
          </stop>
        </gradientFill>
      </fill>
    </dxf>
    <dxf>
      <font>
        <b/>
        <i/>
        <color rgb="FF0F6404"/>
      </font>
    </dxf>
    <dxf>
      <font>
        <b/>
        <i/>
        <strike val="0"/>
        <color rgb="FFE75403"/>
      </font>
    </dxf>
    <dxf>
      <font>
        <b/>
        <i/>
        <u val="double"/>
        <color rgb="FFC00000"/>
      </font>
    </dxf>
    <dxf>
      <font>
        <b/>
        <i val="0"/>
        <u val="none"/>
        <color theme="0"/>
      </font>
      <fill>
        <gradientFill degree="90">
          <stop position="0">
            <color theme="4" tint="-0.49803155613879818"/>
          </stop>
          <stop position="1">
            <color theme="4"/>
          </stop>
        </gradientFill>
      </fill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vertAlign val="baseline"/>
        <sz val="16"/>
        <name val="Comic Sans MS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vertAlign val="baseline"/>
        <sz val="16"/>
        <name val="Comic Sans MS"/>
        <family val="4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vertAlign val="baseline"/>
        <sz val="16"/>
        <name val="Comic Sans MS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vertAlign val="baseline"/>
        <sz val="16"/>
        <name val="Comic Sans MS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7"/>
        <name val="Comic Sans MS"/>
        <family val="4"/>
        <scheme val="none"/>
      </font>
      <numFmt numFmtId="0" formatCode="General"/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outline val="0"/>
        <shadow val="0"/>
        <vertAlign val="baseline"/>
        <sz val="16"/>
        <name val="Comic Sans MS"/>
        <family val="4"/>
        <scheme val="none"/>
      </font>
      <alignment horizont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20"/>
        <color theme="1"/>
        <name val="Bodoni"/>
        <family val="1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F6404"/>
      <color rgb="FFE75403"/>
      <color rgb="FFDB5003"/>
      <color rgb="FF158905"/>
      <color rgb="FF169505"/>
      <color rgb="FFDE8F00"/>
      <color rgb="FFEA9600"/>
      <color rgb="FFE8A602"/>
      <color rgb="FFFF8205"/>
      <color rgb="FF33AF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361950</xdr:colOff>
          <xdr:row>1</xdr:row>
          <xdr:rowOff>95250</xdr:rowOff>
        </xdr:from>
        <xdr:to>
          <xdr:col>1</xdr:col>
          <xdr:colOff>1390650</xdr:colOff>
          <xdr:row>1</xdr:row>
          <xdr:rowOff>942975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variable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1562100</xdr:colOff>
          <xdr:row>1</xdr:row>
          <xdr:rowOff>85725</xdr:rowOff>
        </xdr:from>
        <xdr:to>
          <xdr:col>1</xdr:col>
          <xdr:colOff>2600325</xdr:colOff>
          <xdr:row>1</xdr:row>
          <xdr:rowOff>942975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usuel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1F3FC4-5539-4B78-BE4B-72FE00C876AC}" name="Tableau3" displayName="Tableau3" ref="C2:R203" totalsRowShown="0" headerRowDxfId="23" dataDxfId="22" headerRowBorderDxfId="21">
  <autoFilter ref="C2:R203" xr:uid="{B4A059E5-0AD5-4A58-A107-1A0F3970E41E}">
    <filterColumn colId="2">
      <filters>
        <filter val="Renouvellement matériel site"/>
      </filters>
    </filterColumn>
  </autoFilter>
  <sortState ref="G3:Q18">
    <sortCondition ref="M2:M18"/>
  </sortState>
  <tableColumns count="16">
    <tableColumn id="3" xr3:uid="{0EF2922D-E5A3-4B37-9DB8-AF223118D836}" name="Etat de la maintenance" dataDxfId="20">
      <calculatedColumnFormula>IF(K3-TODAY()&lt;0,"Retard maintenance",IF(K3-TODAY()-I3,"A faire","Fait"))</calculatedColumnFormula>
    </tableColumn>
    <tableColumn id="18" xr3:uid="{A922D8AF-0C3E-4D1D-8583-8789FCD880B0}" name="Maintenance annuelle " dataDxfId="19">
      <calculatedColumnFormula>IF(J3-366&lt;TODAY(),"Oui","Non")</calculatedColumnFormula>
    </tableColumn>
    <tableColumn id="16" xr3:uid="{D718B475-99A5-4CFC-B35F-974F7F9C0C83}" name="Matériel" dataDxfId="18"/>
    <tableColumn id="17" xr3:uid="{3EC0D8D2-F34D-454F-9AE2-016D0A19244E}" name="Caractéristique" dataDxfId="17"/>
    <tableColumn id="1" xr3:uid="{23918C59-E90A-4281-BAE0-DF1AED9ECF11}" name="Date travail effectué" dataDxfId="16">
      <calculatedColumnFormula>DATE(2019,5,19)</calculatedColumnFormula>
    </tableColumn>
    <tableColumn id="11" xr3:uid="{9FF6DD63-3B09-4D96-A08F-73DA12471BFB}" name="Durée en jour avant maintenance" dataDxfId="15"/>
    <tableColumn id="13" xr3:uid="{51FE796A-5384-49A6-8CDA-4403F51F74C4}" name="Maintenance préventive" dataDxfId="14"/>
    <tableColumn id="19" xr3:uid="{38B6BBDE-57F3-44E3-988E-AC6F32FBC956}" name="Échéance maintenance préventive" dataDxfId="13">
      <calculatedColumnFormula>G3+I3</calculatedColumnFormula>
    </tableColumn>
    <tableColumn id="2" xr3:uid="{20EED144-3DEA-4AC0-8C73-CBA98F6A0E59}" name="Échéance maintenance" dataDxfId="12">
      <calculatedColumnFormula>G3+H3</calculatedColumnFormula>
    </tableColumn>
    <tableColumn id="10" xr3:uid="{6B1060CF-95AF-4929-A566-4AAD74F55914}" name="Retard des travaux" dataDxfId="11">
      <calculatedColumnFormula>IF(C3="Fait",TODAY()+I3-K3,IF(C3="Maintenance préventive à effectuer",TODAY()-K3,IF(C3="Retard maintenance",TODAY()-K3)))</calculatedColumnFormula>
    </tableColumn>
    <tableColumn id="8" xr3:uid="{FFB7EB31-0558-4593-A8E0-7C3536F72A2D}" name="Commune" dataDxfId="10"/>
    <tableColumn id="4" xr3:uid="{D0DBDC78-092C-4976-83BA-F2F220A4F166}" name="Site" dataDxfId="9"/>
    <tableColumn id="5" xr3:uid="{83DA5E07-5DE6-4916-A0E3-1DB92D0D4F0D}" name="Référence" dataDxfId="8"/>
    <tableColumn id="12" xr3:uid="{1B901E19-5A02-4B08-BE93-57DA68933453}" name="Marque" dataDxfId="7"/>
    <tableColumn id="14" xr3:uid="{F078C33C-9353-4FB9-9397-27B3BED76A6A}" name="Diamètre" dataDxfId="6"/>
    <tableColumn id="9" xr3:uid="{CBC3428B-2841-4624-AAB0-39A4C5EE93E4}" name="Pression Amont/Aval" dataDxfId="5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9D58E3F-BBB6-4AF6-99DF-6CC3415DF8D7}" name="Tableau6" displayName="Tableau6" ref="D3:F66" totalsRowShown="0" headerRowDxfId="25">
  <autoFilter ref="D3:F66" xr:uid="{8EC20C89-D542-44BA-AE61-DCAACCD14007}"/>
  <sortState ref="D4:F19">
    <sortCondition ref="D3:D19"/>
  </sortState>
  <tableColumns count="3">
    <tableColumn id="1" xr3:uid="{EB4F3683-0967-43C1-BE0D-DC1C88C37247}" name="Date travaux effectué" dataDxfId="24"/>
    <tableColumn id="2" xr3:uid="{7D52EBE5-1229-4BA8-A0E2-596EE50AE52D}" name="Type de Maintenance"/>
    <tableColumn id="3" xr3:uid="{A6919440-6582-4089-B606-03A0E313DA0D}" name="Site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5E96F-FBA4-4EA8-99F1-5B30A90A0F4B}">
  <sheetPr codeName="Feuil1"/>
  <dimension ref="A1:W219"/>
  <sheetViews>
    <sheetView tabSelected="1" zoomScale="60" zoomScaleNormal="60" workbookViewId="0">
      <pane xSplit="1" topLeftCell="B1" activePane="topRight" state="frozen"/>
      <selection pane="topRight" activeCell="C206" sqref="C206"/>
    </sheetView>
  </sheetViews>
  <sheetFormatPr baseColWidth="10" defaultRowHeight="22.5" x14ac:dyDescent="0.35"/>
  <cols>
    <col min="1" max="1" width="9.7109375" hidden="1" customWidth="1"/>
    <col min="2" max="2" width="40.5703125" style="3" customWidth="1"/>
    <col min="3" max="3" width="60.140625" style="32" customWidth="1"/>
    <col min="4" max="4" width="25.85546875" style="3" customWidth="1"/>
    <col min="5" max="5" width="48.7109375" style="3" customWidth="1"/>
    <col min="6" max="6" width="49.85546875" style="3" customWidth="1"/>
    <col min="7" max="7" width="26" customWidth="1"/>
    <col min="8" max="8" width="31.5703125" hidden="1" customWidth="1"/>
    <col min="9" max="9" width="30.5703125" hidden="1" customWidth="1"/>
    <col min="10" max="10" width="43.140625" hidden="1" customWidth="1"/>
    <col min="11" max="11" width="30.85546875" style="3" hidden="1" customWidth="1"/>
    <col min="12" max="12" width="23.5703125" hidden="1" customWidth="1"/>
    <col min="13" max="13" width="21.85546875" hidden="1" customWidth="1"/>
    <col min="14" max="14" width="38.28515625" customWidth="1"/>
    <col min="15" max="15" width="31.28515625" customWidth="1"/>
    <col min="16" max="16" width="40.7109375" customWidth="1"/>
    <col min="17" max="17" width="22.5703125" customWidth="1"/>
    <col min="18" max="18" width="28.5703125" customWidth="1"/>
    <col min="19" max="19" width="38.5703125" customWidth="1"/>
    <col min="21" max="21" width="19.7109375" customWidth="1"/>
    <col min="22" max="22" width="17.5703125" customWidth="1"/>
  </cols>
  <sheetData>
    <row r="1" spans="1:23" hidden="1" x14ac:dyDescent="0.35">
      <c r="A1" t="s">
        <v>188</v>
      </c>
      <c r="D1" s="5"/>
      <c r="E1" s="5"/>
      <c r="F1" s="5"/>
      <c r="G1" s="5"/>
      <c r="H1" s="5" t="s">
        <v>188</v>
      </c>
      <c r="I1" s="5" t="s">
        <v>188</v>
      </c>
      <c r="J1" s="5" t="s">
        <v>188</v>
      </c>
      <c r="K1" s="5" t="s">
        <v>188</v>
      </c>
      <c r="L1" s="5" t="s">
        <v>188</v>
      </c>
      <c r="M1" s="5" t="s">
        <v>188</v>
      </c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s="37" customFormat="1" ht="79.5" customHeight="1" x14ac:dyDescent="0.4">
      <c r="C2" s="16" t="s">
        <v>1</v>
      </c>
      <c r="D2" s="16" t="s">
        <v>183</v>
      </c>
      <c r="E2" s="16" t="s">
        <v>9</v>
      </c>
      <c r="F2" s="16" t="s">
        <v>112</v>
      </c>
      <c r="G2" s="16" t="s">
        <v>0</v>
      </c>
      <c r="H2" s="16" t="s">
        <v>6</v>
      </c>
      <c r="I2" s="16" t="s">
        <v>4</v>
      </c>
      <c r="J2" s="16" t="s">
        <v>182</v>
      </c>
      <c r="K2" s="16" t="s">
        <v>187</v>
      </c>
      <c r="L2" s="16" t="s">
        <v>7</v>
      </c>
      <c r="M2" s="16" t="s">
        <v>11</v>
      </c>
      <c r="N2" s="16" t="s">
        <v>3</v>
      </c>
      <c r="O2" s="16" t="s">
        <v>21</v>
      </c>
      <c r="P2" s="16" t="s">
        <v>20</v>
      </c>
      <c r="Q2" s="16" t="s">
        <v>18</v>
      </c>
      <c r="R2" s="16" t="s">
        <v>19</v>
      </c>
      <c r="T2" s="36"/>
      <c r="U2" s="38" t="s">
        <v>189</v>
      </c>
      <c r="V2" s="39">
        <v>88</v>
      </c>
    </row>
    <row r="3" spans="1:23" ht="24.75" hidden="1" x14ac:dyDescent="0.45">
      <c r="C3" s="33" t="str">
        <f t="shared" ref="C3:C66" ca="1" si="0">IF(K3-TODAY()&lt;0,"Retard maintenance",IF(J3-TODAY()&lt;0,"Maintenance préventive à effectuer","Fait"))</f>
        <v>Retard maintenance</v>
      </c>
      <c r="D3" s="18" t="str">
        <f t="shared" ref="D3:D34" ca="1" si="1">IF(J3-366&lt;TODAY(),"Oui","Non")</f>
        <v>Oui</v>
      </c>
      <c r="E3" s="19" t="s">
        <v>8</v>
      </c>
      <c r="F3" s="19"/>
      <c r="G3" s="19">
        <f>DATE(2019,5,19)</f>
        <v>43604</v>
      </c>
      <c r="H3" s="19"/>
      <c r="I3" s="18"/>
      <c r="J3" s="19">
        <f t="shared" ref="J3:J34" si="2">G3+I3</f>
        <v>43604</v>
      </c>
      <c r="K3" s="20">
        <f t="shared" ref="K3:K34" si="3">G3+H3</f>
        <v>43604</v>
      </c>
      <c r="L3" s="21">
        <f t="shared" ref="L3:L34" ca="1" si="4">IF(C3="Fait",TODAY()+I3-K3,IF(C3="Maintenance préventive à effectuer",TODAY()-K3,IF(C3="Retard maintenance",TODAY()-K3)))</f>
        <v>59</v>
      </c>
      <c r="M3" s="19" t="s">
        <v>10</v>
      </c>
      <c r="N3" s="19" t="s">
        <v>12</v>
      </c>
      <c r="O3" s="21">
        <v>8509763</v>
      </c>
      <c r="P3" s="19" t="s">
        <v>25</v>
      </c>
      <c r="Q3" s="21">
        <v>125</v>
      </c>
      <c r="R3" s="21" t="s">
        <v>22</v>
      </c>
      <c r="S3" s="6"/>
      <c r="T3" s="6"/>
      <c r="U3" s="6"/>
      <c r="V3" s="6"/>
    </row>
    <row r="4" spans="1:23" ht="24.75" hidden="1" x14ac:dyDescent="0.45">
      <c r="C4" s="33" t="str">
        <f t="shared" ca="1" si="0"/>
        <v>Retard maintenance</v>
      </c>
      <c r="D4" s="18" t="str">
        <f t="shared" ca="1" si="1"/>
        <v>Oui</v>
      </c>
      <c r="E4" s="19" t="s">
        <v>16</v>
      </c>
      <c r="F4" s="19"/>
      <c r="G4" s="19">
        <f t="shared" ref="G4:G37" si="5">DATE(2019,5,19)</f>
        <v>43604</v>
      </c>
      <c r="H4" s="19"/>
      <c r="I4" s="18"/>
      <c r="J4" s="19">
        <f t="shared" si="2"/>
        <v>43604</v>
      </c>
      <c r="K4" s="20">
        <f t="shared" si="3"/>
        <v>43604</v>
      </c>
      <c r="L4" s="21">
        <f t="shared" ca="1" si="4"/>
        <v>59</v>
      </c>
      <c r="M4" s="19" t="s">
        <v>10</v>
      </c>
      <c r="N4" s="19" t="s">
        <v>13</v>
      </c>
      <c r="O4" s="21">
        <v>6054243</v>
      </c>
      <c r="P4" s="19" t="s">
        <v>25</v>
      </c>
      <c r="Q4" s="21">
        <v>100</v>
      </c>
      <c r="R4" s="22" t="s">
        <v>24</v>
      </c>
      <c r="S4" s="6"/>
      <c r="T4" s="6"/>
      <c r="U4" s="6"/>
      <c r="V4" s="6"/>
    </row>
    <row r="5" spans="1:23" ht="24.75" hidden="1" x14ac:dyDescent="0.45">
      <c r="C5" s="33" t="str">
        <f t="shared" ca="1" si="0"/>
        <v>Retard maintenance</v>
      </c>
      <c r="D5" s="18" t="str">
        <f t="shared" ca="1" si="1"/>
        <v>Oui</v>
      </c>
      <c r="E5" s="19" t="s">
        <v>8</v>
      </c>
      <c r="F5" s="19"/>
      <c r="G5" s="19">
        <f t="shared" si="5"/>
        <v>43604</v>
      </c>
      <c r="H5" s="19"/>
      <c r="I5" s="18"/>
      <c r="J5" s="19">
        <f t="shared" si="2"/>
        <v>43604</v>
      </c>
      <c r="K5" s="20">
        <f t="shared" si="3"/>
        <v>43604</v>
      </c>
      <c r="L5" s="21">
        <f t="shared" ca="1" si="4"/>
        <v>59</v>
      </c>
      <c r="M5" s="19" t="s">
        <v>10</v>
      </c>
      <c r="N5" s="19" t="s">
        <v>14</v>
      </c>
      <c r="O5" s="21">
        <v>8509809</v>
      </c>
      <c r="P5" s="19" t="s">
        <v>25</v>
      </c>
      <c r="Q5" s="21">
        <v>100</v>
      </c>
      <c r="R5" s="21" t="s">
        <v>23</v>
      </c>
      <c r="S5" s="6"/>
      <c r="T5" s="6"/>
      <c r="U5" s="6"/>
      <c r="V5" s="6"/>
    </row>
    <row r="6" spans="1:23" ht="24.75" hidden="1" x14ac:dyDescent="0.45">
      <c r="C6" s="33" t="str">
        <f t="shared" ca="1" si="0"/>
        <v>Retard maintenance</v>
      </c>
      <c r="D6" s="18" t="str">
        <f t="shared" ca="1" si="1"/>
        <v>Oui</v>
      </c>
      <c r="E6" s="19" t="s">
        <v>49</v>
      </c>
      <c r="F6" s="19"/>
      <c r="G6" s="19">
        <f t="shared" si="5"/>
        <v>43604</v>
      </c>
      <c r="H6" s="19"/>
      <c r="I6" s="18"/>
      <c r="J6" s="19">
        <f t="shared" si="2"/>
        <v>43604</v>
      </c>
      <c r="K6" s="20">
        <f t="shared" si="3"/>
        <v>43604</v>
      </c>
      <c r="L6" s="21">
        <f t="shared" ca="1" si="4"/>
        <v>59</v>
      </c>
      <c r="M6" s="19" t="s">
        <v>10</v>
      </c>
      <c r="N6" s="19" t="s">
        <v>15</v>
      </c>
      <c r="O6" s="21" t="s">
        <v>105</v>
      </c>
      <c r="P6" s="19" t="s">
        <v>25</v>
      </c>
      <c r="Q6" s="21">
        <v>80</v>
      </c>
      <c r="R6" s="21" t="s">
        <v>90</v>
      </c>
      <c r="S6" s="6"/>
      <c r="T6" s="6"/>
      <c r="U6" s="6"/>
      <c r="V6" s="6"/>
    </row>
    <row r="7" spans="1:23" ht="24.75" hidden="1" x14ac:dyDescent="0.45">
      <c r="C7" s="33" t="str">
        <f t="shared" ca="1" si="0"/>
        <v>Retard maintenance</v>
      </c>
      <c r="D7" s="18" t="str">
        <f t="shared" ca="1" si="1"/>
        <v>Oui</v>
      </c>
      <c r="E7" s="19" t="s">
        <v>8</v>
      </c>
      <c r="F7" s="19"/>
      <c r="G7" s="19">
        <f t="shared" si="5"/>
        <v>43604</v>
      </c>
      <c r="H7" s="19"/>
      <c r="I7" s="18"/>
      <c r="J7" s="19">
        <f t="shared" si="2"/>
        <v>43604</v>
      </c>
      <c r="K7" s="20">
        <f t="shared" si="3"/>
        <v>43604</v>
      </c>
      <c r="L7" s="21">
        <f t="shared" ca="1" si="4"/>
        <v>59</v>
      </c>
      <c r="M7" s="19" t="s">
        <v>17</v>
      </c>
      <c r="N7" s="19" t="s">
        <v>52</v>
      </c>
      <c r="O7" s="21">
        <v>8401801</v>
      </c>
      <c r="P7" s="19" t="s">
        <v>25</v>
      </c>
      <c r="Q7" s="21">
        <v>60</v>
      </c>
      <c r="R7" s="21"/>
      <c r="S7" s="6"/>
      <c r="T7" s="6"/>
      <c r="U7" s="6"/>
      <c r="V7" s="6"/>
    </row>
    <row r="8" spans="1:23" ht="24.75" hidden="1" x14ac:dyDescent="0.45">
      <c r="C8" s="33" t="str">
        <f t="shared" ca="1" si="0"/>
        <v>Retard maintenance</v>
      </c>
      <c r="D8" s="18" t="str">
        <f t="shared" ca="1" si="1"/>
        <v>Oui</v>
      </c>
      <c r="E8" s="19" t="s">
        <v>16</v>
      </c>
      <c r="F8" s="19"/>
      <c r="G8" s="19">
        <f t="shared" si="5"/>
        <v>43604</v>
      </c>
      <c r="H8" s="19"/>
      <c r="I8" s="18"/>
      <c r="J8" s="19">
        <f t="shared" si="2"/>
        <v>43604</v>
      </c>
      <c r="K8" s="20">
        <f t="shared" si="3"/>
        <v>43604</v>
      </c>
      <c r="L8" s="21">
        <f t="shared" ca="1" si="4"/>
        <v>59</v>
      </c>
      <c r="M8" s="19" t="s">
        <v>26</v>
      </c>
      <c r="N8" s="19" t="s">
        <v>27</v>
      </c>
      <c r="O8" s="21"/>
      <c r="P8" s="19" t="s">
        <v>25</v>
      </c>
      <c r="Q8" s="21">
        <v>125</v>
      </c>
      <c r="R8" s="21" t="s">
        <v>28</v>
      </c>
      <c r="S8" s="6"/>
      <c r="T8" s="6"/>
      <c r="U8" s="6"/>
      <c r="V8" s="6"/>
    </row>
    <row r="9" spans="1:23" ht="24.75" hidden="1" x14ac:dyDescent="0.45">
      <c r="C9" s="33" t="str">
        <f t="shared" ca="1" si="0"/>
        <v>Retard maintenance</v>
      </c>
      <c r="D9" s="18" t="str">
        <f t="shared" ca="1" si="1"/>
        <v>Oui</v>
      </c>
      <c r="E9" s="19" t="s">
        <v>8</v>
      </c>
      <c r="F9" s="19"/>
      <c r="G9" s="19">
        <f t="shared" si="5"/>
        <v>43604</v>
      </c>
      <c r="H9" s="19"/>
      <c r="I9" s="18"/>
      <c r="J9" s="19">
        <f t="shared" si="2"/>
        <v>43604</v>
      </c>
      <c r="K9" s="20">
        <f t="shared" si="3"/>
        <v>43604</v>
      </c>
      <c r="L9" s="21">
        <f t="shared" ca="1" si="4"/>
        <v>59</v>
      </c>
      <c r="M9" s="19" t="s">
        <v>29</v>
      </c>
      <c r="N9" s="19" t="s">
        <v>30</v>
      </c>
      <c r="O9" s="21">
        <v>8112564</v>
      </c>
      <c r="P9" s="19" t="s">
        <v>25</v>
      </c>
      <c r="Q9" s="21">
        <v>100</v>
      </c>
      <c r="R9" s="21"/>
      <c r="S9" s="6"/>
      <c r="T9" s="6"/>
      <c r="U9" s="6"/>
      <c r="V9" s="6"/>
    </row>
    <row r="10" spans="1:23" ht="24.75" hidden="1" x14ac:dyDescent="0.45">
      <c r="C10" s="33" t="str">
        <f t="shared" ca="1" si="0"/>
        <v>Retard maintenance</v>
      </c>
      <c r="D10" s="18" t="str">
        <f t="shared" ca="1" si="1"/>
        <v>Oui</v>
      </c>
      <c r="E10" s="19" t="s">
        <v>8</v>
      </c>
      <c r="F10" s="19"/>
      <c r="G10" s="19">
        <f t="shared" si="5"/>
        <v>43604</v>
      </c>
      <c r="H10" s="19"/>
      <c r="I10" s="18"/>
      <c r="J10" s="19">
        <f t="shared" si="2"/>
        <v>43604</v>
      </c>
      <c r="K10" s="20">
        <f t="shared" si="3"/>
        <v>43604</v>
      </c>
      <c r="L10" s="21">
        <f t="shared" ca="1" si="4"/>
        <v>59</v>
      </c>
      <c r="M10" s="19" t="s">
        <v>29</v>
      </c>
      <c r="N10" s="19" t="s">
        <v>31</v>
      </c>
      <c r="O10" s="21">
        <v>9805247</v>
      </c>
      <c r="P10" s="19" t="s">
        <v>25</v>
      </c>
      <c r="Q10" s="21">
        <v>125</v>
      </c>
      <c r="R10" s="21" t="s">
        <v>36</v>
      </c>
      <c r="S10" s="6"/>
      <c r="T10" s="6"/>
      <c r="U10" s="6"/>
      <c r="V10" s="6"/>
    </row>
    <row r="11" spans="1:23" ht="24.75" hidden="1" x14ac:dyDescent="0.45">
      <c r="C11" s="33" t="str">
        <f t="shared" ca="1" si="0"/>
        <v>Retard maintenance</v>
      </c>
      <c r="D11" s="18" t="str">
        <f t="shared" ca="1" si="1"/>
        <v>Oui</v>
      </c>
      <c r="E11" s="19" t="s">
        <v>8</v>
      </c>
      <c r="F11" s="19"/>
      <c r="G11" s="19">
        <f>DATE(2019,5,19)</f>
        <v>43604</v>
      </c>
      <c r="H11" s="19"/>
      <c r="I11" s="18"/>
      <c r="J11" s="19">
        <f t="shared" si="2"/>
        <v>43604</v>
      </c>
      <c r="K11" s="20">
        <f t="shared" si="3"/>
        <v>43604</v>
      </c>
      <c r="L11" s="21">
        <f t="shared" ca="1" si="4"/>
        <v>59</v>
      </c>
      <c r="M11" s="19" t="s">
        <v>29</v>
      </c>
      <c r="N11" s="19" t="s">
        <v>32</v>
      </c>
      <c r="O11" s="21">
        <v>2180735</v>
      </c>
      <c r="P11" s="19" t="s">
        <v>59</v>
      </c>
      <c r="Q11" s="21">
        <v>100</v>
      </c>
      <c r="R11" s="21" t="s">
        <v>37</v>
      </c>
      <c r="S11" s="6"/>
      <c r="T11" s="6"/>
      <c r="U11" s="6"/>
      <c r="V11" s="6"/>
    </row>
    <row r="12" spans="1:23" ht="24.75" hidden="1" x14ac:dyDescent="0.45">
      <c r="C12" s="33" t="str">
        <f t="shared" ca="1" si="0"/>
        <v>Retard maintenance</v>
      </c>
      <c r="D12" s="18" t="str">
        <f t="shared" ca="1" si="1"/>
        <v>Oui</v>
      </c>
      <c r="E12" s="19" t="s">
        <v>16</v>
      </c>
      <c r="F12" s="19"/>
      <c r="G12" s="19">
        <f t="shared" si="5"/>
        <v>43604</v>
      </c>
      <c r="H12" s="19"/>
      <c r="I12" s="18"/>
      <c r="J12" s="19">
        <f t="shared" si="2"/>
        <v>43604</v>
      </c>
      <c r="K12" s="20">
        <f t="shared" si="3"/>
        <v>43604</v>
      </c>
      <c r="L12" s="21">
        <f t="shared" ca="1" si="4"/>
        <v>59</v>
      </c>
      <c r="M12" s="19" t="s">
        <v>29</v>
      </c>
      <c r="N12" s="19" t="s">
        <v>33</v>
      </c>
      <c r="O12" s="21" t="s">
        <v>74</v>
      </c>
      <c r="P12" s="19" t="s">
        <v>25</v>
      </c>
      <c r="Q12" s="21">
        <v>80</v>
      </c>
      <c r="R12" s="21" t="s">
        <v>38</v>
      </c>
      <c r="S12" s="6"/>
      <c r="T12" s="6"/>
      <c r="U12" s="6"/>
      <c r="V12" s="6"/>
    </row>
    <row r="13" spans="1:23" ht="24.75" hidden="1" x14ac:dyDescent="0.45">
      <c r="C13" s="33" t="str">
        <f t="shared" ca="1" si="0"/>
        <v>Retard maintenance</v>
      </c>
      <c r="D13" s="18" t="str">
        <f t="shared" ca="1" si="1"/>
        <v>Oui</v>
      </c>
      <c r="E13" s="18" t="s">
        <v>16</v>
      </c>
      <c r="F13" s="19"/>
      <c r="G13" s="19">
        <f t="shared" si="5"/>
        <v>43604</v>
      </c>
      <c r="H13" s="19"/>
      <c r="I13" s="18"/>
      <c r="J13" s="19">
        <f t="shared" si="2"/>
        <v>43604</v>
      </c>
      <c r="K13" s="20">
        <f t="shared" si="3"/>
        <v>43604</v>
      </c>
      <c r="L13" s="21">
        <f t="shared" ca="1" si="4"/>
        <v>59</v>
      </c>
      <c r="M13" s="19" t="s">
        <v>29</v>
      </c>
      <c r="N13" s="19" t="s">
        <v>34</v>
      </c>
      <c r="O13" s="21">
        <v>320010</v>
      </c>
      <c r="P13" s="19" t="s">
        <v>25</v>
      </c>
      <c r="Q13" s="21">
        <v>80</v>
      </c>
      <c r="R13" s="22" t="s">
        <v>94</v>
      </c>
      <c r="S13" s="6"/>
      <c r="T13" s="6"/>
      <c r="U13" s="6"/>
      <c r="V13" s="6"/>
    </row>
    <row r="14" spans="1:23" ht="24.75" hidden="1" x14ac:dyDescent="0.45">
      <c r="C14" s="33" t="str">
        <f t="shared" ca="1" si="0"/>
        <v>Retard maintenance</v>
      </c>
      <c r="D14" s="18" t="str">
        <f t="shared" ca="1" si="1"/>
        <v>Oui</v>
      </c>
      <c r="E14" s="18" t="s">
        <v>16</v>
      </c>
      <c r="F14" s="19"/>
      <c r="G14" s="19">
        <f t="shared" si="5"/>
        <v>43604</v>
      </c>
      <c r="H14" s="19"/>
      <c r="I14" s="18"/>
      <c r="J14" s="19">
        <f t="shared" si="2"/>
        <v>43604</v>
      </c>
      <c r="K14" s="20">
        <f t="shared" si="3"/>
        <v>43604</v>
      </c>
      <c r="L14" s="21">
        <f t="shared" ca="1" si="4"/>
        <v>59</v>
      </c>
      <c r="M14" s="19" t="s">
        <v>29</v>
      </c>
      <c r="N14" s="19" t="s">
        <v>35</v>
      </c>
      <c r="O14" s="21" t="s">
        <v>95</v>
      </c>
      <c r="P14" s="19" t="s">
        <v>25</v>
      </c>
      <c r="Q14" s="21">
        <v>80</v>
      </c>
      <c r="R14" s="22" t="s">
        <v>39</v>
      </c>
      <c r="S14" s="6"/>
      <c r="T14" s="6"/>
      <c r="U14" s="6"/>
      <c r="V14" s="6"/>
    </row>
    <row r="15" spans="1:23" ht="24.75" hidden="1" x14ac:dyDescent="0.45">
      <c r="C15" s="33" t="str">
        <f t="shared" ca="1" si="0"/>
        <v>Retard maintenance</v>
      </c>
      <c r="D15" s="18" t="str">
        <f t="shared" ca="1" si="1"/>
        <v>Oui</v>
      </c>
      <c r="E15" s="18" t="s">
        <v>8</v>
      </c>
      <c r="F15" s="19"/>
      <c r="G15" s="19">
        <f t="shared" si="5"/>
        <v>43604</v>
      </c>
      <c r="H15" s="19"/>
      <c r="I15" s="18"/>
      <c r="J15" s="19">
        <f t="shared" si="2"/>
        <v>43604</v>
      </c>
      <c r="K15" s="20">
        <f t="shared" si="3"/>
        <v>43604</v>
      </c>
      <c r="L15" s="21">
        <f t="shared" ca="1" si="4"/>
        <v>59</v>
      </c>
      <c r="M15" s="19" t="s">
        <v>40</v>
      </c>
      <c r="N15" s="19" t="s">
        <v>41</v>
      </c>
      <c r="O15" s="21">
        <v>9111007</v>
      </c>
      <c r="P15" s="19" t="s">
        <v>25</v>
      </c>
      <c r="Q15" s="21">
        <v>60</v>
      </c>
      <c r="R15" s="21" t="s">
        <v>79</v>
      </c>
      <c r="S15" s="6"/>
      <c r="T15" s="6"/>
      <c r="U15" s="6"/>
      <c r="V15" s="6"/>
    </row>
    <row r="16" spans="1:23" ht="24.75" hidden="1" x14ac:dyDescent="0.45">
      <c r="C16" s="33" t="str">
        <f t="shared" ca="1" si="0"/>
        <v>Retard maintenance</v>
      </c>
      <c r="D16" s="18" t="str">
        <f t="shared" ca="1" si="1"/>
        <v>Oui</v>
      </c>
      <c r="E16" s="18" t="s">
        <v>8</v>
      </c>
      <c r="F16" s="19"/>
      <c r="G16" s="19">
        <f t="shared" si="5"/>
        <v>43604</v>
      </c>
      <c r="H16" s="18"/>
      <c r="I16" s="18"/>
      <c r="J16" s="19">
        <f t="shared" si="2"/>
        <v>43604</v>
      </c>
      <c r="K16" s="20">
        <f t="shared" si="3"/>
        <v>43604</v>
      </c>
      <c r="L16" s="21">
        <f t="shared" ca="1" si="4"/>
        <v>59</v>
      </c>
      <c r="M16" s="19" t="s">
        <v>40</v>
      </c>
      <c r="N16" s="19" t="s">
        <v>42</v>
      </c>
      <c r="O16" s="21">
        <v>9111017</v>
      </c>
      <c r="P16" s="19" t="s">
        <v>25</v>
      </c>
      <c r="Q16" s="21">
        <v>65</v>
      </c>
      <c r="R16" s="21" t="s">
        <v>80</v>
      </c>
      <c r="S16" s="6"/>
      <c r="T16" s="6"/>
      <c r="U16" s="6"/>
      <c r="V16" s="6"/>
    </row>
    <row r="17" spans="3:22" ht="24.75" hidden="1" x14ac:dyDescent="0.45">
      <c r="C17" s="33" t="str">
        <f t="shared" ca="1" si="0"/>
        <v>Retard maintenance</v>
      </c>
      <c r="D17" s="18" t="str">
        <f t="shared" ca="1" si="1"/>
        <v>Oui</v>
      </c>
      <c r="E17" s="18" t="s">
        <v>49</v>
      </c>
      <c r="F17" s="19"/>
      <c r="G17" s="19">
        <f t="shared" si="5"/>
        <v>43604</v>
      </c>
      <c r="H17" s="18"/>
      <c r="I17" s="18"/>
      <c r="J17" s="19">
        <f t="shared" si="2"/>
        <v>43604</v>
      </c>
      <c r="K17" s="20">
        <f t="shared" si="3"/>
        <v>43604</v>
      </c>
      <c r="L17" s="21">
        <f t="shared" ca="1" si="4"/>
        <v>59</v>
      </c>
      <c r="M17" s="19" t="s">
        <v>43</v>
      </c>
      <c r="N17" s="19" t="s">
        <v>46</v>
      </c>
      <c r="O17" s="21" t="s">
        <v>98</v>
      </c>
      <c r="P17" s="19" t="s">
        <v>59</v>
      </c>
      <c r="Q17" s="21">
        <v>100</v>
      </c>
      <c r="R17" s="21" t="s">
        <v>81</v>
      </c>
      <c r="S17" s="6"/>
      <c r="T17" s="6"/>
      <c r="U17" s="6"/>
      <c r="V17" s="6"/>
    </row>
    <row r="18" spans="3:22" ht="24.75" hidden="1" x14ac:dyDescent="0.45">
      <c r="C18" s="33" t="str">
        <f t="shared" ca="1" si="0"/>
        <v>Retard maintenance</v>
      </c>
      <c r="D18" s="18" t="str">
        <f t="shared" ca="1" si="1"/>
        <v>Oui</v>
      </c>
      <c r="E18" s="18" t="s">
        <v>16</v>
      </c>
      <c r="F18" s="19"/>
      <c r="G18" s="19">
        <f t="shared" si="5"/>
        <v>43604</v>
      </c>
      <c r="H18" s="18"/>
      <c r="I18" s="18"/>
      <c r="J18" s="19">
        <f t="shared" si="2"/>
        <v>43604</v>
      </c>
      <c r="K18" s="20">
        <f t="shared" si="3"/>
        <v>43604</v>
      </c>
      <c r="L18" s="21">
        <f t="shared" ca="1" si="4"/>
        <v>59</v>
      </c>
      <c r="M18" s="18" t="s">
        <v>44</v>
      </c>
      <c r="N18" s="19" t="s">
        <v>47</v>
      </c>
      <c r="O18" s="21">
        <v>318118</v>
      </c>
      <c r="P18" s="19" t="s">
        <v>25</v>
      </c>
      <c r="Q18" s="21">
        <v>150</v>
      </c>
      <c r="R18" s="21" t="s">
        <v>78</v>
      </c>
      <c r="S18" s="6"/>
      <c r="T18" s="6"/>
      <c r="U18" s="6"/>
      <c r="V18" s="6"/>
    </row>
    <row r="19" spans="3:22" ht="24.75" hidden="1" x14ac:dyDescent="0.45">
      <c r="C19" s="33" t="str">
        <f t="shared" ca="1" si="0"/>
        <v>Retard maintenance</v>
      </c>
      <c r="D19" s="18" t="str">
        <f t="shared" ca="1" si="1"/>
        <v>Oui</v>
      </c>
      <c r="E19" s="18" t="s">
        <v>87</v>
      </c>
      <c r="F19" s="19"/>
      <c r="G19" s="19">
        <f t="shared" si="5"/>
        <v>43604</v>
      </c>
      <c r="H19" s="18"/>
      <c r="I19" s="18"/>
      <c r="J19" s="19">
        <f t="shared" si="2"/>
        <v>43604</v>
      </c>
      <c r="K19" s="20">
        <f t="shared" si="3"/>
        <v>43604</v>
      </c>
      <c r="L19" s="21">
        <f t="shared" ca="1" si="4"/>
        <v>59</v>
      </c>
      <c r="M19" s="18" t="s">
        <v>45</v>
      </c>
      <c r="N19" s="19" t="s">
        <v>46</v>
      </c>
      <c r="O19" s="21">
        <v>9803419</v>
      </c>
      <c r="P19" s="19" t="s">
        <v>25</v>
      </c>
      <c r="Q19" s="21">
        <v>150</v>
      </c>
      <c r="R19" s="21"/>
      <c r="S19" s="6"/>
      <c r="T19" s="6"/>
      <c r="U19" s="6"/>
      <c r="V19" s="6"/>
    </row>
    <row r="20" spans="3:22" ht="24.75" hidden="1" x14ac:dyDescent="0.45">
      <c r="C20" s="33" t="str">
        <f t="shared" ca="1" si="0"/>
        <v>Retard maintenance</v>
      </c>
      <c r="D20" s="18" t="str">
        <f t="shared" ca="1" si="1"/>
        <v>Oui</v>
      </c>
      <c r="E20" s="18" t="s">
        <v>16</v>
      </c>
      <c r="F20" s="19"/>
      <c r="G20" s="19">
        <f t="shared" si="5"/>
        <v>43604</v>
      </c>
      <c r="H20" s="18"/>
      <c r="I20" s="18"/>
      <c r="J20" s="19">
        <f t="shared" si="2"/>
        <v>43604</v>
      </c>
      <c r="K20" s="20">
        <f t="shared" si="3"/>
        <v>43604</v>
      </c>
      <c r="L20" s="21">
        <f t="shared" ca="1" si="4"/>
        <v>59</v>
      </c>
      <c r="M20" s="18" t="s">
        <v>45</v>
      </c>
      <c r="N20" s="19" t="s">
        <v>48</v>
      </c>
      <c r="O20" s="21">
        <v>9001703</v>
      </c>
      <c r="P20" s="19" t="s">
        <v>25</v>
      </c>
      <c r="Q20" s="21">
        <v>100</v>
      </c>
      <c r="R20" s="21" t="s">
        <v>83</v>
      </c>
      <c r="S20" s="6"/>
      <c r="T20" s="6"/>
      <c r="U20" s="6"/>
      <c r="V20" s="6"/>
    </row>
    <row r="21" spans="3:22" ht="24.75" hidden="1" x14ac:dyDescent="0.45">
      <c r="C21" s="33" t="str">
        <f t="shared" ca="1" si="0"/>
        <v>Retard maintenance</v>
      </c>
      <c r="D21" s="18" t="str">
        <f t="shared" ca="1" si="1"/>
        <v>Oui</v>
      </c>
      <c r="E21" s="18" t="s">
        <v>8</v>
      </c>
      <c r="F21" s="19"/>
      <c r="G21" s="19">
        <f t="shared" si="5"/>
        <v>43604</v>
      </c>
      <c r="H21" s="18"/>
      <c r="I21" s="18"/>
      <c r="J21" s="19">
        <f t="shared" si="2"/>
        <v>43604</v>
      </c>
      <c r="K21" s="20">
        <f t="shared" si="3"/>
        <v>43604</v>
      </c>
      <c r="L21" s="21">
        <f t="shared" ca="1" si="4"/>
        <v>59</v>
      </c>
      <c r="M21" s="18" t="s">
        <v>50</v>
      </c>
      <c r="N21" s="19" t="s">
        <v>51</v>
      </c>
      <c r="O21" s="21">
        <v>9705942</v>
      </c>
      <c r="P21" s="19" t="s">
        <v>25</v>
      </c>
      <c r="Q21" s="21">
        <v>100</v>
      </c>
      <c r="R21" s="21"/>
      <c r="S21" s="6"/>
      <c r="T21" s="6"/>
      <c r="U21" s="6"/>
      <c r="V21" s="6"/>
    </row>
    <row r="22" spans="3:22" ht="24.75" hidden="1" x14ac:dyDescent="0.45">
      <c r="C22" s="33" t="str">
        <f t="shared" ca="1" si="0"/>
        <v>Retard maintenance</v>
      </c>
      <c r="D22" s="18" t="str">
        <f t="shared" ca="1" si="1"/>
        <v>Oui</v>
      </c>
      <c r="E22" s="18" t="s">
        <v>16</v>
      </c>
      <c r="F22" s="19"/>
      <c r="G22" s="19">
        <f t="shared" si="5"/>
        <v>43604</v>
      </c>
      <c r="H22" s="18"/>
      <c r="I22" s="18"/>
      <c r="J22" s="19">
        <f t="shared" si="2"/>
        <v>43604</v>
      </c>
      <c r="K22" s="20">
        <f t="shared" si="3"/>
        <v>43604</v>
      </c>
      <c r="L22" s="21">
        <f t="shared" ca="1" si="4"/>
        <v>59</v>
      </c>
      <c r="M22" s="18" t="s">
        <v>50</v>
      </c>
      <c r="N22" s="19" t="s">
        <v>53</v>
      </c>
      <c r="O22" s="21">
        <v>321012</v>
      </c>
      <c r="P22" s="19" t="s">
        <v>25</v>
      </c>
      <c r="Q22" s="21">
        <v>100</v>
      </c>
      <c r="R22" s="21"/>
      <c r="S22" s="6"/>
      <c r="T22" s="6"/>
      <c r="U22" s="6"/>
      <c r="V22" s="6"/>
    </row>
    <row r="23" spans="3:22" ht="24.75" hidden="1" x14ac:dyDescent="0.45">
      <c r="C23" s="33" t="str">
        <f t="shared" ca="1" si="0"/>
        <v>Retard maintenance</v>
      </c>
      <c r="D23" s="18" t="str">
        <f t="shared" ca="1" si="1"/>
        <v>Oui</v>
      </c>
      <c r="E23" s="18" t="s">
        <v>16</v>
      </c>
      <c r="F23" s="19"/>
      <c r="G23" s="19">
        <f t="shared" si="5"/>
        <v>43604</v>
      </c>
      <c r="H23" s="18"/>
      <c r="I23" s="18"/>
      <c r="J23" s="19">
        <f t="shared" si="2"/>
        <v>43604</v>
      </c>
      <c r="K23" s="20">
        <f t="shared" si="3"/>
        <v>43604</v>
      </c>
      <c r="L23" s="21">
        <f t="shared" ca="1" si="4"/>
        <v>59</v>
      </c>
      <c r="M23" s="18" t="s">
        <v>50</v>
      </c>
      <c r="N23" s="19" t="s">
        <v>54</v>
      </c>
      <c r="O23" s="21" t="s">
        <v>88</v>
      </c>
      <c r="P23" s="19" t="s">
        <v>55</v>
      </c>
      <c r="Q23" s="21">
        <v>100</v>
      </c>
      <c r="R23" s="21" t="s">
        <v>82</v>
      </c>
      <c r="S23" s="6"/>
      <c r="T23" s="6"/>
      <c r="U23" s="6"/>
      <c r="V23" s="6"/>
    </row>
    <row r="24" spans="3:22" ht="24.75" hidden="1" x14ac:dyDescent="0.45">
      <c r="C24" s="33" t="str">
        <f t="shared" ca="1" si="0"/>
        <v>Retard maintenance</v>
      </c>
      <c r="D24" s="18" t="str">
        <f t="shared" ca="1" si="1"/>
        <v>Oui</v>
      </c>
      <c r="E24" s="18" t="s">
        <v>16</v>
      </c>
      <c r="F24" s="19"/>
      <c r="G24" s="19">
        <f t="shared" si="5"/>
        <v>43604</v>
      </c>
      <c r="H24" s="18"/>
      <c r="I24" s="18"/>
      <c r="J24" s="19">
        <f t="shared" si="2"/>
        <v>43604</v>
      </c>
      <c r="K24" s="20">
        <f t="shared" si="3"/>
        <v>43604</v>
      </c>
      <c r="L24" s="21">
        <f t="shared" ca="1" si="4"/>
        <v>59</v>
      </c>
      <c r="M24" s="18" t="s">
        <v>62</v>
      </c>
      <c r="N24" s="19" t="s">
        <v>56</v>
      </c>
      <c r="O24" s="21" t="s">
        <v>93</v>
      </c>
      <c r="P24" s="19" t="s">
        <v>25</v>
      </c>
      <c r="Q24" s="21">
        <v>125</v>
      </c>
      <c r="R24" s="21" t="s">
        <v>92</v>
      </c>
      <c r="S24" s="6"/>
      <c r="T24" s="6"/>
      <c r="U24" s="6"/>
      <c r="V24" s="6"/>
    </row>
    <row r="25" spans="3:22" ht="24.75" hidden="1" x14ac:dyDescent="0.45">
      <c r="C25" s="33" t="str">
        <f t="shared" ca="1" si="0"/>
        <v>Retard maintenance</v>
      </c>
      <c r="D25" s="18" t="str">
        <f t="shared" ca="1" si="1"/>
        <v>Oui</v>
      </c>
      <c r="E25" s="18" t="s">
        <v>49</v>
      </c>
      <c r="F25" s="19"/>
      <c r="G25" s="19">
        <f t="shared" si="5"/>
        <v>43604</v>
      </c>
      <c r="H25" s="18"/>
      <c r="I25" s="18"/>
      <c r="J25" s="19">
        <f t="shared" si="2"/>
        <v>43604</v>
      </c>
      <c r="K25" s="20">
        <f t="shared" si="3"/>
        <v>43604</v>
      </c>
      <c r="L25" s="21">
        <f t="shared" ca="1" si="4"/>
        <v>59</v>
      </c>
      <c r="M25" s="18" t="s">
        <v>62</v>
      </c>
      <c r="N25" s="19" t="s">
        <v>60</v>
      </c>
      <c r="O25" s="21" t="s">
        <v>96</v>
      </c>
      <c r="P25" s="19" t="s">
        <v>59</v>
      </c>
      <c r="Q25" s="21">
        <v>100</v>
      </c>
      <c r="R25" s="21" t="s">
        <v>77</v>
      </c>
      <c r="S25" s="6"/>
      <c r="T25" s="6"/>
      <c r="U25" s="6"/>
      <c r="V25" s="6"/>
    </row>
    <row r="26" spans="3:22" ht="24.75" hidden="1" x14ac:dyDescent="0.45">
      <c r="C26" s="33" t="str">
        <f t="shared" ca="1" si="0"/>
        <v>Retard maintenance</v>
      </c>
      <c r="D26" s="18" t="str">
        <f t="shared" ca="1" si="1"/>
        <v>Oui</v>
      </c>
      <c r="E26" s="18" t="s">
        <v>72</v>
      </c>
      <c r="F26" s="19"/>
      <c r="G26" s="19">
        <f t="shared" si="5"/>
        <v>43604</v>
      </c>
      <c r="H26" s="18"/>
      <c r="I26" s="18"/>
      <c r="J26" s="19">
        <f t="shared" si="2"/>
        <v>43604</v>
      </c>
      <c r="K26" s="20">
        <f t="shared" si="3"/>
        <v>43604</v>
      </c>
      <c r="L26" s="21">
        <f t="shared" ca="1" si="4"/>
        <v>59</v>
      </c>
      <c r="M26" s="18" t="s">
        <v>50</v>
      </c>
      <c r="N26" s="19" t="s">
        <v>57</v>
      </c>
      <c r="O26" s="21" t="s">
        <v>97</v>
      </c>
      <c r="P26" s="19" t="s">
        <v>59</v>
      </c>
      <c r="Q26" s="21">
        <v>100</v>
      </c>
      <c r="R26" s="21" t="s">
        <v>89</v>
      </c>
      <c r="S26" s="6"/>
      <c r="T26" s="6"/>
      <c r="U26" s="6"/>
      <c r="V26" s="6"/>
    </row>
    <row r="27" spans="3:22" ht="24.75" hidden="1" x14ac:dyDescent="0.45">
      <c r="C27" s="33" t="str">
        <f t="shared" ca="1" si="0"/>
        <v>Retard maintenance</v>
      </c>
      <c r="D27" s="18" t="str">
        <f t="shared" ca="1" si="1"/>
        <v>Oui</v>
      </c>
      <c r="E27" s="18" t="s">
        <v>16</v>
      </c>
      <c r="F27" s="19"/>
      <c r="G27" s="19">
        <f t="shared" si="5"/>
        <v>43604</v>
      </c>
      <c r="H27" s="18"/>
      <c r="I27" s="18"/>
      <c r="J27" s="19">
        <f t="shared" si="2"/>
        <v>43604</v>
      </c>
      <c r="K27" s="20">
        <f t="shared" si="3"/>
        <v>43604</v>
      </c>
      <c r="L27" s="21">
        <f t="shared" ca="1" si="4"/>
        <v>59</v>
      </c>
      <c r="M27" s="18" t="s">
        <v>50</v>
      </c>
      <c r="N27" s="19" t="s">
        <v>58</v>
      </c>
      <c r="O27" s="21">
        <v>320012</v>
      </c>
      <c r="P27" s="19" t="s">
        <v>25</v>
      </c>
      <c r="Q27" s="21">
        <v>100</v>
      </c>
      <c r="R27" s="21" t="s">
        <v>91</v>
      </c>
      <c r="S27" s="6"/>
      <c r="T27" s="6"/>
      <c r="U27" s="6"/>
      <c r="V27" s="6"/>
    </row>
    <row r="28" spans="3:22" ht="24.75" hidden="1" x14ac:dyDescent="0.45">
      <c r="C28" s="33" t="str">
        <f t="shared" ca="1" si="0"/>
        <v>Retard maintenance</v>
      </c>
      <c r="D28" s="18" t="str">
        <f t="shared" ca="1" si="1"/>
        <v>Oui</v>
      </c>
      <c r="E28" s="18" t="s">
        <v>49</v>
      </c>
      <c r="F28" s="19"/>
      <c r="G28" s="19">
        <f t="shared" si="5"/>
        <v>43604</v>
      </c>
      <c r="H28" s="18"/>
      <c r="I28" s="18"/>
      <c r="J28" s="19">
        <f t="shared" si="2"/>
        <v>43604</v>
      </c>
      <c r="K28" s="20">
        <f t="shared" si="3"/>
        <v>43604</v>
      </c>
      <c r="L28" s="21">
        <f t="shared" ca="1" si="4"/>
        <v>59</v>
      </c>
      <c r="M28" s="18" t="s">
        <v>62</v>
      </c>
      <c r="N28" s="19" t="s">
        <v>61</v>
      </c>
      <c r="O28" s="21" t="s">
        <v>102</v>
      </c>
      <c r="P28" s="19" t="s">
        <v>25</v>
      </c>
      <c r="Q28" s="21">
        <v>150</v>
      </c>
      <c r="R28" s="21"/>
      <c r="S28" s="6"/>
      <c r="T28" s="6"/>
      <c r="U28" s="6"/>
      <c r="V28" s="6"/>
    </row>
    <row r="29" spans="3:22" ht="24.75" hidden="1" x14ac:dyDescent="0.45">
      <c r="C29" s="33" t="str">
        <f t="shared" ca="1" si="0"/>
        <v>Retard maintenance</v>
      </c>
      <c r="D29" s="18" t="str">
        <f t="shared" ca="1" si="1"/>
        <v>Oui</v>
      </c>
      <c r="E29" s="18" t="s">
        <v>49</v>
      </c>
      <c r="F29" s="19"/>
      <c r="G29" s="19">
        <f t="shared" si="5"/>
        <v>43604</v>
      </c>
      <c r="H29" s="18"/>
      <c r="I29" s="18"/>
      <c r="J29" s="19">
        <f t="shared" si="2"/>
        <v>43604</v>
      </c>
      <c r="K29" s="20">
        <f t="shared" si="3"/>
        <v>43604</v>
      </c>
      <c r="L29" s="21">
        <f t="shared" ca="1" si="4"/>
        <v>59</v>
      </c>
      <c r="M29" s="18" t="s">
        <v>62</v>
      </c>
      <c r="N29" s="19" t="s">
        <v>56</v>
      </c>
      <c r="O29" s="21" t="s">
        <v>106</v>
      </c>
      <c r="P29" s="19" t="s">
        <v>25</v>
      </c>
      <c r="Q29" s="21">
        <v>150</v>
      </c>
      <c r="R29" s="21"/>
      <c r="S29" s="6"/>
      <c r="T29" s="6"/>
      <c r="U29" s="6"/>
      <c r="V29" s="6"/>
    </row>
    <row r="30" spans="3:22" ht="24.75" hidden="1" x14ac:dyDescent="0.45">
      <c r="C30" s="33" t="str">
        <f t="shared" ca="1" si="0"/>
        <v>Retard maintenance</v>
      </c>
      <c r="D30" s="18" t="str">
        <f t="shared" ca="1" si="1"/>
        <v>Oui</v>
      </c>
      <c r="E30" s="18" t="s">
        <v>16</v>
      </c>
      <c r="F30" s="19"/>
      <c r="G30" s="19">
        <f t="shared" si="5"/>
        <v>43604</v>
      </c>
      <c r="H30" s="18"/>
      <c r="I30" s="18"/>
      <c r="J30" s="19">
        <f t="shared" si="2"/>
        <v>43604</v>
      </c>
      <c r="K30" s="20">
        <f t="shared" si="3"/>
        <v>43604</v>
      </c>
      <c r="L30" s="21">
        <f t="shared" ca="1" si="4"/>
        <v>59</v>
      </c>
      <c r="M30" s="18" t="s">
        <v>62</v>
      </c>
      <c r="N30" s="19" t="s">
        <v>63</v>
      </c>
      <c r="O30" s="21">
        <v>321005</v>
      </c>
      <c r="P30" s="19" t="s">
        <v>25</v>
      </c>
      <c r="Q30" s="21">
        <v>60</v>
      </c>
      <c r="R30" s="21" t="s">
        <v>75</v>
      </c>
      <c r="S30" s="6"/>
      <c r="T30" s="6"/>
      <c r="U30" s="6"/>
      <c r="V30" s="6"/>
    </row>
    <row r="31" spans="3:22" ht="24.75" hidden="1" x14ac:dyDescent="0.45">
      <c r="C31" s="33" t="str">
        <f t="shared" ca="1" si="0"/>
        <v>Retard maintenance</v>
      </c>
      <c r="D31" s="18" t="str">
        <f t="shared" ca="1" si="1"/>
        <v>Oui</v>
      </c>
      <c r="E31" s="18" t="s">
        <v>16</v>
      </c>
      <c r="F31" s="19"/>
      <c r="G31" s="19">
        <f t="shared" si="5"/>
        <v>43604</v>
      </c>
      <c r="H31" s="18"/>
      <c r="I31" s="18"/>
      <c r="J31" s="19">
        <f t="shared" si="2"/>
        <v>43604</v>
      </c>
      <c r="K31" s="20">
        <f t="shared" si="3"/>
        <v>43604</v>
      </c>
      <c r="L31" s="21">
        <f t="shared" ca="1" si="4"/>
        <v>59</v>
      </c>
      <c r="M31" s="18" t="s">
        <v>64</v>
      </c>
      <c r="N31" s="19" t="s">
        <v>65</v>
      </c>
      <c r="O31" s="21" t="s">
        <v>85</v>
      </c>
      <c r="P31" s="19" t="s">
        <v>59</v>
      </c>
      <c r="Q31" s="21">
        <v>200</v>
      </c>
      <c r="R31" s="21">
        <v>8</v>
      </c>
      <c r="S31" s="6"/>
      <c r="T31" s="6"/>
      <c r="U31" s="6"/>
      <c r="V31" s="6"/>
    </row>
    <row r="32" spans="3:22" ht="24.75" hidden="1" x14ac:dyDescent="0.45">
      <c r="C32" s="33" t="str">
        <f t="shared" ca="1" si="0"/>
        <v>Retard maintenance</v>
      </c>
      <c r="D32" s="18" t="str">
        <f t="shared" ca="1" si="1"/>
        <v>Oui</v>
      </c>
      <c r="E32" s="18" t="s">
        <v>8</v>
      </c>
      <c r="F32" s="19"/>
      <c r="G32" s="19">
        <f t="shared" si="5"/>
        <v>43604</v>
      </c>
      <c r="H32" s="18"/>
      <c r="I32" s="18"/>
      <c r="J32" s="19">
        <f t="shared" si="2"/>
        <v>43604</v>
      </c>
      <c r="K32" s="20">
        <f t="shared" si="3"/>
        <v>43604</v>
      </c>
      <c r="L32" s="21">
        <f t="shared" ca="1" si="4"/>
        <v>59</v>
      </c>
      <c r="M32" s="18" t="s">
        <v>66</v>
      </c>
      <c r="N32" s="19" t="s">
        <v>67</v>
      </c>
      <c r="O32" s="21">
        <v>48105</v>
      </c>
      <c r="P32" s="19" t="s">
        <v>25</v>
      </c>
      <c r="Q32" s="21">
        <v>150</v>
      </c>
      <c r="R32" s="21" t="s">
        <v>76</v>
      </c>
      <c r="S32" s="6"/>
      <c r="T32" s="6"/>
      <c r="U32" s="6"/>
      <c r="V32" s="6"/>
    </row>
    <row r="33" spans="3:22" ht="24.75" hidden="1" x14ac:dyDescent="0.45">
      <c r="C33" s="33" t="str">
        <f t="shared" ca="1" si="0"/>
        <v>Retard maintenance</v>
      </c>
      <c r="D33" s="18" t="str">
        <f t="shared" ca="1" si="1"/>
        <v>Oui</v>
      </c>
      <c r="E33" s="18" t="s">
        <v>49</v>
      </c>
      <c r="F33" s="19"/>
      <c r="G33" s="19">
        <f t="shared" si="5"/>
        <v>43604</v>
      </c>
      <c r="H33" s="18"/>
      <c r="I33" s="18"/>
      <c r="J33" s="19">
        <f t="shared" si="2"/>
        <v>43604</v>
      </c>
      <c r="K33" s="20">
        <f t="shared" si="3"/>
        <v>43604</v>
      </c>
      <c r="L33" s="21">
        <f t="shared" ca="1" si="4"/>
        <v>59</v>
      </c>
      <c r="M33" s="18" t="s">
        <v>68</v>
      </c>
      <c r="N33" s="19" t="s">
        <v>69</v>
      </c>
      <c r="O33" s="21" t="s">
        <v>107</v>
      </c>
      <c r="P33" s="19" t="s">
        <v>25</v>
      </c>
      <c r="Q33" s="21">
        <v>65</v>
      </c>
      <c r="R33" s="21"/>
      <c r="S33" s="6"/>
      <c r="T33" s="6"/>
      <c r="U33" s="6"/>
      <c r="V33" s="6"/>
    </row>
    <row r="34" spans="3:22" ht="24.75" hidden="1" x14ac:dyDescent="0.45">
      <c r="C34" s="33" t="str">
        <f t="shared" ca="1" si="0"/>
        <v>Retard maintenance</v>
      </c>
      <c r="D34" s="18" t="str">
        <f t="shared" ca="1" si="1"/>
        <v>Oui</v>
      </c>
      <c r="E34" s="18" t="s">
        <v>49</v>
      </c>
      <c r="F34" s="19"/>
      <c r="G34" s="19">
        <f t="shared" si="5"/>
        <v>43604</v>
      </c>
      <c r="H34" s="18"/>
      <c r="I34" s="18"/>
      <c r="J34" s="19">
        <f t="shared" si="2"/>
        <v>43604</v>
      </c>
      <c r="K34" s="20">
        <f t="shared" si="3"/>
        <v>43604</v>
      </c>
      <c r="L34" s="21">
        <f t="shared" ca="1" si="4"/>
        <v>59</v>
      </c>
      <c r="M34" s="18" t="s">
        <v>68</v>
      </c>
      <c r="N34" s="19" t="s">
        <v>70</v>
      </c>
      <c r="O34" s="21" t="s">
        <v>103</v>
      </c>
      <c r="P34" s="19" t="s">
        <v>25</v>
      </c>
      <c r="Q34" s="21">
        <v>80</v>
      </c>
      <c r="R34" s="21"/>
      <c r="S34" s="6"/>
      <c r="T34" s="6"/>
      <c r="U34" s="6"/>
      <c r="V34" s="6"/>
    </row>
    <row r="35" spans="3:22" ht="24.75" hidden="1" x14ac:dyDescent="0.45">
      <c r="C35" s="33" t="str">
        <f t="shared" ca="1" si="0"/>
        <v>Retard maintenance</v>
      </c>
      <c r="D35" s="18" t="str">
        <f t="shared" ref="D35:D66" ca="1" si="6">IF(J35-366&lt;TODAY(),"Oui","Non")</f>
        <v>Oui</v>
      </c>
      <c r="E35" s="18" t="s">
        <v>16</v>
      </c>
      <c r="F35" s="19"/>
      <c r="G35" s="19">
        <f t="shared" si="5"/>
        <v>43604</v>
      </c>
      <c r="H35" s="18"/>
      <c r="I35" s="18"/>
      <c r="J35" s="19">
        <f t="shared" ref="J35:J66" si="7">G35+I35</f>
        <v>43604</v>
      </c>
      <c r="K35" s="20">
        <f t="shared" ref="K35:K66" si="8">G35+H35</f>
        <v>43604</v>
      </c>
      <c r="L35" s="21">
        <f t="shared" ref="L35:L66" ca="1" si="9">IF(C35="Fait",TODAY()+I35-K35,IF(C35="Maintenance préventive à effectuer",TODAY()-K35,IF(C35="Retard maintenance",TODAY()-K35)))</f>
        <v>59</v>
      </c>
      <c r="M35" s="18" t="s">
        <v>68</v>
      </c>
      <c r="N35" s="19" t="s">
        <v>71</v>
      </c>
      <c r="O35" s="21">
        <v>9312988</v>
      </c>
      <c r="P35" s="19" t="s">
        <v>25</v>
      </c>
      <c r="Q35" s="21">
        <v>60</v>
      </c>
      <c r="R35" s="21"/>
      <c r="S35" s="6"/>
      <c r="T35" s="6"/>
      <c r="U35" s="6"/>
      <c r="V35" s="6"/>
    </row>
    <row r="36" spans="3:22" ht="24.75" hidden="1" x14ac:dyDescent="0.45">
      <c r="C36" s="33" t="str">
        <f t="shared" ca="1" si="0"/>
        <v>Retard maintenance</v>
      </c>
      <c r="D36" s="18" t="str">
        <f t="shared" ca="1" si="6"/>
        <v>Oui</v>
      </c>
      <c r="E36" s="18" t="s">
        <v>16</v>
      </c>
      <c r="F36" s="19"/>
      <c r="G36" s="19">
        <f t="shared" si="5"/>
        <v>43604</v>
      </c>
      <c r="H36" s="18"/>
      <c r="I36" s="18"/>
      <c r="J36" s="19">
        <f t="shared" si="7"/>
        <v>43604</v>
      </c>
      <c r="K36" s="20">
        <f t="shared" si="8"/>
        <v>43604</v>
      </c>
      <c r="L36" s="21">
        <f t="shared" ca="1" si="9"/>
        <v>59</v>
      </c>
      <c r="M36" s="18" t="s">
        <v>68</v>
      </c>
      <c r="N36" s="19" t="s">
        <v>73</v>
      </c>
      <c r="O36" s="21">
        <v>73096945</v>
      </c>
      <c r="P36" s="19" t="s">
        <v>25</v>
      </c>
      <c r="Q36" s="21"/>
      <c r="R36" s="21"/>
      <c r="S36" s="6"/>
      <c r="T36" s="6"/>
      <c r="U36" s="6"/>
      <c r="V36" s="6"/>
    </row>
    <row r="37" spans="3:22" ht="24.75" hidden="1" x14ac:dyDescent="0.45">
      <c r="C37" s="33" t="str">
        <f t="shared" ca="1" si="0"/>
        <v>Retard maintenance</v>
      </c>
      <c r="D37" s="18" t="str">
        <f t="shared" ca="1" si="6"/>
        <v>Oui</v>
      </c>
      <c r="E37" s="18" t="s">
        <v>86</v>
      </c>
      <c r="F37" s="23"/>
      <c r="G37" s="19">
        <f t="shared" si="5"/>
        <v>43604</v>
      </c>
      <c r="H37" s="18"/>
      <c r="I37" s="18"/>
      <c r="J37" s="19">
        <f t="shared" si="7"/>
        <v>43604</v>
      </c>
      <c r="K37" s="20">
        <f t="shared" si="8"/>
        <v>43604</v>
      </c>
      <c r="L37" s="21">
        <f t="shared" ca="1" si="9"/>
        <v>59</v>
      </c>
      <c r="M37" s="18" t="s">
        <v>50</v>
      </c>
      <c r="N37" s="19" t="s">
        <v>84</v>
      </c>
      <c r="O37" s="17" t="s">
        <v>104</v>
      </c>
      <c r="P37" s="19" t="s">
        <v>25</v>
      </c>
      <c r="Q37" s="21">
        <v>60</v>
      </c>
      <c r="R37" s="21"/>
      <c r="S37" s="6"/>
      <c r="T37" s="6"/>
      <c r="U37" s="6"/>
      <c r="V37" s="6"/>
    </row>
    <row r="38" spans="3:22" ht="24.75" hidden="1" x14ac:dyDescent="0.45">
      <c r="C38" s="33" t="str">
        <f t="shared" ca="1" si="0"/>
        <v>Fait</v>
      </c>
      <c r="D38" s="18" t="str">
        <f t="shared" ca="1" si="6"/>
        <v>Non</v>
      </c>
      <c r="E38" s="18" t="s">
        <v>180</v>
      </c>
      <c r="F38" s="23" t="s">
        <v>111</v>
      </c>
      <c r="G38" s="19">
        <f>DATE(2018,1,30)</f>
        <v>43130</v>
      </c>
      <c r="H38" s="18">
        <v>3650</v>
      </c>
      <c r="I38" s="18">
        <v>1825</v>
      </c>
      <c r="J38" s="19">
        <f t="shared" si="7"/>
        <v>44955</v>
      </c>
      <c r="K38" s="20">
        <f t="shared" si="8"/>
        <v>46780</v>
      </c>
      <c r="L38" s="21">
        <f t="shared" ca="1" si="9"/>
        <v>-1292</v>
      </c>
      <c r="M38" s="18"/>
      <c r="N38" s="19" t="s">
        <v>108</v>
      </c>
      <c r="O38" s="17" t="s">
        <v>109</v>
      </c>
      <c r="P38" s="19" t="s">
        <v>110</v>
      </c>
      <c r="Q38" s="21"/>
      <c r="R38" s="21"/>
      <c r="S38" s="6"/>
      <c r="T38" s="6"/>
      <c r="U38" s="6"/>
      <c r="V38" s="6"/>
    </row>
    <row r="39" spans="3:22" ht="24.75" hidden="1" x14ac:dyDescent="0.45">
      <c r="C39" s="33" t="str">
        <f t="shared" ca="1" si="0"/>
        <v>Fait</v>
      </c>
      <c r="D39" s="18" t="str">
        <f t="shared" ca="1" si="6"/>
        <v>Non</v>
      </c>
      <c r="E39" s="18" t="s">
        <v>180</v>
      </c>
      <c r="F39" s="24" t="s">
        <v>113</v>
      </c>
      <c r="G39" s="19">
        <f>DATE(2015,12,22)</f>
        <v>42360</v>
      </c>
      <c r="H39" s="18">
        <v>3650</v>
      </c>
      <c r="I39" s="18">
        <v>1825</v>
      </c>
      <c r="J39" s="19">
        <f t="shared" si="7"/>
        <v>44185</v>
      </c>
      <c r="K39" s="20">
        <f t="shared" si="8"/>
        <v>46010</v>
      </c>
      <c r="L39" s="21">
        <f t="shared" ca="1" si="9"/>
        <v>-522</v>
      </c>
      <c r="M39" s="18"/>
      <c r="N39" s="19" t="s">
        <v>115</v>
      </c>
      <c r="O39" s="24" t="s">
        <v>124</v>
      </c>
      <c r="P39" s="19" t="s">
        <v>110</v>
      </c>
      <c r="Q39" s="21"/>
      <c r="R39" s="21"/>
      <c r="S39" s="6"/>
      <c r="T39" s="6"/>
      <c r="U39" s="6"/>
      <c r="V39" s="6"/>
    </row>
    <row r="40" spans="3:22" ht="24.75" hidden="1" x14ac:dyDescent="0.45">
      <c r="C40" s="33" t="str">
        <f t="shared" ca="1" si="0"/>
        <v>Fait</v>
      </c>
      <c r="D40" s="18" t="str">
        <f t="shared" ca="1" si="6"/>
        <v>Non</v>
      </c>
      <c r="E40" s="18" t="s">
        <v>180</v>
      </c>
      <c r="F40" s="24" t="s">
        <v>114</v>
      </c>
      <c r="G40" s="19">
        <f>DATE(2015,9,10)</f>
        <v>42257</v>
      </c>
      <c r="H40" s="18">
        <v>3650</v>
      </c>
      <c r="I40" s="18">
        <v>1825</v>
      </c>
      <c r="J40" s="19">
        <f t="shared" si="7"/>
        <v>44082</v>
      </c>
      <c r="K40" s="20">
        <f t="shared" si="8"/>
        <v>45907</v>
      </c>
      <c r="L40" s="21">
        <f t="shared" ca="1" si="9"/>
        <v>-419</v>
      </c>
      <c r="M40" s="18"/>
      <c r="N40" s="19" t="s">
        <v>191</v>
      </c>
      <c r="O40" s="24" t="s">
        <v>125</v>
      </c>
      <c r="P40" s="25" t="s">
        <v>147</v>
      </c>
      <c r="Q40" s="26"/>
      <c r="R40" s="26"/>
      <c r="S40" s="6"/>
      <c r="T40" s="6"/>
      <c r="U40" s="6"/>
      <c r="V40" s="6"/>
    </row>
    <row r="41" spans="3:22" ht="24.75" hidden="1" x14ac:dyDescent="0.45">
      <c r="C41" s="33" t="str">
        <f t="shared" ca="1" si="0"/>
        <v>Fait</v>
      </c>
      <c r="D41" s="18" t="str">
        <f t="shared" ca="1" si="6"/>
        <v>Oui</v>
      </c>
      <c r="E41" s="18" t="s">
        <v>180</v>
      </c>
      <c r="F41" s="27" t="s">
        <v>113</v>
      </c>
      <c r="G41" s="19">
        <f>DATE(2015,4,14)</f>
        <v>42108</v>
      </c>
      <c r="H41" s="18">
        <v>3650</v>
      </c>
      <c r="I41" s="18">
        <v>1825</v>
      </c>
      <c r="J41" s="19">
        <f t="shared" si="7"/>
        <v>43933</v>
      </c>
      <c r="K41" s="20">
        <f t="shared" si="8"/>
        <v>45758</v>
      </c>
      <c r="L41" s="21">
        <f t="shared" ca="1" si="9"/>
        <v>-270</v>
      </c>
      <c r="M41" s="18"/>
      <c r="N41" s="19" t="s">
        <v>116</v>
      </c>
      <c r="O41" s="24" t="s">
        <v>126</v>
      </c>
      <c r="P41" s="25" t="s">
        <v>110</v>
      </c>
      <c r="Q41" s="26"/>
      <c r="R41" s="26"/>
      <c r="S41" s="6"/>
      <c r="T41" s="6"/>
      <c r="U41" s="6"/>
      <c r="V41" s="6"/>
    </row>
    <row r="42" spans="3:22" ht="24.75" hidden="1" x14ac:dyDescent="0.45">
      <c r="C42" s="33" t="str">
        <f t="shared" ca="1" si="0"/>
        <v>Fait</v>
      </c>
      <c r="D42" s="18" t="str">
        <f t="shared" ca="1" si="6"/>
        <v>Non</v>
      </c>
      <c r="E42" s="18" t="s">
        <v>181</v>
      </c>
      <c r="F42" s="27" t="s">
        <v>122</v>
      </c>
      <c r="G42" s="19">
        <f>DATE(2017,6,20)</f>
        <v>42906</v>
      </c>
      <c r="H42" s="18">
        <v>7300</v>
      </c>
      <c r="I42" s="18">
        <v>1825</v>
      </c>
      <c r="J42" s="19">
        <f t="shared" si="7"/>
        <v>44731</v>
      </c>
      <c r="K42" s="20">
        <f t="shared" si="8"/>
        <v>50206</v>
      </c>
      <c r="L42" s="21">
        <f t="shared" ca="1" si="9"/>
        <v>-4718</v>
      </c>
      <c r="M42" s="18"/>
      <c r="N42" s="19" t="s">
        <v>64</v>
      </c>
      <c r="O42" s="27" t="s">
        <v>127</v>
      </c>
      <c r="P42" s="25" t="s">
        <v>110</v>
      </c>
      <c r="Q42" s="26"/>
      <c r="R42" s="26"/>
      <c r="S42" s="6"/>
      <c r="T42" s="6"/>
      <c r="U42" s="6"/>
      <c r="V42" s="6"/>
    </row>
    <row r="43" spans="3:22" ht="24.75" hidden="1" x14ac:dyDescent="0.45">
      <c r="C43" s="33" t="str">
        <f t="shared" ca="1" si="0"/>
        <v>Fait</v>
      </c>
      <c r="D43" s="18" t="str">
        <f t="shared" ca="1" si="6"/>
        <v>Non</v>
      </c>
      <c r="E43" s="18" t="s">
        <v>180</v>
      </c>
      <c r="F43" s="27" t="s">
        <v>123</v>
      </c>
      <c r="G43" s="19">
        <f>DATE(2019,7,16)</f>
        <v>43662</v>
      </c>
      <c r="H43" s="18">
        <v>3650</v>
      </c>
      <c r="I43" s="18">
        <v>1825</v>
      </c>
      <c r="J43" s="19">
        <f t="shared" si="7"/>
        <v>45487</v>
      </c>
      <c r="K43" s="20">
        <f t="shared" si="8"/>
        <v>47312</v>
      </c>
      <c r="L43" s="21">
        <f t="shared" ca="1" si="9"/>
        <v>-1824</v>
      </c>
      <c r="M43" s="18"/>
      <c r="N43" s="19" t="s">
        <v>117</v>
      </c>
      <c r="O43" s="24" t="s">
        <v>128</v>
      </c>
      <c r="P43" s="25" t="s">
        <v>110</v>
      </c>
      <c r="Q43" s="26"/>
      <c r="R43" s="26"/>
      <c r="S43" s="6"/>
      <c r="T43" s="6"/>
      <c r="U43" s="6"/>
      <c r="V43" s="6"/>
    </row>
    <row r="44" spans="3:22" ht="24.75" hidden="1" x14ac:dyDescent="0.45">
      <c r="C44" s="33" t="str">
        <f t="shared" ca="1" si="0"/>
        <v>Fait</v>
      </c>
      <c r="D44" s="18" t="str">
        <f t="shared" ca="1" si="6"/>
        <v>Non</v>
      </c>
      <c r="E44" s="18" t="s">
        <v>180</v>
      </c>
      <c r="F44" s="27" t="s">
        <v>129</v>
      </c>
      <c r="G44" s="19">
        <f>DATE(2017,2,1)</f>
        <v>42767</v>
      </c>
      <c r="H44" s="18">
        <v>3650</v>
      </c>
      <c r="I44" s="18">
        <v>1825</v>
      </c>
      <c r="J44" s="19">
        <f t="shared" si="7"/>
        <v>44592</v>
      </c>
      <c r="K44" s="20">
        <f t="shared" si="8"/>
        <v>46417</v>
      </c>
      <c r="L44" s="21">
        <f t="shared" ca="1" si="9"/>
        <v>-929</v>
      </c>
      <c r="M44" s="18"/>
      <c r="N44" s="19" t="s">
        <v>118</v>
      </c>
      <c r="O44" s="24" t="s">
        <v>131</v>
      </c>
      <c r="P44" s="25" t="s">
        <v>110</v>
      </c>
      <c r="Q44" s="26"/>
      <c r="R44" s="26"/>
      <c r="S44" s="6"/>
      <c r="T44" s="6"/>
      <c r="U44" s="6"/>
      <c r="V44" s="6"/>
    </row>
    <row r="45" spans="3:22" ht="24.75" hidden="1" x14ac:dyDescent="0.45">
      <c r="C45" s="33" t="str">
        <f t="shared" ca="1" si="0"/>
        <v>Fait</v>
      </c>
      <c r="D45" s="18" t="str">
        <f t="shared" ca="1" si="6"/>
        <v>Non</v>
      </c>
      <c r="E45" s="18" t="s">
        <v>180</v>
      </c>
      <c r="F45" s="28" t="s">
        <v>113</v>
      </c>
      <c r="G45" s="19">
        <f>DATE(2016,11,16)</f>
        <v>42690</v>
      </c>
      <c r="H45" s="18">
        <v>3650</v>
      </c>
      <c r="I45" s="18">
        <v>1825</v>
      </c>
      <c r="J45" s="19">
        <f t="shared" si="7"/>
        <v>44515</v>
      </c>
      <c r="K45" s="20">
        <f t="shared" si="8"/>
        <v>46340</v>
      </c>
      <c r="L45" s="21">
        <f t="shared" ca="1" si="9"/>
        <v>-852</v>
      </c>
      <c r="M45" s="18"/>
      <c r="N45" s="19" t="s">
        <v>119</v>
      </c>
      <c r="O45" s="24" t="s">
        <v>135</v>
      </c>
      <c r="P45" s="25" t="s">
        <v>110</v>
      </c>
      <c r="Q45" s="26"/>
      <c r="R45" s="26"/>
      <c r="S45" s="7"/>
      <c r="T45" s="6"/>
      <c r="U45" s="6"/>
      <c r="V45" s="6"/>
    </row>
    <row r="46" spans="3:22" ht="24.75" hidden="1" x14ac:dyDescent="0.45">
      <c r="C46" s="33" t="str">
        <f t="shared" ca="1" si="0"/>
        <v>Fait</v>
      </c>
      <c r="D46" s="18" t="str">
        <f t="shared" ca="1" si="6"/>
        <v>Non</v>
      </c>
      <c r="E46" s="18" t="s">
        <v>180</v>
      </c>
      <c r="F46" s="28" t="s">
        <v>113</v>
      </c>
      <c r="G46" s="19">
        <f>DATE(2018,1,30)</f>
        <v>43130</v>
      </c>
      <c r="H46" s="18">
        <v>3650</v>
      </c>
      <c r="I46" s="18">
        <v>1825</v>
      </c>
      <c r="J46" s="19">
        <f t="shared" si="7"/>
        <v>44955</v>
      </c>
      <c r="K46" s="20">
        <f t="shared" si="8"/>
        <v>46780</v>
      </c>
      <c r="L46" s="21">
        <f t="shared" ca="1" si="9"/>
        <v>-1292</v>
      </c>
      <c r="M46" s="18"/>
      <c r="N46" s="19" t="s">
        <v>120</v>
      </c>
      <c r="O46" s="24" t="s">
        <v>136</v>
      </c>
      <c r="P46" s="25" t="s">
        <v>110</v>
      </c>
      <c r="Q46" s="26"/>
      <c r="R46" s="26"/>
      <c r="S46" s="7"/>
      <c r="T46" s="6"/>
      <c r="U46" s="6"/>
      <c r="V46" s="6"/>
    </row>
    <row r="47" spans="3:22" ht="24.75" hidden="1" x14ac:dyDescent="0.45">
      <c r="C47" s="33" t="str">
        <f t="shared" ca="1" si="0"/>
        <v>Fait</v>
      </c>
      <c r="D47" s="18" t="str">
        <f t="shared" ca="1" si="6"/>
        <v>Oui</v>
      </c>
      <c r="E47" s="18" t="s">
        <v>180</v>
      </c>
      <c r="F47" s="28" t="s">
        <v>114</v>
      </c>
      <c r="G47" s="19">
        <f>DATE(2014,12,9)</f>
        <v>41982</v>
      </c>
      <c r="H47" s="18">
        <v>3650</v>
      </c>
      <c r="I47" s="18">
        <v>1825</v>
      </c>
      <c r="J47" s="19">
        <f t="shared" si="7"/>
        <v>43807</v>
      </c>
      <c r="K47" s="20">
        <f t="shared" si="8"/>
        <v>45632</v>
      </c>
      <c r="L47" s="21">
        <f t="shared" ca="1" si="9"/>
        <v>-144</v>
      </c>
      <c r="M47" s="18"/>
      <c r="N47" s="19" t="s">
        <v>121</v>
      </c>
      <c r="O47" s="24" t="s">
        <v>137</v>
      </c>
      <c r="P47" s="29" t="s">
        <v>149</v>
      </c>
      <c r="Q47" s="26"/>
      <c r="R47" s="26"/>
      <c r="S47" s="7"/>
      <c r="T47" s="6"/>
      <c r="U47" s="6"/>
      <c r="V47" s="6"/>
    </row>
    <row r="48" spans="3:22" ht="24.75" hidden="1" x14ac:dyDescent="0.45">
      <c r="C48" s="33" t="str">
        <f t="shared" ca="1" si="0"/>
        <v>Fait</v>
      </c>
      <c r="D48" s="18" t="str">
        <f t="shared" ca="1" si="6"/>
        <v>Non</v>
      </c>
      <c r="E48" s="18" t="s">
        <v>180</v>
      </c>
      <c r="F48" s="28" t="s">
        <v>130</v>
      </c>
      <c r="G48" s="19">
        <f>DATE(2019,7,12)</f>
        <v>43658</v>
      </c>
      <c r="H48" s="18">
        <v>3650</v>
      </c>
      <c r="I48" s="18">
        <v>1825</v>
      </c>
      <c r="J48" s="19">
        <f t="shared" si="7"/>
        <v>45483</v>
      </c>
      <c r="K48" s="20">
        <f t="shared" si="8"/>
        <v>47308</v>
      </c>
      <c r="L48" s="21">
        <f t="shared" ca="1" si="9"/>
        <v>-1820</v>
      </c>
      <c r="M48" s="18"/>
      <c r="N48" s="19" t="s">
        <v>118</v>
      </c>
      <c r="O48" s="24" t="s">
        <v>132</v>
      </c>
      <c r="P48" s="25" t="s">
        <v>110</v>
      </c>
      <c r="Q48" s="26"/>
      <c r="R48" s="26"/>
      <c r="S48" s="7"/>
      <c r="T48" s="6"/>
      <c r="U48" s="6"/>
      <c r="V48" s="6"/>
    </row>
    <row r="49" spans="3:22" ht="24.75" hidden="1" x14ac:dyDescent="0.45">
      <c r="C49" s="33" t="str">
        <f t="shared" ca="1" si="0"/>
        <v>Fait</v>
      </c>
      <c r="D49" s="18" t="str">
        <f t="shared" ca="1" si="6"/>
        <v>Non</v>
      </c>
      <c r="E49" s="18" t="s">
        <v>180</v>
      </c>
      <c r="F49" s="28" t="s">
        <v>114</v>
      </c>
      <c r="G49" s="19">
        <f>DATE(2015,9,10)</f>
        <v>42257</v>
      </c>
      <c r="H49" s="18">
        <v>3650</v>
      </c>
      <c r="I49" s="18">
        <v>1825</v>
      </c>
      <c r="J49" s="19">
        <f t="shared" si="7"/>
        <v>44082</v>
      </c>
      <c r="K49" s="20">
        <f t="shared" si="8"/>
        <v>45907</v>
      </c>
      <c r="L49" s="21">
        <f t="shared" ca="1" si="9"/>
        <v>-419</v>
      </c>
      <c r="M49" s="18"/>
      <c r="N49" s="19" t="s">
        <v>133</v>
      </c>
      <c r="O49" s="24" t="s">
        <v>134</v>
      </c>
      <c r="P49" s="25" t="s">
        <v>148</v>
      </c>
      <c r="Q49" s="26"/>
      <c r="R49" s="26"/>
      <c r="S49" s="7"/>
      <c r="T49" s="6"/>
      <c r="U49" s="6"/>
      <c r="V49" s="6"/>
    </row>
    <row r="50" spans="3:22" ht="24.75" hidden="1" x14ac:dyDescent="0.45">
      <c r="C50" s="33" t="str">
        <f t="shared" ca="1" si="0"/>
        <v>Maintenance préventive à effectuer</v>
      </c>
      <c r="D50" s="18" t="str">
        <f t="shared" ca="1" si="6"/>
        <v>Oui</v>
      </c>
      <c r="E50" s="18" t="s">
        <v>181</v>
      </c>
      <c r="F50" s="28" t="s">
        <v>146</v>
      </c>
      <c r="G50" s="19">
        <f>DATE(2014,2,5)</f>
        <v>41675</v>
      </c>
      <c r="H50" s="18">
        <v>7300</v>
      </c>
      <c r="I50" s="18">
        <v>1825</v>
      </c>
      <c r="J50" s="19">
        <f t="shared" si="7"/>
        <v>43500</v>
      </c>
      <c r="K50" s="20">
        <f t="shared" si="8"/>
        <v>48975</v>
      </c>
      <c r="L50" s="21">
        <f t="shared" ca="1" si="9"/>
        <v>-5312</v>
      </c>
      <c r="M50" s="18"/>
      <c r="N50" s="19" t="s">
        <v>138</v>
      </c>
      <c r="O50" s="27" t="s">
        <v>141</v>
      </c>
      <c r="P50" s="29" t="s">
        <v>150</v>
      </c>
      <c r="Q50" s="26"/>
      <c r="R50" s="26"/>
      <c r="S50" s="7"/>
      <c r="T50" s="6"/>
      <c r="U50" s="6"/>
      <c r="V50" s="6"/>
    </row>
    <row r="51" spans="3:22" ht="24.75" hidden="1" x14ac:dyDescent="0.45">
      <c r="C51" s="33" t="str">
        <f t="shared" ca="1" si="0"/>
        <v>Fait</v>
      </c>
      <c r="D51" s="18" t="str">
        <f t="shared" ca="1" si="6"/>
        <v>Non</v>
      </c>
      <c r="E51" s="18" t="s">
        <v>181</v>
      </c>
      <c r="F51" s="28" t="s">
        <v>145</v>
      </c>
      <c r="G51" s="19">
        <f>DATE(2015,8,26)</f>
        <v>42242</v>
      </c>
      <c r="H51" s="18">
        <v>7300</v>
      </c>
      <c r="I51" s="18">
        <v>1825</v>
      </c>
      <c r="J51" s="19">
        <f t="shared" si="7"/>
        <v>44067</v>
      </c>
      <c r="K51" s="20">
        <f t="shared" si="8"/>
        <v>49542</v>
      </c>
      <c r="L51" s="21">
        <f t="shared" ca="1" si="9"/>
        <v>-4054</v>
      </c>
      <c r="M51" s="18"/>
      <c r="N51" s="19" t="s">
        <v>139</v>
      </c>
      <c r="O51" s="27" t="s">
        <v>142</v>
      </c>
      <c r="P51" s="29" t="s">
        <v>151</v>
      </c>
      <c r="Q51" s="26"/>
      <c r="R51" s="26"/>
      <c r="S51" s="7"/>
      <c r="T51" s="6"/>
      <c r="U51" s="6"/>
      <c r="V51" s="6"/>
    </row>
    <row r="52" spans="3:22" ht="24.75" hidden="1" x14ac:dyDescent="0.45">
      <c r="C52" s="33" t="str">
        <f t="shared" ca="1" si="0"/>
        <v>Fait</v>
      </c>
      <c r="D52" s="18" t="str">
        <f t="shared" ca="1" si="6"/>
        <v>Non</v>
      </c>
      <c r="E52" s="18" t="s">
        <v>181</v>
      </c>
      <c r="F52" s="28" t="s">
        <v>144</v>
      </c>
      <c r="G52" s="19">
        <f>DATE(2016,6,29)</f>
        <v>42550</v>
      </c>
      <c r="H52" s="18">
        <v>7300</v>
      </c>
      <c r="I52" s="18">
        <v>1825</v>
      </c>
      <c r="J52" s="19">
        <f t="shared" si="7"/>
        <v>44375</v>
      </c>
      <c r="K52" s="20">
        <f t="shared" si="8"/>
        <v>49850</v>
      </c>
      <c r="L52" s="21">
        <f t="shared" ca="1" si="9"/>
        <v>-4362</v>
      </c>
      <c r="M52" s="18"/>
      <c r="N52" s="19" t="s">
        <v>140</v>
      </c>
      <c r="O52" s="27" t="s">
        <v>143</v>
      </c>
      <c r="P52" s="29" t="s">
        <v>152</v>
      </c>
      <c r="Q52" s="26"/>
      <c r="R52" s="26"/>
      <c r="S52" s="7"/>
      <c r="T52" s="6"/>
      <c r="U52" s="6"/>
      <c r="V52" s="6"/>
    </row>
    <row r="53" spans="3:22" ht="24.75" hidden="1" x14ac:dyDescent="0.45">
      <c r="C53" s="33" t="str">
        <f t="shared" ca="1" si="0"/>
        <v>Fait</v>
      </c>
      <c r="D53" s="18" t="str">
        <f t="shared" ca="1" si="6"/>
        <v>Non</v>
      </c>
      <c r="E53" s="29" t="s">
        <v>153</v>
      </c>
      <c r="F53" s="29" t="s">
        <v>167</v>
      </c>
      <c r="G53" s="25">
        <f>DATE(2018,1,30)</f>
        <v>43130</v>
      </c>
      <c r="H53" s="29">
        <v>3650</v>
      </c>
      <c r="I53" s="29">
        <v>1825</v>
      </c>
      <c r="J53" s="25">
        <f t="shared" si="7"/>
        <v>44955</v>
      </c>
      <c r="K53" s="25">
        <f t="shared" si="8"/>
        <v>46780</v>
      </c>
      <c r="L53" s="29">
        <f t="shared" ca="1" si="9"/>
        <v>-1292</v>
      </c>
      <c r="M53" s="29"/>
      <c r="N53" s="29" t="s">
        <v>154</v>
      </c>
      <c r="O53" s="29" t="s">
        <v>165</v>
      </c>
      <c r="P53" s="29" t="s">
        <v>166</v>
      </c>
      <c r="Q53" s="29"/>
      <c r="R53" s="29"/>
      <c r="S53" s="7"/>
      <c r="T53" s="6"/>
      <c r="U53" s="6"/>
      <c r="V53" s="6"/>
    </row>
    <row r="54" spans="3:22" ht="24.75" hidden="1" x14ac:dyDescent="0.45">
      <c r="C54" s="33" t="str">
        <f t="shared" ca="1" si="0"/>
        <v>Fait</v>
      </c>
      <c r="D54" s="18" t="str">
        <f t="shared" ca="1" si="6"/>
        <v>Non</v>
      </c>
      <c r="E54" s="29" t="s">
        <v>153</v>
      </c>
      <c r="F54" s="29" t="s">
        <v>167</v>
      </c>
      <c r="G54" s="25">
        <f>DATE(2018,1,30)</f>
        <v>43130</v>
      </c>
      <c r="H54" s="29">
        <v>3650</v>
      </c>
      <c r="I54" s="29">
        <v>1825</v>
      </c>
      <c r="J54" s="25">
        <f t="shared" si="7"/>
        <v>44955</v>
      </c>
      <c r="K54" s="25">
        <f t="shared" si="8"/>
        <v>46780</v>
      </c>
      <c r="L54" s="29">
        <f t="shared" ca="1" si="9"/>
        <v>-1292</v>
      </c>
      <c r="M54" s="29"/>
      <c r="N54" s="29" t="s">
        <v>10</v>
      </c>
      <c r="O54" s="29" t="s">
        <v>165</v>
      </c>
      <c r="P54" s="29" t="s">
        <v>166</v>
      </c>
      <c r="Q54" s="29"/>
      <c r="R54" s="29"/>
      <c r="S54" s="7"/>
      <c r="T54" s="6"/>
      <c r="U54" s="6"/>
      <c r="V54" s="6"/>
    </row>
    <row r="55" spans="3:22" ht="24.75" hidden="1" x14ac:dyDescent="0.45">
      <c r="C55" s="33" t="str">
        <f t="shared" ca="1" si="0"/>
        <v>Fait</v>
      </c>
      <c r="D55" s="18" t="str">
        <f t="shared" ca="1" si="6"/>
        <v>Non</v>
      </c>
      <c r="E55" s="29" t="s">
        <v>153</v>
      </c>
      <c r="F55" s="29" t="s">
        <v>167</v>
      </c>
      <c r="G55" s="25">
        <f>DATE(2018,1,24)</f>
        <v>43124</v>
      </c>
      <c r="H55" s="29">
        <v>3650</v>
      </c>
      <c r="I55" s="29">
        <v>1825</v>
      </c>
      <c r="J55" s="25">
        <f t="shared" si="7"/>
        <v>44949</v>
      </c>
      <c r="K55" s="25">
        <f t="shared" si="8"/>
        <v>46774</v>
      </c>
      <c r="L55" s="29">
        <f t="shared" ca="1" si="9"/>
        <v>-1286</v>
      </c>
      <c r="M55" s="29"/>
      <c r="N55" s="29" t="s">
        <v>155</v>
      </c>
      <c r="O55" s="29" t="s">
        <v>165</v>
      </c>
      <c r="P55" s="29" t="s">
        <v>166</v>
      </c>
      <c r="Q55" s="29"/>
      <c r="R55" s="29"/>
      <c r="S55" s="7"/>
      <c r="T55" s="6"/>
      <c r="U55" s="6"/>
      <c r="V55" s="6"/>
    </row>
    <row r="56" spans="3:22" ht="24.75" hidden="1" x14ac:dyDescent="0.45">
      <c r="C56" s="33" t="str">
        <f t="shared" ca="1" si="0"/>
        <v>Fait</v>
      </c>
      <c r="D56" s="18" t="str">
        <f t="shared" ca="1" si="6"/>
        <v>Non</v>
      </c>
      <c r="E56" s="29" t="s">
        <v>153</v>
      </c>
      <c r="F56" s="29" t="s">
        <v>167</v>
      </c>
      <c r="G56" s="25">
        <f>DATE(2018,1,30)</f>
        <v>43130</v>
      </c>
      <c r="H56" s="29">
        <v>3650</v>
      </c>
      <c r="I56" s="29">
        <v>1825</v>
      </c>
      <c r="J56" s="25">
        <f t="shared" si="7"/>
        <v>44955</v>
      </c>
      <c r="K56" s="25">
        <f t="shared" si="8"/>
        <v>46780</v>
      </c>
      <c r="L56" s="29">
        <f t="shared" ca="1" si="9"/>
        <v>-1292</v>
      </c>
      <c r="M56" s="29"/>
      <c r="N56" s="29" t="s">
        <v>156</v>
      </c>
      <c r="O56" s="29" t="s">
        <v>165</v>
      </c>
      <c r="P56" s="29" t="s">
        <v>166</v>
      </c>
      <c r="Q56" s="29"/>
      <c r="R56" s="29"/>
      <c r="S56" s="7"/>
      <c r="T56" s="6"/>
      <c r="U56" s="6"/>
      <c r="V56" s="6"/>
    </row>
    <row r="57" spans="3:22" ht="24.75" hidden="1" x14ac:dyDescent="0.45">
      <c r="C57" s="33" t="str">
        <f t="shared" ca="1" si="0"/>
        <v>Fait</v>
      </c>
      <c r="D57" s="18" t="str">
        <f t="shared" ca="1" si="6"/>
        <v>Oui</v>
      </c>
      <c r="E57" s="29" t="s">
        <v>153</v>
      </c>
      <c r="F57" s="29" t="s">
        <v>167</v>
      </c>
      <c r="G57" s="25">
        <f>DATE(2015,3,4)</f>
        <v>42067</v>
      </c>
      <c r="H57" s="29">
        <v>3650</v>
      </c>
      <c r="I57" s="29">
        <v>1825</v>
      </c>
      <c r="J57" s="25">
        <f t="shared" si="7"/>
        <v>43892</v>
      </c>
      <c r="K57" s="25">
        <f t="shared" si="8"/>
        <v>45717</v>
      </c>
      <c r="L57" s="29">
        <f t="shared" ca="1" si="9"/>
        <v>-229</v>
      </c>
      <c r="M57" s="29"/>
      <c r="N57" s="29" t="s">
        <v>45</v>
      </c>
      <c r="O57" s="29" t="s">
        <v>165</v>
      </c>
      <c r="P57" s="29" t="s">
        <v>166</v>
      </c>
      <c r="Q57" s="29"/>
      <c r="R57" s="29"/>
      <c r="S57" s="7"/>
      <c r="T57" s="6"/>
      <c r="U57" s="6"/>
      <c r="V57" s="6"/>
    </row>
    <row r="58" spans="3:22" ht="24.75" hidden="1" x14ac:dyDescent="0.45">
      <c r="C58" s="33" t="str">
        <f t="shared" ca="1" si="0"/>
        <v>Fait</v>
      </c>
      <c r="D58" s="18" t="str">
        <f t="shared" ca="1" si="6"/>
        <v>Oui</v>
      </c>
      <c r="E58" s="29" t="s">
        <v>153</v>
      </c>
      <c r="F58" s="29" t="s">
        <v>167</v>
      </c>
      <c r="G58" s="25">
        <f>DATE(2015,3,4)</f>
        <v>42067</v>
      </c>
      <c r="H58" s="29">
        <v>3650</v>
      </c>
      <c r="I58" s="29">
        <v>1825</v>
      </c>
      <c r="J58" s="25">
        <f t="shared" si="7"/>
        <v>43892</v>
      </c>
      <c r="K58" s="25">
        <f t="shared" si="8"/>
        <v>45717</v>
      </c>
      <c r="L58" s="29">
        <f t="shared" ca="1" si="9"/>
        <v>-229</v>
      </c>
      <c r="M58" s="29"/>
      <c r="N58" s="29" t="s">
        <v>43</v>
      </c>
      <c r="O58" s="29" t="s">
        <v>165</v>
      </c>
      <c r="P58" s="29" t="s">
        <v>166</v>
      </c>
      <c r="Q58" s="29"/>
      <c r="R58" s="29"/>
      <c r="S58" s="7"/>
      <c r="T58" s="6"/>
      <c r="U58" s="6"/>
      <c r="V58" s="6"/>
    </row>
    <row r="59" spans="3:22" ht="24.75" hidden="1" x14ac:dyDescent="0.45">
      <c r="C59" s="33" t="str">
        <f t="shared" ca="1" si="0"/>
        <v>Fait</v>
      </c>
      <c r="D59" s="18" t="str">
        <f t="shared" ca="1" si="6"/>
        <v>Non</v>
      </c>
      <c r="E59" s="29" t="s">
        <v>153</v>
      </c>
      <c r="F59" s="29" t="s">
        <v>167</v>
      </c>
      <c r="G59" s="25">
        <f>DATE(2018,1,24)</f>
        <v>43124</v>
      </c>
      <c r="H59" s="29">
        <v>3650</v>
      </c>
      <c r="I59" s="29">
        <v>1825</v>
      </c>
      <c r="J59" s="25">
        <f t="shared" si="7"/>
        <v>44949</v>
      </c>
      <c r="K59" s="25">
        <f t="shared" si="8"/>
        <v>46774</v>
      </c>
      <c r="L59" s="29">
        <f t="shared" ca="1" si="9"/>
        <v>-1286</v>
      </c>
      <c r="M59" s="29"/>
      <c r="N59" s="29" t="s">
        <v>157</v>
      </c>
      <c r="O59" s="29" t="s">
        <v>165</v>
      </c>
      <c r="P59" s="29" t="s">
        <v>166</v>
      </c>
      <c r="Q59" s="29"/>
      <c r="R59" s="29"/>
      <c r="S59" s="7"/>
      <c r="T59" s="6"/>
      <c r="U59" s="6"/>
      <c r="V59" s="6"/>
    </row>
    <row r="60" spans="3:22" ht="24.75" hidden="1" x14ac:dyDescent="0.45">
      <c r="C60" s="33" t="str">
        <f t="shared" ca="1" si="0"/>
        <v>Fait</v>
      </c>
      <c r="D60" s="18" t="str">
        <f t="shared" ca="1" si="6"/>
        <v>Non</v>
      </c>
      <c r="E60" s="29" t="s">
        <v>153</v>
      </c>
      <c r="F60" s="29" t="s">
        <v>167</v>
      </c>
      <c r="G60" s="25">
        <f>DATE(2018,1,24)</f>
        <v>43124</v>
      </c>
      <c r="H60" s="29">
        <v>3650</v>
      </c>
      <c r="I60" s="29">
        <v>1825</v>
      </c>
      <c r="J60" s="25">
        <f t="shared" si="7"/>
        <v>44949</v>
      </c>
      <c r="K60" s="25">
        <f t="shared" si="8"/>
        <v>46774</v>
      </c>
      <c r="L60" s="29">
        <f t="shared" ca="1" si="9"/>
        <v>-1286</v>
      </c>
      <c r="M60" s="29"/>
      <c r="N60" s="29" t="s">
        <v>158</v>
      </c>
      <c r="O60" s="29" t="s">
        <v>165</v>
      </c>
      <c r="P60" s="29" t="s">
        <v>166</v>
      </c>
      <c r="Q60" s="29"/>
      <c r="R60" s="29"/>
      <c r="S60" s="7"/>
      <c r="T60" s="6"/>
      <c r="U60" s="6"/>
      <c r="V60" s="6"/>
    </row>
    <row r="61" spans="3:22" ht="24.75" hidden="1" x14ac:dyDescent="0.45">
      <c r="C61" s="33" t="str">
        <f t="shared" ca="1" si="0"/>
        <v>Fait</v>
      </c>
      <c r="D61" s="18" t="str">
        <f t="shared" ca="1" si="6"/>
        <v>Non</v>
      </c>
      <c r="E61" s="29" t="s">
        <v>153</v>
      </c>
      <c r="F61" s="29" t="s">
        <v>168</v>
      </c>
      <c r="G61" s="25">
        <f>DATE(2017,1,31)</f>
        <v>42766</v>
      </c>
      <c r="H61" s="29">
        <v>3650</v>
      </c>
      <c r="I61" s="29">
        <v>1825</v>
      </c>
      <c r="J61" s="25">
        <f t="shared" si="7"/>
        <v>44591</v>
      </c>
      <c r="K61" s="25">
        <f t="shared" si="8"/>
        <v>46416</v>
      </c>
      <c r="L61" s="29">
        <f t="shared" ca="1" si="9"/>
        <v>-928</v>
      </c>
      <c r="M61" s="29"/>
      <c r="N61" s="29" t="s">
        <v>159</v>
      </c>
      <c r="O61" s="29" t="s">
        <v>169</v>
      </c>
      <c r="P61" s="29" t="s">
        <v>166</v>
      </c>
      <c r="Q61" s="29"/>
      <c r="R61" s="29"/>
      <c r="S61" s="7"/>
      <c r="T61" s="6"/>
      <c r="U61" s="6"/>
      <c r="V61" s="6"/>
    </row>
    <row r="62" spans="3:22" ht="24.75" hidden="1" x14ac:dyDescent="0.45">
      <c r="C62" s="33" t="str">
        <f t="shared" ca="1" si="0"/>
        <v>Fait</v>
      </c>
      <c r="D62" s="18" t="str">
        <f t="shared" ca="1" si="6"/>
        <v>Non</v>
      </c>
      <c r="E62" s="29" t="s">
        <v>153</v>
      </c>
      <c r="F62" s="29" t="s">
        <v>167</v>
      </c>
      <c r="G62" s="25">
        <f>DATE(2018,1,24)</f>
        <v>43124</v>
      </c>
      <c r="H62" s="29">
        <v>3650</v>
      </c>
      <c r="I62" s="29">
        <v>1825</v>
      </c>
      <c r="J62" s="25">
        <f t="shared" si="7"/>
        <v>44949</v>
      </c>
      <c r="K62" s="25">
        <f t="shared" si="8"/>
        <v>46774</v>
      </c>
      <c r="L62" s="29">
        <f t="shared" ca="1" si="9"/>
        <v>-1286</v>
      </c>
      <c r="M62" s="29"/>
      <c r="N62" s="29" t="s">
        <v>160</v>
      </c>
      <c r="O62" s="29" t="s">
        <v>165</v>
      </c>
      <c r="P62" s="29" t="s">
        <v>166</v>
      </c>
      <c r="Q62" s="29"/>
      <c r="R62" s="29"/>
      <c r="S62" s="7"/>
      <c r="T62" s="6"/>
      <c r="U62" s="6"/>
      <c r="V62" s="6"/>
    </row>
    <row r="63" spans="3:22" ht="24.75" hidden="1" x14ac:dyDescent="0.45">
      <c r="C63" s="33" t="str">
        <f t="shared" ca="1" si="0"/>
        <v>Fait</v>
      </c>
      <c r="D63" s="18" t="str">
        <f t="shared" ca="1" si="6"/>
        <v>Oui</v>
      </c>
      <c r="E63" s="29" t="s">
        <v>153</v>
      </c>
      <c r="F63" s="29" t="s">
        <v>167</v>
      </c>
      <c r="G63" s="25">
        <f>DATE(2015,3,4)</f>
        <v>42067</v>
      </c>
      <c r="H63" s="29">
        <v>3650</v>
      </c>
      <c r="I63" s="29">
        <v>1825</v>
      </c>
      <c r="J63" s="25">
        <f t="shared" si="7"/>
        <v>43892</v>
      </c>
      <c r="K63" s="25">
        <f t="shared" si="8"/>
        <v>45717</v>
      </c>
      <c r="L63" s="29">
        <f t="shared" ca="1" si="9"/>
        <v>-229</v>
      </c>
      <c r="M63" s="29"/>
      <c r="N63" s="29" t="s">
        <v>161</v>
      </c>
      <c r="O63" s="29" t="s">
        <v>165</v>
      </c>
      <c r="P63" s="29" t="s">
        <v>166</v>
      </c>
      <c r="Q63" s="29"/>
      <c r="R63" s="29"/>
      <c r="S63" s="7"/>
      <c r="T63" s="6"/>
      <c r="U63" s="6"/>
      <c r="V63" s="6"/>
    </row>
    <row r="64" spans="3:22" ht="24.75" hidden="1" x14ac:dyDescent="0.45">
      <c r="C64" s="33" t="str">
        <f t="shared" ca="1" si="0"/>
        <v>Fait</v>
      </c>
      <c r="D64" s="18" t="str">
        <f t="shared" ca="1" si="6"/>
        <v>Non</v>
      </c>
      <c r="E64" s="29" t="s">
        <v>153</v>
      </c>
      <c r="F64" s="29" t="s">
        <v>167</v>
      </c>
      <c r="G64" s="25">
        <f>DATE(2018,1,29)</f>
        <v>43129</v>
      </c>
      <c r="H64" s="29">
        <v>3650</v>
      </c>
      <c r="I64" s="29">
        <v>1825</v>
      </c>
      <c r="J64" s="25">
        <f t="shared" si="7"/>
        <v>44954</v>
      </c>
      <c r="K64" s="25">
        <f t="shared" si="8"/>
        <v>46779</v>
      </c>
      <c r="L64" s="29">
        <f t="shared" ca="1" si="9"/>
        <v>-1291</v>
      </c>
      <c r="M64" s="29"/>
      <c r="N64" s="29" t="s">
        <v>57</v>
      </c>
      <c r="O64" s="29" t="s">
        <v>165</v>
      </c>
      <c r="P64" s="29" t="s">
        <v>166</v>
      </c>
      <c r="Q64" s="29"/>
      <c r="R64" s="29"/>
      <c r="S64" s="7"/>
      <c r="T64" s="6"/>
      <c r="U64" s="6"/>
      <c r="V64" s="6"/>
    </row>
    <row r="65" spans="3:22" ht="24.75" hidden="1" x14ac:dyDescent="0.45">
      <c r="C65" s="33" t="str">
        <f t="shared" ca="1" si="0"/>
        <v>Fait</v>
      </c>
      <c r="D65" s="18" t="str">
        <f t="shared" ca="1" si="6"/>
        <v>Non</v>
      </c>
      <c r="E65" s="29" t="s">
        <v>153</v>
      </c>
      <c r="F65" s="29" t="s">
        <v>167</v>
      </c>
      <c r="G65" s="25">
        <f>DATE(2018,1,29)</f>
        <v>43129</v>
      </c>
      <c r="H65" s="29">
        <v>3650</v>
      </c>
      <c r="I65" s="29">
        <v>1825</v>
      </c>
      <c r="J65" s="25">
        <f t="shared" si="7"/>
        <v>44954</v>
      </c>
      <c r="K65" s="25">
        <f t="shared" si="8"/>
        <v>46779</v>
      </c>
      <c r="L65" s="29">
        <f t="shared" ca="1" si="9"/>
        <v>-1291</v>
      </c>
      <c r="M65" s="29"/>
      <c r="N65" s="29" t="s">
        <v>84</v>
      </c>
      <c r="O65" s="29" t="s">
        <v>165</v>
      </c>
      <c r="P65" s="29" t="s">
        <v>166</v>
      </c>
      <c r="Q65" s="29"/>
      <c r="R65" s="29"/>
      <c r="S65" s="7"/>
      <c r="T65" s="6"/>
      <c r="U65" s="6"/>
      <c r="V65" s="6"/>
    </row>
    <row r="66" spans="3:22" ht="24.75" hidden="1" x14ac:dyDescent="0.45">
      <c r="C66" s="33" t="str">
        <f t="shared" ca="1" si="0"/>
        <v>Fait</v>
      </c>
      <c r="D66" s="18" t="str">
        <f t="shared" ca="1" si="6"/>
        <v>Non</v>
      </c>
      <c r="E66" s="29" t="s">
        <v>153</v>
      </c>
      <c r="F66" s="29" t="s">
        <v>167</v>
      </c>
      <c r="G66" s="25">
        <f>DATE(2018,1,29)</f>
        <v>43129</v>
      </c>
      <c r="H66" s="29">
        <v>3650</v>
      </c>
      <c r="I66" s="29">
        <v>1825</v>
      </c>
      <c r="J66" s="25">
        <f t="shared" si="7"/>
        <v>44954</v>
      </c>
      <c r="K66" s="25">
        <f t="shared" si="8"/>
        <v>46779</v>
      </c>
      <c r="L66" s="29">
        <f t="shared" ca="1" si="9"/>
        <v>-1291</v>
      </c>
      <c r="M66" s="29"/>
      <c r="N66" s="29" t="s">
        <v>162</v>
      </c>
      <c r="O66" s="29" t="s">
        <v>165</v>
      </c>
      <c r="P66" s="29" t="s">
        <v>166</v>
      </c>
      <c r="Q66" s="29"/>
      <c r="R66" s="29"/>
      <c r="S66" s="7"/>
      <c r="T66" s="6"/>
      <c r="U66" s="6"/>
      <c r="V66" s="6"/>
    </row>
    <row r="67" spans="3:22" ht="24.75" hidden="1" x14ac:dyDescent="0.45">
      <c r="C67" s="33" t="str">
        <f t="shared" ref="C67:C93" ca="1" si="10">IF(K67-TODAY()&lt;0,"Retard maintenance",IF(J67-TODAY()&lt;0,"Maintenance préventive à effectuer","Fait"))</f>
        <v>Fait</v>
      </c>
      <c r="D67" s="18" t="str">
        <f t="shared" ref="D67:D98" ca="1" si="11">IF(J67-366&lt;TODAY(),"Oui","Non")</f>
        <v>Non</v>
      </c>
      <c r="E67" s="29" t="s">
        <v>153</v>
      </c>
      <c r="F67" s="29" t="s">
        <v>167</v>
      </c>
      <c r="G67" s="25">
        <f>DATE(2018,1,29)</f>
        <v>43129</v>
      </c>
      <c r="H67" s="29">
        <v>3650</v>
      </c>
      <c r="I67" s="29">
        <v>1825</v>
      </c>
      <c r="J67" s="25">
        <f t="shared" ref="J67:J98" si="12">G67+I67</f>
        <v>44954</v>
      </c>
      <c r="K67" s="25">
        <f t="shared" ref="K67:K104" si="13">G67+H67</f>
        <v>46779</v>
      </c>
      <c r="L67" s="29">
        <f t="shared" ref="L67:L98" ca="1" si="14">IF(C67="Fait",TODAY()+I67-K67,IF(C67="Maintenance préventive à effectuer",TODAY()-K67,IF(C67="Retard maintenance",TODAY()-K67)))</f>
        <v>-1291</v>
      </c>
      <c r="M67" s="29"/>
      <c r="N67" s="29" t="s">
        <v>163</v>
      </c>
      <c r="O67" s="29" t="s">
        <v>165</v>
      </c>
      <c r="P67" s="29" t="s">
        <v>166</v>
      </c>
      <c r="Q67" s="29"/>
      <c r="R67" s="29"/>
      <c r="S67" s="7"/>
      <c r="T67" s="6"/>
      <c r="U67" s="6"/>
      <c r="V67" s="6"/>
    </row>
    <row r="68" spans="3:22" ht="24.75" hidden="1" x14ac:dyDescent="0.45">
      <c r="C68" s="33" t="str">
        <f t="shared" ca="1" si="10"/>
        <v>Fait</v>
      </c>
      <c r="D68" s="18" t="str">
        <f t="shared" ca="1" si="11"/>
        <v>Non</v>
      </c>
      <c r="E68" s="29" t="s">
        <v>153</v>
      </c>
      <c r="F68" s="29" t="s">
        <v>172</v>
      </c>
      <c r="G68" s="25">
        <f>DATE(2019,7,12)</f>
        <v>43658</v>
      </c>
      <c r="H68" s="29">
        <v>3650</v>
      </c>
      <c r="I68" s="29">
        <v>1825</v>
      </c>
      <c r="J68" s="25">
        <f t="shared" si="12"/>
        <v>45483</v>
      </c>
      <c r="K68" s="25">
        <f t="shared" si="13"/>
        <v>47308</v>
      </c>
      <c r="L68" s="29">
        <f t="shared" ca="1" si="14"/>
        <v>-1820</v>
      </c>
      <c r="M68" s="29"/>
      <c r="N68" s="29" t="s">
        <v>164</v>
      </c>
      <c r="O68" s="29" t="s">
        <v>165</v>
      </c>
      <c r="P68" s="29" t="s">
        <v>173</v>
      </c>
      <c r="Q68" s="29"/>
      <c r="R68" s="29"/>
      <c r="S68" s="7"/>
      <c r="T68" s="6"/>
      <c r="U68" s="6"/>
      <c r="V68" s="6"/>
    </row>
    <row r="69" spans="3:22" ht="24.75" hidden="1" x14ac:dyDescent="0.45">
      <c r="C69" s="33" t="str">
        <f t="shared" ca="1" si="10"/>
        <v>Fait</v>
      </c>
      <c r="D69" s="18" t="str">
        <f t="shared" ca="1" si="11"/>
        <v>Non</v>
      </c>
      <c r="E69" s="29" t="s">
        <v>153</v>
      </c>
      <c r="F69" s="29" t="s">
        <v>171</v>
      </c>
      <c r="G69" s="25">
        <f>DATE(2019,7,12)</f>
        <v>43658</v>
      </c>
      <c r="H69" s="29">
        <v>3650</v>
      </c>
      <c r="I69" s="29">
        <v>1825</v>
      </c>
      <c r="J69" s="25">
        <f t="shared" si="12"/>
        <v>45483</v>
      </c>
      <c r="K69" s="25">
        <f t="shared" si="13"/>
        <v>47308</v>
      </c>
      <c r="L69" s="29">
        <f t="shared" ca="1" si="14"/>
        <v>-1820</v>
      </c>
      <c r="M69" s="29"/>
      <c r="N69" s="29" t="s">
        <v>118</v>
      </c>
      <c r="O69" s="29" t="s">
        <v>165</v>
      </c>
      <c r="P69" s="29" t="s">
        <v>173</v>
      </c>
      <c r="Q69" s="29"/>
      <c r="R69" s="29"/>
      <c r="S69" s="7"/>
      <c r="T69" s="6"/>
      <c r="U69" s="6"/>
      <c r="V69" s="6"/>
    </row>
    <row r="70" spans="3:22" ht="24.75" hidden="1" x14ac:dyDescent="0.45">
      <c r="C70" s="33" t="str">
        <f t="shared" ca="1" si="10"/>
        <v>Fait</v>
      </c>
      <c r="D70" s="18" t="str">
        <f t="shared" ca="1" si="11"/>
        <v>Non</v>
      </c>
      <c r="E70" s="29" t="s">
        <v>153</v>
      </c>
      <c r="F70" s="29" t="s">
        <v>170</v>
      </c>
      <c r="G70" s="25">
        <f>DATE(2019,7,12)</f>
        <v>43658</v>
      </c>
      <c r="H70" s="29">
        <v>3650</v>
      </c>
      <c r="I70" s="29">
        <v>1825</v>
      </c>
      <c r="J70" s="25">
        <f t="shared" si="12"/>
        <v>45483</v>
      </c>
      <c r="K70" s="25">
        <f t="shared" si="13"/>
        <v>47308</v>
      </c>
      <c r="L70" s="29">
        <f t="shared" ca="1" si="14"/>
        <v>-1820</v>
      </c>
      <c r="M70" s="29"/>
      <c r="N70" s="29" t="s">
        <v>133</v>
      </c>
      <c r="O70" s="29" t="s">
        <v>165</v>
      </c>
      <c r="P70" s="29" t="s">
        <v>173</v>
      </c>
      <c r="Q70" s="29"/>
      <c r="R70" s="29"/>
      <c r="S70" s="7"/>
      <c r="T70" s="6"/>
      <c r="U70" s="6"/>
      <c r="V70" s="6"/>
    </row>
    <row r="71" spans="3:22" ht="24.75" hidden="1" x14ac:dyDescent="0.45">
      <c r="C71" s="33" t="str">
        <f t="shared" ca="1" si="10"/>
        <v>Fait</v>
      </c>
      <c r="D71" s="18" t="str">
        <f t="shared" ca="1" si="11"/>
        <v>Non</v>
      </c>
      <c r="E71" s="29" t="s">
        <v>153</v>
      </c>
      <c r="F71" s="29" t="s">
        <v>167</v>
      </c>
      <c r="G71" s="25">
        <f>DATE(2019,1,23)</f>
        <v>43488</v>
      </c>
      <c r="H71" s="29">
        <v>3650</v>
      </c>
      <c r="I71" s="29">
        <v>1825</v>
      </c>
      <c r="J71" s="25">
        <f t="shared" si="12"/>
        <v>45313</v>
      </c>
      <c r="K71" s="25">
        <f t="shared" si="13"/>
        <v>47138</v>
      </c>
      <c r="L71" s="29">
        <f t="shared" ca="1" si="14"/>
        <v>-1650</v>
      </c>
      <c r="M71" s="29"/>
      <c r="N71" s="29" t="s">
        <v>174</v>
      </c>
      <c r="O71" s="29" t="s">
        <v>165</v>
      </c>
      <c r="P71" s="29" t="s">
        <v>166</v>
      </c>
      <c r="Q71" s="29"/>
      <c r="R71" s="29"/>
      <c r="S71" s="7"/>
      <c r="T71" s="6"/>
      <c r="U71" s="6"/>
      <c r="V71" s="6"/>
    </row>
    <row r="72" spans="3:22" ht="24.75" hidden="1" x14ac:dyDescent="0.45">
      <c r="C72" s="33" t="str">
        <f t="shared" ca="1" si="10"/>
        <v>Fait</v>
      </c>
      <c r="D72" s="18" t="str">
        <f t="shared" ca="1" si="11"/>
        <v>Non</v>
      </c>
      <c r="E72" s="18" t="s">
        <v>181</v>
      </c>
      <c r="F72" s="25"/>
      <c r="G72" s="19">
        <f>DATE(2016,9,6)</f>
        <v>42619</v>
      </c>
      <c r="H72" s="18">
        <v>7300</v>
      </c>
      <c r="I72" s="18">
        <v>1825</v>
      </c>
      <c r="J72" s="19">
        <f t="shared" si="12"/>
        <v>44444</v>
      </c>
      <c r="K72" s="20">
        <f t="shared" si="13"/>
        <v>49919</v>
      </c>
      <c r="L72" s="21">
        <f t="shared" ca="1" si="14"/>
        <v>-4431</v>
      </c>
      <c r="M72" s="18"/>
      <c r="N72" s="19" t="s">
        <v>175</v>
      </c>
      <c r="O72" s="26"/>
      <c r="P72" s="25"/>
      <c r="Q72" s="26"/>
      <c r="R72" s="26"/>
      <c r="S72" s="7"/>
      <c r="T72" s="6"/>
      <c r="U72" s="6"/>
      <c r="V72" s="6"/>
    </row>
    <row r="73" spans="3:22" ht="24.75" hidden="1" x14ac:dyDescent="0.45">
      <c r="C73" s="33" t="str">
        <f t="shared" ca="1" si="10"/>
        <v>Fait</v>
      </c>
      <c r="D73" s="18" t="str">
        <f t="shared" ca="1" si="11"/>
        <v>Non</v>
      </c>
      <c r="E73" s="18" t="s">
        <v>180</v>
      </c>
      <c r="F73" s="29" t="s">
        <v>177</v>
      </c>
      <c r="G73" s="19">
        <f>DATE(2017,3,23)</f>
        <v>42817</v>
      </c>
      <c r="H73" s="18">
        <v>3650</v>
      </c>
      <c r="I73" s="18">
        <v>1825</v>
      </c>
      <c r="J73" s="19">
        <f t="shared" si="12"/>
        <v>44642</v>
      </c>
      <c r="K73" s="20">
        <f t="shared" si="13"/>
        <v>46467</v>
      </c>
      <c r="L73" s="21">
        <f t="shared" ca="1" si="14"/>
        <v>-979</v>
      </c>
      <c r="M73" s="18"/>
      <c r="N73" s="19" t="s">
        <v>45</v>
      </c>
      <c r="O73" s="29"/>
      <c r="P73" s="29" t="s">
        <v>178</v>
      </c>
      <c r="Q73" s="29"/>
      <c r="R73" s="26"/>
      <c r="S73" s="7"/>
      <c r="T73" s="6"/>
      <c r="U73" s="6"/>
      <c r="V73" s="6"/>
    </row>
    <row r="74" spans="3:22" ht="24.75" hidden="1" x14ac:dyDescent="0.45">
      <c r="C74" s="33" t="str">
        <f t="shared" ca="1" si="10"/>
        <v>Fait</v>
      </c>
      <c r="D74" s="18" t="str">
        <f t="shared" ca="1" si="11"/>
        <v>Non</v>
      </c>
      <c r="E74" s="18" t="s">
        <v>180</v>
      </c>
      <c r="F74" s="29" t="s">
        <v>177</v>
      </c>
      <c r="G74" s="19">
        <f>DATE(2017,3,27)</f>
        <v>42821</v>
      </c>
      <c r="H74" s="18">
        <v>3650</v>
      </c>
      <c r="I74" s="18">
        <v>1825</v>
      </c>
      <c r="J74" s="19">
        <f t="shared" si="12"/>
        <v>44646</v>
      </c>
      <c r="K74" s="20">
        <f t="shared" si="13"/>
        <v>46471</v>
      </c>
      <c r="L74" s="21">
        <f t="shared" ca="1" si="14"/>
        <v>-983</v>
      </c>
      <c r="M74" s="18"/>
      <c r="N74" s="19" t="s">
        <v>43</v>
      </c>
      <c r="O74" s="30"/>
      <c r="P74" s="29" t="s">
        <v>178</v>
      </c>
      <c r="Q74" s="26"/>
      <c r="R74" s="26"/>
      <c r="S74" s="7"/>
      <c r="T74" s="6"/>
      <c r="U74" s="6"/>
      <c r="V74" s="6"/>
    </row>
    <row r="75" spans="3:22" ht="24.75" hidden="1" x14ac:dyDescent="0.45">
      <c r="C75" s="33" t="str">
        <f t="shared" ca="1" si="10"/>
        <v>Fait</v>
      </c>
      <c r="D75" s="18" t="str">
        <f t="shared" ca="1" si="11"/>
        <v>Non</v>
      </c>
      <c r="E75" s="18" t="s">
        <v>180</v>
      </c>
      <c r="F75" s="29" t="s">
        <v>177</v>
      </c>
      <c r="G75" s="19">
        <f>DATE(2017,6,8)</f>
        <v>42894</v>
      </c>
      <c r="H75" s="18">
        <v>3650</v>
      </c>
      <c r="I75" s="18">
        <v>1825</v>
      </c>
      <c r="J75" s="19">
        <f t="shared" si="12"/>
        <v>44719</v>
      </c>
      <c r="K75" s="20">
        <f t="shared" si="13"/>
        <v>46544</v>
      </c>
      <c r="L75" s="21">
        <f t="shared" ca="1" si="14"/>
        <v>-1056</v>
      </c>
      <c r="M75" s="18"/>
      <c r="N75" s="19" t="s">
        <v>176</v>
      </c>
      <c r="O75" s="30"/>
      <c r="P75" s="29" t="s">
        <v>178</v>
      </c>
      <c r="Q75" s="26"/>
      <c r="R75" s="26"/>
      <c r="S75" s="7"/>
      <c r="T75" s="6"/>
      <c r="U75" s="6"/>
      <c r="V75" s="6"/>
    </row>
    <row r="76" spans="3:22" ht="24.75" hidden="1" x14ac:dyDescent="0.45">
      <c r="C76" s="33" t="str">
        <f t="shared" ca="1" si="10"/>
        <v>Fait</v>
      </c>
      <c r="D76" s="18" t="str">
        <f t="shared" ca="1" si="11"/>
        <v>Non</v>
      </c>
      <c r="E76" s="18" t="s">
        <v>181</v>
      </c>
      <c r="F76" s="29" t="s">
        <v>179</v>
      </c>
      <c r="G76" s="19">
        <f>DATE(2019,3,1)</f>
        <v>43525</v>
      </c>
      <c r="H76" s="18">
        <v>7300</v>
      </c>
      <c r="I76" s="18">
        <v>1825</v>
      </c>
      <c r="J76" s="19">
        <f t="shared" si="12"/>
        <v>45350</v>
      </c>
      <c r="K76" s="20">
        <f t="shared" si="13"/>
        <v>50825</v>
      </c>
      <c r="L76" s="21">
        <f t="shared" ca="1" si="14"/>
        <v>-5337</v>
      </c>
      <c r="M76" s="18"/>
      <c r="N76" s="19" t="s">
        <v>155</v>
      </c>
      <c r="O76" s="30"/>
      <c r="P76" s="29"/>
      <c r="Q76" s="29"/>
      <c r="R76" s="26"/>
      <c r="S76" s="7"/>
      <c r="T76" s="6"/>
      <c r="U76" s="6"/>
      <c r="V76" s="6"/>
    </row>
    <row r="77" spans="3:22" ht="24.75" hidden="1" x14ac:dyDescent="0.45">
      <c r="C77" s="33" t="str">
        <f t="shared" ca="1" si="10"/>
        <v>Fait</v>
      </c>
      <c r="D77" s="18" t="str">
        <f t="shared" ca="1" si="11"/>
        <v>Non</v>
      </c>
      <c r="E77" s="18" t="s">
        <v>181</v>
      </c>
      <c r="F77" s="29" t="s">
        <v>179</v>
      </c>
      <c r="G77" s="19">
        <f>DATE(2019,3,1)</f>
        <v>43525</v>
      </c>
      <c r="H77" s="18">
        <v>7300</v>
      </c>
      <c r="I77" s="18">
        <v>1825</v>
      </c>
      <c r="J77" s="19">
        <f t="shared" si="12"/>
        <v>45350</v>
      </c>
      <c r="K77" s="20">
        <f t="shared" si="13"/>
        <v>50825</v>
      </c>
      <c r="L77" s="21">
        <f t="shared" ca="1" si="14"/>
        <v>-5337</v>
      </c>
      <c r="M77" s="18"/>
      <c r="N77" s="19" t="s">
        <v>154</v>
      </c>
      <c r="O77" s="30"/>
      <c r="P77" s="25"/>
      <c r="Q77" s="26"/>
      <c r="R77" s="26"/>
      <c r="S77" s="7"/>
      <c r="T77" s="6"/>
      <c r="U77" s="6"/>
      <c r="V77" s="6"/>
    </row>
    <row r="78" spans="3:22" ht="24.75" hidden="1" x14ac:dyDescent="0.45">
      <c r="C78" s="33" t="str">
        <f t="shared" ca="1" si="10"/>
        <v>Fait</v>
      </c>
      <c r="D78" s="18" t="str">
        <f t="shared" ca="1" si="11"/>
        <v>Non</v>
      </c>
      <c r="E78" s="18" t="s">
        <v>181</v>
      </c>
      <c r="F78" s="29" t="s">
        <v>179</v>
      </c>
      <c r="G78" s="19">
        <f>DATE(2019,3,1)</f>
        <v>43525</v>
      </c>
      <c r="H78" s="18">
        <v>7300</v>
      </c>
      <c r="I78" s="18">
        <v>1825</v>
      </c>
      <c r="J78" s="19">
        <f t="shared" si="12"/>
        <v>45350</v>
      </c>
      <c r="K78" s="20">
        <f t="shared" si="13"/>
        <v>50825</v>
      </c>
      <c r="L78" s="21">
        <f t="shared" ca="1" si="14"/>
        <v>-5337</v>
      </c>
      <c r="M78" s="18"/>
      <c r="N78" s="19" t="s">
        <v>10</v>
      </c>
      <c r="O78" s="30"/>
      <c r="P78" s="25"/>
      <c r="Q78" s="26"/>
      <c r="R78" s="26"/>
      <c r="S78" s="7"/>
      <c r="T78" s="6"/>
      <c r="U78" s="6"/>
      <c r="V78" s="6"/>
    </row>
    <row r="79" spans="3:22" ht="24.75" hidden="1" x14ac:dyDescent="0.45">
      <c r="C79" s="33" t="str">
        <f t="shared" ca="1" si="10"/>
        <v>Fait</v>
      </c>
      <c r="D79" s="18" t="str">
        <f t="shared" ca="1" si="11"/>
        <v>Non</v>
      </c>
      <c r="E79" s="18" t="s">
        <v>181</v>
      </c>
      <c r="F79" s="29" t="s">
        <v>179</v>
      </c>
      <c r="G79" s="19">
        <f>DATE(2019,3,1)</f>
        <v>43525</v>
      </c>
      <c r="H79" s="18">
        <v>7300</v>
      </c>
      <c r="I79" s="18">
        <v>1825</v>
      </c>
      <c r="J79" s="19">
        <f t="shared" si="12"/>
        <v>45350</v>
      </c>
      <c r="K79" s="20">
        <f t="shared" si="13"/>
        <v>50825</v>
      </c>
      <c r="L79" s="21">
        <f t="shared" ca="1" si="14"/>
        <v>-5337</v>
      </c>
      <c r="M79" s="18"/>
      <c r="N79" s="19" t="s">
        <v>84</v>
      </c>
      <c r="O79" s="30"/>
      <c r="P79" s="25"/>
      <c r="Q79" s="26"/>
      <c r="R79" s="26"/>
      <c r="S79" s="7"/>
      <c r="T79" s="6"/>
      <c r="U79" s="6"/>
      <c r="V79" s="6"/>
    </row>
    <row r="80" spans="3:22" ht="24.75" hidden="1" x14ac:dyDescent="0.45">
      <c r="C80" s="33" t="str">
        <f t="shared" ca="1" si="10"/>
        <v>Fait</v>
      </c>
      <c r="D80" s="18" t="str">
        <f t="shared" ca="1" si="11"/>
        <v>Non</v>
      </c>
      <c r="E80" s="18" t="s">
        <v>181</v>
      </c>
      <c r="F80" s="29" t="s">
        <v>179</v>
      </c>
      <c r="G80" s="19">
        <f>DATE(2019,3,1)</f>
        <v>43525</v>
      </c>
      <c r="H80" s="18">
        <v>7300</v>
      </c>
      <c r="I80" s="18">
        <v>1825</v>
      </c>
      <c r="J80" s="19">
        <f t="shared" si="12"/>
        <v>45350</v>
      </c>
      <c r="K80" s="20">
        <f t="shared" si="13"/>
        <v>50825</v>
      </c>
      <c r="L80" s="21">
        <f t="shared" ca="1" si="14"/>
        <v>-5337</v>
      </c>
      <c r="M80" s="18"/>
      <c r="N80" s="19" t="s">
        <v>162</v>
      </c>
      <c r="O80" s="30"/>
      <c r="P80" s="25"/>
      <c r="Q80" s="26"/>
      <c r="R80" s="26"/>
      <c r="S80" s="7"/>
      <c r="T80" s="6"/>
      <c r="U80" s="6"/>
      <c r="V80" s="6"/>
    </row>
    <row r="81" spans="3:22" ht="24.75" x14ac:dyDescent="0.45">
      <c r="C81" s="33" t="str">
        <f t="shared" ca="1" si="10"/>
        <v>Fait</v>
      </c>
      <c r="D81" s="18" t="str">
        <f t="shared" ca="1" si="11"/>
        <v>Non</v>
      </c>
      <c r="E81" s="29" t="s">
        <v>190</v>
      </c>
      <c r="F81" s="25"/>
      <c r="G81" s="19">
        <f>DATE(2013,12,18)</f>
        <v>41626</v>
      </c>
      <c r="H81" s="18">
        <v>7300</v>
      </c>
      <c r="I81" s="18">
        <v>7299</v>
      </c>
      <c r="J81" s="19">
        <f t="shared" si="12"/>
        <v>48925</v>
      </c>
      <c r="K81" s="20">
        <f t="shared" si="13"/>
        <v>48926</v>
      </c>
      <c r="L81" s="21">
        <f t="shared" ca="1" si="14"/>
        <v>2036</v>
      </c>
      <c r="M81" s="18"/>
      <c r="N81" s="19" t="s">
        <v>108</v>
      </c>
      <c r="O81" s="26"/>
      <c r="P81" s="25" t="s">
        <v>110</v>
      </c>
      <c r="Q81" s="26"/>
      <c r="R81" s="26"/>
      <c r="S81" s="7"/>
      <c r="T81" s="6"/>
      <c r="U81" s="6"/>
      <c r="V81" s="6"/>
    </row>
    <row r="82" spans="3:22" ht="24.75" x14ac:dyDescent="0.45">
      <c r="C82" s="33" t="str">
        <f t="shared" ca="1" si="10"/>
        <v>Fait</v>
      </c>
      <c r="D82" s="18" t="str">
        <f t="shared" ca="1" si="11"/>
        <v>Non</v>
      </c>
      <c r="E82" s="29" t="s">
        <v>190</v>
      </c>
      <c r="F82" s="25"/>
      <c r="G82" s="19">
        <f>DATE(2015,12,22)</f>
        <v>42360</v>
      </c>
      <c r="H82" s="18">
        <v>7300</v>
      </c>
      <c r="I82" s="18">
        <v>7299</v>
      </c>
      <c r="J82" s="19">
        <f t="shared" si="12"/>
        <v>49659</v>
      </c>
      <c r="K82" s="20">
        <f t="shared" si="13"/>
        <v>49660</v>
      </c>
      <c r="L82" s="21">
        <f t="shared" ca="1" si="14"/>
        <v>1302</v>
      </c>
      <c r="M82" s="18"/>
      <c r="N82" s="19" t="s">
        <v>115</v>
      </c>
      <c r="O82" s="26"/>
      <c r="P82" s="25" t="s">
        <v>110</v>
      </c>
      <c r="Q82" s="26"/>
      <c r="R82" s="26"/>
      <c r="S82" s="7"/>
      <c r="T82" s="6"/>
      <c r="U82" s="6"/>
      <c r="V82" s="6"/>
    </row>
    <row r="83" spans="3:22" ht="24.75" x14ac:dyDescent="0.45">
      <c r="C83" s="33" t="str">
        <f t="shared" ca="1" si="10"/>
        <v>Fait</v>
      </c>
      <c r="D83" s="18" t="str">
        <f t="shared" ca="1" si="11"/>
        <v>Oui</v>
      </c>
      <c r="E83" s="29" t="s">
        <v>190</v>
      </c>
      <c r="F83" s="25"/>
      <c r="G83" s="19">
        <f>DATE(1995,1,1)</f>
        <v>34700</v>
      </c>
      <c r="H83" s="18">
        <v>9125</v>
      </c>
      <c r="I83" s="18">
        <v>9124</v>
      </c>
      <c r="J83" s="19">
        <f t="shared" si="12"/>
        <v>43824</v>
      </c>
      <c r="K83" s="20">
        <f t="shared" si="13"/>
        <v>43825</v>
      </c>
      <c r="L83" s="21">
        <f t="shared" ca="1" si="14"/>
        <v>8962</v>
      </c>
      <c r="M83" s="18"/>
      <c r="N83" s="19" t="s">
        <v>133</v>
      </c>
      <c r="O83" s="26"/>
      <c r="P83" s="25" t="s">
        <v>195</v>
      </c>
      <c r="Q83" s="26"/>
      <c r="R83" s="26"/>
      <c r="S83" s="7"/>
      <c r="T83" s="6"/>
      <c r="U83" s="6"/>
      <c r="V83" s="6"/>
    </row>
    <row r="84" spans="3:22" ht="24.75" x14ac:dyDescent="0.45">
      <c r="C84" s="33" t="str">
        <f t="shared" ca="1" si="10"/>
        <v>Fait</v>
      </c>
      <c r="D84" s="18" t="str">
        <f t="shared" ca="1" si="11"/>
        <v>Non</v>
      </c>
      <c r="E84" s="29" t="s">
        <v>190</v>
      </c>
      <c r="F84" s="25"/>
      <c r="G84" s="19">
        <f>DATE(2010,7,20)</f>
        <v>40379</v>
      </c>
      <c r="H84" s="18">
        <v>7300</v>
      </c>
      <c r="I84" s="18">
        <v>7299</v>
      </c>
      <c r="J84" s="19">
        <f t="shared" si="12"/>
        <v>47678</v>
      </c>
      <c r="K84" s="20">
        <f t="shared" si="13"/>
        <v>47679</v>
      </c>
      <c r="L84" s="21">
        <f t="shared" ca="1" si="14"/>
        <v>3283</v>
      </c>
      <c r="M84" s="18"/>
      <c r="N84" s="19" t="s">
        <v>191</v>
      </c>
      <c r="O84" s="26"/>
      <c r="P84" s="25" t="s">
        <v>110</v>
      </c>
      <c r="Q84" s="26"/>
      <c r="R84" s="26"/>
      <c r="S84" s="7"/>
      <c r="T84" s="6"/>
      <c r="U84" s="6"/>
      <c r="V84" s="6"/>
    </row>
    <row r="85" spans="3:22" ht="24.75" x14ac:dyDescent="0.45">
      <c r="C85" s="33" t="str">
        <f t="shared" ca="1" si="10"/>
        <v>Fait</v>
      </c>
      <c r="D85" s="18" t="str">
        <f t="shared" ca="1" si="11"/>
        <v>Non</v>
      </c>
      <c r="E85" s="29" t="s">
        <v>190</v>
      </c>
      <c r="F85" s="25"/>
      <c r="G85" s="19">
        <f>DATE(2015,4,14)</f>
        <v>42108</v>
      </c>
      <c r="H85" s="18">
        <v>7300</v>
      </c>
      <c r="I85" s="18">
        <v>7299</v>
      </c>
      <c r="J85" s="19">
        <f t="shared" si="12"/>
        <v>49407</v>
      </c>
      <c r="K85" s="20">
        <f t="shared" si="13"/>
        <v>49408</v>
      </c>
      <c r="L85" s="21">
        <f t="shared" ca="1" si="14"/>
        <v>1554</v>
      </c>
      <c r="M85" s="18"/>
      <c r="N85" s="19" t="s">
        <v>116</v>
      </c>
      <c r="O85" s="26"/>
      <c r="P85" s="25" t="s">
        <v>110</v>
      </c>
      <c r="Q85" s="26"/>
      <c r="R85" s="26"/>
      <c r="S85" s="7"/>
      <c r="T85" s="6"/>
      <c r="U85" s="6"/>
      <c r="V85" s="6"/>
    </row>
    <row r="86" spans="3:22" ht="24.75" x14ac:dyDescent="0.45">
      <c r="C86" s="33" t="str">
        <f t="shared" ca="1" si="10"/>
        <v>Fait</v>
      </c>
      <c r="D86" s="18" t="str">
        <f t="shared" ca="1" si="11"/>
        <v>Non</v>
      </c>
      <c r="E86" s="29" t="s">
        <v>190</v>
      </c>
      <c r="F86" s="25"/>
      <c r="G86" s="19">
        <f>DATE(2017,6,20)</f>
        <v>42906</v>
      </c>
      <c r="H86" s="18">
        <v>7300</v>
      </c>
      <c r="I86" s="18">
        <v>7299</v>
      </c>
      <c r="J86" s="19">
        <f t="shared" si="12"/>
        <v>50205</v>
      </c>
      <c r="K86" s="20">
        <f t="shared" si="13"/>
        <v>50206</v>
      </c>
      <c r="L86" s="21">
        <f t="shared" ca="1" si="14"/>
        <v>756</v>
      </c>
      <c r="M86" s="18"/>
      <c r="N86" s="19" t="s">
        <v>64</v>
      </c>
      <c r="O86" s="26"/>
      <c r="P86" s="25" t="s">
        <v>110</v>
      </c>
      <c r="Q86" s="26"/>
      <c r="R86" s="26"/>
      <c r="S86" s="7"/>
      <c r="T86" s="6"/>
      <c r="U86" s="6"/>
      <c r="V86" s="6"/>
    </row>
    <row r="87" spans="3:22" ht="24.75" x14ac:dyDescent="0.45">
      <c r="C87" s="33" t="str">
        <f t="shared" ca="1" si="10"/>
        <v>Fait</v>
      </c>
      <c r="D87" s="18" t="str">
        <f t="shared" ca="1" si="11"/>
        <v>Non</v>
      </c>
      <c r="E87" s="29" t="s">
        <v>190</v>
      </c>
      <c r="F87" s="25"/>
      <c r="G87" s="19">
        <f>DATE(2014,1,8)</f>
        <v>41647</v>
      </c>
      <c r="H87" s="18">
        <v>7300</v>
      </c>
      <c r="I87" s="18">
        <v>7299</v>
      </c>
      <c r="J87" s="19">
        <f t="shared" si="12"/>
        <v>48946</v>
      </c>
      <c r="K87" s="20">
        <f t="shared" si="13"/>
        <v>48947</v>
      </c>
      <c r="L87" s="21">
        <f t="shared" ca="1" si="14"/>
        <v>2015</v>
      </c>
      <c r="M87" s="18"/>
      <c r="N87" s="19" t="s">
        <v>117</v>
      </c>
      <c r="O87" s="26"/>
      <c r="P87" s="25" t="s">
        <v>110</v>
      </c>
      <c r="Q87" s="26"/>
      <c r="R87" s="26"/>
      <c r="S87" s="7"/>
      <c r="T87" s="6"/>
      <c r="U87" s="6"/>
      <c r="V87" s="6"/>
    </row>
    <row r="88" spans="3:22" ht="24.75" x14ac:dyDescent="0.45">
      <c r="C88" s="33" t="str">
        <f t="shared" ca="1" si="10"/>
        <v>Fait</v>
      </c>
      <c r="D88" s="18" t="str">
        <f t="shared" ca="1" si="11"/>
        <v>Non</v>
      </c>
      <c r="E88" s="29" t="s">
        <v>190</v>
      </c>
      <c r="F88" s="25" t="s">
        <v>192</v>
      </c>
      <c r="G88" s="19">
        <f>DATE(2001,1,1)</f>
        <v>36892</v>
      </c>
      <c r="H88" s="18">
        <v>7300</v>
      </c>
      <c r="I88" s="18">
        <v>7299</v>
      </c>
      <c r="J88" s="19">
        <f t="shared" si="12"/>
        <v>44191</v>
      </c>
      <c r="K88" s="20">
        <f t="shared" si="13"/>
        <v>44192</v>
      </c>
      <c r="L88" s="21">
        <f t="shared" ca="1" si="14"/>
        <v>6770</v>
      </c>
      <c r="M88" s="18"/>
      <c r="N88" s="19" t="s">
        <v>118</v>
      </c>
      <c r="O88" s="26"/>
      <c r="P88" s="25" t="s">
        <v>110</v>
      </c>
      <c r="Q88" s="26"/>
      <c r="R88" s="26"/>
      <c r="S88" s="7"/>
      <c r="T88" s="6"/>
      <c r="U88" s="6"/>
      <c r="V88" s="6"/>
    </row>
    <row r="89" spans="3:22" ht="24.75" x14ac:dyDescent="0.45">
      <c r="C89" s="33" t="str">
        <f t="shared" ca="1" si="10"/>
        <v>Fait</v>
      </c>
      <c r="D89" s="18" t="str">
        <f t="shared" ca="1" si="11"/>
        <v>Non</v>
      </c>
      <c r="E89" s="29" t="s">
        <v>190</v>
      </c>
      <c r="F89" s="25"/>
      <c r="G89" s="19">
        <f>DATE(2018,1,30)</f>
        <v>43130</v>
      </c>
      <c r="H89" s="18">
        <v>7300</v>
      </c>
      <c r="I89" s="18">
        <v>7299</v>
      </c>
      <c r="J89" s="19">
        <f t="shared" si="12"/>
        <v>50429</v>
      </c>
      <c r="K89" s="20">
        <f t="shared" si="13"/>
        <v>50430</v>
      </c>
      <c r="L89" s="21">
        <f t="shared" ca="1" si="14"/>
        <v>532</v>
      </c>
      <c r="M89" s="18"/>
      <c r="N89" s="19" t="s">
        <v>120</v>
      </c>
      <c r="O89" s="26"/>
      <c r="P89" s="25" t="s">
        <v>110</v>
      </c>
      <c r="Q89" s="26"/>
      <c r="R89" s="26"/>
      <c r="S89" s="7"/>
      <c r="T89" s="6"/>
      <c r="U89" s="6"/>
      <c r="V89" s="6"/>
    </row>
    <row r="90" spans="3:22" ht="24.75" x14ac:dyDescent="0.45">
      <c r="C90" s="33" t="str">
        <f t="shared" ca="1" si="10"/>
        <v>Fait</v>
      </c>
      <c r="D90" s="18" t="str">
        <f t="shared" ca="1" si="11"/>
        <v>Non</v>
      </c>
      <c r="E90" s="29" t="s">
        <v>190</v>
      </c>
      <c r="F90" s="25"/>
      <c r="G90" s="19">
        <f>DATE(2014,12,9)</f>
        <v>41982</v>
      </c>
      <c r="H90" s="18">
        <v>7300</v>
      </c>
      <c r="I90" s="18">
        <v>7299</v>
      </c>
      <c r="J90" s="19">
        <f t="shared" si="12"/>
        <v>49281</v>
      </c>
      <c r="K90" s="20">
        <f t="shared" si="13"/>
        <v>49282</v>
      </c>
      <c r="L90" s="21">
        <f t="shared" ca="1" si="14"/>
        <v>1680</v>
      </c>
      <c r="M90" s="18"/>
      <c r="N90" s="19" t="s">
        <v>121</v>
      </c>
      <c r="O90" s="26"/>
      <c r="P90" s="25" t="s">
        <v>110</v>
      </c>
      <c r="Q90" s="26"/>
      <c r="R90" s="26"/>
      <c r="S90" s="7"/>
      <c r="T90" s="6"/>
      <c r="U90" s="6"/>
      <c r="V90" s="6"/>
    </row>
    <row r="91" spans="3:22" ht="24.75" x14ac:dyDescent="0.45">
      <c r="C91" s="33" t="str">
        <f t="shared" ca="1" si="10"/>
        <v>Fait</v>
      </c>
      <c r="D91" s="18" t="str">
        <f t="shared" ca="1" si="11"/>
        <v>Non</v>
      </c>
      <c r="E91" s="29" t="s">
        <v>190</v>
      </c>
      <c r="F91" s="25"/>
      <c r="G91" s="19">
        <f>DATE(2000,11,16)</f>
        <v>36846</v>
      </c>
      <c r="H91" s="18">
        <v>7300</v>
      </c>
      <c r="I91" s="18">
        <v>7299</v>
      </c>
      <c r="J91" s="19">
        <f t="shared" si="12"/>
        <v>44145</v>
      </c>
      <c r="K91" s="20">
        <f t="shared" si="13"/>
        <v>44146</v>
      </c>
      <c r="L91" s="21">
        <f t="shared" ca="1" si="14"/>
        <v>6816</v>
      </c>
      <c r="M91" s="18"/>
      <c r="N91" s="19" t="s">
        <v>159</v>
      </c>
      <c r="O91" s="26"/>
      <c r="P91" s="25" t="s">
        <v>196</v>
      </c>
      <c r="Q91" s="26"/>
      <c r="R91" s="26"/>
      <c r="S91" s="7"/>
      <c r="T91" s="6"/>
      <c r="U91" s="6"/>
      <c r="V91" s="6"/>
    </row>
    <row r="92" spans="3:22" ht="24.75" x14ac:dyDescent="0.45">
      <c r="C92" s="33" t="str">
        <f t="shared" ca="1" si="10"/>
        <v>Fait</v>
      </c>
      <c r="D92" s="18" t="str">
        <f t="shared" ca="1" si="11"/>
        <v>Non</v>
      </c>
      <c r="E92" s="29" t="s">
        <v>190</v>
      </c>
      <c r="F92" s="25" t="s">
        <v>193</v>
      </c>
      <c r="G92" s="19">
        <f>DATE(2014,8,5)</f>
        <v>41856</v>
      </c>
      <c r="H92" s="18">
        <v>7300</v>
      </c>
      <c r="I92" s="18">
        <v>7299</v>
      </c>
      <c r="J92" s="19">
        <f t="shared" si="12"/>
        <v>49155</v>
      </c>
      <c r="K92" s="20">
        <f t="shared" si="13"/>
        <v>49156</v>
      </c>
      <c r="L92" s="21">
        <f t="shared" ca="1" si="14"/>
        <v>1806</v>
      </c>
      <c r="M92" s="18"/>
      <c r="N92" s="19" t="s">
        <v>118</v>
      </c>
      <c r="O92" s="26"/>
      <c r="P92" s="25" t="s">
        <v>197</v>
      </c>
      <c r="Q92" s="26"/>
      <c r="R92" s="26"/>
      <c r="S92" s="7"/>
      <c r="T92" s="6"/>
      <c r="U92" s="6"/>
      <c r="V92" s="6"/>
    </row>
    <row r="93" spans="3:22" ht="24.75" x14ac:dyDescent="0.45">
      <c r="C93" s="33" t="str">
        <f t="shared" ca="1" si="10"/>
        <v>Fait</v>
      </c>
      <c r="D93" s="18" t="str">
        <f t="shared" ca="1" si="11"/>
        <v>Non</v>
      </c>
      <c r="E93" s="29" t="s">
        <v>190</v>
      </c>
      <c r="F93" s="25"/>
      <c r="G93" s="19">
        <f>DATE(2015,11,10)</f>
        <v>42318</v>
      </c>
      <c r="H93" s="18">
        <v>7300</v>
      </c>
      <c r="I93" s="18">
        <v>7299</v>
      </c>
      <c r="J93" s="19">
        <f t="shared" si="12"/>
        <v>49617</v>
      </c>
      <c r="K93" s="20">
        <f t="shared" si="13"/>
        <v>49618</v>
      </c>
      <c r="L93" s="21">
        <f t="shared" ca="1" si="14"/>
        <v>1344</v>
      </c>
      <c r="M93" s="18"/>
      <c r="N93" s="19" t="s">
        <v>194</v>
      </c>
      <c r="O93" s="26"/>
      <c r="P93" s="25" t="s">
        <v>197</v>
      </c>
      <c r="Q93" s="26"/>
      <c r="R93" s="26"/>
      <c r="S93" s="7"/>
      <c r="T93" s="6"/>
      <c r="U93" s="6"/>
      <c r="V93" s="6"/>
    </row>
    <row r="94" spans="3:22" ht="24.75" x14ac:dyDescent="0.45">
      <c r="C94" s="33" t="str">
        <f t="shared" ref="C85:C148" ca="1" si="15">IF(K94-TODAY()&lt;0,"Retard maintenance",IF(J94-TODAY()&lt;0,"Maintenance préventive à effectuer","Fait"))</f>
        <v>Fait</v>
      </c>
      <c r="D94" s="18" t="str">
        <f t="shared" ca="1" si="11"/>
        <v>Non</v>
      </c>
      <c r="E94" s="29" t="s">
        <v>190</v>
      </c>
      <c r="F94" s="25"/>
      <c r="G94" s="19">
        <f>DATE(2012,1,1)</f>
        <v>40909</v>
      </c>
      <c r="H94" s="18">
        <v>7300</v>
      </c>
      <c r="I94" s="18">
        <v>7299</v>
      </c>
      <c r="J94" s="19">
        <f t="shared" si="12"/>
        <v>48208</v>
      </c>
      <c r="K94" s="20">
        <f t="shared" si="13"/>
        <v>48209</v>
      </c>
      <c r="L94" s="21">
        <f t="shared" ca="1" si="14"/>
        <v>2753</v>
      </c>
      <c r="M94" s="18"/>
      <c r="N94" s="19" t="s">
        <v>140</v>
      </c>
      <c r="O94" s="26"/>
      <c r="P94" s="25" t="s">
        <v>198</v>
      </c>
      <c r="Q94" s="26"/>
      <c r="R94" s="26"/>
      <c r="S94" s="7"/>
      <c r="T94" s="6"/>
      <c r="U94" s="6"/>
      <c r="V94" s="6"/>
    </row>
    <row r="95" spans="3:22" ht="24.75" x14ac:dyDescent="0.45">
      <c r="C95" s="33" t="str">
        <f t="shared" ca="1" si="15"/>
        <v>Fait</v>
      </c>
      <c r="D95" s="18" t="str">
        <f t="shared" ca="1" si="11"/>
        <v>Non</v>
      </c>
      <c r="E95" s="29" t="s">
        <v>190</v>
      </c>
      <c r="F95" s="25"/>
      <c r="G95" s="19">
        <f>DATE(2016,1,1)</f>
        <v>42370</v>
      </c>
      <c r="H95" s="18">
        <v>7300</v>
      </c>
      <c r="I95" s="18">
        <v>7299</v>
      </c>
      <c r="J95" s="19">
        <f t="shared" si="12"/>
        <v>49669</v>
      </c>
      <c r="K95" s="20">
        <f t="shared" si="13"/>
        <v>49670</v>
      </c>
      <c r="L95" s="21">
        <f t="shared" ca="1" si="14"/>
        <v>1292</v>
      </c>
      <c r="M95" s="18"/>
      <c r="N95" s="19" t="s">
        <v>175</v>
      </c>
      <c r="O95" s="26"/>
      <c r="P95" s="25" t="s">
        <v>110</v>
      </c>
      <c r="Q95" s="26"/>
      <c r="R95" s="26"/>
      <c r="S95" s="7"/>
      <c r="T95" s="6"/>
      <c r="U95" s="6"/>
      <c r="V95" s="6"/>
    </row>
    <row r="96" spans="3:22" ht="24.75" x14ac:dyDescent="0.45">
      <c r="C96" s="33" t="str">
        <f t="shared" ca="1" si="15"/>
        <v>Fait</v>
      </c>
      <c r="D96" s="18" t="str">
        <f t="shared" ca="1" si="11"/>
        <v>Non</v>
      </c>
      <c r="E96" s="29" t="s">
        <v>190</v>
      </c>
      <c r="F96" s="25"/>
      <c r="G96" s="19">
        <f>DATE(2017,3,23)</f>
        <v>42817</v>
      </c>
      <c r="H96" s="18">
        <v>7300</v>
      </c>
      <c r="I96" s="18">
        <v>7299</v>
      </c>
      <c r="J96" s="19">
        <f t="shared" si="12"/>
        <v>50116</v>
      </c>
      <c r="K96" s="20">
        <f t="shared" si="13"/>
        <v>50117</v>
      </c>
      <c r="L96" s="21">
        <f t="shared" ca="1" si="14"/>
        <v>845</v>
      </c>
      <c r="M96" s="18"/>
      <c r="N96" s="19" t="s">
        <v>45</v>
      </c>
      <c r="O96" s="26"/>
      <c r="P96" s="25" t="s">
        <v>110</v>
      </c>
      <c r="Q96" s="26"/>
      <c r="R96" s="26"/>
      <c r="S96" s="7"/>
      <c r="T96" s="6"/>
      <c r="U96" s="6"/>
      <c r="V96" s="6"/>
    </row>
    <row r="97" spans="3:23" ht="24.75" x14ac:dyDescent="0.45">
      <c r="C97" s="33" t="str">
        <f t="shared" ca="1" si="15"/>
        <v>Fait</v>
      </c>
      <c r="D97" s="18" t="str">
        <f t="shared" ca="1" si="11"/>
        <v>Non</v>
      </c>
      <c r="E97" s="29" t="s">
        <v>190</v>
      </c>
      <c r="F97" s="25"/>
      <c r="G97" s="19">
        <f>DATE(2017,3,27)</f>
        <v>42821</v>
      </c>
      <c r="H97" s="18">
        <v>7300</v>
      </c>
      <c r="I97" s="18">
        <v>7299</v>
      </c>
      <c r="J97" s="19">
        <f t="shared" si="12"/>
        <v>50120</v>
      </c>
      <c r="K97" s="20">
        <f t="shared" si="13"/>
        <v>50121</v>
      </c>
      <c r="L97" s="21">
        <f t="shared" ca="1" si="14"/>
        <v>841</v>
      </c>
      <c r="M97" s="18"/>
      <c r="N97" s="19" t="s">
        <v>43</v>
      </c>
      <c r="O97" s="26"/>
      <c r="P97" s="25" t="s">
        <v>110</v>
      </c>
      <c r="Q97" s="26"/>
      <c r="R97" s="26"/>
      <c r="S97" s="7"/>
      <c r="T97" s="6"/>
      <c r="U97" s="6"/>
      <c r="V97" s="6"/>
    </row>
    <row r="98" spans="3:23" ht="24.75" x14ac:dyDescent="0.45">
      <c r="C98" s="33" t="str">
        <f t="shared" ca="1" si="15"/>
        <v>Fait</v>
      </c>
      <c r="D98" s="18" t="str">
        <f t="shared" ca="1" si="11"/>
        <v>Non</v>
      </c>
      <c r="E98" s="29" t="s">
        <v>190</v>
      </c>
      <c r="F98" s="25"/>
      <c r="G98" s="19">
        <f>DATE(2017,6,8)</f>
        <v>42894</v>
      </c>
      <c r="H98" s="18">
        <v>7300</v>
      </c>
      <c r="I98" s="18">
        <v>7299</v>
      </c>
      <c r="J98" s="19">
        <f t="shared" si="12"/>
        <v>50193</v>
      </c>
      <c r="K98" s="20">
        <f t="shared" si="13"/>
        <v>50194</v>
      </c>
      <c r="L98" s="21">
        <f t="shared" ca="1" si="14"/>
        <v>768</v>
      </c>
      <c r="M98" s="18"/>
      <c r="N98" s="19" t="s">
        <v>176</v>
      </c>
      <c r="O98" s="26"/>
      <c r="P98" s="25" t="s">
        <v>110</v>
      </c>
      <c r="Q98" s="26"/>
      <c r="R98" s="26"/>
      <c r="S98" s="7"/>
      <c r="T98" s="6"/>
      <c r="U98" s="6"/>
      <c r="V98" s="6"/>
    </row>
    <row r="99" spans="3:23" ht="24.75" x14ac:dyDescent="0.45">
      <c r="C99" s="33" t="str">
        <f t="shared" ca="1" si="15"/>
        <v>Fait</v>
      </c>
      <c r="D99" s="18" t="str">
        <f t="shared" ref="D99:D108" ca="1" si="16">IF(J99-366&lt;TODAY(),"Oui","Non")</f>
        <v>Non</v>
      </c>
      <c r="E99" s="29" t="s">
        <v>190</v>
      </c>
      <c r="F99" s="25"/>
      <c r="G99" s="19">
        <f>DATE(2019,3,25)</f>
        <v>43549</v>
      </c>
      <c r="H99" s="18">
        <v>7300</v>
      </c>
      <c r="I99" s="18">
        <v>7299</v>
      </c>
      <c r="J99" s="19">
        <f t="shared" ref="J99:J108" si="17">G99+I99</f>
        <v>50848</v>
      </c>
      <c r="K99" s="20">
        <f t="shared" si="13"/>
        <v>50849</v>
      </c>
      <c r="L99" s="21">
        <f t="shared" ref="L99:L108" ca="1" si="18">IF(C99="Fait",TODAY()+I99-K99,IF(C99="Maintenance préventive à effectuer",TODAY()-K99,IF(C99="Retard maintenance",TODAY()-K99)))</f>
        <v>113</v>
      </c>
      <c r="M99" s="18"/>
      <c r="N99" s="19" t="s">
        <v>155</v>
      </c>
      <c r="O99" s="26"/>
      <c r="P99" s="25" t="s">
        <v>199</v>
      </c>
      <c r="Q99" s="26"/>
      <c r="R99" s="26"/>
      <c r="S99" s="7"/>
      <c r="T99" s="6"/>
      <c r="U99" s="6"/>
      <c r="V99" s="6"/>
    </row>
    <row r="100" spans="3:23" ht="24.75" x14ac:dyDescent="0.45">
      <c r="C100" s="33" t="str">
        <f t="shared" ca="1" si="15"/>
        <v>Fait</v>
      </c>
      <c r="D100" s="18" t="str">
        <f t="shared" ca="1" si="16"/>
        <v>Non</v>
      </c>
      <c r="E100" s="29" t="s">
        <v>190</v>
      </c>
      <c r="F100" s="25"/>
      <c r="G100" s="19">
        <f>DATE(2019,1,1)</f>
        <v>43466</v>
      </c>
      <c r="H100" s="18">
        <v>7300</v>
      </c>
      <c r="I100" s="18">
        <v>7299</v>
      </c>
      <c r="J100" s="19">
        <f t="shared" si="17"/>
        <v>50765</v>
      </c>
      <c r="K100" s="20">
        <f t="shared" si="13"/>
        <v>50766</v>
      </c>
      <c r="L100" s="21">
        <f t="shared" ca="1" si="18"/>
        <v>196</v>
      </c>
      <c r="M100" s="18"/>
      <c r="N100" s="19" t="s">
        <v>154</v>
      </c>
      <c r="O100" s="26"/>
      <c r="P100" s="25" t="s">
        <v>199</v>
      </c>
      <c r="Q100" s="26"/>
      <c r="R100" s="26"/>
      <c r="S100" s="7"/>
      <c r="T100" s="6"/>
      <c r="U100" s="6"/>
      <c r="V100" s="6"/>
    </row>
    <row r="101" spans="3:23" ht="24.75" x14ac:dyDescent="0.45">
      <c r="C101" s="33" t="str">
        <f t="shared" ca="1" si="15"/>
        <v>Fait</v>
      </c>
      <c r="D101" s="18" t="str">
        <f t="shared" ca="1" si="16"/>
        <v>Non</v>
      </c>
      <c r="E101" s="29" t="s">
        <v>190</v>
      </c>
      <c r="F101" s="25"/>
      <c r="G101" s="19">
        <f>DATE(2019,1,1)</f>
        <v>43466</v>
      </c>
      <c r="H101" s="18">
        <v>7300</v>
      </c>
      <c r="I101" s="18">
        <v>7299</v>
      </c>
      <c r="J101" s="19">
        <f t="shared" si="17"/>
        <v>50765</v>
      </c>
      <c r="K101" s="20">
        <f t="shared" si="13"/>
        <v>50766</v>
      </c>
      <c r="L101" s="21">
        <f t="shared" ca="1" si="18"/>
        <v>196</v>
      </c>
      <c r="M101" s="18"/>
      <c r="N101" s="19" t="s">
        <v>10</v>
      </c>
      <c r="O101" s="26"/>
      <c r="P101" s="25" t="s">
        <v>199</v>
      </c>
      <c r="Q101" s="26"/>
      <c r="R101" s="26"/>
      <c r="S101" s="7"/>
      <c r="T101" s="6"/>
      <c r="U101" s="6"/>
      <c r="V101" s="6"/>
    </row>
    <row r="102" spans="3:23" ht="24.75" x14ac:dyDescent="0.45">
      <c r="C102" s="33" t="str">
        <f t="shared" ca="1" si="15"/>
        <v>Fait</v>
      </c>
      <c r="D102" s="18" t="str">
        <f t="shared" ca="1" si="16"/>
        <v>Non</v>
      </c>
      <c r="E102" s="29" t="s">
        <v>190</v>
      </c>
      <c r="F102" s="25"/>
      <c r="G102" s="19">
        <f>DATE(2019,1,1)</f>
        <v>43466</v>
      </c>
      <c r="H102" s="18">
        <v>7300</v>
      </c>
      <c r="I102" s="18">
        <v>7299</v>
      </c>
      <c r="J102" s="19">
        <f t="shared" si="17"/>
        <v>50765</v>
      </c>
      <c r="K102" s="20">
        <f t="shared" si="13"/>
        <v>50766</v>
      </c>
      <c r="L102" s="21">
        <f t="shared" ca="1" si="18"/>
        <v>196</v>
      </c>
      <c r="M102" s="18"/>
      <c r="N102" s="19" t="s">
        <v>84</v>
      </c>
      <c r="O102" s="26"/>
      <c r="P102" s="25" t="s">
        <v>199</v>
      </c>
      <c r="Q102" s="26"/>
      <c r="R102" s="26"/>
      <c r="S102" s="7"/>
      <c r="T102" s="6"/>
      <c r="U102" s="6"/>
      <c r="V102" s="6"/>
    </row>
    <row r="103" spans="3:23" ht="24.75" x14ac:dyDescent="0.45">
      <c r="C103" s="33" t="str">
        <f t="shared" ca="1" si="15"/>
        <v>Fait</v>
      </c>
      <c r="D103" s="18" t="str">
        <f t="shared" ca="1" si="16"/>
        <v>Non</v>
      </c>
      <c r="E103" s="29" t="s">
        <v>190</v>
      </c>
      <c r="F103" s="25"/>
      <c r="G103" s="19">
        <f>DATE(2019,1,1)</f>
        <v>43466</v>
      </c>
      <c r="H103" s="18">
        <v>7300</v>
      </c>
      <c r="I103" s="18">
        <v>7299</v>
      </c>
      <c r="J103" s="19">
        <f t="shared" si="17"/>
        <v>50765</v>
      </c>
      <c r="K103" s="20">
        <f t="shared" si="13"/>
        <v>50766</v>
      </c>
      <c r="L103" s="21">
        <f t="shared" ca="1" si="18"/>
        <v>196</v>
      </c>
      <c r="M103" s="18"/>
      <c r="N103" s="19" t="s">
        <v>162</v>
      </c>
      <c r="O103" s="26"/>
      <c r="P103" s="25" t="s">
        <v>199</v>
      </c>
      <c r="Q103" s="26"/>
      <c r="R103" s="26"/>
      <c r="S103" s="7"/>
      <c r="T103" s="6"/>
      <c r="U103" s="6"/>
      <c r="V103" s="6"/>
    </row>
    <row r="104" spans="3:23" ht="24.75" x14ac:dyDescent="0.45">
      <c r="C104" s="33" t="str">
        <f t="shared" ca="1" si="15"/>
        <v>Fait</v>
      </c>
      <c r="D104" s="18" t="str">
        <f t="shared" ca="1" si="16"/>
        <v>Non</v>
      </c>
      <c r="E104" s="29" t="s">
        <v>190</v>
      </c>
      <c r="F104" s="25"/>
      <c r="G104" s="19">
        <f>DATE(2015,11,16)</f>
        <v>42324</v>
      </c>
      <c r="H104" s="18">
        <v>7300</v>
      </c>
      <c r="I104" s="18">
        <v>7299</v>
      </c>
      <c r="J104" s="19">
        <f t="shared" si="17"/>
        <v>49623</v>
      </c>
      <c r="K104" s="20">
        <f t="shared" si="13"/>
        <v>49624</v>
      </c>
      <c r="L104" s="21">
        <f t="shared" ca="1" si="18"/>
        <v>1338</v>
      </c>
      <c r="M104" s="18"/>
      <c r="N104" s="19" t="s">
        <v>200</v>
      </c>
      <c r="O104" s="26"/>
      <c r="P104" s="25" t="s">
        <v>110</v>
      </c>
      <c r="Q104" s="26"/>
      <c r="R104" s="26"/>
      <c r="S104" s="7"/>
      <c r="T104" s="6"/>
      <c r="U104" s="6"/>
      <c r="V104" s="6"/>
    </row>
    <row r="105" spans="3:23" ht="24.75" hidden="1" x14ac:dyDescent="0.45">
      <c r="C105" s="33" t="str">
        <f t="shared" ca="1" si="15"/>
        <v>Retard maintenance</v>
      </c>
      <c r="D105" s="18" t="str">
        <f t="shared" ca="1" si="16"/>
        <v>Oui</v>
      </c>
      <c r="E105" s="18"/>
      <c r="F105" s="25"/>
      <c r="G105" s="19">
        <f t="shared" ref="G81:G107" si="19">DATE(2019,5,19)</f>
        <v>43604</v>
      </c>
      <c r="H105" s="18"/>
      <c r="I105" s="18"/>
      <c r="J105" s="19">
        <f t="shared" si="17"/>
        <v>43604</v>
      </c>
      <c r="K105" s="20">
        <f t="shared" ref="K99:K108" si="20">G105+H105</f>
        <v>43604</v>
      </c>
      <c r="L105" s="21">
        <f t="shared" ca="1" si="18"/>
        <v>59</v>
      </c>
      <c r="M105" s="18"/>
      <c r="N105" s="19"/>
      <c r="O105" s="26"/>
      <c r="P105" s="25"/>
      <c r="Q105" s="26"/>
      <c r="R105" s="26"/>
      <c r="S105" s="7"/>
      <c r="T105" s="6"/>
      <c r="U105" s="6"/>
      <c r="V105" s="6"/>
    </row>
    <row r="106" spans="3:23" ht="24.75" hidden="1" x14ac:dyDescent="0.45">
      <c r="C106" s="33" t="str">
        <f t="shared" ca="1" si="15"/>
        <v>Retard maintenance</v>
      </c>
      <c r="D106" s="18" t="str">
        <f t="shared" ca="1" si="16"/>
        <v>Oui</v>
      </c>
      <c r="E106" s="18"/>
      <c r="F106" s="25"/>
      <c r="G106" s="19">
        <f t="shared" si="19"/>
        <v>43604</v>
      </c>
      <c r="H106" s="18"/>
      <c r="I106" s="18"/>
      <c r="J106" s="19">
        <f t="shared" si="17"/>
        <v>43604</v>
      </c>
      <c r="K106" s="20">
        <f t="shared" si="20"/>
        <v>43604</v>
      </c>
      <c r="L106" s="21">
        <f t="shared" ca="1" si="18"/>
        <v>59</v>
      </c>
      <c r="M106" s="18"/>
      <c r="N106" s="19"/>
      <c r="O106" s="26"/>
      <c r="P106" s="25"/>
      <c r="Q106" s="26"/>
      <c r="R106" s="26"/>
      <c r="S106" s="7"/>
      <c r="T106" s="6"/>
      <c r="U106" s="6"/>
      <c r="V106" s="6"/>
    </row>
    <row r="107" spans="3:23" ht="24.75" hidden="1" x14ac:dyDescent="0.45">
      <c r="C107" s="33" t="str">
        <f t="shared" ca="1" si="15"/>
        <v>Retard maintenance</v>
      </c>
      <c r="D107" s="18" t="str">
        <f t="shared" ca="1" si="16"/>
        <v>Oui</v>
      </c>
      <c r="E107" s="18"/>
      <c r="F107" s="25"/>
      <c r="G107" s="19">
        <f t="shared" si="19"/>
        <v>43604</v>
      </c>
      <c r="H107" s="18"/>
      <c r="I107" s="18"/>
      <c r="J107" s="19">
        <f t="shared" si="17"/>
        <v>43604</v>
      </c>
      <c r="K107" s="20">
        <f t="shared" si="20"/>
        <v>43604</v>
      </c>
      <c r="L107" s="21">
        <f t="shared" ca="1" si="18"/>
        <v>59</v>
      </c>
      <c r="M107" s="18"/>
      <c r="N107" s="19"/>
      <c r="O107" s="26"/>
      <c r="P107" s="25"/>
      <c r="Q107" s="26"/>
      <c r="R107" s="26"/>
      <c r="S107" s="7"/>
      <c r="T107" s="6"/>
      <c r="U107" s="6"/>
      <c r="V107" s="6"/>
    </row>
    <row r="108" spans="3:23" ht="24.75" hidden="1" x14ac:dyDescent="0.45">
      <c r="C108" s="33" t="str">
        <f t="shared" ca="1" si="15"/>
        <v>Retard maintenance</v>
      </c>
      <c r="D108" s="18" t="str">
        <f t="shared" ca="1" si="16"/>
        <v>Oui</v>
      </c>
      <c r="E108" s="31"/>
      <c r="F108" s="25"/>
      <c r="G108" s="19">
        <f>DATE(2019,5,19)</f>
        <v>43604</v>
      </c>
      <c r="H108" s="19"/>
      <c r="I108" s="18"/>
      <c r="J108" s="19">
        <f t="shared" si="17"/>
        <v>43604</v>
      </c>
      <c r="K108" s="19">
        <f t="shared" si="20"/>
        <v>43604</v>
      </c>
      <c r="L108" s="21">
        <f t="shared" ca="1" si="18"/>
        <v>59</v>
      </c>
      <c r="M108" s="19"/>
      <c r="N108" s="19"/>
      <c r="O108" s="25"/>
      <c r="P108" s="25"/>
      <c r="Q108" s="25"/>
      <c r="R108" s="25"/>
      <c r="S108" s="7"/>
      <c r="T108" s="6"/>
      <c r="U108" s="6"/>
      <c r="V108" s="6"/>
    </row>
    <row r="109" spans="3:23" ht="24.75" hidden="1" x14ac:dyDescent="0.45">
      <c r="C109" s="33" t="str">
        <f t="shared" ca="1" si="15"/>
        <v>Retard maintenance</v>
      </c>
      <c r="D109" s="18" t="str">
        <f t="shared" ref="D109:D172" ca="1" si="21">IF(J109-366&lt;TODAY(),"Oui","Non")</f>
        <v>Oui</v>
      </c>
      <c r="E109" s="29"/>
      <c r="F109" s="25"/>
      <c r="G109" s="19">
        <f t="shared" ref="G109:G140" si="22">DATE(2019,1,1)</f>
        <v>43466</v>
      </c>
      <c r="H109" s="18"/>
      <c r="I109" s="18"/>
      <c r="J109" s="19">
        <f t="shared" ref="J109:J172" si="23">G109+I109</f>
        <v>43466</v>
      </c>
      <c r="K109" s="20">
        <f t="shared" ref="K109:K172" si="24">G109+H109</f>
        <v>43466</v>
      </c>
      <c r="L109" s="21">
        <f t="shared" ref="L109:L172" ca="1" si="25">IF(C109="Fait",TODAY()+I109-K109,IF(C109="Maintenance préventive à effectuer",TODAY()-K109,IF(C109="Retard maintenance",TODAY()-K109)))</f>
        <v>197</v>
      </c>
      <c r="M109" s="18"/>
      <c r="N109" s="19"/>
      <c r="O109" s="26"/>
      <c r="P109" s="25"/>
      <c r="Q109" s="26"/>
      <c r="R109" s="26"/>
      <c r="S109" s="12"/>
      <c r="T109" s="6"/>
      <c r="U109" s="6"/>
      <c r="V109" s="6"/>
      <c r="W109" s="6"/>
    </row>
    <row r="110" spans="3:23" ht="24.75" hidden="1" x14ac:dyDescent="0.45">
      <c r="C110" s="33" t="str">
        <f t="shared" ca="1" si="15"/>
        <v>Retard maintenance</v>
      </c>
      <c r="D110" s="18" t="str">
        <f t="shared" ca="1" si="21"/>
        <v>Oui</v>
      </c>
      <c r="E110" s="29"/>
      <c r="F110" s="25"/>
      <c r="G110" s="19">
        <f t="shared" si="22"/>
        <v>43466</v>
      </c>
      <c r="H110" s="18"/>
      <c r="I110" s="18"/>
      <c r="J110" s="19">
        <f t="shared" si="23"/>
        <v>43466</v>
      </c>
      <c r="K110" s="20">
        <f t="shared" si="24"/>
        <v>43466</v>
      </c>
      <c r="L110" s="21">
        <f t="shared" ca="1" si="25"/>
        <v>197</v>
      </c>
      <c r="M110" s="18"/>
      <c r="N110" s="19"/>
      <c r="O110" s="26"/>
      <c r="P110" s="25"/>
      <c r="Q110" s="26"/>
      <c r="R110" s="26"/>
      <c r="S110" s="12"/>
      <c r="T110" s="6"/>
      <c r="U110" s="6"/>
      <c r="V110" s="6"/>
      <c r="W110" s="6"/>
    </row>
    <row r="111" spans="3:23" ht="24.75" hidden="1" x14ac:dyDescent="0.45">
      <c r="C111" s="33" t="str">
        <f t="shared" ca="1" si="15"/>
        <v>Retard maintenance</v>
      </c>
      <c r="D111" s="18" t="str">
        <f t="shared" ca="1" si="21"/>
        <v>Oui</v>
      </c>
      <c r="E111" s="29"/>
      <c r="F111" s="25"/>
      <c r="G111" s="19">
        <f t="shared" ref="G111:G142" si="26">DATE(2015,11,16)</f>
        <v>42324</v>
      </c>
      <c r="H111" s="18"/>
      <c r="I111" s="18"/>
      <c r="J111" s="19">
        <f t="shared" si="23"/>
        <v>42324</v>
      </c>
      <c r="K111" s="20">
        <f t="shared" si="24"/>
        <v>42324</v>
      </c>
      <c r="L111" s="21">
        <f t="shared" ca="1" si="25"/>
        <v>1339</v>
      </c>
      <c r="M111" s="18"/>
      <c r="N111" s="19"/>
      <c r="O111" s="26"/>
      <c r="P111" s="25"/>
      <c r="Q111" s="26"/>
      <c r="R111" s="26"/>
      <c r="S111" s="12"/>
      <c r="T111" s="6"/>
      <c r="U111" s="6"/>
      <c r="V111" s="6"/>
      <c r="W111" s="6"/>
    </row>
    <row r="112" spans="3:23" ht="24.75" hidden="1" x14ac:dyDescent="0.45">
      <c r="C112" s="33" t="str">
        <f t="shared" ca="1" si="15"/>
        <v>Retard maintenance</v>
      </c>
      <c r="D112" s="18" t="str">
        <f t="shared" ca="1" si="21"/>
        <v>Oui</v>
      </c>
      <c r="E112" s="18"/>
      <c r="F112" s="25"/>
      <c r="G112" s="19">
        <f t="shared" ref="G112:G175" si="27">DATE(2019,5,19)</f>
        <v>43604</v>
      </c>
      <c r="H112" s="18"/>
      <c r="I112" s="18"/>
      <c r="J112" s="19">
        <f t="shared" si="23"/>
        <v>43604</v>
      </c>
      <c r="K112" s="20">
        <f t="shared" si="24"/>
        <v>43604</v>
      </c>
      <c r="L112" s="21">
        <f t="shared" ca="1" si="25"/>
        <v>59</v>
      </c>
      <c r="M112" s="18"/>
      <c r="N112" s="19"/>
      <c r="O112" s="26"/>
      <c r="P112" s="25"/>
      <c r="Q112" s="26"/>
      <c r="R112" s="26"/>
      <c r="S112" s="12"/>
      <c r="T112" s="6"/>
      <c r="U112" s="6"/>
      <c r="V112" s="6"/>
      <c r="W112" s="6"/>
    </row>
    <row r="113" spans="3:23" ht="24.75" hidden="1" x14ac:dyDescent="0.45">
      <c r="C113" s="33" t="str">
        <f t="shared" ca="1" si="15"/>
        <v>Retard maintenance</v>
      </c>
      <c r="D113" s="18" t="str">
        <f t="shared" ca="1" si="21"/>
        <v>Oui</v>
      </c>
      <c r="E113" s="18"/>
      <c r="F113" s="25"/>
      <c r="G113" s="19">
        <f t="shared" si="27"/>
        <v>43604</v>
      </c>
      <c r="H113" s="18"/>
      <c r="I113" s="18"/>
      <c r="J113" s="19">
        <f t="shared" si="23"/>
        <v>43604</v>
      </c>
      <c r="K113" s="20">
        <f t="shared" si="24"/>
        <v>43604</v>
      </c>
      <c r="L113" s="21">
        <f t="shared" ca="1" si="25"/>
        <v>59</v>
      </c>
      <c r="M113" s="18"/>
      <c r="N113" s="19"/>
      <c r="O113" s="26"/>
      <c r="P113" s="25"/>
      <c r="Q113" s="26"/>
      <c r="R113" s="26"/>
      <c r="S113" s="12"/>
      <c r="T113" s="6"/>
      <c r="U113" s="6"/>
      <c r="V113" s="6"/>
      <c r="W113" s="6"/>
    </row>
    <row r="114" spans="3:23" ht="24.75" hidden="1" x14ac:dyDescent="0.45">
      <c r="C114" s="33" t="str">
        <f t="shared" ca="1" si="15"/>
        <v>Retard maintenance</v>
      </c>
      <c r="D114" s="18" t="str">
        <f t="shared" ca="1" si="21"/>
        <v>Oui</v>
      </c>
      <c r="E114" s="18"/>
      <c r="F114" s="25"/>
      <c r="G114" s="19">
        <f t="shared" si="27"/>
        <v>43604</v>
      </c>
      <c r="H114" s="18"/>
      <c r="I114" s="18"/>
      <c r="J114" s="19">
        <f t="shared" si="23"/>
        <v>43604</v>
      </c>
      <c r="K114" s="20">
        <f t="shared" si="24"/>
        <v>43604</v>
      </c>
      <c r="L114" s="21">
        <f t="shared" ca="1" si="25"/>
        <v>59</v>
      </c>
      <c r="M114" s="18"/>
      <c r="N114" s="19"/>
      <c r="O114" s="26"/>
      <c r="P114" s="25"/>
      <c r="Q114" s="26"/>
      <c r="R114" s="26"/>
      <c r="S114" s="12"/>
      <c r="T114" s="6"/>
      <c r="U114" s="6"/>
      <c r="V114" s="6"/>
      <c r="W114" s="6"/>
    </row>
    <row r="115" spans="3:23" ht="24.75" hidden="1" x14ac:dyDescent="0.45">
      <c r="C115" s="33" t="str">
        <f t="shared" ca="1" si="15"/>
        <v>Retard maintenance</v>
      </c>
      <c r="D115" s="18" t="str">
        <f t="shared" ca="1" si="21"/>
        <v>Oui</v>
      </c>
      <c r="E115" s="31"/>
      <c r="F115" s="25"/>
      <c r="G115" s="19">
        <f t="shared" si="27"/>
        <v>43604</v>
      </c>
      <c r="H115" s="19"/>
      <c r="I115" s="18"/>
      <c r="J115" s="19">
        <f t="shared" si="23"/>
        <v>43604</v>
      </c>
      <c r="K115" s="19">
        <f t="shared" si="24"/>
        <v>43604</v>
      </c>
      <c r="L115" s="21">
        <f t="shared" ca="1" si="25"/>
        <v>59</v>
      </c>
      <c r="M115" s="19"/>
      <c r="N115" s="19"/>
      <c r="O115" s="25"/>
      <c r="P115" s="25"/>
      <c r="Q115" s="25"/>
      <c r="R115" s="25"/>
      <c r="S115" s="15"/>
      <c r="T115" s="5"/>
      <c r="U115" s="5"/>
      <c r="V115" s="5"/>
      <c r="W115" s="5"/>
    </row>
    <row r="116" spans="3:23" ht="24.75" hidden="1" x14ac:dyDescent="0.45">
      <c r="C116" s="33" t="str">
        <f t="shared" ca="1" si="15"/>
        <v>Retard maintenance</v>
      </c>
      <c r="D116" s="18" t="str">
        <f t="shared" ca="1" si="21"/>
        <v>Oui</v>
      </c>
      <c r="E116" s="29"/>
      <c r="F116" s="25"/>
      <c r="G116" s="19">
        <f t="shared" ref="G116:G147" si="28">DATE(2019,1,1)</f>
        <v>43466</v>
      </c>
      <c r="H116" s="18"/>
      <c r="I116" s="18"/>
      <c r="J116" s="19">
        <f t="shared" si="23"/>
        <v>43466</v>
      </c>
      <c r="K116" s="20">
        <f t="shared" si="24"/>
        <v>43466</v>
      </c>
      <c r="L116" s="21">
        <f t="shared" ca="1" si="25"/>
        <v>197</v>
      </c>
      <c r="M116" s="18"/>
      <c r="N116" s="19"/>
      <c r="O116" s="26"/>
      <c r="P116" s="25"/>
      <c r="Q116" s="26"/>
      <c r="R116" s="26"/>
      <c r="S116" s="15"/>
      <c r="T116" s="4"/>
      <c r="U116" s="4"/>
    </row>
    <row r="117" spans="3:23" ht="24.75" hidden="1" x14ac:dyDescent="0.45">
      <c r="C117" s="33" t="str">
        <f t="shared" ca="1" si="15"/>
        <v>Retard maintenance</v>
      </c>
      <c r="D117" s="18" t="str">
        <f t="shared" ca="1" si="21"/>
        <v>Oui</v>
      </c>
      <c r="E117" s="29"/>
      <c r="F117" s="25"/>
      <c r="G117" s="19">
        <f t="shared" si="28"/>
        <v>43466</v>
      </c>
      <c r="H117" s="18"/>
      <c r="I117" s="18"/>
      <c r="J117" s="19">
        <f t="shared" si="23"/>
        <v>43466</v>
      </c>
      <c r="K117" s="20">
        <f t="shared" si="24"/>
        <v>43466</v>
      </c>
      <c r="L117" s="21">
        <f t="shared" ca="1" si="25"/>
        <v>197</v>
      </c>
      <c r="M117" s="18"/>
      <c r="N117" s="19"/>
      <c r="O117" s="26"/>
      <c r="P117" s="25"/>
      <c r="Q117" s="26"/>
      <c r="R117" s="26"/>
      <c r="S117" s="15"/>
      <c r="T117" s="4"/>
      <c r="U117" s="4"/>
    </row>
    <row r="118" spans="3:23" ht="24.75" hidden="1" x14ac:dyDescent="0.45">
      <c r="C118" s="33" t="str">
        <f t="shared" ca="1" si="15"/>
        <v>Retard maintenance</v>
      </c>
      <c r="D118" s="18" t="str">
        <f t="shared" ca="1" si="21"/>
        <v>Oui</v>
      </c>
      <c r="E118" s="29"/>
      <c r="F118" s="25"/>
      <c r="G118" s="19">
        <f t="shared" ref="G118:G149" si="29">DATE(2015,11,16)</f>
        <v>42324</v>
      </c>
      <c r="H118" s="18"/>
      <c r="I118" s="18"/>
      <c r="J118" s="19">
        <f t="shared" si="23"/>
        <v>42324</v>
      </c>
      <c r="K118" s="20">
        <f t="shared" si="24"/>
        <v>42324</v>
      </c>
      <c r="L118" s="21">
        <f t="shared" ca="1" si="25"/>
        <v>1339</v>
      </c>
      <c r="M118" s="18"/>
      <c r="N118" s="19"/>
      <c r="O118" s="26"/>
      <c r="P118" s="25"/>
      <c r="Q118" s="26"/>
      <c r="R118" s="26"/>
      <c r="S118" s="14"/>
    </row>
    <row r="119" spans="3:23" ht="24.75" hidden="1" x14ac:dyDescent="0.45">
      <c r="C119" s="33" t="str">
        <f t="shared" ca="1" si="15"/>
        <v>Retard maintenance</v>
      </c>
      <c r="D119" s="18" t="str">
        <f t="shared" ca="1" si="21"/>
        <v>Oui</v>
      </c>
      <c r="E119" s="18"/>
      <c r="F119" s="25"/>
      <c r="G119" s="19">
        <f t="shared" si="27"/>
        <v>43604</v>
      </c>
      <c r="H119" s="18"/>
      <c r="I119" s="18"/>
      <c r="J119" s="19">
        <f t="shared" si="23"/>
        <v>43604</v>
      </c>
      <c r="K119" s="20">
        <f t="shared" si="24"/>
        <v>43604</v>
      </c>
      <c r="L119" s="21">
        <f t="shared" ca="1" si="25"/>
        <v>59</v>
      </c>
      <c r="M119" s="18"/>
      <c r="N119" s="19"/>
      <c r="O119" s="26"/>
      <c r="P119" s="25"/>
      <c r="Q119" s="26"/>
      <c r="R119" s="26"/>
      <c r="S119" s="14"/>
    </row>
    <row r="120" spans="3:23" ht="24.75" hidden="1" x14ac:dyDescent="0.45">
      <c r="C120" s="33" t="str">
        <f t="shared" ca="1" si="15"/>
        <v>Retard maintenance</v>
      </c>
      <c r="D120" s="18" t="str">
        <f t="shared" ca="1" si="21"/>
        <v>Oui</v>
      </c>
      <c r="E120" s="18"/>
      <c r="F120" s="25"/>
      <c r="G120" s="19">
        <f t="shared" si="27"/>
        <v>43604</v>
      </c>
      <c r="H120" s="18"/>
      <c r="I120" s="18"/>
      <c r="J120" s="19">
        <f t="shared" si="23"/>
        <v>43604</v>
      </c>
      <c r="K120" s="20">
        <f t="shared" si="24"/>
        <v>43604</v>
      </c>
      <c r="L120" s="21">
        <f t="shared" ca="1" si="25"/>
        <v>59</v>
      </c>
      <c r="M120" s="18"/>
      <c r="N120" s="19"/>
      <c r="O120" s="26"/>
      <c r="P120" s="25"/>
      <c r="Q120" s="26"/>
      <c r="R120" s="26"/>
      <c r="S120" s="14"/>
    </row>
    <row r="121" spans="3:23" ht="24.75" hidden="1" x14ac:dyDescent="0.45">
      <c r="C121" s="33" t="str">
        <f t="shared" ca="1" si="15"/>
        <v>Retard maintenance</v>
      </c>
      <c r="D121" s="18" t="str">
        <f t="shared" ca="1" si="21"/>
        <v>Oui</v>
      </c>
      <c r="E121" s="18"/>
      <c r="F121" s="25"/>
      <c r="G121" s="19">
        <f t="shared" si="27"/>
        <v>43604</v>
      </c>
      <c r="H121" s="18"/>
      <c r="I121" s="18"/>
      <c r="J121" s="19">
        <f t="shared" si="23"/>
        <v>43604</v>
      </c>
      <c r="K121" s="20">
        <f t="shared" si="24"/>
        <v>43604</v>
      </c>
      <c r="L121" s="21">
        <f t="shared" ca="1" si="25"/>
        <v>59</v>
      </c>
      <c r="M121" s="18"/>
      <c r="N121" s="19"/>
      <c r="O121" s="26"/>
      <c r="P121" s="25"/>
      <c r="Q121" s="26"/>
      <c r="R121" s="26"/>
      <c r="S121" s="14"/>
    </row>
    <row r="122" spans="3:23" ht="24.75" hidden="1" x14ac:dyDescent="0.45">
      <c r="C122" s="33" t="str">
        <f t="shared" ca="1" si="15"/>
        <v>Retard maintenance</v>
      </c>
      <c r="D122" s="18" t="str">
        <f t="shared" ca="1" si="21"/>
        <v>Oui</v>
      </c>
      <c r="E122" s="31"/>
      <c r="F122" s="25"/>
      <c r="G122" s="19">
        <f t="shared" si="27"/>
        <v>43604</v>
      </c>
      <c r="H122" s="19"/>
      <c r="I122" s="18"/>
      <c r="J122" s="19">
        <f t="shared" si="23"/>
        <v>43604</v>
      </c>
      <c r="K122" s="19">
        <f t="shared" si="24"/>
        <v>43604</v>
      </c>
      <c r="L122" s="21">
        <f t="shared" ca="1" si="25"/>
        <v>59</v>
      </c>
      <c r="M122" s="19"/>
      <c r="N122" s="19"/>
      <c r="O122" s="25"/>
      <c r="P122" s="25"/>
      <c r="Q122" s="25"/>
      <c r="R122" s="25"/>
      <c r="S122" s="14"/>
    </row>
    <row r="123" spans="3:23" ht="24.75" hidden="1" x14ac:dyDescent="0.45">
      <c r="C123" s="33" t="str">
        <f t="shared" ca="1" si="15"/>
        <v>Retard maintenance</v>
      </c>
      <c r="D123" s="18" t="str">
        <f t="shared" ca="1" si="21"/>
        <v>Oui</v>
      </c>
      <c r="E123" s="29"/>
      <c r="F123" s="25"/>
      <c r="G123" s="19">
        <f t="shared" ref="G123:G154" si="30">DATE(2019,1,1)</f>
        <v>43466</v>
      </c>
      <c r="H123" s="18"/>
      <c r="I123" s="18"/>
      <c r="J123" s="19">
        <f t="shared" si="23"/>
        <v>43466</v>
      </c>
      <c r="K123" s="20">
        <f t="shared" si="24"/>
        <v>43466</v>
      </c>
      <c r="L123" s="21">
        <f t="shared" ca="1" si="25"/>
        <v>197</v>
      </c>
      <c r="M123" s="18"/>
      <c r="N123" s="19"/>
      <c r="O123" s="26"/>
      <c r="P123" s="25"/>
      <c r="Q123" s="26"/>
      <c r="R123" s="26"/>
      <c r="S123" s="14"/>
    </row>
    <row r="124" spans="3:23" ht="24.75" hidden="1" x14ac:dyDescent="0.45">
      <c r="C124" s="33" t="str">
        <f t="shared" ca="1" si="15"/>
        <v>Retard maintenance</v>
      </c>
      <c r="D124" s="18" t="str">
        <f t="shared" ca="1" si="21"/>
        <v>Oui</v>
      </c>
      <c r="E124" s="29"/>
      <c r="F124" s="25"/>
      <c r="G124" s="19">
        <f t="shared" si="30"/>
        <v>43466</v>
      </c>
      <c r="H124" s="18"/>
      <c r="I124" s="18"/>
      <c r="J124" s="19">
        <f t="shared" si="23"/>
        <v>43466</v>
      </c>
      <c r="K124" s="20">
        <f t="shared" si="24"/>
        <v>43466</v>
      </c>
      <c r="L124" s="21">
        <f t="shared" ca="1" si="25"/>
        <v>197</v>
      </c>
      <c r="M124" s="18"/>
      <c r="N124" s="19"/>
      <c r="O124" s="26"/>
      <c r="P124" s="25"/>
      <c r="Q124" s="26"/>
      <c r="R124" s="26"/>
      <c r="S124" s="14"/>
    </row>
    <row r="125" spans="3:23" ht="24.75" hidden="1" x14ac:dyDescent="0.45">
      <c r="C125" s="33" t="str">
        <f t="shared" ca="1" si="15"/>
        <v>Retard maintenance</v>
      </c>
      <c r="D125" s="18" t="str">
        <f t="shared" ca="1" si="21"/>
        <v>Oui</v>
      </c>
      <c r="E125" s="29"/>
      <c r="F125" s="25"/>
      <c r="G125" s="19">
        <f t="shared" ref="G125:G156" si="31">DATE(2015,11,16)</f>
        <v>42324</v>
      </c>
      <c r="H125" s="18"/>
      <c r="I125" s="18"/>
      <c r="J125" s="19">
        <f t="shared" si="23"/>
        <v>42324</v>
      </c>
      <c r="K125" s="20">
        <f t="shared" si="24"/>
        <v>42324</v>
      </c>
      <c r="L125" s="21">
        <f t="shared" ca="1" si="25"/>
        <v>1339</v>
      </c>
      <c r="M125" s="18"/>
      <c r="N125" s="19"/>
      <c r="O125" s="26"/>
      <c r="P125" s="25"/>
      <c r="Q125" s="26"/>
      <c r="R125" s="26"/>
    </row>
    <row r="126" spans="3:23" ht="24.75" hidden="1" x14ac:dyDescent="0.45">
      <c r="C126" s="33" t="str">
        <f t="shared" ca="1" si="15"/>
        <v>Retard maintenance</v>
      </c>
      <c r="D126" s="18" t="str">
        <f t="shared" ca="1" si="21"/>
        <v>Oui</v>
      </c>
      <c r="E126" s="18"/>
      <c r="F126" s="25"/>
      <c r="G126" s="19">
        <f t="shared" si="27"/>
        <v>43604</v>
      </c>
      <c r="H126" s="18"/>
      <c r="I126" s="18"/>
      <c r="J126" s="19">
        <f t="shared" si="23"/>
        <v>43604</v>
      </c>
      <c r="K126" s="20">
        <f t="shared" si="24"/>
        <v>43604</v>
      </c>
      <c r="L126" s="21">
        <f t="shared" ca="1" si="25"/>
        <v>59</v>
      </c>
      <c r="M126" s="18"/>
      <c r="N126" s="19"/>
      <c r="O126" s="26"/>
      <c r="P126" s="25"/>
      <c r="Q126" s="26"/>
      <c r="R126" s="26"/>
    </row>
    <row r="127" spans="3:23" ht="24.75" hidden="1" x14ac:dyDescent="0.45">
      <c r="C127" s="33" t="str">
        <f t="shared" ca="1" si="15"/>
        <v>Retard maintenance</v>
      </c>
      <c r="D127" s="18" t="str">
        <f t="shared" ca="1" si="21"/>
        <v>Oui</v>
      </c>
      <c r="E127" s="18"/>
      <c r="F127" s="25"/>
      <c r="G127" s="19">
        <f t="shared" si="27"/>
        <v>43604</v>
      </c>
      <c r="H127" s="18"/>
      <c r="I127" s="18"/>
      <c r="J127" s="19">
        <f t="shared" si="23"/>
        <v>43604</v>
      </c>
      <c r="K127" s="20">
        <f t="shared" si="24"/>
        <v>43604</v>
      </c>
      <c r="L127" s="21">
        <f t="shared" ca="1" si="25"/>
        <v>59</v>
      </c>
      <c r="M127" s="18"/>
      <c r="N127" s="19"/>
      <c r="O127" s="26"/>
      <c r="P127" s="25"/>
      <c r="Q127" s="26"/>
      <c r="R127" s="26"/>
    </row>
    <row r="128" spans="3:23" ht="24.75" hidden="1" x14ac:dyDescent="0.45">
      <c r="C128" s="33" t="str">
        <f t="shared" ca="1" si="15"/>
        <v>Retard maintenance</v>
      </c>
      <c r="D128" s="18" t="str">
        <f t="shared" ca="1" si="21"/>
        <v>Oui</v>
      </c>
      <c r="E128" s="18"/>
      <c r="F128" s="25"/>
      <c r="G128" s="19">
        <f t="shared" si="27"/>
        <v>43604</v>
      </c>
      <c r="H128" s="18"/>
      <c r="I128" s="18"/>
      <c r="J128" s="19">
        <f t="shared" si="23"/>
        <v>43604</v>
      </c>
      <c r="K128" s="20">
        <f t="shared" si="24"/>
        <v>43604</v>
      </c>
      <c r="L128" s="21">
        <f t="shared" ca="1" si="25"/>
        <v>59</v>
      </c>
      <c r="M128" s="18"/>
      <c r="N128" s="19"/>
      <c r="O128" s="26"/>
      <c r="P128" s="25"/>
      <c r="Q128" s="26"/>
      <c r="R128" s="26"/>
    </row>
    <row r="129" spans="3:18" ht="24.75" hidden="1" x14ac:dyDescent="0.45">
      <c r="C129" s="33" t="str">
        <f t="shared" ca="1" si="15"/>
        <v>Retard maintenance</v>
      </c>
      <c r="D129" s="18" t="str">
        <f t="shared" ca="1" si="21"/>
        <v>Oui</v>
      </c>
      <c r="E129" s="31"/>
      <c r="F129" s="25"/>
      <c r="G129" s="19">
        <f t="shared" si="27"/>
        <v>43604</v>
      </c>
      <c r="H129" s="19"/>
      <c r="I129" s="18"/>
      <c r="J129" s="19">
        <f t="shared" si="23"/>
        <v>43604</v>
      </c>
      <c r="K129" s="19">
        <f t="shared" si="24"/>
        <v>43604</v>
      </c>
      <c r="L129" s="21">
        <f t="shared" ca="1" si="25"/>
        <v>59</v>
      </c>
      <c r="M129" s="19"/>
      <c r="N129" s="19"/>
      <c r="O129" s="25"/>
      <c r="P129" s="25"/>
      <c r="Q129" s="25"/>
      <c r="R129" s="25"/>
    </row>
    <row r="130" spans="3:18" ht="24.75" hidden="1" x14ac:dyDescent="0.45">
      <c r="C130" s="33" t="str">
        <f t="shared" ca="1" si="15"/>
        <v>Retard maintenance</v>
      </c>
      <c r="D130" s="18" t="str">
        <f t="shared" ca="1" si="21"/>
        <v>Oui</v>
      </c>
      <c r="E130" s="29"/>
      <c r="F130" s="25"/>
      <c r="G130" s="19">
        <f t="shared" ref="G130:G161" si="32">DATE(2019,1,1)</f>
        <v>43466</v>
      </c>
      <c r="H130" s="18"/>
      <c r="I130" s="18"/>
      <c r="J130" s="19">
        <f t="shared" si="23"/>
        <v>43466</v>
      </c>
      <c r="K130" s="20">
        <f t="shared" si="24"/>
        <v>43466</v>
      </c>
      <c r="L130" s="21">
        <f t="shared" ca="1" si="25"/>
        <v>197</v>
      </c>
      <c r="M130" s="18"/>
      <c r="N130" s="19"/>
      <c r="O130" s="26"/>
      <c r="P130" s="25"/>
      <c r="Q130" s="26"/>
      <c r="R130" s="26"/>
    </row>
    <row r="131" spans="3:18" ht="24.75" hidden="1" x14ac:dyDescent="0.45">
      <c r="C131" s="33" t="str">
        <f t="shared" ca="1" si="15"/>
        <v>Retard maintenance</v>
      </c>
      <c r="D131" s="18" t="str">
        <f t="shared" ca="1" si="21"/>
        <v>Oui</v>
      </c>
      <c r="E131" s="29"/>
      <c r="F131" s="25"/>
      <c r="G131" s="19">
        <f t="shared" si="32"/>
        <v>43466</v>
      </c>
      <c r="H131" s="18"/>
      <c r="I131" s="18"/>
      <c r="J131" s="19">
        <f t="shared" si="23"/>
        <v>43466</v>
      </c>
      <c r="K131" s="20">
        <f t="shared" si="24"/>
        <v>43466</v>
      </c>
      <c r="L131" s="21">
        <f t="shared" ca="1" si="25"/>
        <v>197</v>
      </c>
      <c r="M131" s="18"/>
      <c r="N131" s="19"/>
      <c r="O131" s="26"/>
      <c r="P131" s="25"/>
      <c r="Q131" s="26"/>
      <c r="R131" s="26"/>
    </row>
    <row r="132" spans="3:18" ht="24.75" hidden="1" x14ac:dyDescent="0.45">
      <c r="C132" s="33" t="str">
        <f t="shared" ca="1" si="15"/>
        <v>Retard maintenance</v>
      </c>
      <c r="D132" s="18" t="str">
        <f t="shared" ca="1" si="21"/>
        <v>Oui</v>
      </c>
      <c r="E132" s="29"/>
      <c r="F132" s="25"/>
      <c r="G132" s="19">
        <f t="shared" ref="G132:G163" si="33">DATE(2015,11,16)</f>
        <v>42324</v>
      </c>
      <c r="H132" s="18"/>
      <c r="I132" s="18"/>
      <c r="J132" s="19">
        <f t="shared" si="23"/>
        <v>42324</v>
      </c>
      <c r="K132" s="20">
        <f t="shared" si="24"/>
        <v>42324</v>
      </c>
      <c r="L132" s="21">
        <f t="shared" ca="1" si="25"/>
        <v>1339</v>
      </c>
      <c r="M132" s="18"/>
      <c r="N132" s="19"/>
      <c r="O132" s="26"/>
      <c r="P132" s="25"/>
      <c r="Q132" s="26"/>
      <c r="R132" s="26"/>
    </row>
    <row r="133" spans="3:18" ht="24.75" hidden="1" x14ac:dyDescent="0.45">
      <c r="C133" s="33" t="str">
        <f t="shared" ca="1" si="15"/>
        <v>Retard maintenance</v>
      </c>
      <c r="D133" s="18" t="str">
        <f t="shared" ca="1" si="21"/>
        <v>Oui</v>
      </c>
      <c r="E133" s="18"/>
      <c r="F133" s="25"/>
      <c r="G133" s="19">
        <f t="shared" si="27"/>
        <v>43604</v>
      </c>
      <c r="H133" s="18"/>
      <c r="I133" s="18"/>
      <c r="J133" s="19">
        <f t="shared" si="23"/>
        <v>43604</v>
      </c>
      <c r="K133" s="20">
        <f t="shared" si="24"/>
        <v>43604</v>
      </c>
      <c r="L133" s="21">
        <f t="shared" ca="1" si="25"/>
        <v>59</v>
      </c>
      <c r="M133" s="18"/>
      <c r="N133" s="19"/>
      <c r="O133" s="26"/>
      <c r="P133" s="25"/>
      <c r="Q133" s="26"/>
      <c r="R133" s="26"/>
    </row>
    <row r="134" spans="3:18" ht="24.75" hidden="1" x14ac:dyDescent="0.45">
      <c r="C134" s="33" t="str">
        <f t="shared" ca="1" si="15"/>
        <v>Retard maintenance</v>
      </c>
      <c r="D134" s="18" t="str">
        <f t="shared" ca="1" si="21"/>
        <v>Oui</v>
      </c>
      <c r="E134" s="18"/>
      <c r="F134" s="25"/>
      <c r="G134" s="19">
        <f t="shared" si="27"/>
        <v>43604</v>
      </c>
      <c r="H134" s="18"/>
      <c r="I134" s="18"/>
      <c r="J134" s="19">
        <f t="shared" si="23"/>
        <v>43604</v>
      </c>
      <c r="K134" s="20">
        <f t="shared" si="24"/>
        <v>43604</v>
      </c>
      <c r="L134" s="21">
        <f t="shared" ca="1" si="25"/>
        <v>59</v>
      </c>
      <c r="M134" s="18"/>
      <c r="N134" s="19"/>
      <c r="O134" s="26"/>
      <c r="P134" s="25"/>
      <c r="Q134" s="26"/>
      <c r="R134" s="26"/>
    </row>
    <row r="135" spans="3:18" ht="24.75" hidden="1" x14ac:dyDescent="0.45">
      <c r="C135" s="33" t="str">
        <f t="shared" ca="1" si="15"/>
        <v>Retard maintenance</v>
      </c>
      <c r="D135" s="18" t="str">
        <f t="shared" ca="1" si="21"/>
        <v>Oui</v>
      </c>
      <c r="E135" s="18"/>
      <c r="F135" s="25"/>
      <c r="G135" s="19">
        <f t="shared" si="27"/>
        <v>43604</v>
      </c>
      <c r="H135" s="18"/>
      <c r="I135" s="18"/>
      <c r="J135" s="19">
        <f t="shared" si="23"/>
        <v>43604</v>
      </c>
      <c r="K135" s="20">
        <f t="shared" si="24"/>
        <v>43604</v>
      </c>
      <c r="L135" s="21">
        <f t="shared" ca="1" si="25"/>
        <v>59</v>
      </c>
      <c r="M135" s="18"/>
      <c r="N135" s="19"/>
      <c r="O135" s="26"/>
      <c r="P135" s="25"/>
      <c r="Q135" s="26"/>
      <c r="R135" s="26"/>
    </row>
    <row r="136" spans="3:18" ht="24.75" hidden="1" x14ac:dyDescent="0.45">
      <c r="C136" s="33" t="str">
        <f t="shared" ca="1" si="15"/>
        <v>Retard maintenance</v>
      </c>
      <c r="D136" s="18" t="str">
        <f t="shared" ca="1" si="21"/>
        <v>Oui</v>
      </c>
      <c r="E136" s="31"/>
      <c r="F136" s="25"/>
      <c r="G136" s="19">
        <f t="shared" si="27"/>
        <v>43604</v>
      </c>
      <c r="H136" s="19"/>
      <c r="I136" s="18"/>
      <c r="J136" s="19">
        <f t="shared" si="23"/>
        <v>43604</v>
      </c>
      <c r="K136" s="19">
        <f t="shared" si="24"/>
        <v>43604</v>
      </c>
      <c r="L136" s="21">
        <f t="shared" ca="1" si="25"/>
        <v>59</v>
      </c>
      <c r="M136" s="19"/>
      <c r="N136" s="19"/>
      <c r="O136" s="25"/>
      <c r="P136" s="25"/>
      <c r="Q136" s="25"/>
      <c r="R136" s="25"/>
    </row>
    <row r="137" spans="3:18" ht="24.75" hidden="1" x14ac:dyDescent="0.45">
      <c r="C137" s="33" t="str">
        <f t="shared" ca="1" si="15"/>
        <v>Retard maintenance</v>
      </c>
      <c r="D137" s="18" t="str">
        <f t="shared" ca="1" si="21"/>
        <v>Oui</v>
      </c>
      <c r="E137" s="29"/>
      <c r="F137" s="25"/>
      <c r="G137" s="19">
        <f t="shared" ref="G137:G168" si="34">DATE(2019,1,1)</f>
        <v>43466</v>
      </c>
      <c r="H137" s="18"/>
      <c r="I137" s="18"/>
      <c r="J137" s="19">
        <f t="shared" si="23"/>
        <v>43466</v>
      </c>
      <c r="K137" s="20">
        <f t="shared" si="24"/>
        <v>43466</v>
      </c>
      <c r="L137" s="21">
        <f t="shared" ca="1" si="25"/>
        <v>197</v>
      </c>
      <c r="M137" s="18"/>
      <c r="N137" s="19"/>
      <c r="O137" s="26"/>
      <c r="P137" s="25"/>
      <c r="Q137" s="26"/>
      <c r="R137" s="26"/>
    </row>
    <row r="138" spans="3:18" ht="24.75" hidden="1" x14ac:dyDescent="0.45">
      <c r="C138" s="33" t="str">
        <f t="shared" ca="1" si="15"/>
        <v>Retard maintenance</v>
      </c>
      <c r="D138" s="18" t="str">
        <f t="shared" ca="1" si="21"/>
        <v>Oui</v>
      </c>
      <c r="E138" s="29"/>
      <c r="F138" s="25"/>
      <c r="G138" s="19">
        <f t="shared" si="34"/>
        <v>43466</v>
      </c>
      <c r="H138" s="18"/>
      <c r="I138" s="18"/>
      <c r="J138" s="19">
        <f t="shared" si="23"/>
        <v>43466</v>
      </c>
      <c r="K138" s="20">
        <f t="shared" si="24"/>
        <v>43466</v>
      </c>
      <c r="L138" s="21">
        <f t="shared" ca="1" si="25"/>
        <v>197</v>
      </c>
      <c r="M138" s="18"/>
      <c r="N138" s="19"/>
      <c r="O138" s="26"/>
      <c r="P138" s="25"/>
      <c r="Q138" s="26"/>
      <c r="R138" s="26"/>
    </row>
    <row r="139" spans="3:18" ht="24.75" hidden="1" x14ac:dyDescent="0.45">
      <c r="C139" s="33" t="str">
        <f t="shared" ca="1" si="15"/>
        <v>Retard maintenance</v>
      </c>
      <c r="D139" s="18" t="str">
        <f t="shared" ca="1" si="21"/>
        <v>Oui</v>
      </c>
      <c r="E139" s="29"/>
      <c r="F139" s="25"/>
      <c r="G139" s="19">
        <f t="shared" ref="G139:G170" si="35">DATE(2015,11,16)</f>
        <v>42324</v>
      </c>
      <c r="H139" s="18"/>
      <c r="I139" s="18"/>
      <c r="J139" s="19">
        <f t="shared" si="23"/>
        <v>42324</v>
      </c>
      <c r="K139" s="20">
        <f t="shared" si="24"/>
        <v>42324</v>
      </c>
      <c r="L139" s="21">
        <f t="shared" ca="1" si="25"/>
        <v>1339</v>
      </c>
      <c r="M139" s="18"/>
      <c r="N139" s="19"/>
      <c r="O139" s="26"/>
      <c r="P139" s="25"/>
      <c r="Q139" s="26"/>
      <c r="R139" s="26"/>
    </row>
    <row r="140" spans="3:18" ht="24.75" hidden="1" x14ac:dyDescent="0.45">
      <c r="C140" s="33" t="str">
        <f t="shared" ca="1" si="15"/>
        <v>Retard maintenance</v>
      </c>
      <c r="D140" s="18" t="str">
        <f t="shared" ca="1" si="21"/>
        <v>Oui</v>
      </c>
      <c r="E140" s="18"/>
      <c r="F140" s="25"/>
      <c r="G140" s="19">
        <f t="shared" si="27"/>
        <v>43604</v>
      </c>
      <c r="H140" s="18"/>
      <c r="I140" s="18"/>
      <c r="J140" s="19">
        <f t="shared" si="23"/>
        <v>43604</v>
      </c>
      <c r="K140" s="20">
        <f t="shared" si="24"/>
        <v>43604</v>
      </c>
      <c r="L140" s="21">
        <f t="shared" ca="1" si="25"/>
        <v>59</v>
      </c>
      <c r="M140" s="18"/>
      <c r="N140" s="19"/>
      <c r="O140" s="26"/>
      <c r="P140" s="25"/>
      <c r="Q140" s="26"/>
      <c r="R140" s="26"/>
    </row>
    <row r="141" spans="3:18" ht="24.75" hidden="1" x14ac:dyDescent="0.45">
      <c r="C141" s="33" t="str">
        <f t="shared" ca="1" si="15"/>
        <v>Retard maintenance</v>
      </c>
      <c r="D141" s="18" t="str">
        <f t="shared" ca="1" si="21"/>
        <v>Oui</v>
      </c>
      <c r="E141" s="18"/>
      <c r="F141" s="25"/>
      <c r="G141" s="19">
        <f t="shared" si="27"/>
        <v>43604</v>
      </c>
      <c r="H141" s="18"/>
      <c r="I141" s="18"/>
      <c r="J141" s="19">
        <f t="shared" si="23"/>
        <v>43604</v>
      </c>
      <c r="K141" s="20">
        <f t="shared" si="24"/>
        <v>43604</v>
      </c>
      <c r="L141" s="21">
        <f t="shared" ca="1" si="25"/>
        <v>59</v>
      </c>
      <c r="M141" s="18"/>
      <c r="N141" s="19"/>
      <c r="O141" s="26"/>
      <c r="P141" s="25"/>
      <c r="Q141" s="26"/>
      <c r="R141" s="26"/>
    </row>
    <row r="142" spans="3:18" ht="24.75" hidden="1" x14ac:dyDescent="0.45">
      <c r="C142" s="33" t="str">
        <f t="shared" ca="1" si="15"/>
        <v>Retard maintenance</v>
      </c>
      <c r="D142" s="18" t="str">
        <f t="shared" ca="1" si="21"/>
        <v>Oui</v>
      </c>
      <c r="E142" s="18"/>
      <c r="F142" s="25"/>
      <c r="G142" s="19">
        <f t="shared" si="27"/>
        <v>43604</v>
      </c>
      <c r="H142" s="18"/>
      <c r="I142" s="18"/>
      <c r="J142" s="19">
        <f t="shared" si="23"/>
        <v>43604</v>
      </c>
      <c r="K142" s="20">
        <f t="shared" si="24"/>
        <v>43604</v>
      </c>
      <c r="L142" s="21">
        <f t="shared" ca="1" si="25"/>
        <v>59</v>
      </c>
      <c r="M142" s="18"/>
      <c r="N142" s="19"/>
      <c r="O142" s="26"/>
      <c r="P142" s="25"/>
      <c r="Q142" s="26"/>
      <c r="R142" s="26"/>
    </row>
    <row r="143" spans="3:18" ht="24.75" hidden="1" x14ac:dyDescent="0.45">
      <c r="C143" s="33" t="str">
        <f t="shared" ca="1" si="15"/>
        <v>Retard maintenance</v>
      </c>
      <c r="D143" s="18" t="str">
        <f t="shared" ca="1" si="21"/>
        <v>Oui</v>
      </c>
      <c r="E143" s="31"/>
      <c r="F143" s="25"/>
      <c r="G143" s="19">
        <f t="shared" si="27"/>
        <v>43604</v>
      </c>
      <c r="H143" s="19"/>
      <c r="I143" s="18"/>
      <c r="J143" s="19">
        <f t="shared" si="23"/>
        <v>43604</v>
      </c>
      <c r="K143" s="19">
        <f t="shared" si="24"/>
        <v>43604</v>
      </c>
      <c r="L143" s="21">
        <f t="shared" ca="1" si="25"/>
        <v>59</v>
      </c>
      <c r="M143" s="19"/>
      <c r="N143" s="19"/>
      <c r="O143" s="25"/>
      <c r="P143" s="25"/>
      <c r="Q143" s="25"/>
      <c r="R143" s="25"/>
    </row>
    <row r="144" spans="3:18" ht="24.75" hidden="1" x14ac:dyDescent="0.45">
      <c r="C144" s="33" t="str">
        <f t="shared" ca="1" si="15"/>
        <v>Retard maintenance</v>
      </c>
      <c r="D144" s="18" t="str">
        <f t="shared" ca="1" si="21"/>
        <v>Oui</v>
      </c>
      <c r="E144" s="29"/>
      <c r="F144" s="25"/>
      <c r="G144" s="19">
        <f t="shared" ref="G144:G175" si="36">DATE(2019,1,1)</f>
        <v>43466</v>
      </c>
      <c r="H144" s="18"/>
      <c r="I144" s="18"/>
      <c r="J144" s="19">
        <f t="shared" si="23"/>
        <v>43466</v>
      </c>
      <c r="K144" s="20">
        <f t="shared" si="24"/>
        <v>43466</v>
      </c>
      <c r="L144" s="21">
        <f t="shared" ca="1" si="25"/>
        <v>197</v>
      </c>
      <c r="M144" s="18"/>
      <c r="N144" s="19"/>
      <c r="O144" s="26"/>
      <c r="P144" s="25"/>
      <c r="Q144" s="26"/>
      <c r="R144" s="26"/>
    </row>
    <row r="145" spans="3:18" ht="24.75" hidden="1" x14ac:dyDescent="0.45">
      <c r="C145" s="33" t="str">
        <f t="shared" ca="1" si="15"/>
        <v>Retard maintenance</v>
      </c>
      <c r="D145" s="18" t="str">
        <f t="shared" ca="1" si="21"/>
        <v>Oui</v>
      </c>
      <c r="E145" s="29"/>
      <c r="F145" s="25"/>
      <c r="G145" s="19">
        <f t="shared" si="36"/>
        <v>43466</v>
      </c>
      <c r="H145" s="18"/>
      <c r="I145" s="18"/>
      <c r="J145" s="19">
        <f t="shared" si="23"/>
        <v>43466</v>
      </c>
      <c r="K145" s="20">
        <f t="shared" si="24"/>
        <v>43466</v>
      </c>
      <c r="L145" s="21">
        <f t="shared" ca="1" si="25"/>
        <v>197</v>
      </c>
      <c r="M145" s="18"/>
      <c r="N145" s="19"/>
      <c r="O145" s="26"/>
      <c r="P145" s="25"/>
      <c r="Q145" s="26"/>
      <c r="R145" s="26"/>
    </row>
    <row r="146" spans="3:18" ht="24.75" hidden="1" x14ac:dyDescent="0.45">
      <c r="C146" s="33" t="str">
        <f t="shared" ca="1" si="15"/>
        <v>Retard maintenance</v>
      </c>
      <c r="D146" s="18" t="str">
        <f t="shared" ca="1" si="21"/>
        <v>Oui</v>
      </c>
      <c r="E146" s="29"/>
      <c r="F146" s="25"/>
      <c r="G146" s="19">
        <f t="shared" ref="G146:G177" si="37">DATE(2015,11,16)</f>
        <v>42324</v>
      </c>
      <c r="H146" s="18"/>
      <c r="I146" s="18"/>
      <c r="J146" s="19">
        <f t="shared" si="23"/>
        <v>42324</v>
      </c>
      <c r="K146" s="20">
        <f t="shared" si="24"/>
        <v>42324</v>
      </c>
      <c r="L146" s="21">
        <f t="shared" ca="1" si="25"/>
        <v>1339</v>
      </c>
      <c r="M146" s="18"/>
      <c r="N146" s="19"/>
      <c r="O146" s="26"/>
      <c r="P146" s="25"/>
      <c r="Q146" s="26"/>
      <c r="R146" s="26"/>
    </row>
    <row r="147" spans="3:18" ht="24.75" hidden="1" x14ac:dyDescent="0.45">
      <c r="C147" s="33" t="str">
        <f t="shared" ca="1" si="15"/>
        <v>Retard maintenance</v>
      </c>
      <c r="D147" s="18" t="str">
        <f t="shared" ca="1" si="21"/>
        <v>Oui</v>
      </c>
      <c r="E147" s="18"/>
      <c r="F147" s="25"/>
      <c r="G147" s="19">
        <f t="shared" si="27"/>
        <v>43604</v>
      </c>
      <c r="H147" s="18"/>
      <c r="I147" s="18"/>
      <c r="J147" s="19">
        <f t="shared" si="23"/>
        <v>43604</v>
      </c>
      <c r="K147" s="20">
        <f t="shared" si="24"/>
        <v>43604</v>
      </c>
      <c r="L147" s="21">
        <f t="shared" ca="1" si="25"/>
        <v>59</v>
      </c>
      <c r="M147" s="18"/>
      <c r="N147" s="19"/>
      <c r="O147" s="26"/>
      <c r="P147" s="25"/>
      <c r="Q147" s="26"/>
      <c r="R147" s="26"/>
    </row>
    <row r="148" spans="3:18" ht="24.75" hidden="1" x14ac:dyDescent="0.45">
      <c r="C148" s="33" t="str">
        <f t="shared" ca="1" si="15"/>
        <v>Retard maintenance</v>
      </c>
      <c r="D148" s="18" t="str">
        <f t="shared" ca="1" si="21"/>
        <v>Oui</v>
      </c>
      <c r="E148" s="18"/>
      <c r="F148" s="25"/>
      <c r="G148" s="19">
        <f t="shared" si="27"/>
        <v>43604</v>
      </c>
      <c r="H148" s="18"/>
      <c r="I148" s="18"/>
      <c r="J148" s="19">
        <f t="shared" si="23"/>
        <v>43604</v>
      </c>
      <c r="K148" s="20">
        <f t="shared" si="24"/>
        <v>43604</v>
      </c>
      <c r="L148" s="21">
        <f t="shared" ca="1" si="25"/>
        <v>59</v>
      </c>
      <c r="M148" s="18"/>
      <c r="N148" s="19"/>
      <c r="O148" s="26"/>
      <c r="P148" s="25"/>
      <c r="Q148" s="26"/>
      <c r="R148" s="26"/>
    </row>
    <row r="149" spans="3:18" ht="24.75" hidden="1" x14ac:dyDescent="0.45">
      <c r="C149" s="33" t="str">
        <f t="shared" ref="C149:C203" ca="1" si="38">IF(K149-TODAY()&lt;0,"Retard maintenance",IF(J149-TODAY()&lt;0,"Maintenance préventive à effectuer","Fait"))</f>
        <v>Retard maintenance</v>
      </c>
      <c r="D149" s="18" t="str">
        <f t="shared" ca="1" si="21"/>
        <v>Oui</v>
      </c>
      <c r="E149" s="18"/>
      <c r="F149" s="25"/>
      <c r="G149" s="19">
        <f t="shared" si="27"/>
        <v>43604</v>
      </c>
      <c r="H149" s="18"/>
      <c r="I149" s="18"/>
      <c r="J149" s="19">
        <f t="shared" si="23"/>
        <v>43604</v>
      </c>
      <c r="K149" s="20">
        <f t="shared" si="24"/>
        <v>43604</v>
      </c>
      <c r="L149" s="21">
        <f t="shared" ca="1" si="25"/>
        <v>59</v>
      </c>
      <c r="M149" s="18"/>
      <c r="N149" s="19"/>
      <c r="O149" s="26"/>
      <c r="P149" s="25"/>
      <c r="Q149" s="26"/>
      <c r="R149" s="26"/>
    </row>
    <row r="150" spans="3:18" ht="24.75" hidden="1" x14ac:dyDescent="0.45">
      <c r="C150" s="33" t="str">
        <f t="shared" ca="1" si="38"/>
        <v>Retard maintenance</v>
      </c>
      <c r="D150" s="18" t="str">
        <f t="shared" ca="1" si="21"/>
        <v>Oui</v>
      </c>
      <c r="E150" s="31"/>
      <c r="F150" s="25"/>
      <c r="G150" s="19">
        <f t="shared" si="27"/>
        <v>43604</v>
      </c>
      <c r="H150" s="19"/>
      <c r="I150" s="18"/>
      <c r="J150" s="19">
        <f t="shared" si="23"/>
        <v>43604</v>
      </c>
      <c r="K150" s="19">
        <f t="shared" si="24"/>
        <v>43604</v>
      </c>
      <c r="L150" s="21">
        <f t="shared" ca="1" si="25"/>
        <v>59</v>
      </c>
      <c r="M150" s="19"/>
      <c r="N150" s="19"/>
      <c r="O150" s="25"/>
      <c r="P150" s="25"/>
      <c r="Q150" s="25"/>
      <c r="R150" s="25"/>
    </row>
    <row r="151" spans="3:18" ht="24.75" hidden="1" x14ac:dyDescent="0.45">
      <c r="C151" s="33" t="str">
        <f t="shared" ca="1" si="38"/>
        <v>Retard maintenance</v>
      </c>
      <c r="D151" s="18" t="str">
        <f t="shared" ca="1" si="21"/>
        <v>Oui</v>
      </c>
      <c r="E151" s="29"/>
      <c r="F151" s="25"/>
      <c r="G151" s="19">
        <f t="shared" ref="G151:G182" si="39">DATE(2019,1,1)</f>
        <v>43466</v>
      </c>
      <c r="H151" s="18"/>
      <c r="I151" s="18"/>
      <c r="J151" s="19">
        <f t="shared" si="23"/>
        <v>43466</v>
      </c>
      <c r="K151" s="20">
        <f t="shared" si="24"/>
        <v>43466</v>
      </c>
      <c r="L151" s="21">
        <f t="shared" ca="1" si="25"/>
        <v>197</v>
      </c>
      <c r="M151" s="18"/>
      <c r="N151" s="19"/>
      <c r="O151" s="26"/>
      <c r="P151" s="25"/>
      <c r="Q151" s="26"/>
      <c r="R151" s="26"/>
    </row>
    <row r="152" spans="3:18" ht="24.75" hidden="1" x14ac:dyDescent="0.45">
      <c r="C152" s="33" t="str">
        <f t="shared" ca="1" si="38"/>
        <v>Retard maintenance</v>
      </c>
      <c r="D152" s="18" t="str">
        <f t="shared" ca="1" si="21"/>
        <v>Oui</v>
      </c>
      <c r="E152" s="29"/>
      <c r="F152" s="25"/>
      <c r="G152" s="19">
        <f t="shared" si="39"/>
        <v>43466</v>
      </c>
      <c r="H152" s="18"/>
      <c r="I152" s="18"/>
      <c r="J152" s="19">
        <f t="shared" si="23"/>
        <v>43466</v>
      </c>
      <c r="K152" s="20">
        <f t="shared" si="24"/>
        <v>43466</v>
      </c>
      <c r="L152" s="21">
        <f t="shared" ca="1" si="25"/>
        <v>197</v>
      </c>
      <c r="M152" s="18"/>
      <c r="N152" s="19"/>
      <c r="O152" s="26"/>
      <c r="P152" s="25"/>
      <c r="Q152" s="26"/>
      <c r="R152" s="26"/>
    </row>
    <row r="153" spans="3:18" ht="24.75" hidden="1" x14ac:dyDescent="0.45">
      <c r="C153" s="33" t="str">
        <f t="shared" ca="1" si="38"/>
        <v>Retard maintenance</v>
      </c>
      <c r="D153" s="18" t="str">
        <f t="shared" ca="1" si="21"/>
        <v>Oui</v>
      </c>
      <c r="E153" s="29"/>
      <c r="F153" s="25"/>
      <c r="G153" s="19">
        <f t="shared" ref="G153:G184" si="40">DATE(2015,11,16)</f>
        <v>42324</v>
      </c>
      <c r="H153" s="18"/>
      <c r="I153" s="18"/>
      <c r="J153" s="19">
        <f t="shared" si="23"/>
        <v>42324</v>
      </c>
      <c r="K153" s="20">
        <f t="shared" si="24"/>
        <v>42324</v>
      </c>
      <c r="L153" s="21">
        <f t="shared" ca="1" si="25"/>
        <v>1339</v>
      </c>
      <c r="M153" s="18"/>
      <c r="N153" s="19"/>
      <c r="O153" s="26"/>
      <c r="P153" s="25"/>
      <c r="Q153" s="26"/>
      <c r="R153" s="26"/>
    </row>
    <row r="154" spans="3:18" ht="24.75" hidden="1" x14ac:dyDescent="0.45">
      <c r="C154" s="33" t="str">
        <f t="shared" ca="1" si="38"/>
        <v>Retard maintenance</v>
      </c>
      <c r="D154" s="18" t="str">
        <f t="shared" ca="1" si="21"/>
        <v>Oui</v>
      </c>
      <c r="E154" s="18"/>
      <c r="F154" s="25"/>
      <c r="G154" s="19">
        <f t="shared" si="27"/>
        <v>43604</v>
      </c>
      <c r="H154" s="18"/>
      <c r="I154" s="18"/>
      <c r="J154" s="19">
        <f t="shared" si="23"/>
        <v>43604</v>
      </c>
      <c r="K154" s="20">
        <f t="shared" si="24"/>
        <v>43604</v>
      </c>
      <c r="L154" s="21">
        <f t="shared" ca="1" si="25"/>
        <v>59</v>
      </c>
      <c r="M154" s="18"/>
      <c r="N154" s="19"/>
      <c r="O154" s="26"/>
      <c r="P154" s="25"/>
      <c r="Q154" s="26"/>
      <c r="R154" s="26"/>
    </row>
    <row r="155" spans="3:18" ht="24.75" hidden="1" x14ac:dyDescent="0.45">
      <c r="C155" s="33" t="str">
        <f t="shared" ca="1" si="38"/>
        <v>Retard maintenance</v>
      </c>
      <c r="D155" s="18" t="str">
        <f t="shared" ca="1" si="21"/>
        <v>Oui</v>
      </c>
      <c r="E155" s="18"/>
      <c r="F155" s="25"/>
      <c r="G155" s="19">
        <f t="shared" si="27"/>
        <v>43604</v>
      </c>
      <c r="H155" s="18"/>
      <c r="I155" s="18"/>
      <c r="J155" s="19">
        <f t="shared" si="23"/>
        <v>43604</v>
      </c>
      <c r="K155" s="20">
        <f t="shared" si="24"/>
        <v>43604</v>
      </c>
      <c r="L155" s="21">
        <f t="shared" ca="1" si="25"/>
        <v>59</v>
      </c>
      <c r="M155" s="18"/>
      <c r="N155" s="19"/>
      <c r="O155" s="26"/>
      <c r="P155" s="25"/>
      <c r="Q155" s="26"/>
      <c r="R155" s="26"/>
    </row>
    <row r="156" spans="3:18" ht="24.75" hidden="1" x14ac:dyDescent="0.45">
      <c r="C156" s="33" t="str">
        <f t="shared" ca="1" si="38"/>
        <v>Retard maintenance</v>
      </c>
      <c r="D156" s="18" t="str">
        <f t="shared" ca="1" si="21"/>
        <v>Oui</v>
      </c>
      <c r="E156" s="18"/>
      <c r="F156" s="25"/>
      <c r="G156" s="19">
        <f t="shared" si="27"/>
        <v>43604</v>
      </c>
      <c r="H156" s="18"/>
      <c r="I156" s="18"/>
      <c r="J156" s="19">
        <f t="shared" si="23"/>
        <v>43604</v>
      </c>
      <c r="K156" s="20">
        <f t="shared" si="24"/>
        <v>43604</v>
      </c>
      <c r="L156" s="21">
        <f t="shared" ca="1" si="25"/>
        <v>59</v>
      </c>
      <c r="M156" s="18"/>
      <c r="N156" s="19"/>
      <c r="O156" s="26"/>
      <c r="P156" s="25"/>
      <c r="Q156" s="26"/>
      <c r="R156" s="26"/>
    </row>
    <row r="157" spans="3:18" ht="24.75" hidden="1" x14ac:dyDescent="0.45">
      <c r="C157" s="33" t="str">
        <f t="shared" ca="1" si="38"/>
        <v>Retard maintenance</v>
      </c>
      <c r="D157" s="18" t="str">
        <f t="shared" ca="1" si="21"/>
        <v>Oui</v>
      </c>
      <c r="E157" s="31"/>
      <c r="F157" s="25"/>
      <c r="G157" s="19">
        <f t="shared" si="27"/>
        <v>43604</v>
      </c>
      <c r="H157" s="19"/>
      <c r="I157" s="18"/>
      <c r="J157" s="19">
        <f t="shared" si="23"/>
        <v>43604</v>
      </c>
      <c r="K157" s="19">
        <f t="shared" si="24"/>
        <v>43604</v>
      </c>
      <c r="L157" s="21">
        <f t="shared" ca="1" si="25"/>
        <v>59</v>
      </c>
      <c r="M157" s="19"/>
      <c r="N157" s="19"/>
      <c r="O157" s="25"/>
      <c r="P157" s="25"/>
      <c r="Q157" s="25"/>
      <c r="R157" s="25"/>
    </row>
    <row r="158" spans="3:18" ht="24.75" hidden="1" x14ac:dyDescent="0.45">
      <c r="C158" s="33" t="str">
        <f t="shared" ca="1" si="38"/>
        <v>Retard maintenance</v>
      </c>
      <c r="D158" s="18" t="str">
        <f t="shared" ca="1" si="21"/>
        <v>Oui</v>
      </c>
      <c r="E158" s="29"/>
      <c r="F158" s="25"/>
      <c r="G158" s="19">
        <f t="shared" ref="G158:G203" si="41">DATE(2019,1,1)</f>
        <v>43466</v>
      </c>
      <c r="H158" s="18"/>
      <c r="I158" s="18"/>
      <c r="J158" s="19">
        <f t="shared" si="23"/>
        <v>43466</v>
      </c>
      <c r="K158" s="20">
        <f t="shared" si="24"/>
        <v>43466</v>
      </c>
      <c r="L158" s="21">
        <f t="shared" ca="1" si="25"/>
        <v>197</v>
      </c>
      <c r="M158" s="18"/>
      <c r="N158" s="19"/>
      <c r="O158" s="26"/>
      <c r="P158" s="25"/>
      <c r="Q158" s="26"/>
      <c r="R158" s="26"/>
    </row>
    <row r="159" spans="3:18" ht="24.75" hidden="1" x14ac:dyDescent="0.45">
      <c r="C159" s="33" t="str">
        <f t="shared" ca="1" si="38"/>
        <v>Retard maintenance</v>
      </c>
      <c r="D159" s="18" t="str">
        <f t="shared" ca="1" si="21"/>
        <v>Oui</v>
      </c>
      <c r="E159" s="29"/>
      <c r="F159" s="25"/>
      <c r="G159" s="19">
        <f t="shared" si="41"/>
        <v>43466</v>
      </c>
      <c r="H159" s="18"/>
      <c r="I159" s="18"/>
      <c r="J159" s="19">
        <f t="shared" si="23"/>
        <v>43466</v>
      </c>
      <c r="K159" s="20">
        <f t="shared" si="24"/>
        <v>43466</v>
      </c>
      <c r="L159" s="21">
        <f t="shared" ca="1" si="25"/>
        <v>197</v>
      </c>
      <c r="M159" s="18"/>
      <c r="N159" s="19"/>
      <c r="O159" s="26"/>
      <c r="P159" s="25"/>
      <c r="Q159" s="26"/>
      <c r="R159" s="26"/>
    </row>
    <row r="160" spans="3:18" ht="24.75" hidden="1" x14ac:dyDescent="0.45">
      <c r="C160" s="33" t="str">
        <f t="shared" ca="1" si="38"/>
        <v>Retard maintenance</v>
      </c>
      <c r="D160" s="18" t="str">
        <f t="shared" ca="1" si="21"/>
        <v>Oui</v>
      </c>
      <c r="E160" s="29"/>
      <c r="F160" s="25"/>
      <c r="G160" s="19">
        <f t="shared" ref="G160:G203" si="42">DATE(2015,11,16)</f>
        <v>42324</v>
      </c>
      <c r="H160" s="18"/>
      <c r="I160" s="18"/>
      <c r="J160" s="19">
        <f t="shared" si="23"/>
        <v>42324</v>
      </c>
      <c r="K160" s="20">
        <f t="shared" si="24"/>
        <v>42324</v>
      </c>
      <c r="L160" s="21">
        <f t="shared" ca="1" si="25"/>
        <v>1339</v>
      </c>
      <c r="M160" s="18"/>
      <c r="N160" s="19"/>
      <c r="O160" s="26"/>
      <c r="P160" s="25"/>
      <c r="Q160" s="26"/>
      <c r="R160" s="26"/>
    </row>
    <row r="161" spans="3:18" ht="24.75" hidden="1" x14ac:dyDescent="0.45">
      <c r="C161" s="33" t="str">
        <f t="shared" ca="1" si="38"/>
        <v>Retard maintenance</v>
      </c>
      <c r="D161" s="18" t="str">
        <f t="shared" ca="1" si="21"/>
        <v>Oui</v>
      </c>
      <c r="E161" s="18"/>
      <c r="F161" s="25"/>
      <c r="G161" s="19">
        <f t="shared" si="27"/>
        <v>43604</v>
      </c>
      <c r="H161" s="18"/>
      <c r="I161" s="18"/>
      <c r="J161" s="19">
        <f t="shared" si="23"/>
        <v>43604</v>
      </c>
      <c r="K161" s="20">
        <f t="shared" si="24"/>
        <v>43604</v>
      </c>
      <c r="L161" s="21">
        <f t="shared" ca="1" si="25"/>
        <v>59</v>
      </c>
      <c r="M161" s="18"/>
      <c r="N161" s="19"/>
      <c r="O161" s="26"/>
      <c r="P161" s="25"/>
      <c r="Q161" s="26"/>
      <c r="R161" s="26"/>
    </row>
    <row r="162" spans="3:18" ht="24.75" hidden="1" x14ac:dyDescent="0.45">
      <c r="C162" s="33" t="str">
        <f t="shared" ca="1" si="38"/>
        <v>Retard maintenance</v>
      </c>
      <c r="D162" s="18" t="str">
        <f t="shared" ca="1" si="21"/>
        <v>Oui</v>
      </c>
      <c r="E162" s="18"/>
      <c r="F162" s="25"/>
      <c r="G162" s="19">
        <f t="shared" si="27"/>
        <v>43604</v>
      </c>
      <c r="H162" s="18"/>
      <c r="I162" s="18"/>
      <c r="J162" s="19">
        <f t="shared" si="23"/>
        <v>43604</v>
      </c>
      <c r="K162" s="20">
        <f t="shared" si="24"/>
        <v>43604</v>
      </c>
      <c r="L162" s="21">
        <f t="shared" ca="1" si="25"/>
        <v>59</v>
      </c>
      <c r="M162" s="18"/>
      <c r="N162" s="19"/>
      <c r="O162" s="26"/>
      <c r="P162" s="25"/>
      <c r="Q162" s="26"/>
      <c r="R162" s="26"/>
    </row>
    <row r="163" spans="3:18" ht="24.75" hidden="1" x14ac:dyDescent="0.45">
      <c r="C163" s="33" t="str">
        <f t="shared" ca="1" si="38"/>
        <v>Retard maintenance</v>
      </c>
      <c r="D163" s="18" t="str">
        <f t="shared" ca="1" si="21"/>
        <v>Oui</v>
      </c>
      <c r="E163" s="18"/>
      <c r="F163" s="25"/>
      <c r="G163" s="19">
        <f t="shared" si="27"/>
        <v>43604</v>
      </c>
      <c r="H163" s="18"/>
      <c r="I163" s="18"/>
      <c r="J163" s="19">
        <f t="shared" si="23"/>
        <v>43604</v>
      </c>
      <c r="K163" s="20">
        <f t="shared" si="24"/>
        <v>43604</v>
      </c>
      <c r="L163" s="21">
        <f t="shared" ca="1" si="25"/>
        <v>59</v>
      </c>
      <c r="M163" s="18"/>
      <c r="N163" s="19"/>
      <c r="O163" s="26"/>
      <c r="P163" s="25"/>
      <c r="Q163" s="26"/>
      <c r="R163" s="26"/>
    </row>
    <row r="164" spans="3:18" ht="24.75" hidden="1" x14ac:dyDescent="0.45">
      <c r="C164" s="33" t="str">
        <f t="shared" ca="1" si="38"/>
        <v>Retard maintenance</v>
      </c>
      <c r="D164" s="18" t="str">
        <f t="shared" ca="1" si="21"/>
        <v>Oui</v>
      </c>
      <c r="E164" s="31"/>
      <c r="F164" s="25"/>
      <c r="G164" s="19">
        <f t="shared" si="27"/>
        <v>43604</v>
      </c>
      <c r="H164" s="19"/>
      <c r="I164" s="18"/>
      <c r="J164" s="19">
        <f t="shared" si="23"/>
        <v>43604</v>
      </c>
      <c r="K164" s="19">
        <f t="shared" si="24"/>
        <v>43604</v>
      </c>
      <c r="L164" s="21">
        <f t="shared" ca="1" si="25"/>
        <v>59</v>
      </c>
      <c r="M164" s="19"/>
      <c r="N164" s="19"/>
      <c r="O164" s="25"/>
      <c r="P164" s="25"/>
      <c r="Q164" s="25"/>
      <c r="R164" s="25"/>
    </row>
    <row r="165" spans="3:18" ht="24.75" hidden="1" x14ac:dyDescent="0.45">
      <c r="C165" s="33" t="str">
        <f t="shared" ca="1" si="38"/>
        <v>Retard maintenance</v>
      </c>
      <c r="D165" s="18" t="str">
        <f t="shared" ca="1" si="21"/>
        <v>Oui</v>
      </c>
      <c r="E165" s="29"/>
      <c r="F165" s="25"/>
      <c r="G165" s="19">
        <f t="shared" ref="G165:G203" si="43">DATE(2019,1,1)</f>
        <v>43466</v>
      </c>
      <c r="H165" s="18"/>
      <c r="I165" s="18"/>
      <c r="J165" s="19">
        <f t="shared" si="23"/>
        <v>43466</v>
      </c>
      <c r="K165" s="20">
        <f t="shared" si="24"/>
        <v>43466</v>
      </c>
      <c r="L165" s="21">
        <f t="shared" ca="1" si="25"/>
        <v>197</v>
      </c>
      <c r="M165" s="18"/>
      <c r="N165" s="19"/>
      <c r="O165" s="26"/>
      <c r="P165" s="25"/>
      <c r="Q165" s="26"/>
      <c r="R165" s="26"/>
    </row>
    <row r="166" spans="3:18" ht="24.75" hidden="1" x14ac:dyDescent="0.45">
      <c r="C166" s="33" t="str">
        <f t="shared" ca="1" si="38"/>
        <v>Retard maintenance</v>
      </c>
      <c r="D166" s="18" t="str">
        <f t="shared" ca="1" si="21"/>
        <v>Oui</v>
      </c>
      <c r="E166" s="29"/>
      <c r="F166" s="25"/>
      <c r="G166" s="19">
        <f t="shared" si="43"/>
        <v>43466</v>
      </c>
      <c r="H166" s="18"/>
      <c r="I166" s="18"/>
      <c r="J166" s="19">
        <f t="shared" si="23"/>
        <v>43466</v>
      </c>
      <c r="K166" s="20">
        <f t="shared" si="24"/>
        <v>43466</v>
      </c>
      <c r="L166" s="21">
        <f t="shared" ca="1" si="25"/>
        <v>197</v>
      </c>
      <c r="M166" s="18"/>
      <c r="N166" s="19"/>
      <c r="O166" s="26"/>
      <c r="P166" s="25"/>
      <c r="Q166" s="26"/>
      <c r="R166" s="26"/>
    </row>
    <row r="167" spans="3:18" ht="24.75" hidden="1" x14ac:dyDescent="0.45">
      <c r="C167" s="33" t="str">
        <f t="shared" ca="1" si="38"/>
        <v>Retard maintenance</v>
      </c>
      <c r="D167" s="18" t="str">
        <f t="shared" ca="1" si="21"/>
        <v>Oui</v>
      </c>
      <c r="E167" s="29"/>
      <c r="F167" s="25"/>
      <c r="G167" s="19">
        <f t="shared" ref="G167:G203" si="44">DATE(2015,11,16)</f>
        <v>42324</v>
      </c>
      <c r="H167" s="18"/>
      <c r="I167" s="18"/>
      <c r="J167" s="19">
        <f t="shared" si="23"/>
        <v>42324</v>
      </c>
      <c r="K167" s="20">
        <f t="shared" si="24"/>
        <v>42324</v>
      </c>
      <c r="L167" s="21">
        <f t="shared" ca="1" si="25"/>
        <v>1339</v>
      </c>
      <c r="M167" s="18"/>
      <c r="N167" s="19"/>
      <c r="O167" s="26"/>
      <c r="P167" s="25"/>
      <c r="Q167" s="26"/>
      <c r="R167" s="26"/>
    </row>
    <row r="168" spans="3:18" ht="24.75" hidden="1" x14ac:dyDescent="0.45">
      <c r="C168" s="33" t="str">
        <f t="shared" ca="1" si="38"/>
        <v>Retard maintenance</v>
      </c>
      <c r="D168" s="18" t="str">
        <f t="shared" ca="1" si="21"/>
        <v>Oui</v>
      </c>
      <c r="E168" s="18"/>
      <c r="F168" s="25"/>
      <c r="G168" s="19">
        <f t="shared" si="27"/>
        <v>43604</v>
      </c>
      <c r="H168" s="18"/>
      <c r="I168" s="18"/>
      <c r="J168" s="19">
        <f t="shared" si="23"/>
        <v>43604</v>
      </c>
      <c r="K168" s="20">
        <f t="shared" si="24"/>
        <v>43604</v>
      </c>
      <c r="L168" s="21">
        <f t="shared" ca="1" si="25"/>
        <v>59</v>
      </c>
      <c r="M168" s="18"/>
      <c r="N168" s="19"/>
      <c r="O168" s="26"/>
      <c r="P168" s="25"/>
      <c r="Q168" s="26"/>
      <c r="R168" s="26"/>
    </row>
    <row r="169" spans="3:18" ht="24.75" hidden="1" x14ac:dyDescent="0.45">
      <c r="C169" s="33" t="str">
        <f t="shared" ca="1" si="38"/>
        <v>Retard maintenance</v>
      </c>
      <c r="D169" s="18" t="str">
        <f t="shared" ca="1" si="21"/>
        <v>Oui</v>
      </c>
      <c r="E169" s="18"/>
      <c r="F169" s="25"/>
      <c r="G169" s="19">
        <f t="shared" si="27"/>
        <v>43604</v>
      </c>
      <c r="H169" s="18"/>
      <c r="I169" s="18"/>
      <c r="J169" s="19">
        <f t="shared" si="23"/>
        <v>43604</v>
      </c>
      <c r="K169" s="20">
        <f t="shared" si="24"/>
        <v>43604</v>
      </c>
      <c r="L169" s="21">
        <f t="shared" ca="1" si="25"/>
        <v>59</v>
      </c>
      <c r="M169" s="18"/>
      <c r="N169" s="19"/>
      <c r="O169" s="26"/>
      <c r="P169" s="25"/>
      <c r="Q169" s="26"/>
      <c r="R169" s="26"/>
    </row>
    <row r="170" spans="3:18" ht="24.75" hidden="1" x14ac:dyDescent="0.45">
      <c r="C170" s="33" t="str">
        <f t="shared" ca="1" si="38"/>
        <v>Retard maintenance</v>
      </c>
      <c r="D170" s="18" t="str">
        <f t="shared" ca="1" si="21"/>
        <v>Oui</v>
      </c>
      <c r="E170" s="18"/>
      <c r="F170" s="25"/>
      <c r="G170" s="19">
        <f t="shared" si="27"/>
        <v>43604</v>
      </c>
      <c r="H170" s="18"/>
      <c r="I170" s="18"/>
      <c r="J170" s="19">
        <f t="shared" si="23"/>
        <v>43604</v>
      </c>
      <c r="K170" s="20">
        <f t="shared" si="24"/>
        <v>43604</v>
      </c>
      <c r="L170" s="21">
        <f t="shared" ca="1" si="25"/>
        <v>59</v>
      </c>
      <c r="M170" s="18"/>
      <c r="N170" s="19"/>
      <c r="O170" s="26"/>
      <c r="P170" s="25"/>
      <c r="Q170" s="26"/>
      <c r="R170" s="26"/>
    </row>
    <row r="171" spans="3:18" ht="24.75" hidden="1" x14ac:dyDescent="0.45">
      <c r="C171" s="33" t="str">
        <f t="shared" ca="1" si="38"/>
        <v>Retard maintenance</v>
      </c>
      <c r="D171" s="18" t="str">
        <f t="shared" ca="1" si="21"/>
        <v>Oui</v>
      </c>
      <c r="E171" s="31"/>
      <c r="F171" s="25"/>
      <c r="G171" s="19">
        <f t="shared" si="27"/>
        <v>43604</v>
      </c>
      <c r="H171" s="19"/>
      <c r="I171" s="18"/>
      <c r="J171" s="19">
        <f t="shared" si="23"/>
        <v>43604</v>
      </c>
      <c r="K171" s="19">
        <f t="shared" si="24"/>
        <v>43604</v>
      </c>
      <c r="L171" s="21">
        <f t="shared" ca="1" si="25"/>
        <v>59</v>
      </c>
      <c r="M171" s="19"/>
      <c r="N171" s="19"/>
      <c r="O171" s="25"/>
      <c r="P171" s="25"/>
      <c r="Q171" s="25"/>
      <c r="R171" s="25"/>
    </row>
    <row r="172" spans="3:18" ht="24.75" hidden="1" x14ac:dyDescent="0.45">
      <c r="C172" s="33" t="str">
        <f t="shared" ca="1" si="38"/>
        <v>Retard maintenance</v>
      </c>
      <c r="D172" s="18" t="str">
        <f t="shared" ca="1" si="21"/>
        <v>Oui</v>
      </c>
      <c r="E172" s="29"/>
      <c r="F172" s="25"/>
      <c r="G172" s="19">
        <f t="shared" ref="G172:G203" si="45">DATE(2019,1,1)</f>
        <v>43466</v>
      </c>
      <c r="H172" s="18"/>
      <c r="I172" s="18"/>
      <c r="J172" s="19">
        <f t="shared" si="23"/>
        <v>43466</v>
      </c>
      <c r="K172" s="20">
        <f t="shared" si="24"/>
        <v>43466</v>
      </c>
      <c r="L172" s="21">
        <f t="shared" ca="1" si="25"/>
        <v>197</v>
      </c>
      <c r="M172" s="18"/>
      <c r="N172" s="19"/>
      <c r="O172" s="26"/>
      <c r="P172" s="25"/>
      <c r="Q172" s="26"/>
      <c r="R172" s="26"/>
    </row>
    <row r="173" spans="3:18" ht="24.75" hidden="1" x14ac:dyDescent="0.45">
      <c r="C173" s="33" t="str">
        <f t="shared" ca="1" si="38"/>
        <v>Retard maintenance</v>
      </c>
      <c r="D173" s="18" t="str">
        <f t="shared" ref="D173:D203" ca="1" si="46">IF(J173-366&lt;TODAY(),"Oui","Non")</f>
        <v>Oui</v>
      </c>
      <c r="E173" s="29"/>
      <c r="F173" s="25"/>
      <c r="G173" s="19">
        <f t="shared" si="45"/>
        <v>43466</v>
      </c>
      <c r="H173" s="18"/>
      <c r="I173" s="18"/>
      <c r="J173" s="19">
        <f t="shared" ref="J173:J203" si="47">G173+I173</f>
        <v>43466</v>
      </c>
      <c r="K173" s="20">
        <f t="shared" ref="K173:K203" si="48">G173+H173</f>
        <v>43466</v>
      </c>
      <c r="L173" s="21">
        <f t="shared" ref="L173:L203" ca="1" si="49">IF(C173="Fait",TODAY()+I173-K173,IF(C173="Maintenance préventive à effectuer",TODAY()-K173,IF(C173="Retard maintenance",TODAY()-K173)))</f>
        <v>197</v>
      </c>
      <c r="M173" s="18"/>
      <c r="N173" s="19"/>
      <c r="O173" s="26"/>
      <c r="P173" s="25"/>
      <c r="Q173" s="26"/>
      <c r="R173" s="26"/>
    </row>
    <row r="174" spans="3:18" ht="24.75" hidden="1" x14ac:dyDescent="0.45">
      <c r="C174" s="33" t="str">
        <f t="shared" ca="1" si="38"/>
        <v>Retard maintenance</v>
      </c>
      <c r="D174" s="18" t="str">
        <f t="shared" ca="1" si="46"/>
        <v>Oui</v>
      </c>
      <c r="E174" s="29"/>
      <c r="F174" s="25"/>
      <c r="G174" s="19">
        <f t="shared" ref="G174:G203" si="50">DATE(2015,11,16)</f>
        <v>42324</v>
      </c>
      <c r="H174" s="18"/>
      <c r="I174" s="18"/>
      <c r="J174" s="19">
        <f t="shared" si="47"/>
        <v>42324</v>
      </c>
      <c r="K174" s="20">
        <f t="shared" si="48"/>
        <v>42324</v>
      </c>
      <c r="L174" s="21">
        <f t="shared" ca="1" si="49"/>
        <v>1339</v>
      </c>
      <c r="M174" s="18"/>
      <c r="N174" s="19"/>
      <c r="O174" s="26"/>
      <c r="P174" s="25"/>
      <c r="Q174" s="26"/>
      <c r="R174" s="26"/>
    </row>
    <row r="175" spans="3:18" ht="24.75" hidden="1" x14ac:dyDescent="0.45">
      <c r="C175" s="33" t="str">
        <f t="shared" ca="1" si="38"/>
        <v>Retard maintenance</v>
      </c>
      <c r="D175" s="18" t="str">
        <f t="shared" ca="1" si="46"/>
        <v>Oui</v>
      </c>
      <c r="E175" s="18"/>
      <c r="F175" s="25"/>
      <c r="G175" s="19">
        <f t="shared" si="27"/>
        <v>43604</v>
      </c>
      <c r="H175" s="18"/>
      <c r="I175" s="18"/>
      <c r="J175" s="19">
        <f t="shared" si="47"/>
        <v>43604</v>
      </c>
      <c r="K175" s="20">
        <f t="shared" si="48"/>
        <v>43604</v>
      </c>
      <c r="L175" s="21">
        <f t="shared" ca="1" si="49"/>
        <v>59</v>
      </c>
      <c r="M175" s="18"/>
      <c r="N175" s="19"/>
      <c r="O175" s="26"/>
      <c r="P175" s="25"/>
      <c r="Q175" s="26"/>
      <c r="R175" s="26"/>
    </row>
    <row r="176" spans="3:18" ht="24.75" hidden="1" x14ac:dyDescent="0.45">
      <c r="C176" s="33" t="str">
        <f t="shared" ca="1" si="38"/>
        <v>Retard maintenance</v>
      </c>
      <c r="D176" s="18" t="str">
        <f t="shared" ca="1" si="46"/>
        <v>Oui</v>
      </c>
      <c r="E176" s="18"/>
      <c r="F176" s="25"/>
      <c r="G176" s="19">
        <f t="shared" ref="G176:G203" si="51">DATE(2019,5,19)</f>
        <v>43604</v>
      </c>
      <c r="H176" s="18"/>
      <c r="I176" s="18"/>
      <c r="J176" s="19">
        <f t="shared" si="47"/>
        <v>43604</v>
      </c>
      <c r="K176" s="20">
        <f t="shared" si="48"/>
        <v>43604</v>
      </c>
      <c r="L176" s="21">
        <f t="shared" ca="1" si="49"/>
        <v>59</v>
      </c>
      <c r="M176" s="18"/>
      <c r="N176" s="19"/>
      <c r="O176" s="26"/>
      <c r="P176" s="25"/>
      <c r="Q176" s="26"/>
      <c r="R176" s="26"/>
    </row>
    <row r="177" spans="3:18" ht="24.75" hidden="1" x14ac:dyDescent="0.45">
      <c r="C177" s="33" t="str">
        <f t="shared" ca="1" si="38"/>
        <v>Retard maintenance</v>
      </c>
      <c r="D177" s="18" t="str">
        <f t="shared" ca="1" si="46"/>
        <v>Oui</v>
      </c>
      <c r="E177" s="18"/>
      <c r="F177" s="25"/>
      <c r="G177" s="19">
        <f t="shared" si="51"/>
        <v>43604</v>
      </c>
      <c r="H177" s="18"/>
      <c r="I177" s="18"/>
      <c r="J177" s="19">
        <f t="shared" si="47"/>
        <v>43604</v>
      </c>
      <c r="K177" s="20">
        <f t="shared" si="48"/>
        <v>43604</v>
      </c>
      <c r="L177" s="21">
        <f t="shared" ca="1" si="49"/>
        <v>59</v>
      </c>
      <c r="M177" s="18"/>
      <c r="N177" s="19"/>
      <c r="O177" s="26"/>
      <c r="P177" s="25"/>
      <c r="Q177" s="26"/>
      <c r="R177" s="26"/>
    </row>
    <row r="178" spans="3:18" ht="24.75" hidden="1" x14ac:dyDescent="0.45">
      <c r="C178" s="33" t="str">
        <f t="shared" ca="1" si="38"/>
        <v>Retard maintenance</v>
      </c>
      <c r="D178" s="18" t="str">
        <f t="shared" ca="1" si="46"/>
        <v>Oui</v>
      </c>
      <c r="E178" s="31"/>
      <c r="F178" s="25"/>
      <c r="G178" s="19">
        <f t="shared" si="51"/>
        <v>43604</v>
      </c>
      <c r="H178" s="19"/>
      <c r="I178" s="18"/>
      <c r="J178" s="19">
        <f t="shared" si="47"/>
        <v>43604</v>
      </c>
      <c r="K178" s="19">
        <f t="shared" si="48"/>
        <v>43604</v>
      </c>
      <c r="L178" s="21">
        <f t="shared" ca="1" si="49"/>
        <v>59</v>
      </c>
      <c r="M178" s="19"/>
      <c r="N178" s="19"/>
      <c r="O178" s="25"/>
      <c r="P178" s="25"/>
      <c r="Q178" s="25"/>
      <c r="R178" s="25"/>
    </row>
    <row r="179" spans="3:18" ht="24.75" hidden="1" x14ac:dyDescent="0.45">
      <c r="C179" s="33" t="str">
        <f t="shared" ca="1" si="38"/>
        <v>Retard maintenance</v>
      </c>
      <c r="D179" s="18" t="str">
        <f t="shared" ca="1" si="46"/>
        <v>Oui</v>
      </c>
      <c r="E179" s="29"/>
      <c r="F179" s="25"/>
      <c r="G179" s="19">
        <f t="shared" ref="G179:G203" si="52">DATE(2019,1,1)</f>
        <v>43466</v>
      </c>
      <c r="H179" s="18"/>
      <c r="I179" s="18"/>
      <c r="J179" s="19">
        <f t="shared" si="47"/>
        <v>43466</v>
      </c>
      <c r="K179" s="20">
        <f t="shared" si="48"/>
        <v>43466</v>
      </c>
      <c r="L179" s="21">
        <f t="shared" ca="1" si="49"/>
        <v>197</v>
      </c>
      <c r="M179" s="18"/>
      <c r="N179" s="19"/>
      <c r="O179" s="26"/>
      <c r="P179" s="25"/>
      <c r="Q179" s="26"/>
      <c r="R179" s="26"/>
    </row>
    <row r="180" spans="3:18" ht="24.75" hidden="1" x14ac:dyDescent="0.45">
      <c r="C180" s="33" t="str">
        <f t="shared" ca="1" si="38"/>
        <v>Retard maintenance</v>
      </c>
      <c r="D180" s="18" t="str">
        <f t="shared" ca="1" si="46"/>
        <v>Oui</v>
      </c>
      <c r="E180" s="29"/>
      <c r="F180" s="25"/>
      <c r="G180" s="19">
        <f t="shared" si="52"/>
        <v>43466</v>
      </c>
      <c r="H180" s="18"/>
      <c r="I180" s="18"/>
      <c r="J180" s="19">
        <f t="shared" si="47"/>
        <v>43466</v>
      </c>
      <c r="K180" s="20">
        <f t="shared" si="48"/>
        <v>43466</v>
      </c>
      <c r="L180" s="21">
        <f t="shared" ca="1" si="49"/>
        <v>197</v>
      </c>
      <c r="M180" s="18"/>
      <c r="N180" s="19"/>
      <c r="O180" s="26"/>
      <c r="P180" s="25"/>
      <c r="Q180" s="26"/>
      <c r="R180" s="26"/>
    </row>
    <row r="181" spans="3:18" ht="24.75" hidden="1" x14ac:dyDescent="0.45">
      <c r="C181" s="33" t="str">
        <f t="shared" ca="1" si="38"/>
        <v>Retard maintenance</v>
      </c>
      <c r="D181" s="18" t="str">
        <f t="shared" ca="1" si="46"/>
        <v>Oui</v>
      </c>
      <c r="E181" s="29"/>
      <c r="F181" s="25"/>
      <c r="G181" s="19">
        <f t="shared" ref="G181:G203" si="53">DATE(2015,11,16)</f>
        <v>42324</v>
      </c>
      <c r="H181" s="18"/>
      <c r="I181" s="18"/>
      <c r="J181" s="19">
        <f t="shared" si="47"/>
        <v>42324</v>
      </c>
      <c r="K181" s="20">
        <f t="shared" si="48"/>
        <v>42324</v>
      </c>
      <c r="L181" s="21">
        <f t="shared" ca="1" si="49"/>
        <v>1339</v>
      </c>
      <c r="M181" s="18"/>
      <c r="N181" s="19"/>
      <c r="O181" s="26"/>
      <c r="P181" s="25"/>
      <c r="Q181" s="26"/>
      <c r="R181" s="26"/>
    </row>
    <row r="182" spans="3:18" ht="24.75" hidden="1" x14ac:dyDescent="0.45">
      <c r="C182" s="33" t="str">
        <f t="shared" ca="1" si="38"/>
        <v>Retard maintenance</v>
      </c>
      <c r="D182" s="18" t="str">
        <f t="shared" ca="1" si="46"/>
        <v>Oui</v>
      </c>
      <c r="E182" s="18"/>
      <c r="F182" s="25"/>
      <c r="G182" s="19">
        <f t="shared" si="51"/>
        <v>43604</v>
      </c>
      <c r="H182" s="18"/>
      <c r="I182" s="18"/>
      <c r="J182" s="19">
        <f t="shared" si="47"/>
        <v>43604</v>
      </c>
      <c r="K182" s="20">
        <f t="shared" si="48"/>
        <v>43604</v>
      </c>
      <c r="L182" s="21">
        <f t="shared" ca="1" si="49"/>
        <v>59</v>
      </c>
      <c r="M182" s="18"/>
      <c r="N182" s="19"/>
      <c r="O182" s="26"/>
      <c r="P182" s="25"/>
      <c r="Q182" s="26"/>
      <c r="R182" s="26"/>
    </row>
    <row r="183" spans="3:18" ht="24.75" hidden="1" x14ac:dyDescent="0.45">
      <c r="C183" s="33" t="str">
        <f t="shared" ca="1" si="38"/>
        <v>Retard maintenance</v>
      </c>
      <c r="D183" s="18" t="str">
        <f t="shared" ca="1" si="46"/>
        <v>Oui</v>
      </c>
      <c r="E183" s="18"/>
      <c r="F183" s="25"/>
      <c r="G183" s="19">
        <f t="shared" si="51"/>
        <v>43604</v>
      </c>
      <c r="H183" s="18"/>
      <c r="I183" s="18"/>
      <c r="J183" s="19">
        <f t="shared" si="47"/>
        <v>43604</v>
      </c>
      <c r="K183" s="20">
        <f t="shared" si="48"/>
        <v>43604</v>
      </c>
      <c r="L183" s="21">
        <f t="shared" ca="1" si="49"/>
        <v>59</v>
      </c>
      <c r="M183" s="18"/>
      <c r="N183" s="19"/>
      <c r="O183" s="26"/>
      <c r="P183" s="25"/>
      <c r="Q183" s="26"/>
      <c r="R183" s="26"/>
    </row>
    <row r="184" spans="3:18" ht="24.75" hidden="1" x14ac:dyDescent="0.45">
      <c r="C184" s="33" t="str">
        <f t="shared" ca="1" si="38"/>
        <v>Retard maintenance</v>
      </c>
      <c r="D184" s="18" t="str">
        <f t="shared" ca="1" si="46"/>
        <v>Oui</v>
      </c>
      <c r="E184" s="18"/>
      <c r="F184" s="25"/>
      <c r="G184" s="19">
        <f t="shared" si="51"/>
        <v>43604</v>
      </c>
      <c r="H184" s="18"/>
      <c r="I184" s="18"/>
      <c r="J184" s="19">
        <f t="shared" si="47"/>
        <v>43604</v>
      </c>
      <c r="K184" s="20">
        <f t="shared" si="48"/>
        <v>43604</v>
      </c>
      <c r="L184" s="21">
        <f t="shared" ca="1" si="49"/>
        <v>59</v>
      </c>
      <c r="M184" s="18"/>
      <c r="N184" s="19"/>
      <c r="O184" s="26"/>
      <c r="P184" s="25"/>
      <c r="Q184" s="26"/>
      <c r="R184" s="26"/>
    </row>
    <row r="185" spans="3:18" ht="24.75" hidden="1" x14ac:dyDescent="0.45">
      <c r="C185" s="33" t="str">
        <f t="shared" ca="1" si="38"/>
        <v>Retard maintenance</v>
      </c>
      <c r="D185" s="18" t="str">
        <f t="shared" ca="1" si="46"/>
        <v>Oui</v>
      </c>
      <c r="E185" s="31"/>
      <c r="F185" s="25"/>
      <c r="G185" s="19">
        <f t="shared" si="51"/>
        <v>43604</v>
      </c>
      <c r="H185" s="19"/>
      <c r="I185" s="18"/>
      <c r="J185" s="19">
        <f t="shared" si="47"/>
        <v>43604</v>
      </c>
      <c r="K185" s="19">
        <f t="shared" si="48"/>
        <v>43604</v>
      </c>
      <c r="L185" s="21">
        <f t="shared" ca="1" si="49"/>
        <v>59</v>
      </c>
      <c r="M185" s="19"/>
      <c r="N185" s="19"/>
      <c r="O185" s="25"/>
      <c r="P185" s="25"/>
      <c r="Q185" s="25"/>
      <c r="R185" s="25"/>
    </row>
    <row r="186" spans="3:18" ht="24.75" hidden="1" x14ac:dyDescent="0.45">
      <c r="C186" s="33" t="str">
        <f t="shared" ca="1" si="38"/>
        <v>Retard maintenance</v>
      </c>
      <c r="D186" s="18" t="str">
        <f t="shared" ca="1" si="46"/>
        <v>Oui</v>
      </c>
      <c r="E186" s="29"/>
      <c r="F186" s="25"/>
      <c r="G186" s="19">
        <f t="shared" ref="G186:G203" si="54">DATE(2019,1,1)</f>
        <v>43466</v>
      </c>
      <c r="H186" s="18"/>
      <c r="I186" s="18"/>
      <c r="J186" s="19">
        <f t="shared" si="47"/>
        <v>43466</v>
      </c>
      <c r="K186" s="20">
        <f t="shared" si="48"/>
        <v>43466</v>
      </c>
      <c r="L186" s="21">
        <f t="shared" ca="1" si="49"/>
        <v>197</v>
      </c>
      <c r="M186" s="18"/>
      <c r="N186" s="19"/>
      <c r="O186" s="26"/>
      <c r="P186" s="25"/>
      <c r="Q186" s="26"/>
      <c r="R186" s="26"/>
    </row>
    <row r="187" spans="3:18" ht="24.75" hidden="1" x14ac:dyDescent="0.45">
      <c r="C187" s="33" t="str">
        <f t="shared" ca="1" si="38"/>
        <v>Retard maintenance</v>
      </c>
      <c r="D187" s="18" t="str">
        <f t="shared" ca="1" si="46"/>
        <v>Oui</v>
      </c>
      <c r="E187" s="29"/>
      <c r="F187" s="25"/>
      <c r="G187" s="19">
        <f t="shared" si="54"/>
        <v>43466</v>
      </c>
      <c r="H187" s="18"/>
      <c r="I187" s="18"/>
      <c r="J187" s="19">
        <f t="shared" si="47"/>
        <v>43466</v>
      </c>
      <c r="K187" s="20">
        <f t="shared" si="48"/>
        <v>43466</v>
      </c>
      <c r="L187" s="21">
        <f t="shared" ca="1" si="49"/>
        <v>197</v>
      </c>
      <c r="M187" s="18"/>
      <c r="N187" s="19"/>
      <c r="O187" s="26"/>
      <c r="P187" s="25"/>
      <c r="Q187" s="26"/>
      <c r="R187" s="26"/>
    </row>
    <row r="188" spans="3:18" ht="24.75" hidden="1" x14ac:dyDescent="0.45">
      <c r="C188" s="33" t="str">
        <f t="shared" ca="1" si="38"/>
        <v>Retard maintenance</v>
      </c>
      <c r="D188" s="18" t="str">
        <f t="shared" ca="1" si="46"/>
        <v>Oui</v>
      </c>
      <c r="E188" s="29"/>
      <c r="F188" s="25"/>
      <c r="G188" s="19">
        <f t="shared" ref="G188:G203" si="55">DATE(2015,11,16)</f>
        <v>42324</v>
      </c>
      <c r="H188" s="18"/>
      <c r="I188" s="18"/>
      <c r="J188" s="19">
        <f t="shared" si="47"/>
        <v>42324</v>
      </c>
      <c r="K188" s="20">
        <f t="shared" si="48"/>
        <v>42324</v>
      </c>
      <c r="L188" s="21">
        <f t="shared" ca="1" si="49"/>
        <v>1339</v>
      </c>
      <c r="M188" s="18"/>
      <c r="N188" s="19"/>
      <c r="O188" s="26"/>
      <c r="P188" s="25"/>
      <c r="Q188" s="26"/>
      <c r="R188" s="26"/>
    </row>
    <row r="189" spans="3:18" ht="24.75" hidden="1" x14ac:dyDescent="0.45">
      <c r="C189" s="33" t="str">
        <f t="shared" ca="1" si="38"/>
        <v>Retard maintenance</v>
      </c>
      <c r="D189" s="18" t="str">
        <f t="shared" ca="1" si="46"/>
        <v>Oui</v>
      </c>
      <c r="E189" s="18"/>
      <c r="F189" s="25"/>
      <c r="G189" s="19">
        <f t="shared" si="51"/>
        <v>43604</v>
      </c>
      <c r="H189" s="18"/>
      <c r="I189" s="18"/>
      <c r="J189" s="19">
        <f t="shared" si="47"/>
        <v>43604</v>
      </c>
      <c r="K189" s="20">
        <f t="shared" si="48"/>
        <v>43604</v>
      </c>
      <c r="L189" s="21">
        <f t="shared" ca="1" si="49"/>
        <v>59</v>
      </c>
      <c r="M189" s="18"/>
      <c r="N189" s="19"/>
      <c r="O189" s="26"/>
      <c r="P189" s="25"/>
      <c r="Q189" s="26"/>
      <c r="R189" s="26"/>
    </row>
    <row r="190" spans="3:18" ht="24.75" hidden="1" x14ac:dyDescent="0.45">
      <c r="C190" s="33" t="str">
        <f t="shared" ca="1" si="38"/>
        <v>Retard maintenance</v>
      </c>
      <c r="D190" s="18" t="str">
        <f t="shared" ca="1" si="46"/>
        <v>Oui</v>
      </c>
      <c r="E190" s="18"/>
      <c r="F190" s="25"/>
      <c r="G190" s="19">
        <f t="shared" si="51"/>
        <v>43604</v>
      </c>
      <c r="H190" s="18"/>
      <c r="I190" s="18"/>
      <c r="J190" s="19">
        <f t="shared" si="47"/>
        <v>43604</v>
      </c>
      <c r="K190" s="20">
        <f t="shared" si="48"/>
        <v>43604</v>
      </c>
      <c r="L190" s="21">
        <f t="shared" ca="1" si="49"/>
        <v>59</v>
      </c>
      <c r="M190" s="18"/>
      <c r="N190" s="19"/>
      <c r="O190" s="26"/>
      <c r="P190" s="25"/>
      <c r="Q190" s="26"/>
      <c r="R190" s="26"/>
    </row>
    <row r="191" spans="3:18" ht="24.75" hidden="1" x14ac:dyDescent="0.45">
      <c r="C191" s="33" t="str">
        <f t="shared" ca="1" si="38"/>
        <v>Retard maintenance</v>
      </c>
      <c r="D191" s="18" t="str">
        <f t="shared" ca="1" si="46"/>
        <v>Oui</v>
      </c>
      <c r="E191" s="18"/>
      <c r="F191" s="25"/>
      <c r="G191" s="19">
        <f t="shared" si="51"/>
        <v>43604</v>
      </c>
      <c r="H191" s="18"/>
      <c r="I191" s="18"/>
      <c r="J191" s="19">
        <f t="shared" si="47"/>
        <v>43604</v>
      </c>
      <c r="K191" s="20">
        <f t="shared" si="48"/>
        <v>43604</v>
      </c>
      <c r="L191" s="21">
        <f t="shared" ca="1" si="49"/>
        <v>59</v>
      </c>
      <c r="M191" s="18"/>
      <c r="N191" s="19"/>
      <c r="O191" s="26"/>
      <c r="P191" s="25"/>
      <c r="Q191" s="26"/>
      <c r="R191" s="26"/>
    </row>
    <row r="192" spans="3:18" ht="24.75" hidden="1" x14ac:dyDescent="0.45">
      <c r="C192" s="33" t="str">
        <f t="shared" ca="1" si="38"/>
        <v>Retard maintenance</v>
      </c>
      <c r="D192" s="18" t="str">
        <f t="shared" ca="1" si="46"/>
        <v>Oui</v>
      </c>
      <c r="E192" s="31"/>
      <c r="F192" s="25"/>
      <c r="G192" s="19">
        <f t="shared" si="51"/>
        <v>43604</v>
      </c>
      <c r="H192" s="19"/>
      <c r="I192" s="18"/>
      <c r="J192" s="19">
        <f t="shared" si="47"/>
        <v>43604</v>
      </c>
      <c r="K192" s="19">
        <f t="shared" si="48"/>
        <v>43604</v>
      </c>
      <c r="L192" s="21">
        <f t="shared" ca="1" si="49"/>
        <v>59</v>
      </c>
      <c r="M192" s="19"/>
      <c r="N192" s="19"/>
      <c r="O192" s="25"/>
      <c r="P192" s="25"/>
      <c r="Q192" s="25"/>
      <c r="R192" s="25"/>
    </row>
    <row r="193" spans="3:18" ht="24.75" hidden="1" x14ac:dyDescent="0.45">
      <c r="C193" s="33" t="str">
        <f t="shared" ca="1" si="38"/>
        <v>Retard maintenance</v>
      </c>
      <c r="D193" s="18" t="str">
        <f t="shared" ca="1" si="46"/>
        <v>Oui</v>
      </c>
      <c r="E193" s="29"/>
      <c r="F193" s="25"/>
      <c r="G193" s="19">
        <f t="shared" ref="G193:G203" si="56">DATE(2019,1,1)</f>
        <v>43466</v>
      </c>
      <c r="H193" s="18"/>
      <c r="I193" s="18"/>
      <c r="J193" s="19">
        <f t="shared" si="47"/>
        <v>43466</v>
      </c>
      <c r="K193" s="20">
        <f t="shared" si="48"/>
        <v>43466</v>
      </c>
      <c r="L193" s="21">
        <f t="shared" ca="1" si="49"/>
        <v>197</v>
      </c>
      <c r="M193" s="18"/>
      <c r="N193" s="19"/>
      <c r="O193" s="26"/>
      <c r="P193" s="25"/>
      <c r="Q193" s="26"/>
      <c r="R193" s="26"/>
    </row>
    <row r="194" spans="3:18" ht="24.75" hidden="1" x14ac:dyDescent="0.45">
      <c r="C194" s="33" t="str">
        <f t="shared" ca="1" si="38"/>
        <v>Retard maintenance</v>
      </c>
      <c r="D194" s="18" t="str">
        <f t="shared" ca="1" si="46"/>
        <v>Oui</v>
      </c>
      <c r="E194" s="29"/>
      <c r="F194" s="25"/>
      <c r="G194" s="19">
        <f t="shared" si="56"/>
        <v>43466</v>
      </c>
      <c r="H194" s="18"/>
      <c r="I194" s="18"/>
      <c r="J194" s="19">
        <f t="shared" si="47"/>
        <v>43466</v>
      </c>
      <c r="K194" s="20">
        <f t="shared" si="48"/>
        <v>43466</v>
      </c>
      <c r="L194" s="21">
        <f t="shared" ca="1" si="49"/>
        <v>197</v>
      </c>
      <c r="M194" s="18"/>
      <c r="N194" s="19"/>
      <c r="O194" s="26"/>
      <c r="P194" s="25"/>
      <c r="Q194" s="26"/>
      <c r="R194" s="26"/>
    </row>
    <row r="195" spans="3:18" ht="24.75" hidden="1" x14ac:dyDescent="0.45">
      <c r="C195" s="33" t="str">
        <f t="shared" ca="1" si="38"/>
        <v>Retard maintenance</v>
      </c>
      <c r="D195" s="18" t="str">
        <f t="shared" ca="1" si="46"/>
        <v>Oui</v>
      </c>
      <c r="E195" s="29"/>
      <c r="F195" s="25"/>
      <c r="G195" s="19">
        <f t="shared" ref="G195:G203" si="57">DATE(2015,11,16)</f>
        <v>42324</v>
      </c>
      <c r="H195" s="18"/>
      <c r="I195" s="18"/>
      <c r="J195" s="19">
        <f t="shared" si="47"/>
        <v>42324</v>
      </c>
      <c r="K195" s="20">
        <f t="shared" si="48"/>
        <v>42324</v>
      </c>
      <c r="L195" s="21">
        <f t="shared" ca="1" si="49"/>
        <v>1339</v>
      </c>
      <c r="M195" s="18"/>
      <c r="N195" s="19"/>
      <c r="O195" s="26"/>
      <c r="P195" s="25"/>
      <c r="Q195" s="26"/>
      <c r="R195" s="26"/>
    </row>
    <row r="196" spans="3:18" ht="24.75" hidden="1" x14ac:dyDescent="0.45">
      <c r="C196" s="33" t="str">
        <f t="shared" ca="1" si="38"/>
        <v>Retard maintenance</v>
      </c>
      <c r="D196" s="18" t="str">
        <f t="shared" ca="1" si="46"/>
        <v>Oui</v>
      </c>
      <c r="E196" s="18"/>
      <c r="F196" s="25"/>
      <c r="G196" s="19">
        <f t="shared" si="51"/>
        <v>43604</v>
      </c>
      <c r="H196" s="18"/>
      <c r="I196" s="18"/>
      <c r="J196" s="19">
        <f t="shared" si="47"/>
        <v>43604</v>
      </c>
      <c r="K196" s="20">
        <f t="shared" si="48"/>
        <v>43604</v>
      </c>
      <c r="L196" s="21">
        <f t="shared" ca="1" si="49"/>
        <v>59</v>
      </c>
      <c r="M196" s="18"/>
      <c r="N196" s="19"/>
      <c r="O196" s="26"/>
      <c r="P196" s="25"/>
      <c r="Q196" s="26"/>
      <c r="R196" s="26"/>
    </row>
    <row r="197" spans="3:18" ht="24.75" hidden="1" x14ac:dyDescent="0.45">
      <c r="C197" s="33" t="str">
        <f t="shared" ca="1" si="38"/>
        <v>Retard maintenance</v>
      </c>
      <c r="D197" s="18" t="str">
        <f t="shared" ca="1" si="46"/>
        <v>Oui</v>
      </c>
      <c r="E197" s="18"/>
      <c r="F197" s="25"/>
      <c r="G197" s="19">
        <f t="shared" si="51"/>
        <v>43604</v>
      </c>
      <c r="H197" s="18"/>
      <c r="I197" s="18"/>
      <c r="J197" s="19">
        <f t="shared" si="47"/>
        <v>43604</v>
      </c>
      <c r="K197" s="20">
        <f t="shared" si="48"/>
        <v>43604</v>
      </c>
      <c r="L197" s="21">
        <f t="shared" ca="1" si="49"/>
        <v>59</v>
      </c>
      <c r="M197" s="18"/>
      <c r="N197" s="19"/>
      <c r="O197" s="26"/>
      <c r="P197" s="25"/>
      <c r="Q197" s="26"/>
      <c r="R197" s="26"/>
    </row>
    <row r="198" spans="3:18" ht="24.75" hidden="1" x14ac:dyDescent="0.45">
      <c r="C198" s="33" t="str">
        <f t="shared" ca="1" si="38"/>
        <v>Retard maintenance</v>
      </c>
      <c r="D198" s="18" t="str">
        <f t="shared" ca="1" si="46"/>
        <v>Oui</v>
      </c>
      <c r="E198" s="18"/>
      <c r="F198" s="25"/>
      <c r="G198" s="19">
        <f t="shared" si="51"/>
        <v>43604</v>
      </c>
      <c r="H198" s="18"/>
      <c r="I198" s="18"/>
      <c r="J198" s="19">
        <f t="shared" si="47"/>
        <v>43604</v>
      </c>
      <c r="K198" s="20">
        <f t="shared" si="48"/>
        <v>43604</v>
      </c>
      <c r="L198" s="21">
        <f t="shared" ca="1" si="49"/>
        <v>59</v>
      </c>
      <c r="M198" s="18"/>
      <c r="N198" s="19"/>
      <c r="O198" s="26"/>
      <c r="P198" s="25"/>
      <c r="Q198" s="26"/>
      <c r="R198" s="26"/>
    </row>
    <row r="199" spans="3:18" ht="24.75" hidden="1" x14ac:dyDescent="0.45">
      <c r="C199" s="33" t="str">
        <f t="shared" ca="1" si="38"/>
        <v>Retard maintenance</v>
      </c>
      <c r="D199" s="18" t="str">
        <f t="shared" ca="1" si="46"/>
        <v>Oui</v>
      </c>
      <c r="E199" s="31"/>
      <c r="F199" s="25"/>
      <c r="G199" s="19">
        <f t="shared" si="51"/>
        <v>43604</v>
      </c>
      <c r="H199" s="19"/>
      <c r="I199" s="18"/>
      <c r="J199" s="19">
        <f t="shared" si="47"/>
        <v>43604</v>
      </c>
      <c r="K199" s="19">
        <f t="shared" si="48"/>
        <v>43604</v>
      </c>
      <c r="L199" s="21">
        <f t="shared" ca="1" si="49"/>
        <v>59</v>
      </c>
      <c r="M199" s="19"/>
      <c r="N199" s="19"/>
      <c r="O199" s="25"/>
      <c r="P199" s="25"/>
      <c r="Q199" s="25"/>
      <c r="R199" s="25"/>
    </row>
    <row r="200" spans="3:18" ht="24.75" hidden="1" x14ac:dyDescent="0.45">
      <c r="C200" s="33" t="str">
        <f t="shared" ca="1" si="38"/>
        <v>Retard maintenance</v>
      </c>
      <c r="D200" s="18" t="str">
        <f t="shared" ca="1" si="46"/>
        <v>Oui</v>
      </c>
      <c r="E200" s="29"/>
      <c r="F200" s="25"/>
      <c r="G200" s="19">
        <f t="shared" ref="G200:G203" si="58">DATE(2019,1,1)</f>
        <v>43466</v>
      </c>
      <c r="H200" s="18"/>
      <c r="I200" s="18"/>
      <c r="J200" s="19">
        <f t="shared" si="47"/>
        <v>43466</v>
      </c>
      <c r="K200" s="20">
        <f t="shared" si="48"/>
        <v>43466</v>
      </c>
      <c r="L200" s="21">
        <f t="shared" ca="1" si="49"/>
        <v>197</v>
      </c>
      <c r="M200" s="18"/>
      <c r="N200" s="19"/>
      <c r="O200" s="26"/>
      <c r="P200" s="25"/>
      <c r="Q200" s="26"/>
      <c r="R200" s="26"/>
    </row>
    <row r="201" spans="3:18" ht="24.75" hidden="1" x14ac:dyDescent="0.45">
      <c r="C201" s="33" t="str">
        <f t="shared" ca="1" si="38"/>
        <v>Retard maintenance</v>
      </c>
      <c r="D201" s="18" t="str">
        <f t="shared" ca="1" si="46"/>
        <v>Oui</v>
      </c>
      <c r="E201" s="29"/>
      <c r="F201" s="25"/>
      <c r="G201" s="19">
        <f t="shared" si="58"/>
        <v>43466</v>
      </c>
      <c r="H201" s="18"/>
      <c r="I201" s="18"/>
      <c r="J201" s="19">
        <f t="shared" si="47"/>
        <v>43466</v>
      </c>
      <c r="K201" s="20">
        <f t="shared" si="48"/>
        <v>43466</v>
      </c>
      <c r="L201" s="21">
        <f t="shared" ca="1" si="49"/>
        <v>197</v>
      </c>
      <c r="M201" s="18"/>
      <c r="N201" s="19"/>
      <c r="O201" s="26"/>
      <c r="P201" s="25"/>
      <c r="Q201" s="26"/>
      <c r="R201" s="26"/>
    </row>
    <row r="202" spans="3:18" ht="24.75" hidden="1" x14ac:dyDescent="0.45">
      <c r="C202" s="33" t="str">
        <f t="shared" ca="1" si="38"/>
        <v>Retard maintenance</v>
      </c>
      <c r="D202" s="18" t="str">
        <f t="shared" ca="1" si="46"/>
        <v>Oui</v>
      </c>
      <c r="E202" s="29"/>
      <c r="F202" s="25"/>
      <c r="G202" s="19">
        <f t="shared" ref="G202:G203" si="59">DATE(2015,11,16)</f>
        <v>42324</v>
      </c>
      <c r="H202" s="18"/>
      <c r="I202" s="18"/>
      <c r="J202" s="19">
        <f t="shared" si="47"/>
        <v>42324</v>
      </c>
      <c r="K202" s="20">
        <f t="shared" si="48"/>
        <v>42324</v>
      </c>
      <c r="L202" s="21">
        <f t="shared" ca="1" si="49"/>
        <v>1339</v>
      </c>
      <c r="M202" s="18"/>
      <c r="N202" s="19"/>
      <c r="O202" s="26"/>
      <c r="P202" s="25"/>
      <c r="Q202" s="26"/>
      <c r="R202" s="26"/>
    </row>
    <row r="203" spans="3:18" ht="24.75" hidden="1" x14ac:dyDescent="0.45">
      <c r="C203" s="33" t="str">
        <f t="shared" ca="1" si="38"/>
        <v>Retard maintenance</v>
      </c>
      <c r="D203" s="18" t="str">
        <f t="shared" ca="1" si="46"/>
        <v>Oui</v>
      </c>
      <c r="E203" s="18"/>
      <c r="F203" s="25"/>
      <c r="G203" s="19">
        <f t="shared" si="51"/>
        <v>43604</v>
      </c>
      <c r="H203" s="18"/>
      <c r="I203" s="18"/>
      <c r="J203" s="19">
        <f t="shared" si="47"/>
        <v>43604</v>
      </c>
      <c r="K203" s="20">
        <f t="shared" si="48"/>
        <v>43604</v>
      </c>
      <c r="L203" s="21">
        <f t="shared" ca="1" si="49"/>
        <v>59</v>
      </c>
      <c r="M203" s="18"/>
      <c r="N203" s="19"/>
      <c r="O203" s="26"/>
      <c r="P203" s="25"/>
      <c r="Q203" s="26"/>
      <c r="R203" s="26"/>
    </row>
    <row r="204" spans="3:18" ht="21.75" x14ac:dyDescent="0.3">
      <c r="C204" s="34"/>
      <c r="D204" s="9"/>
      <c r="E204" s="11"/>
      <c r="F204" s="12"/>
      <c r="G204" s="10"/>
      <c r="H204" s="10"/>
      <c r="I204" s="8"/>
      <c r="J204" s="10"/>
      <c r="K204" s="10"/>
      <c r="L204" s="9"/>
      <c r="M204" s="10"/>
      <c r="N204" s="10"/>
      <c r="O204" s="12"/>
      <c r="P204" s="12"/>
      <c r="Q204" s="12"/>
      <c r="R204" s="12"/>
    </row>
    <row r="205" spans="3:18" ht="21.75" x14ac:dyDescent="0.3">
      <c r="C205" s="34"/>
      <c r="D205" s="9"/>
      <c r="E205" s="11"/>
      <c r="F205" s="12"/>
      <c r="G205" s="10"/>
      <c r="H205" s="10"/>
      <c r="I205" s="8"/>
      <c r="J205" s="10"/>
      <c r="K205" s="10"/>
      <c r="L205" s="9"/>
      <c r="M205" s="10"/>
      <c r="N205" s="10"/>
      <c r="O205" s="12"/>
      <c r="P205" s="12"/>
      <c r="Q205" s="12"/>
      <c r="R205" s="12"/>
    </row>
    <row r="206" spans="3:18" ht="21.75" x14ac:dyDescent="0.3">
      <c r="C206" s="34"/>
      <c r="D206" s="9"/>
      <c r="E206" s="11"/>
      <c r="F206" s="12"/>
      <c r="G206" s="10"/>
      <c r="H206" s="10"/>
      <c r="I206" s="8"/>
      <c r="J206" s="10"/>
      <c r="K206" s="10"/>
      <c r="L206" s="9"/>
      <c r="M206" s="10"/>
      <c r="N206" s="10"/>
      <c r="O206" s="12"/>
      <c r="P206" s="12"/>
      <c r="Q206" s="12"/>
      <c r="R206" s="12"/>
    </row>
    <row r="207" spans="3:18" ht="21.75" x14ac:dyDescent="0.3">
      <c r="C207" s="34"/>
      <c r="D207" s="9"/>
      <c r="E207" s="11"/>
      <c r="F207" s="12"/>
      <c r="G207" s="10"/>
      <c r="H207" s="10"/>
      <c r="I207" s="8"/>
      <c r="J207" s="10"/>
      <c r="K207" s="10"/>
      <c r="L207" s="9"/>
      <c r="M207" s="10"/>
      <c r="N207" s="10"/>
      <c r="O207" s="12"/>
      <c r="P207" s="12"/>
      <c r="Q207" s="12"/>
      <c r="R207" s="12"/>
    </row>
    <row r="208" spans="3:18" ht="21.75" x14ac:dyDescent="0.3">
      <c r="C208" s="34"/>
      <c r="D208" s="9"/>
      <c r="E208" s="11"/>
      <c r="F208" s="12"/>
      <c r="G208" s="10"/>
      <c r="H208" s="10"/>
      <c r="I208" s="8"/>
      <c r="J208" s="10"/>
      <c r="K208" s="10"/>
      <c r="L208" s="9"/>
      <c r="M208" s="10"/>
      <c r="N208" s="10"/>
      <c r="O208" s="12"/>
      <c r="P208" s="12"/>
      <c r="Q208" s="12"/>
      <c r="R208" s="12"/>
    </row>
    <row r="209" spans="3:18" ht="21.75" x14ac:dyDescent="0.3">
      <c r="C209" s="35"/>
      <c r="D209" s="13"/>
      <c r="E209" s="13"/>
      <c r="F209" s="12"/>
      <c r="G209" s="13"/>
      <c r="H209" s="13"/>
      <c r="I209" s="13"/>
      <c r="J209" s="13"/>
      <c r="K209" s="13"/>
      <c r="L209" s="13"/>
      <c r="M209" s="13"/>
      <c r="N209" s="13"/>
      <c r="O209" s="12"/>
      <c r="P209" s="12"/>
      <c r="Q209" s="12"/>
      <c r="R209" s="12"/>
    </row>
    <row r="210" spans="3:18" x14ac:dyDescent="0.35">
      <c r="D210" s="14"/>
      <c r="E210" s="14"/>
      <c r="F210" s="15"/>
      <c r="G210" s="14"/>
      <c r="H210" s="14"/>
      <c r="I210" s="14"/>
      <c r="J210" s="14"/>
      <c r="K210" s="14"/>
      <c r="L210" s="14"/>
      <c r="M210" s="14"/>
      <c r="N210" s="14"/>
      <c r="O210" s="15"/>
      <c r="P210" s="15"/>
      <c r="Q210" s="15"/>
      <c r="R210" s="15"/>
    </row>
    <row r="211" spans="3:18" x14ac:dyDescent="0.35">
      <c r="D211" s="14"/>
      <c r="E211" s="14"/>
      <c r="F211" s="15"/>
      <c r="G211" s="14"/>
      <c r="H211" s="14"/>
      <c r="I211" s="14"/>
      <c r="J211" s="14"/>
      <c r="K211" s="14"/>
      <c r="L211" s="14"/>
      <c r="M211" s="14"/>
      <c r="N211" s="14"/>
      <c r="O211" s="15"/>
      <c r="P211" s="15"/>
      <c r="Q211" s="15"/>
      <c r="R211" s="15"/>
    </row>
    <row r="212" spans="3:18" x14ac:dyDescent="0.35">
      <c r="D212" s="14"/>
      <c r="E212" s="14"/>
      <c r="F212" s="15"/>
      <c r="G212" s="14"/>
      <c r="H212" s="14"/>
      <c r="I212" s="14"/>
      <c r="J212" s="14"/>
      <c r="K212" s="14"/>
      <c r="L212" s="14"/>
      <c r="M212" s="14"/>
      <c r="N212" s="14"/>
      <c r="O212" s="15"/>
      <c r="P212" s="15"/>
      <c r="Q212" s="15"/>
      <c r="R212" s="15"/>
    </row>
    <row r="213" spans="3:18" x14ac:dyDescent="0.35"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</row>
    <row r="214" spans="3:18" x14ac:dyDescent="0.35"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</row>
    <row r="215" spans="3:18" x14ac:dyDescent="0.35"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</row>
    <row r="216" spans="3:18" x14ac:dyDescent="0.35"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</row>
    <row r="217" spans="3:18" x14ac:dyDescent="0.35"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</row>
    <row r="218" spans="3:18" x14ac:dyDescent="0.35"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</row>
    <row r="219" spans="3:18" x14ac:dyDescent="0.35">
      <c r="D219" s="14"/>
      <c r="E219" s="15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</row>
  </sheetData>
  <phoneticPr fontId="18" type="noConversion"/>
  <conditionalFormatting sqref="C252:D257 E253:E257 C222:R251 C258:R578 S127:S483 F252:R257">
    <cfRule type="expression" dxfId="4" priority="11">
      <formula>$U$4=ROW()</formula>
    </cfRule>
  </conditionalFormatting>
  <conditionalFormatting sqref="C3:R203">
    <cfRule type="containsText" dxfId="3" priority="4" operator="containsText" text="Retard maintenance">
      <formula>NOT(ISERROR(SEARCH("Retard maintenance",C3)))</formula>
    </cfRule>
  </conditionalFormatting>
  <conditionalFormatting sqref="S109:S493 C3:R588">
    <cfRule type="containsText" dxfId="2" priority="2" operator="containsText" text="Maintenance préventive à effectuer">
      <formula>NOT(ISERROR(SEARCH("Maintenance préventive à effectuer",C3)))</formula>
    </cfRule>
  </conditionalFormatting>
  <conditionalFormatting sqref="S109:S481 C3:R576">
    <cfRule type="containsText" dxfId="1" priority="1" operator="containsText" text="Fait">
      <formula>NOT(ISERROR(SEARCH("Fait",C3)))</formula>
    </cfRule>
  </conditionalFormatting>
  <conditionalFormatting sqref="C2:R639">
    <cfRule type="expression" dxfId="0" priority="16">
      <formula>$V$2=ROW()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Cacher_colonne">
                <anchor moveWithCells="1" sizeWithCells="1">
                  <from>
                    <xdr:col>1</xdr:col>
                    <xdr:colOff>361950</xdr:colOff>
                    <xdr:row>1</xdr:row>
                    <xdr:rowOff>95250</xdr:rowOff>
                  </from>
                  <to>
                    <xdr:col>1</xdr:col>
                    <xdr:colOff>1390650</xdr:colOff>
                    <xdr:row>1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Montre_colonne">
                <anchor moveWithCells="1" sizeWithCells="1">
                  <from>
                    <xdr:col>1</xdr:col>
                    <xdr:colOff>1562100</xdr:colOff>
                    <xdr:row>1</xdr:row>
                    <xdr:rowOff>85725</xdr:rowOff>
                  </from>
                  <to>
                    <xdr:col>1</xdr:col>
                    <xdr:colOff>2600325</xdr:colOff>
                    <xdr:row>1</xdr:row>
                    <xdr:rowOff>942975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7B7B9-855A-4141-A07B-A32A54D0F107}">
  <sheetPr codeName="Feuil2"/>
  <dimension ref="D3:F66"/>
  <sheetViews>
    <sheetView workbookViewId="0">
      <selection activeCell="J37" sqref="J37"/>
    </sheetView>
  </sheetViews>
  <sheetFormatPr baseColWidth="10" defaultRowHeight="15" x14ac:dyDescent="0.25"/>
  <cols>
    <col min="1" max="3" width="11.42578125" customWidth="1"/>
    <col min="4" max="4" width="32.140625" customWidth="1"/>
    <col min="5" max="5" width="29.85546875" customWidth="1"/>
    <col min="6" max="6" width="34.28515625" customWidth="1"/>
    <col min="7" max="7" width="33.28515625" customWidth="1"/>
    <col min="8" max="11" width="11.42578125" customWidth="1"/>
  </cols>
  <sheetData>
    <row r="3" spans="4:6" x14ac:dyDescent="0.25">
      <c r="D3" s="1" t="s">
        <v>5</v>
      </c>
      <c r="E3" s="1" t="s">
        <v>2</v>
      </c>
      <c r="F3" s="1" t="s">
        <v>3</v>
      </c>
    </row>
    <row r="20" spans="4:4" x14ac:dyDescent="0.25">
      <c r="D20" s="2"/>
    </row>
    <row r="21" spans="4:4" x14ac:dyDescent="0.25">
      <c r="D21" s="2"/>
    </row>
    <row r="22" spans="4:4" x14ac:dyDescent="0.25">
      <c r="D22" s="2"/>
    </row>
    <row r="23" spans="4:4" x14ac:dyDescent="0.25">
      <c r="D23" s="2"/>
    </row>
    <row r="24" spans="4:4" x14ac:dyDescent="0.25">
      <c r="D24" s="2"/>
    </row>
    <row r="25" spans="4:4" x14ac:dyDescent="0.25">
      <c r="D25" s="2"/>
    </row>
    <row r="26" spans="4:4" x14ac:dyDescent="0.25">
      <c r="D26" s="2"/>
    </row>
    <row r="27" spans="4:4" x14ac:dyDescent="0.25">
      <c r="D27" s="2"/>
    </row>
    <row r="28" spans="4:4" x14ac:dyDescent="0.25">
      <c r="D28" s="2"/>
    </row>
    <row r="29" spans="4:4" x14ac:dyDescent="0.25">
      <c r="D29" s="2"/>
    </row>
    <row r="30" spans="4:4" x14ac:dyDescent="0.25">
      <c r="D30" s="2"/>
    </row>
    <row r="31" spans="4:4" x14ac:dyDescent="0.25">
      <c r="D31" s="2"/>
    </row>
    <row r="32" spans="4:4" x14ac:dyDescent="0.25">
      <c r="D32" s="2"/>
    </row>
    <row r="33" spans="4:4" x14ac:dyDescent="0.25">
      <c r="D33" s="2"/>
    </row>
    <row r="34" spans="4:4" x14ac:dyDescent="0.25">
      <c r="D34" s="2"/>
    </row>
    <row r="35" spans="4:4" x14ac:dyDescent="0.25">
      <c r="D35" s="2"/>
    </row>
    <row r="36" spans="4:4" x14ac:dyDescent="0.25">
      <c r="D36" s="2"/>
    </row>
    <row r="37" spans="4:4" x14ac:dyDescent="0.25">
      <c r="D37" s="2"/>
    </row>
    <row r="38" spans="4:4" x14ac:dyDescent="0.25">
      <c r="D38" s="2"/>
    </row>
    <row r="39" spans="4:4" x14ac:dyDescent="0.25">
      <c r="D39" s="2"/>
    </row>
    <row r="40" spans="4:4" x14ac:dyDescent="0.25">
      <c r="D40" s="2"/>
    </row>
    <row r="41" spans="4:4" x14ac:dyDescent="0.25">
      <c r="D41" s="2"/>
    </row>
    <row r="42" spans="4:4" x14ac:dyDescent="0.25">
      <c r="D42" s="2"/>
    </row>
    <row r="43" spans="4:4" x14ac:dyDescent="0.25">
      <c r="D43" s="2"/>
    </row>
    <row r="44" spans="4:4" x14ac:dyDescent="0.25">
      <c r="D44" s="2"/>
    </row>
    <row r="45" spans="4:4" x14ac:dyDescent="0.25">
      <c r="D45" s="2"/>
    </row>
    <row r="46" spans="4:4" x14ac:dyDescent="0.25">
      <c r="D46" s="2"/>
    </row>
    <row r="47" spans="4:4" x14ac:dyDescent="0.25">
      <c r="D47" s="2"/>
    </row>
    <row r="48" spans="4:4" x14ac:dyDescent="0.25">
      <c r="D48" s="2"/>
    </row>
    <row r="49" spans="4:4" x14ac:dyDescent="0.25">
      <c r="D49" s="2"/>
    </row>
    <row r="50" spans="4:4" x14ac:dyDescent="0.25">
      <c r="D50" s="2"/>
    </row>
    <row r="51" spans="4:4" x14ac:dyDescent="0.25">
      <c r="D51" s="2"/>
    </row>
    <row r="52" spans="4:4" x14ac:dyDescent="0.25">
      <c r="D52" s="2"/>
    </row>
    <row r="53" spans="4:4" x14ac:dyDescent="0.25">
      <c r="D53" s="2"/>
    </row>
    <row r="54" spans="4:4" x14ac:dyDescent="0.25">
      <c r="D54" s="2"/>
    </row>
    <row r="55" spans="4:4" x14ac:dyDescent="0.25">
      <c r="D55" s="2"/>
    </row>
    <row r="56" spans="4:4" x14ac:dyDescent="0.25">
      <c r="D56" s="2"/>
    </row>
    <row r="57" spans="4:4" x14ac:dyDescent="0.25">
      <c r="D57" s="2"/>
    </row>
    <row r="58" spans="4:4" x14ac:dyDescent="0.25">
      <c r="D58" s="2"/>
    </row>
    <row r="59" spans="4:4" x14ac:dyDescent="0.25">
      <c r="D59" s="2"/>
    </row>
    <row r="60" spans="4:4" x14ac:dyDescent="0.25">
      <c r="D60" s="2"/>
    </row>
    <row r="61" spans="4:4" x14ac:dyDescent="0.25">
      <c r="D61" s="2"/>
    </row>
    <row r="62" spans="4:4" x14ac:dyDescent="0.25">
      <c r="D62" s="2"/>
    </row>
    <row r="63" spans="4:4" x14ac:dyDescent="0.25">
      <c r="D63" s="2"/>
    </row>
    <row r="64" spans="4:4" x14ac:dyDescent="0.25">
      <c r="D64" s="2"/>
    </row>
    <row r="65" spans="4:4" x14ac:dyDescent="0.25">
      <c r="D65" s="2"/>
    </row>
    <row r="66" spans="4:4" x14ac:dyDescent="0.25">
      <c r="D66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7685E-D453-4235-AF03-599E74D6A5D3}">
  <sheetPr codeName="Feuil3"/>
  <dimension ref="B2:I11"/>
  <sheetViews>
    <sheetView workbookViewId="0">
      <selection activeCell="M14" sqref="M14"/>
    </sheetView>
  </sheetViews>
  <sheetFormatPr baseColWidth="10" defaultRowHeight="15" x14ac:dyDescent="0.25"/>
  <cols>
    <col min="3" max="3" width="13.5703125" customWidth="1"/>
    <col min="5" max="6" width="15.140625" customWidth="1"/>
    <col min="8" max="8" width="14" customWidth="1"/>
    <col min="9" max="9" width="14.42578125" customWidth="1"/>
  </cols>
  <sheetData>
    <row r="2" spans="2:9" ht="48.75" customHeight="1" x14ac:dyDescent="0.25">
      <c r="B2" s="43" t="s">
        <v>99</v>
      </c>
      <c r="C2" s="44"/>
      <c r="D2" s="44"/>
      <c r="E2" s="44"/>
      <c r="F2" s="44"/>
      <c r="G2" s="44"/>
      <c r="H2" s="44"/>
      <c r="I2" s="45"/>
    </row>
    <row r="4" spans="2:9" x14ac:dyDescent="0.25">
      <c r="B4" s="46" t="s">
        <v>100</v>
      </c>
      <c r="C4" s="47"/>
      <c r="D4" s="47"/>
      <c r="E4" s="47"/>
      <c r="F4" s="47"/>
      <c r="G4" s="47"/>
      <c r="H4" s="47"/>
      <c r="I4" s="48"/>
    </row>
    <row r="5" spans="2:9" x14ac:dyDescent="0.25">
      <c r="B5" s="49"/>
      <c r="C5" s="50"/>
      <c r="D5" s="50"/>
      <c r="E5" s="50"/>
      <c r="F5" s="50"/>
      <c r="G5" s="50"/>
      <c r="H5" s="50"/>
      <c r="I5" s="51"/>
    </row>
    <row r="6" spans="2:9" x14ac:dyDescent="0.25">
      <c r="B6" s="40" t="s">
        <v>184</v>
      </c>
      <c r="C6" s="41"/>
      <c r="D6" s="41"/>
      <c r="E6" s="41"/>
      <c r="F6" s="41"/>
      <c r="G6" s="41"/>
      <c r="H6" s="41"/>
      <c r="I6" s="42"/>
    </row>
    <row r="8" spans="2:9" x14ac:dyDescent="0.25">
      <c r="B8" s="52" t="s">
        <v>186</v>
      </c>
      <c r="C8" s="53"/>
      <c r="D8" s="53"/>
      <c r="E8" s="53"/>
      <c r="F8" s="53"/>
      <c r="G8" s="53"/>
      <c r="H8" s="53"/>
      <c r="I8" s="54"/>
    </row>
    <row r="9" spans="2:9" x14ac:dyDescent="0.25">
      <c r="B9" s="55"/>
      <c r="C9" s="56"/>
      <c r="D9" s="56"/>
      <c r="E9" s="56"/>
      <c r="F9" s="56"/>
      <c r="G9" s="56"/>
      <c r="H9" s="56"/>
      <c r="I9" s="57"/>
    </row>
    <row r="10" spans="2:9" x14ac:dyDescent="0.25">
      <c r="B10" s="40" t="s">
        <v>185</v>
      </c>
      <c r="C10" s="41"/>
      <c r="D10" s="41"/>
      <c r="E10" s="41"/>
      <c r="F10" s="41"/>
      <c r="G10" s="41"/>
      <c r="H10" s="41"/>
      <c r="I10" s="42"/>
    </row>
    <row r="11" spans="2:9" ht="15" customHeight="1" x14ac:dyDescent="0.25">
      <c r="B11" s="40" t="s">
        <v>101</v>
      </c>
      <c r="C11" s="41"/>
      <c r="D11" s="41"/>
      <c r="E11" s="41"/>
      <c r="F11" s="41"/>
      <c r="G11" s="41"/>
      <c r="H11" s="41"/>
      <c r="I11" s="42"/>
    </row>
  </sheetData>
  <mergeCells count="6">
    <mergeCell ref="B11:I11"/>
    <mergeCell ref="B2:I2"/>
    <mergeCell ref="B4:I5"/>
    <mergeCell ref="B6:I6"/>
    <mergeCell ref="B8:I9"/>
    <mergeCell ref="B10:I10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D96C6A-C24E-40DD-879B-6BA85F9B8F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donnés</vt:lpstr>
      <vt:lpstr>Historisation</vt:lpstr>
      <vt:lpstr>Principe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STATION</cp:lastModifiedBy>
  <dcterms:created xsi:type="dcterms:W3CDTF">2019-04-24T06:41:06Z</dcterms:created>
  <dcterms:modified xsi:type="dcterms:W3CDTF">2019-07-17T07:15:59Z</dcterms:modified>
</cp:coreProperties>
</file>